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tor" sheetId="1" r:id="rId4"/>
    <sheet state="visible" name="Character" sheetId="2" r:id="rId5"/>
    <sheet state="visible" name="Race" sheetId="3" r:id="rId6"/>
    <sheet state="visible" name="Features List" sheetId="4" r:id="rId7"/>
    <sheet state="visible" name="Hidden" sheetId="5" r:id="rId8"/>
    <sheet state="visible" name="Spells" sheetId="6" r:id="rId9"/>
    <sheet state="visible" name="Class Spell Lists" sheetId="7" r:id="rId10"/>
    <sheet state="visible" name="Practice Spell" sheetId="8" r:id="rId11"/>
    <sheet state="hidden" name="Battle Rager" sheetId="9" r:id="rId12"/>
    <sheet state="hidden" name="Eldritch Vessel" sheetId="10" r:id="rId13"/>
    <sheet state="hidden" name="Guardian" sheetId="11" r:id="rId14"/>
    <sheet state="visible" name="Healer" sheetId="12" r:id="rId15"/>
    <sheet state="hidden" name="Mage" sheetId="13" r:id="rId16"/>
    <sheet state="hidden" name="Martial Artist" sheetId="14" r:id="rId17"/>
    <sheet state="hidden" name="Minstrel" sheetId="15" r:id="rId18"/>
    <sheet state="hidden" name="Sneak" sheetId="16" r:id="rId19"/>
    <sheet state="hidden" name="Spellborn" sheetId="17" r:id="rId20"/>
    <sheet state="hidden" name="Strider" sheetId="18" r:id="rId21"/>
    <sheet state="hidden" name="Warrior" sheetId="19" r:id="rId22"/>
    <sheet state="hidden" name="Wildkeeper" sheetId="20" r:id="rId23"/>
  </sheets>
  <definedNames>
    <definedName name="Paladin8">Guardian!$C$68:$F$68</definedName>
    <definedName name="Paladin2">Guardian!$C$41:$F$41</definedName>
    <definedName name="Paladin9">Guardian!$C$77:$F$77</definedName>
    <definedName name="Paladin4">Guardian!$C$47:$F$47</definedName>
    <definedName name="BaRa1">'Battle Rager'!$A$36:$F$37</definedName>
    <definedName name="Paladin3">Guardian!$C$44:$F$44</definedName>
    <definedName name="Paladin6">Guardian!$C$56:$F$56</definedName>
    <definedName name="Paladin5">Guardian!$C$50:$F$50</definedName>
    <definedName name="Paladin7">Guardian!$C$62:$F$62</definedName>
    <definedName name="Paladin1">Guardian!$C$38:$F$38</definedName>
    <definedName hidden="1" localSheetId="5" name="_xlnm._FilterDatabase">Spells!$A$1:$I$1000</definedName>
  </definedNames>
  <calcPr/>
</workbook>
</file>

<file path=xl/sharedStrings.xml><?xml version="1.0" encoding="utf-8"?>
<sst xmlns="http://schemas.openxmlformats.org/spreadsheetml/2006/main" count="7702" uniqueCount="1644">
  <si>
    <t>Choose a Race</t>
  </si>
  <si>
    <t>Race:</t>
  </si>
  <si>
    <t>Half-Elf</t>
  </si>
  <si>
    <t>Choose a Sidekick Class</t>
  </si>
  <si>
    <t>Class:</t>
  </si>
  <si>
    <t>Sneak</t>
  </si>
  <si>
    <t>Class Features</t>
  </si>
  <si>
    <t>Hit Points</t>
  </si>
  <si>
    <t>Hit Dice:</t>
  </si>
  <si>
    <t>Hit Points:</t>
  </si>
  <si>
    <t>Proficiencies</t>
  </si>
  <si>
    <t>Armor:</t>
  </si>
  <si>
    <t>Weapons:</t>
  </si>
  <si>
    <t>Tools:</t>
  </si>
  <si>
    <t>Saves:</t>
  </si>
  <si>
    <t>Skills:</t>
  </si>
  <si>
    <t>Ability Scores</t>
  </si>
  <si>
    <t>Points:</t>
  </si>
  <si>
    <t>Strength</t>
  </si>
  <si>
    <t>Dexterity</t>
  </si>
  <si>
    <t>Constiution</t>
  </si>
  <si>
    <t>Intelligence</t>
  </si>
  <si>
    <t>Wisdom</t>
  </si>
  <si>
    <t>Charisma</t>
  </si>
  <si>
    <t xml:space="preserve">      Racial Bonus</t>
  </si>
  <si>
    <t>+2</t>
  </si>
  <si>
    <t>+1</t>
  </si>
  <si>
    <t>STR</t>
  </si>
  <si>
    <t>DEX</t>
  </si>
  <si>
    <t>CON</t>
  </si>
  <si>
    <t>INT</t>
  </si>
  <si>
    <t>WIS</t>
  </si>
  <si>
    <t>CHA</t>
  </si>
  <si>
    <t>Magic</t>
  </si>
  <si>
    <t>CANTRIPS</t>
  </si>
  <si>
    <t>1st</t>
  </si>
  <si>
    <t>2nd</t>
  </si>
  <si>
    <t>3rd</t>
  </si>
  <si>
    <t>4th</t>
  </si>
  <si>
    <t>5th</t>
  </si>
  <si>
    <t>Cora</t>
  </si>
  <si>
    <t>STRENGTH</t>
  </si>
  <si>
    <t>DEXTERITY</t>
  </si>
  <si>
    <t>CONSTITUTION</t>
  </si>
  <si>
    <t>INTELLIGENCE</t>
  </si>
  <si>
    <t>WISDOM</t>
  </si>
  <si>
    <t>CHARISMA</t>
  </si>
  <si>
    <t>ARMOR</t>
  </si>
  <si>
    <t xml:space="preserve">Current   </t>
  </si>
  <si>
    <t xml:space="preserve">   Max</t>
  </si>
  <si>
    <t>Temp</t>
  </si>
  <si>
    <t>/</t>
  </si>
  <si>
    <t>CLASS</t>
  </si>
  <si>
    <t>SAVING THROWS</t>
  </si>
  <si>
    <t>SKILLS</t>
  </si>
  <si>
    <t>PROCIENCY</t>
  </si>
  <si>
    <t>INITIATIVE</t>
  </si>
  <si>
    <t>WALKING</t>
  </si>
  <si>
    <t>SWIMMING</t>
  </si>
  <si>
    <t>HIT DICE</t>
  </si>
  <si>
    <t>DEATH</t>
  </si>
  <si>
    <t>+3</t>
  </si>
  <si>
    <t>3d8</t>
  </si>
  <si>
    <t>SUCCESSES</t>
  </si>
  <si>
    <t>+5</t>
  </si>
  <si>
    <t>Acrobatics</t>
  </si>
  <si>
    <t>Animal Handling</t>
  </si>
  <si>
    <t>FLYING</t>
  </si>
  <si>
    <t>CLIMBING</t>
  </si>
  <si>
    <t>Used</t>
  </si>
  <si>
    <t>FAILURES</t>
  </si>
  <si>
    <t>III</t>
  </si>
  <si>
    <t>Arcana</t>
  </si>
  <si>
    <t>BONUS</t>
  </si>
  <si>
    <t>SAVES</t>
  </si>
  <si>
    <t>Athletics</t>
  </si>
  <si>
    <t>ATTACKS</t>
  </si>
  <si>
    <t>CLASS FEATURES</t>
  </si>
  <si>
    <t>Deception</t>
  </si>
  <si>
    <t>NAME</t>
  </si>
  <si>
    <t>RANGE</t>
  </si>
  <si>
    <t>DC</t>
  </si>
  <si>
    <t>DAMAGE</t>
  </si>
  <si>
    <t>NOTE</t>
  </si>
  <si>
    <t>History</t>
  </si>
  <si>
    <t>Quarterstaff</t>
  </si>
  <si>
    <t>5ft.</t>
  </si>
  <si>
    <t>—</t>
  </si>
  <si>
    <t>1d6 + 2</t>
  </si>
  <si>
    <t>Simple, Versatile</t>
  </si>
  <si>
    <t>1d8 + 2</t>
  </si>
  <si>
    <t>RESISTANCES</t>
  </si>
  <si>
    <t>Insight</t>
  </si>
  <si>
    <t>Cold</t>
  </si>
  <si>
    <t>Intimidation</t>
  </si>
  <si>
    <t>Sacred Flame</t>
  </si>
  <si>
    <t>60ft.</t>
  </si>
  <si>
    <t>DC 15</t>
  </si>
  <si>
    <t>2d8</t>
  </si>
  <si>
    <t>V, S</t>
  </si>
  <si>
    <t>Investigation</t>
  </si>
  <si>
    <t>ARMOR PROFICIENCIES</t>
  </si>
  <si>
    <t>Medicine</t>
  </si>
  <si>
    <t>Light</t>
  </si>
  <si>
    <t>Heavy</t>
  </si>
  <si>
    <t>Nature</t>
  </si>
  <si>
    <t>Medium</t>
  </si>
  <si>
    <t>Shields</t>
  </si>
  <si>
    <t>Perception</t>
  </si>
  <si>
    <t>WEAPON PROFICIENCIES</t>
  </si>
  <si>
    <t>Performance</t>
  </si>
  <si>
    <t>Simple</t>
  </si>
  <si>
    <t>Martial</t>
  </si>
  <si>
    <t>Persuasion</t>
  </si>
  <si>
    <t>MAGIC</t>
  </si>
  <si>
    <t>Religion</t>
  </si>
  <si>
    <t>Sleight of Hand</t>
  </si>
  <si>
    <t>TOOL PROFICIENCIES</t>
  </si>
  <si>
    <t>Stealth</t>
  </si>
  <si>
    <t>Survival</t>
  </si>
  <si>
    <t>SENSES</t>
  </si>
  <si>
    <t>PASSIVE PERCEPTION</t>
  </si>
  <si>
    <t>LANGUAGES</t>
  </si>
  <si>
    <t>PASSIVE INSIGHT</t>
  </si>
  <si>
    <t>PASSIVE INVESTIGATION</t>
  </si>
  <si>
    <t>Race</t>
  </si>
  <si>
    <t>Name</t>
  </si>
  <si>
    <t>Hill Dwarf</t>
  </si>
  <si>
    <t>Mountain Dwarf</t>
  </si>
  <si>
    <t>Drow</t>
  </si>
  <si>
    <t>High Elf</t>
  </si>
  <si>
    <t>Wood Elf</t>
  </si>
  <si>
    <t>Forest Gnome</t>
  </si>
  <si>
    <t>Rock Gnome</t>
  </si>
  <si>
    <t>Half-Orc</t>
  </si>
  <si>
    <t>Lightfoot Halfling</t>
  </si>
  <si>
    <t>Stout Halfling</t>
  </si>
  <si>
    <t>Human</t>
  </si>
  <si>
    <t>Tiefling</t>
  </si>
  <si>
    <t>Triton</t>
  </si>
  <si>
    <t>Source</t>
  </si>
  <si>
    <t>PHB</t>
  </si>
  <si>
    <t>MPMM</t>
  </si>
  <si>
    <t>Size</t>
  </si>
  <si>
    <t>M</t>
  </si>
  <si>
    <t>S</t>
  </si>
  <si>
    <t>Speed</t>
  </si>
  <si>
    <t>Walk</t>
  </si>
  <si>
    <t>Swim</t>
  </si>
  <si>
    <t>Fly</t>
  </si>
  <si>
    <t>Climb</t>
  </si>
  <si>
    <t>Natural Armor</t>
  </si>
  <si>
    <t>Natural Weapons</t>
  </si>
  <si>
    <t>Darkvision (60 ft.)</t>
  </si>
  <si>
    <t>Darkvision</t>
  </si>
  <si>
    <t>You can see in dim light within 60 feet of you as if it were bright light, and in darkness as if it were dim light. You can't discern color in darkness, only shades of gray.</t>
  </si>
  <si>
    <t>Darkvision (120 ft.)</t>
  </si>
  <si>
    <t>Superior Darkvision</t>
  </si>
  <si>
    <t>You can see in dim light within 120 feet of you as if it were bright light, and in darkness as if it were dim light. You can't discern color in darkness, only shades of gray.</t>
  </si>
  <si>
    <t>Amphibious</t>
  </si>
  <si>
    <t>Tool Proficiencies</t>
  </si>
  <si>
    <t>Tool Proficiency</t>
  </si>
  <si>
    <t>Tinker</t>
  </si>
  <si>
    <t>You gain proficiency with the artisan's tools of your choice: Smith's tools, brewer's supplies, or mason's tools.</t>
  </si>
  <si>
    <t>You have proficiency with artisan's tools (tinker's tools).</t>
  </si>
  <si>
    <t>Armor Proficiencies</t>
  </si>
  <si>
    <t>Dwarven Armor Training</t>
  </si>
  <si>
    <t>You have proficiency with light and medium armor.</t>
  </si>
  <si>
    <t>Weapon Proficiencies</t>
  </si>
  <si>
    <t>Dwarven Combat Training</t>
  </si>
  <si>
    <t>Dwarven Combat Training.</t>
  </si>
  <si>
    <t>Drow Weapon Training</t>
  </si>
  <si>
    <t>Elf Weapon Training</t>
  </si>
  <si>
    <t>battleaxe, handaxe, light hammer, warhammer</t>
  </si>
  <si>
    <r>
      <rPr>
        <rFont val="Arial"/>
        <color rgb="FF434343"/>
      </rPr>
      <t>rapiers</t>
    </r>
    <r>
      <rPr>
        <rFont val="Arial"/>
        <color rgb="FF434343"/>
      </rPr>
      <t xml:space="preserve">, </t>
    </r>
    <r>
      <rPr>
        <rFont val="Arial"/>
        <color rgb="FF434343"/>
      </rPr>
      <t>shortswords</t>
    </r>
    <r>
      <rPr>
        <rFont val="Arial"/>
        <color rgb="FF434343"/>
      </rPr>
      <t xml:space="preserve">, </t>
    </r>
    <r>
      <rPr>
        <rFont val="Arial"/>
        <color rgb="FF434343"/>
      </rPr>
      <t>hand crossbows</t>
    </r>
  </si>
  <si>
    <t>longsword, shortsword, shortbow, longbow</t>
  </si>
  <si>
    <t>Spell Casting</t>
  </si>
  <si>
    <t>Drow Magic</t>
  </si>
  <si>
    <t>Cantrip</t>
  </si>
  <si>
    <t>Natural Illusionist</t>
  </si>
  <si>
    <t>Infernal Legacy</t>
  </si>
  <si>
    <t>Control Air and Water</t>
  </si>
  <si>
    <t>You know the dancing lights cantrip. When you reach 3rd level, you can cast the faerie fire spell once with this trait; you regain the ability to cast it when you finish a long rest. When you reach 5th level, you can also cast the darkness spell once per day with this trait; you regain the ability to cast it when you finish a long rest. Charisma is your spellcasting ability for these spells.</t>
  </si>
  <si>
    <t>You know one cantrip of your choice from the wizard spell list. Intelligence is your spellcasting ability for it.</t>
  </si>
  <si>
    <t>You know the minor illusion cantrip. Intelligence is your spellcasting ability for it.</t>
  </si>
  <si>
    <t>You know the thaumaturgy cantrip. Once you reach 3rd level, you can cast the hellish rebuke spell as a 2nd-level spell with this trait; you regain the ability to cast it when you finish a long rest. Once you reach 5th level, you can also cast the darkness spell once per day with this trait; you regain the ability to cast it when you finish a long rest. Charisma is your spellcasting ability for these spells.</t>
  </si>
  <si>
    <t>You can cast fog cloud with this trait. Starting at 3rd level, you can cast the gust of wind spell with this trait. Starting at 5th level, you can also cast the water walk spell with it. Once you cast any of these spells with this trait, you can't cast that spell with it again until you finish a long rest. You can also cast these spells using any spell slots you have of the appropriate level. Intelligence, Wisdom, or Charisma is your spellcasting ability for these spells when you cast them with this trait (choose when you select this race).</t>
  </si>
  <si>
    <t>Dwarven Resilience</t>
  </si>
  <si>
    <t>Keen Senses</t>
  </si>
  <si>
    <t>Gnome Cunning</t>
  </si>
  <si>
    <t>Fey Ancestry</t>
  </si>
  <si>
    <t>Menacing</t>
  </si>
  <si>
    <t>Lucky</t>
  </si>
  <si>
    <t>Hellish Resistance</t>
  </si>
  <si>
    <t>Emissary of the Sea</t>
  </si>
  <si>
    <t>You have advantage on saving throws against poison, and you have resistance against poison damage.</t>
  </si>
  <si>
    <t>You have proficiency in the Perception skill.</t>
  </si>
  <si>
    <t>You have advantage on all Intelligence, Wisdom, and Charisma saving throws against magic.</t>
  </si>
  <si>
    <t>You have advantage on saving throws against being charmed, and magic can't put you to sleep.</t>
  </si>
  <si>
    <t>You gain proficiency in the Intimidation skill.</t>
  </si>
  <si>
    <t>When you roll a 1 on an attack roll, ability check, or saving throw, you can reroll the die and must use the new roll.</t>
  </si>
  <si>
    <t>Humans gain a +1 to all ability scores</t>
  </si>
  <si>
    <t>You have resistance to fire damage.</t>
  </si>
  <si>
    <t>You can communicate simple ideas to any Beast, Elemental, or Monstrosity that has a swimming speed. It can understand your words, though you have no special ability to understand it in return.</t>
  </si>
  <si>
    <t>Stonecunning</t>
  </si>
  <si>
    <t>Speak with Small Beasts</t>
  </si>
  <si>
    <t>Artificer's Lore</t>
  </si>
  <si>
    <t>Skill Versatility</t>
  </si>
  <si>
    <t>Relentless Endurance</t>
  </si>
  <si>
    <t>Brave</t>
  </si>
  <si>
    <t>Guardian of the Depths</t>
  </si>
  <si>
    <t>Whenever you make an Intelligence (History) check related to the origin of stonework, you are considered proficient in the History skill and add double your proficiency bonus to the check, instead of your normal proficiency bonus.</t>
  </si>
  <si>
    <t>Through sounds and gestures, you can communicate simple ideas with Small or smaller beasts. Forest gnomes love animals and often keep squirrels, badgers, rabbits, moles, woodpeckers, and other creatures as beloved pets.</t>
  </si>
  <si>
    <t>Whenever you make an Intelligence (History) check related to magic items, alchemical objects, or technological devices, you can add twice your proficiency bonus, instead of any proficiency bonus you normally apply.</t>
  </si>
  <si>
    <t>You gain proficiency in two skills of your choice.</t>
  </si>
  <si>
    <t>When you are reduced to 0 hit points but not killed outright, you can drop to 1 hit point instead. You can't use this feature again until you finish a long rest.</t>
  </si>
  <si>
    <t>You have advantage on saving throws against being frightened.</t>
  </si>
  <si>
    <t>Adapted to the frigid ocean depths, you have resistance to cold damage.</t>
  </si>
  <si>
    <t>Dwarven Toughness</t>
  </si>
  <si>
    <t>Trance</t>
  </si>
  <si>
    <t>Savage Attacks</t>
  </si>
  <si>
    <t>Halfling Nimbleness</t>
  </si>
  <si>
    <t>Your hit point maximum increases by 1, and it increases by 1 every time you gain a level.</t>
  </si>
  <si>
    <t>Elves don't need to sleep. Instead, they meditate deeply, remaining semiconscious, for 4 hours a day. (The Common word for such meditation is "trance.") While meditating, you can dream after a fashion; such dreams are actually mental exercises that have become reflexive through years of practice. After resting in this way, you gain the same benefit that a human does from 8 hours of sleep.</t>
  </si>
  <si>
    <t>When you score a critical hit with a melee weapon attack, you can roll one of the weapon's damage dice one additional time and add it to the extra damage of the critical hit.</t>
  </si>
  <si>
    <t>You can move through the space of any creature that is of a size larger than yours.</t>
  </si>
  <si>
    <t>Sunlight Sensitivity</t>
  </si>
  <si>
    <t>Mask of the Wild</t>
  </si>
  <si>
    <t>Naturally Stealthy</t>
  </si>
  <si>
    <t>Stout Resilience</t>
  </si>
  <si>
    <t>You have disadvantage on attack rolls and on Wisdom (Perception) checks that rely on sight when you, the target of your attack, or whatever you are trying to perceive is in direct sunlight.</t>
  </si>
  <si>
    <t>You can attempt to hide even when you are only lightly obscured by foliage, heavy rain, falling snow, mist, and other natural phenomena.</t>
  </si>
  <si>
    <t>You can attempt to hide even when you are obscured only by a creature that is at least one size larger than you.</t>
  </si>
  <si>
    <t>Battle Rager</t>
  </si>
  <si>
    <t>Mage</t>
  </si>
  <si>
    <t>Spellborn</t>
  </si>
  <si>
    <t>Eldritch Vessel</t>
  </si>
  <si>
    <t>Martial Artist</t>
  </si>
  <si>
    <t>Strider</t>
  </si>
  <si>
    <t>Guardian</t>
  </si>
  <si>
    <t>Minstrel</t>
  </si>
  <si>
    <t>Warrior</t>
  </si>
  <si>
    <t>Healer</t>
  </si>
  <si>
    <t>Wildkeeper</t>
  </si>
  <si>
    <t>level</t>
  </si>
  <si>
    <t>Cantrips Known</t>
  </si>
  <si>
    <t>Spells Known</t>
  </si>
  <si>
    <t>Pick a Class</t>
  </si>
  <si>
    <t>Spell Name</t>
  </si>
  <si>
    <t>Level</t>
  </si>
  <si>
    <t>Casting Time</t>
  </si>
  <si>
    <t>Duration</t>
  </si>
  <si>
    <t>School</t>
  </si>
  <si>
    <t>Range</t>
  </si>
  <si>
    <t>Components</t>
  </si>
  <si>
    <t>Text</t>
  </si>
  <si>
    <t>At Higher Levels</t>
  </si>
  <si>
    <t>Acid Splash</t>
  </si>
  <si>
    <t>1 AP</t>
  </si>
  <si>
    <t>Instantaneous</t>
  </si>
  <si>
    <t>Conjuration</t>
  </si>
  <si>
    <t>60 feet</t>
  </si>
  <si>
    <t>You hurl a bubble of acid. Choose one creature you can see within range, or choose two creatures you can see within range that are within 5 feet of each other. A target must succeed on a Dexterity saving throw or take 1d6 acid damage.This spell's damage increases by 1d6 when you reach 5th level (2d6), 11th level (3d6), and 17th level (4d6).</t>
  </si>
  <si>
    <t/>
  </si>
  <si>
    <t>Chill Touch</t>
  </si>
  <si>
    <t>1 round</t>
  </si>
  <si>
    <t>Necromancy</t>
  </si>
  <si>
    <t>120 feet</t>
  </si>
  <si>
    <t>You create a ghostly, skeletal hand in the space of a creature within range. Make a ranged spell attack against the creature to assail it with the chill of the grave. On a hit, the target takes 1d8 necrotic damage, and it can't regain hit points until the start of your next turn. Until then, the hand clings to the target.If you hit an undead target, it also has disadvantage on attack rolls against you until the end of your next turn.This spell's damage increases by 1d8 when you reach 5th level (2d8), 11th level (3d8), and 17th level (4d8).</t>
  </si>
  <si>
    <t>Dancing Lights</t>
  </si>
  <si>
    <t>Concentration, up to 1 minute</t>
  </si>
  <si>
    <t>Evocation</t>
  </si>
  <si>
    <t>V, S, M (a bit of phosphorus or wychwood, or a glowworm)</t>
  </si>
  <si>
    <t>You create up to four torch-sized lights within range, making them appear as torches, lanterns, or glowing orbs that hover in the air for the duration. You can also combine the four lights into one glowing vaguely humanoid form of Medium size. Whichever form you choose, each light sheds dim light in a 10-foot radius.As a bonus action on your turn, you can move the lights up to 60 feet to a new spot within range. A light must be within 20 feet of another light created by this spell, and a light winks out if it exceeds the spell's range.</t>
  </si>
  <si>
    <t>Druidcraft</t>
  </si>
  <si>
    <t>Transmutation</t>
  </si>
  <si>
    <t>30 feet</t>
  </si>
  <si>
    <t>Whispering to the spirits of nature, you create one of the following effects within range:You create a tiny, harmless sensory effect that predicts what the weather will be at your location for the next 24 hours. The effect might manifest as a golden orb for clear skies, a cloud for rain, falling snowflakes for snow, and so on. This effect persists for 1 round.You instantly make a flower blossom, a seed pod open, or a leaf bud bloom.You create an instantaneous, harmless sensory effect, such as falling leaves, a puff of wind, the sound of a small animal, or the faint odor of skunk. The effect must fit in a 5-foot cube.You instantly light or snuff out a candle, a torch, or a small campfire.</t>
  </si>
  <si>
    <t>Eldritch Blast</t>
  </si>
  <si>
    <t>A beam of crackling energy streaks toward a creature within range. Make a ranged spell attack against the target. On a hit, the target takes 1d10 force damage.The spell creates more than one beam when you reach higher levels: two beams at 5th level, three beams at 11th level, and four beams at 17th level. You can direct the beams at the same target or at different ones. Make a separate attack roll for each beam.</t>
  </si>
  <si>
    <t>Fire Bolt</t>
  </si>
  <si>
    <t>You hurl a mote of fire at a creature or object within range. Make a ranged spell attack against the target. On a hit, the target takes 1d10 fire damage. A flammable object hit by this spell ignites if it isn't being worn or carried.This spell's damage increases by 1d10 when you reach 5th level (2d10), 11th level (3d10), and 17th level (4d10).</t>
  </si>
  <si>
    <t>Guidance</t>
  </si>
  <si>
    <t>Divination</t>
  </si>
  <si>
    <t>Touch</t>
  </si>
  <si>
    <t>You touch one willing creature. Once before the spell ends, the target can roll a d4 and add the number rolled to one ability check of its choice. It can roll the die before or after making the ability check. The spell then ends.</t>
  </si>
  <si>
    <t>1 hour</t>
  </si>
  <si>
    <t>V, M (a firefly or phosphorescent moss)</t>
  </si>
  <si>
    <t>You touch one object that is no larger than 10 feet in any dimension. Until the spell ends, the object sheds bright light in a 20-foot radius and dim light for an additional 20 feet. The light can be colored as you like. Completely covering the object with something opaque blocks the light. The spell ends if you cast it again or dismiss it as an action.If you target an object held or worn by a hostile creature, that creature must succeed on a Dexterity saving throw to avoid the spell.</t>
  </si>
  <si>
    <t>Mage Hand</t>
  </si>
  <si>
    <t>1 minute</t>
  </si>
  <si>
    <t>A spectral, floating hand appears at a point you choose within range. The hand lasts for the duration or until you dismiss it as an action. The hand vanishes if it is ever more than 30 feet away from you or if you cast this spell again.You can use your action to control the hand. You can use the hand to manipulate an object, open an unlocked door or container, stow or retrieve an item from an open container, or pour the contents out of a vial. You can move the hand up to 30 feet each time you use it.The hand can't attack, activate magic items, or carry more than 10 pounds.</t>
  </si>
  <si>
    <t>Mending</t>
  </si>
  <si>
    <t>1 Min.</t>
  </si>
  <si>
    <t>V, S, M (two lodestones)</t>
  </si>
  <si>
    <t>This spell repairs a single break or tear in an object you touch, such as broken chain link, two halves of a broken key, a torn cloak, or a leaking wineskin. As long as the break or tear is no larger than 1 foot in any dimension, you mend it, leaving no trace of the former damage.This spell can physically repair a magic item or construct, but the spell can't restore magic to such an object.</t>
  </si>
  <si>
    <t>Message</t>
  </si>
  <si>
    <t>V, S, M (a short piece of copper wire)</t>
  </si>
  <si>
    <t>You point your finger toward a creature within range and whisper a message. The target (and only the target) hears the message and can reply in a whisper that only you can hear.You can cast this spell through solid objects if you are familiar with the target and know it is beyond the barrier. Magical silence, 1 foot of stone, 1 inch of common metal, a thin sheet of lead, or 3 feet of wood blocks the spell. The spell doesn't have to follow a straight line and can travel freely around corners or through openings.</t>
  </si>
  <si>
    <t>Minor Illusion</t>
  </si>
  <si>
    <t>Illusion</t>
  </si>
  <si>
    <t>S, M (a bit of fleece)</t>
  </si>
  <si>
    <t>You create a sound or an image of an object within range that lasts for the duration. The illusion also ends if you dismiss it as an action or cast this spell again.If you create a sound, its volume can range from a whisper to a scream. It can be your voice, someone else's voice, a lion's roar, a beating of drums, or any other sound you choose. The sound continues unabated throughout the duration, or you can make discrete sounds at different times before the spell ends.If you create an image of an object—such as a chair, muddy footprints, or a small chest—it must be no larger than a 5-foot cube. The image can't create sound, light, smell, or any other sensory effect. Physical interaction with the image reveals it to be an illusion, because things can pass through it.If a creature uses its action to examine the sound or image, the creature can determine that it is an illusion with a successful Intelligence (Investigation) check against your spell save DC. If a creature discerns the illusion for what it is, the illusion becomes faint to the creature.</t>
  </si>
  <si>
    <t>Poison Spray</t>
  </si>
  <si>
    <t>10 feet</t>
  </si>
  <si>
    <t>You extend your hand toward a creature you can see within range and project a puff of noxious gas from your palm. The creature must succeed on a Constitution saving throw or take 1d12 poison damage.This spell's damage increases by 1d12 when you reach 5th level (2d12), 11th level (3d12), and 17th level (4d12).</t>
  </si>
  <si>
    <t>Prestidigitation</t>
  </si>
  <si>
    <t>Up to 1 hour</t>
  </si>
  <si>
    <t>This spell is a minor magical trick that novice spellcasters use for practice. You create one of the following magical effects within range:You create an instantaneous, harmless sensory effect, such as a shower of sparks, a puff of wind, faint musical notes, or an odd odor.You instantaneously light or snuff out a candle, a torch, or a small campfire.You instantaneously clean or soil an object no larger than 1 cubic foot.You chill, warm, or flavor up to 1 cubic foot of nonliving material for 1 hour.You make a color, a small mark, or a symbol appear on an object or a surface for 1 hour.You create a nonmagical trinket or an illusory image that can fit in your hand and that lasts until the end of your next turn.If you cast this spell multiple times, you can have up to three of its non-instantaneous effects active at a time, and you can dismiss such an effect as an action.</t>
  </si>
  <si>
    <t>Produce Flame</t>
  </si>
  <si>
    <t>10 minutes</t>
  </si>
  <si>
    <t>Self</t>
  </si>
  <si>
    <t>A flickering flame appears in your hand. The flame remains there for the duration and harms neither you nor your equipment. The flame sheds bright light in a 10-foot radius and dim light for an additional 10 feet. The spell ends if you dismiss it as an action or if you cast it again.You can also attack with the flame, although doing so ends the spell. When you cast this spell, or as an action on a later turn, you can hurl the flame at a creature within 30 feet of you. Make a ranged spell attack. On a hit, the target takes 1d8 fire damage.This spell's damage increases by 1d8 when you reach 5th level (2d8), 11th level (3d8), and 17th level (4d8).</t>
  </si>
  <si>
    <t>Ray of Frost</t>
  </si>
  <si>
    <t>A frigid beam of blue-white light streaks toward a creature within range. Make a ranged spell attack against the target. On a hit, it takes 1d8 cold damage, and its speed is reduced by 10 feet until the start of your next turn.The spell's damage increases by 1d8 when you reach 5th level (2d8), 11th level (3d8), and 17th level (4d8).</t>
  </si>
  <si>
    <t>Resistance</t>
  </si>
  <si>
    <t>Abjuration</t>
  </si>
  <si>
    <t>V, S, M (a miniature cloak)</t>
  </si>
  <si>
    <t>You touch one willing creature. Once before the spell ends, the target can roll a d4 and add the number rolled to one saving throw of its choice. It can roll the die before or after making the saving throw. The spell then ends.</t>
  </si>
  <si>
    <t>Flame-like radiance descends on a creature that you can see within range. The target must succeed on a Dexterity saving throw or take 1d8 radiant damage. The target gains no benefit from cover for this saving throw.The spell's damage increases by 1d8 when you reach 5th level (2d8), 11th level (3d8), and 17th level (4d8).</t>
  </si>
  <si>
    <t>Shillelagh</t>
  </si>
  <si>
    <t>V, S, M (mistletoe, a shamrock leaf, and a club or quarterstaff)</t>
  </si>
  <si>
    <t>The wood of a club or quarterstaff you are holding is imbued with nature's power. For the duration, you can use your spellcasting ability instead of Strength for the attack and damage rolls of melee attacks using that weapon, and the weapon's damage die becomes a d8. The weapon also becomes magical, if it isn't already. The spell ends if you cast it again or if you let go of the weapon.</t>
  </si>
  <si>
    <t>Shocking Grasp</t>
  </si>
  <si>
    <t>Lightning springs from your hand to deliver a shock to a creature you try to touch. Make a melee spell attack against the target. You have advantage on the attack roll if the target is wearing armor made of metal. On a hit, the target takes 1d8 lightning damage, and it can't take reactions until the start of its next turn.The spell's damage increases by 1d8 when you reach 5th level (2d8), 11th level (3d8), and 17th level (4d8).</t>
  </si>
  <si>
    <t>Spare the Dying</t>
  </si>
  <si>
    <t>You touch a living creature that has 0 hit points. The creature becomes stable. This spell has no effect on undead or constructs.</t>
  </si>
  <si>
    <t>Thaumaturgy</t>
  </si>
  <si>
    <t>Up to 1 minute</t>
  </si>
  <si>
    <t>V</t>
  </si>
  <si>
    <t>You manifest a minor wonder, a sign of supernatural power, within range. You create one of the following magical effects within range:Your voice booms up to three times as loud as normal for 1 minute.You cause flames to flicker, brighten, dim, or change color for 1 minute.You cause harmless tremors in the ground for 1 minute.You create an instantaneous sound that originates from a point of your choice within range, such as a rumble of thunder, the cry of a raven, or ominous whispers.You instantaneously cause an unlocked door or window to fly open or slam shut.You alter the appearance of your eyes for 1 minute.If you cast this spell multiple times, you can have up to three of its 1-minute effects active at a time, and you can dismiss such an effect as an action.</t>
  </si>
  <si>
    <t>True Strike</t>
  </si>
  <si>
    <t>Concentration, up to 1 round</t>
  </si>
  <si>
    <t>You extend your hand and point a finger at a target in range. Your magic grants you a brief insight into the target's defenses. On your next turn, you gain advantage on your first attack roll against the target, provided that this spell hasn't ended.</t>
  </si>
  <si>
    <t>Vicious Mockery</t>
  </si>
  <si>
    <t>Enchantment</t>
  </si>
  <si>
    <t>You unleash a string of insults laced with subtle enchantments at a creature you can see within range. If the target can hear you (though it need not understand you), it must succeed on a Wisdom saving throw or take 1d4 psychic damage and have disadvantage on the next attack roll it makes before the end of its next turn.This spell's damage increases by 1d4 when you reach 5th level (2d4), 11th level (3d4), and 17th level (4d4).</t>
  </si>
  <si>
    <t>Alarm</t>
  </si>
  <si>
    <t>8 hours</t>
  </si>
  <si>
    <t>Abjuration (ritual)</t>
  </si>
  <si>
    <t>V, S, M (a tiny bell and a piece of fine silver wire)</t>
  </si>
  <si>
    <t>You set an alarm against unwanted intrusion. Choose a door, a window, or an area within range that is no larger than a 20-foot cube. Until the spell ends, an alarm alerts you whenever a Tiny or larger creature touches or enters the warded area. When you cast the spell, you can designate creatures that won't set off the alarm. You also choose whether the alarm is mental or audible.A mental alarm alerts you with a ping in your mind if you are within 1 mile of the warded area. This ping awakens you if you are sleeping.An audible alarm produces the sound of a hand bell for 10 seconds within 60 feet.</t>
  </si>
  <si>
    <t>Animal Friendship</t>
  </si>
  <si>
    <t>2 AP</t>
  </si>
  <si>
    <t>24 hours</t>
  </si>
  <si>
    <t>V, S, M (a morsel of food)</t>
  </si>
  <si>
    <t>This spell lets you convince a beast that you mean it no harm. Choose a beast that you can see within range. It must see and hear you. If the beast's Intelligence is 4 or higher, the spell fails. Otherwise, the beast must succeed on a Wisdom saving throw or be charmed by you for the spell's duration. If you or one of your companions harms the target, the spell ends.</t>
  </si>
  <si>
    <t xml:space="preserve"> At Higher Levels. When you cast this spell using a spell slot of 2nd level or higher, you can affect one additional beast for each slot level above 1st.</t>
  </si>
  <si>
    <t>Bane</t>
  </si>
  <si>
    <t>V, S, M (a drop of blood)</t>
  </si>
  <si>
    <t>Up to three creatures of your choice that you can see within range must make Charisma saving throws. Whenever a target that fails this saving throw makes an attack roll or a saving throw before the spell ends, the target must roll a d4 and subtract the number rolled from the attack roll or saving throw.</t>
  </si>
  <si>
    <t xml:space="preserve"> At Higher Levels. When you cast this spell using a spell slot of 2nd level or higher, you can target one additional creature for each slot level above 1st.</t>
  </si>
  <si>
    <t>Bless</t>
  </si>
  <si>
    <t>V, S, M (a sprinkling of holy water)</t>
  </si>
  <si>
    <t>You bless up to three creatures of your choice within range. Whenever a target makes an attack roll or a saving throw before the spell ends, the target can roll a d4 and add the number rolled to the attack roll or saving throw.</t>
  </si>
  <si>
    <t>Burning Hands</t>
  </si>
  <si>
    <t>Self (15-foot cone)</t>
  </si>
  <si>
    <t>As you hold your hands with thumbs touching and fingers spread, a thin sheet of flames shoots forth from your outstretched fingertips. Each creature in a 15-foot cone must make a Dexterity saving throw. A creature takes 3d6 fire damage on a failed save, or half as much damage on a successful one.The fire ignites any flammable objects in the area that aren't being worn or carried.</t>
  </si>
  <si>
    <t xml:space="preserve"> At Higher Levels. When you cast this spell using a spell slot of 2nd level or higher, the damage increases by 1d6 for each slot level above 1st.</t>
  </si>
  <si>
    <t>Charm Person</t>
  </si>
  <si>
    <t>You attempt to charm a humanoid you can see within range. It must make a Wisdom saving throw, and does so with advantage if you or your companions are fighting it. If it fails the saving throw, it is charmed by you until the spell ends or until you or your companions do anything harmful to it. The charmed creature regards you as a friendly acquaintance. When the spell ends, the creature knows it was charmed by you.</t>
  </si>
  <si>
    <t xml:space="preserve"> At Higher Levels. When you cast this spell using a spell slot of 2nd level or higher, you can target one additional creature for each slot level above 1st. The creatures must be within 30 feet of each other when you target them.</t>
  </si>
  <si>
    <t>Color Spray</t>
  </si>
  <si>
    <t>V, S, M (a pinch of powder or sand that is colored red, yellow, and blue)</t>
  </si>
  <si>
    <t>A dazzling array of flashing, colored light springs from your hand. Roll 6d10; the total is how many hit points of creatures this spell can effect. Creatures in a 15-foot cone originating from you are affected in ascending order of their current hit points (ignoring unconscious creatures and creatures that can't see).Starting with the creature that has the lowest current hit points, each creature affected by this spell is blinded until the end of your next turn. Subtract each creature's hit points from the total before moving on to the creature with the next lowest hit points. A creature's hit points must be equal to or less than the remaining total for that creature to be affected.</t>
  </si>
  <si>
    <t xml:space="preserve"> At Higher Levels. When you cast this spell using a spell slot of 2nd level or higher, roll an additional 2d10 for each slot level above 1st.</t>
  </si>
  <si>
    <t>Command</t>
  </si>
  <si>
    <t>You speak a one-word command to a creature you can see within range. The target must succeed on a Wisdom saving throw or follow the command on its next turn. The spell has no effect if the target is undead, if it doesn't understand your language, or if your command is directly harmful to it.Some typical commands and their effects follow. You might issue a command other than one described here. If you do so, the DM determines how the target behaves. If the target can't follow your command, the spell ends. Approach. The target moves toward you by the shortest and most direct route, ending its turn if it moves within 5 feet of you. Drop. The target drops whatever it is holding and then ends its turn. Flee. The target spends its turn moving away from you by the fastest available means. Grovel. The target falls prone and then ends its turn. Halt. The target doesn't move and takes no actions. A flying creature stays aloft, provided that it is able to do so. If it must move to stay aloft, it flies the minimum distance needed to remain in the air.</t>
  </si>
  <si>
    <t xml:space="preserve"> At Higher Levels. When you cast this spell using a spell slot of 2nd level or higher, you can affect one additional creature for each slot level above 1st. The creatures must be within 30 feet of each other when you target them.</t>
  </si>
  <si>
    <t>Comprehend Languages</t>
  </si>
  <si>
    <t>Divination (ritual)</t>
  </si>
  <si>
    <t>V, S, M (a pinch of soot and salt)</t>
  </si>
  <si>
    <t>For the duration, you understand the literal meaning of any spoken language that you hear. You also understand any written language that you see, but you must be touching the surface on which the words are written. It takes about 1 minute to read one page of text.This spell doesn't decode secret messages in a text or a glyph, such as an arcane sigil, that isn't part of a written language.</t>
  </si>
  <si>
    <t>Create or Destroy Water</t>
  </si>
  <si>
    <t>V, S, M (a drop of water if creating water or a few grains of sand if destroying it)</t>
  </si>
  <si>
    <t>You either create or destroy water. Create Water. You create up to 10 gallons of clean water within range in an open container. Alternatively, the water falls as rain in a 30-foot cube within range, extinguishing exposed flames in the area. Destroy Water. You destroy up to 10 gallons of water in an open container within range. Alternatively, you destroy fog in a 30-foot cube within range.</t>
  </si>
  <si>
    <t xml:space="preserve"> At Higher Levels. When you cast this spell using a spell slot of 2nd level or higher, you create or destroy 10 additional gallons of water, or the size of the cube increases by 5 feet, for each slot level above 1st.</t>
  </si>
  <si>
    <t>Cure Wounds</t>
  </si>
  <si>
    <t>A creature you touch regains a number of hit points equal to 1d8 + your spellcasting ability modifier. This spell has no effect on undead or constructs.</t>
  </si>
  <si>
    <t xml:space="preserve"> At Higher Levels. When you cast this spell using a spell slot of 2nd level or higher, the healing increases by 1d8 for each slot level above 1st.</t>
  </si>
  <si>
    <t>Detect Evil and Good</t>
  </si>
  <si>
    <t>Concentration, up to 10 minutes</t>
  </si>
  <si>
    <t>For the duration, you know if there is an aberration, celestial, elemental, fey, fiend, or undead within 30 feet of you, as well as where the creature is located. Similarly, you know if there is a place or object within 30 feet of you that has been magically consecrated or desecrated.The spell can penetrate most barriers, but it is blocked by 1 foot of stone, 1 inch of common metal, a thin sheet of lead, or 3 feet of wood or dirt.</t>
  </si>
  <si>
    <t>Detect Magic</t>
  </si>
  <si>
    <t>For the duration, you sense the presence of magic within 30 feet of you. If you sense magic in this way, you can use your action to see a faint aura around any visible creature or object in the area that bears magic, and you learn its school of magic, if any.The spell can penetrate most barriers, but it is blocked by 1 foot of stone, 1 inch of common metal, a thin sheet of lead, or 3 feet of wood or dirt.</t>
  </si>
  <si>
    <t>Detect Poison and Disease</t>
  </si>
  <si>
    <t>V, S, M (a yew leaf)</t>
  </si>
  <si>
    <t>For the duration, you can sense the presence and location of poisons, poisonous creatures, and diseases within 30 feet of you. You also identify the kind of poison, poisonous creature, or disease in each case.The spell can penetrate most barriers, but it is blocked by 1 foot of stone, 1 inch of common metal, a thin sheet of lead, or 3 feet of wood or dirt.</t>
  </si>
  <si>
    <t>Disguise Self</t>
  </si>
  <si>
    <t>You make yourself—including your clothing, armor, weapons, and other belongings on your person—look different until the spell ends or until you use your action to dismiss it. You can seem 1 foot shorter or taller and can appear thin, fat, or in between. You can't change your body type, so you must adopt a form that has the same basic arrangement of limbs. Otherwise, the extent of the illusion is up to you.The changes wrought by this spell fail to hold up to physical inspection. For example, if you use this spell to add a hat to your outfit, objects pass through the hat, and anyone who touches it would feel nothing or would feel your head and hair. If you use this spell to appear thinner than you are, the hand of someone who reaches out to touch you would bump into you while it was seemingly still in midair.To discern that you are disguised, a creature can use its action to inspect your appearance and must succeed on an Intelligence (Investigation) check against your spell save DC.</t>
  </si>
  <si>
    <t>Divine Favor</t>
  </si>
  <si>
    <t>Your prayer empowers you with divine radiance. Until the spell ends, your weapon attacks deal an extra 1d4 radiant damage on a hit.</t>
  </si>
  <si>
    <t>Entangle</t>
  </si>
  <si>
    <t>90 feet</t>
  </si>
  <si>
    <t>Grasping weeds and vines sprout from the ground in a 20-foot square starting from a point within range. For the duration, these plants turn the ground in the area into difficult terrain.A creature in the area when you cast the spell must succeed on a Strength saving throw or be restrained by the entangling plants until the spell ends. A creature restrained by the plants can use its action to make a Strength check against your spell save DC. On a success, it frees itself.When the spell ends, the conjured plants wilt away.</t>
  </si>
  <si>
    <t>Expeditious Retreat</t>
  </si>
  <si>
    <t>This spell allows you to move at an incredible pace. When you cast this spell, and then as a bonus action on each of your turns until the spell ends, you can take the Dash action.</t>
  </si>
  <si>
    <t>Faerie Fire</t>
  </si>
  <si>
    <t>Each object in a 20-foot cube within range is outlined in blue, green, or violet light (your choice). Any creature in the area when the spell is cast is also outlined in light if it fails a Dexterity saving throw. For the duration, objects and affected creatures shed dim light in a 10-foot radius.Any attack roll against an affected creature or object has advantage if the attacker can see it, and the affected creature or object can't benefit from being invisible.</t>
  </si>
  <si>
    <t>False Life</t>
  </si>
  <si>
    <t>V, S, M (a small amount of alcohol or distilled spirits)</t>
  </si>
  <si>
    <t>Bolstering yourself with a necromantic facsimile of life, you gain 1d4 + 4 temporary hit points for the duration.</t>
  </si>
  <si>
    <t xml:space="preserve"> At Higher Levels. When you cast this spell using a spell slot of 2nd level or higher, you gain 5 additional temporary hit points for each slot level above 1st.</t>
  </si>
  <si>
    <t>Feather Fall</t>
  </si>
  <si>
    <t>Reaction 2 AP</t>
  </si>
  <si>
    <t>V, M (a small feather or a piece of down)</t>
  </si>
  <si>
    <t>Choose up to five falling creatures within range. A falling creature's rate of descent slows to 60 feet per round until the spell ends. If the creature lands before the spell ends, it takes no falling damage and can land on its feet, and the spell ends for that creature.</t>
  </si>
  <si>
    <t>Find Familiar</t>
  </si>
  <si>
    <t>1 Hr.</t>
  </si>
  <si>
    <t>Conjuration (ritual)</t>
  </si>
  <si>
    <t>V, S, M (10 gp worth of charcoal, incense, and herbs that must be consumed by fire in a brass brazier)</t>
  </si>
  <si>
    <t>You gain the service of a familiar, a spirit that takes an animal form you choose: bat, cat, crab, frog (toad), hawk, lizard, octopus, owl, poisonous snake, fish (quipper), rat, raven, sea horse, spider, or weasel. Appearing in an unoccupied space within range, the familiar has the statistics of the chosen form, though it is a celestial, fey, or fiend (your choice) instead of a beast.Additional animal form choices may be available at the DM's discretion.Your familiar acts independently of you, but it always obeys your commands. In combat, it rolls its own initiative and acts on its own turn. A familiar can't attack, but it can take other actions as normal.When the familiar drops to 0 hit points, it disappears, leaving behind no physical form. It reappears after you cast this spell again. As an action, you can temporarily dismiss the familiar to a pocket dimension. Alternatively, you can dismiss it forever. As an action while it is temporarily dismissed, you can cause it to reappear in any unoccupied space within 30 feet of you. Whenever the familiar drops to 0 hit points or disappears into the pocket dimension, it leaves behind in its space anything it was wearing or carrying.While your familiar is within 100 feet of you, you can communicate with it telepathically. Additionally, as an action, you can see through your familiar's eyes and hear what it hears until the start of your next turn, gaining the benefits of any special senses that the familiar has. During this time, you are deaf and blind with regard to your own senses.You can't have more than one familiar at a time. If you cast this spell while you already have a familiar, you instead cause it to adopt a new form. Choose one of the forms from the above list. Your familiar transforms into the chosen creature.Finally, when you cast a spell with a range of touch, your familiar can deliver the spell as if it had cast the spell. Your familiar must be within 100 feet of you, and it must use its reaction to deliver the spell when you cast it. If the spell requires an attack roll, you use your attack modifier for the roll.</t>
  </si>
  <si>
    <t>Fog Cloud</t>
  </si>
  <si>
    <t>Concentration, up to 1 hour</t>
  </si>
  <si>
    <t>You create a 20-foot-radius sphere of fog centered on a point within range. The sphere spreads around corners, and its area is heavily obscured. It lasts for the duration or until a wind of moderate or greater speed (at least 10 miles per hour) disperses it.</t>
  </si>
  <si>
    <t xml:space="preserve"> At Higher Levels. When you cast this spell using a spell slot of 2nd level or higher, the radius of the fog increases by 20 feet for each slot level above 1st.</t>
  </si>
  <si>
    <t>Goodberry</t>
  </si>
  <si>
    <t>V, S, M (a sprig of mistletoe)</t>
  </si>
  <si>
    <t>Up to ten berries appear in your hand and are infused with magic for the duration. A creature can use its action to eat one berry. Eating a berry restores 1 hit point, and the berry provides enough nourishment to sustain a creature for one day.The berries lose their potency if they have not been consumed within 24 hours of the casting of this spell.</t>
  </si>
  <si>
    <t>Grease</t>
  </si>
  <si>
    <t>V, S, M (a bit of pork rind or butter)</t>
  </si>
  <si>
    <t>Slick grease covers the ground in a 10-foot square centered on a point within range and turns it into difficult terrain for the duration.When the grease appears, each creature standing in its area must succeed on a Dexterity saving throw or fall prone. A creature that enters the area or ends its turn there must also succeed on a Dexterity saving throw or fall prone.</t>
  </si>
  <si>
    <t>Guiding Bolt</t>
  </si>
  <si>
    <t>A flash of light streaks toward a creature of your choice within range. Make a ranged spell attack against the target. On a hit, the target takes 4d6 radiant damage, and the next attack roll made against this target before the end of your next turn has advantage, thanks to the mystical dim light glittering on the target until then.</t>
  </si>
  <si>
    <t>Healing Word</t>
  </si>
  <si>
    <t>A creature of your choice that you can see within range regains hit points equal to 1d4 + your spellcasting ability modifier. This spell has no effect on undead or constructs.</t>
  </si>
  <si>
    <t xml:space="preserve"> At Higher Levels. When you cast this spell using a spell slot of 2nd level or higher, the healing increases by 1d4 for each slot level above 1st.</t>
  </si>
  <si>
    <t>Hellish Rebuke</t>
  </si>
  <si>
    <t>You point your finger, and the creature that damaged you is momentarily surrounded by hellish flames. The creature must make a Dexterity saving throw. It takes 2d10 fire damage on a failed save, or half as much damage on a successful one.</t>
  </si>
  <si>
    <t xml:space="preserve"> At Higher Levels. When you cast this spell using a spell slot of 2nd level or higher, the damage increases by 1d10 for each slot level above 1st.</t>
  </si>
  <si>
    <t>Heroism</t>
  </si>
  <si>
    <t>A willing creature you touch is imbued with bravery. Until the spell ends, the creature is immune to being frightened and gains temporary hit points equal to your spellcasting ability modifier at the start of each of its turns. When the spell ends, the target loses any remaining temporary hit points from this spell.</t>
  </si>
  <si>
    <t>Hunter's Mark</t>
  </si>
  <si>
    <t>You choose a creature you can see within range and mystically mark it as your quarry. Until the spell ends, you deal an extra 1d6 damage to the target whenever you hit it with a weapon attack, and you have advantage on any Wisdom (Perception) or Wisdom (Survival) check you make to find it. If the target drops to 0 hit points before this spell ends, you can use a bonus action on a subsequent turn of yours to mark a new creature.</t>
  </si>
  <si>
    <t xml:space="preserve"> At Higher Levels. When you cast this spell using a spell slot of 3rd or 4th level, you can maintain your concentration on the spell for up to 8 hours. When you use a spell slot of 5th level or higher, you can maintain your concentration on the spell for up to 24 hours.</t>
  </si>
  <si>
    <t>Identify</t>
  </si>
  <si>
    <t>V, S, M (a pearl worth at least 100 gp and an owl feather)</t>
  </si>
  <si>
    <t>You choose one object that you must touch throughout the casting of the spell. If it is a magic item or some other magic-imbued object, you learn its properties and how to use them, whether it requires attunement to use, and how many charges it has, if any. You learn whether any spells are affecting the item and what they are. If the item was created by a spell, you learn which spell created it.If you instead touch a creature throughout the casting, you learn what spells, if any, are currently affecting it.</t>
  </si>
  <si>
    <t>Illusory Script</t>
  </si>
  <si>
    <t>10 days</t>
  </si>
  <si>
    <t>Illusion (ritual)</t>
  </si>
  <si>
    <t>S, M (a lead-based ink worth at least 10 gp, which the spell consumes)</t>
  </si>
  <si>
    <t>You write on parchment, paper, or some other suitable writing material and imbue it with a potent illusion that lasts for the duration.To you and any creatures you designate when you cast the spell, the writing appears normal, written in your hand, and conveys whatever meaning you intended when you wrote the text. To all others, the writing appears as if it were written in an unknown or magical script that is unintelligible. Alternatively, you can cause the writing to appear to be an entirely different message, written in a different hand and language, though the language must be one you know.Should the spell be dispelled, the original script and the illusion both disappear.A creature with truesight can read the hidden message.</t>
  </si>
  <si>
    <t>Inflict Wounds</t>
  </si>
  <si>
    <t>Make a melee spell attack against a creature you can reach. On a hit, the target takes 3d10 necrotic damage.</t>
  </si>
  <si>
    <t>Jump</t>
  </si>
  <si>
    <t>V, S, M (a grasshopper's hind leg)</t>
  </si>
  <si>
    <t>You touch a creature. The creature's jump distance is tripled until the spell ends.</t>
  </si>
  <si>
    <t>Longstrider</t>
  </si>
  <si>
    <t>V, S, M (a pinch of dirt)</t>
  </si>
  <si>
    <t>You touch a creature. The target's speed increases by 10 feet until the spell ends.</t>
  </si>
  <si>
    <t>Mage Armor</t>
  </si>
  <si>
    <t>V, S, M (a piece of cured leather)</t>
  </si>
  <si>
    <t>You touch a willing creature who isn't wearing armor, and a protective magical force surrounds it until the spell ends. The target's base AC becomes 13 + its Dexterity modifier. The spell ends if the target dons armor or if you dismiss the spell as an action.</t>
  </si>
  <si>
    <t>Magic Missile</t>
  </si>
  <si>
    <t>You create three glowing darts of magical force. Each dart hits a creature of your choice that you can see within range. A dart deals 1d4 + 1 force damage to its target. The darts all strike simultaneously, and you can direct them to hit one creature or several.</t>
  </si>
  <si>
    <t xml:space="preserve"> At Higher Levels. When you cast this spell using a spell slot of 2nd level or higher, the spell creates one more dart for each slot level above 1st.</t>
  </si>
  <si>
    <t>Protection from Evil and Good</t>
  </si>
  <si>
    <t>V, S, M (holy water or powdered silver and iron, which the spell consumes)</t>
  </si>
  <si>
    <t>Until the spell ends, one willing creature you touch is protected against certain types of creatures: aberrations, celestials, elementals, fey, fiends, and undead.The protection grants several benefits. Creatures of those types have disadvantage on attack rolls against the target. The target also can't be charmed, frightened, or possessed by them. If the target is already charmed, frightened, or possessed by such a creature, the target has advantage on any new saving throw against the relevant effect.</t>
  </si>
  <si>
    <t>Purify Food and Drink</t>
  </si>
  <si>
    <t>Transmutation (ritual)</t>
  </si>
  <si>
    <t>All nonmagical food and drink within a 5-foot-radius sphere centered on a point of your choice within range is purified and rendered free of poison and disease.</t>
  </si>
  <si>
    <t>Sanctuary</t>
  </si>
  <si>
    <t>V, S, M (a small silver mirror)</t>
  </si>
  <si>
    <t>You ward a creature within range against attack. Until the spell ends, any creature who targets the warded creature with an attack or a harmful spell must first make a Wisdom saving throw. On a failed save, the creature must choose a new target or lose the attack or spell. This spell doesn't protect the warded creature from area effects, such as the explosion of a fireball.If the warded creature makes an attack, casts a spell that affects an enemy, or deals damage to another creature, this spell ends.</t>
  </si>
  <si>
    <t>Shield</t>
  </si>
  <si>
    <t>An invisible barrier of magical force appears and protects you. Until the start of your next turn, you have a +5 bonus to AC, including against the triggering attack, and you take no damage from magic missile.</t>
  </si>
  <si>
    <t>Shield of Faith</t>
  </si>
  <si>
    <t>V, S, M (a small parchment with a bit of holy text written on it)</t>
  </si>
  <si>
    <t>A shimmering field appears and surrounds a creature of your choice within range, granting it a +2 bonus to AC for the duration.</t>
  </si>
  <si>
    <t>Silent Image</t>
  </si>
  <si>
    <t>V, S, M (a bit of fleece)</t>
  </si>
  <si>
    <t>You create the image of an object, a creature, or some other visible phenomenon that is no larger than a 15-foot cube. The image appears at a spot within range and lasts for the duration. The image is purely visual; it isn't accompanied by sound, smell, or other sensory effects.You can use your action to cause the image to move to any spot within range. As the image changes location, you can alter its appearance so that its movements appear natural for the image. For example, if you create an image of a creature and move it, you can alter the image so that it appears to be walking.Physical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t>
  </si>
  <si>
    <t>Sleep</t>
  </si>
  <si>
    <t>V, S, M (a pinch of fine sand, rose petals, or a cricket)</t>
  </si>
  <si>
    <t>This spell sends creatures into a magical slumber. Roll 5d8; the total is how many hit points of creatures this spell can affect. Creatures within 20 feet of a point you choose within range are affected in ascending order of their current hit points (ignoring unconscious creatures).Starting with the creature that has the lowest current hit points, each creature affected by this spell falls unconscious until the spell ends, the sleeper takes damage, or someone uses an action to shake or slap the sleeper awake. Subtract each creature's hit points from the total before moving on to the creature with the next lowest hit points. A creature's hit points must be equal to or less than the remaining total for that creature to be affected.Undead and creatures immune to being charmed aren't affected by this spell.</t>
  </si>
  <si>
    <t xml:space="preserve"> At Higher Levels. When you cast this spell using a spell slot of 2nd level or higher, roll an additional 2d8 for each slot level above 1st.</t>
  </si>
  <si>
    <t>Speak with Animals</t>
  </si>
  <si>
    <t>You gain the ability to comprehend and verbally communicate with beasts for the duration. The knowledge and awareness of many beasts is limited by their intelligence, but at minimum, beasts can give you information about nearby locations and monsters, including whatever they can perceive or have perceived within the past day. You might be able to persuade a beast to perform a small favor for you, at the DM's discretion.</t>
  </si>
  <si>
    <t>Tasha's Hideous Laughter</t>
  </si>
  <si>
    <t>V, S, M (tiny tarts and a feather that is waved in the air)</t>
  </si>
  <si>
    <t>A creature of your choice that you can see within range perceives everything as hilariously funny and falls into fits of laughter if this spell affects it. The target must succeed on a Wisdom saving throw or fall prone, becoming incapacitated and unable to stand up for the duration. A creature with an Intelligence score of 4 or less isn't affected.At the end of each of its turns, and each time it takes damage, the target can make another Wisdom saving throw. The target has advantage on the saving throw if it's triggered by damage. On a success, the spell ends.</t>
  </si>
  <si>
    <t>Tenser's Floating Disk</t>
  </si>
  <si>
    <t>V, S, M (a drop of mercury)</t>
  </si>
  <si>
    <t>This spell creates a circular, horizontal plane of force, 3 feet in diameter and 1 inch thick, that floats 3 feet above the ground in an unoccupied space of your choice that you can see within range. The disk remains for the duration, and can hold up to 500 pounds. If more weight is placed on it, the spell ends, and everything on the disk falls to the ground.The disk is immobile while you are within 20 feet of it. If you move more than 20 feet away from it, the disk follows you so that it remains within 20 feet of you. It can move across uneven terrain, up or down stairs, slopes and the like, but it can't cross an elevation change of 10 feet or more. For example, the disk can't move across a 10-foot-deep pit, nor could it leave such a pit if it was created at the bottom.If you move more than 100 feet from the disk (typically because it can't move around an obstacle to follow you), the spell ends.</t>
  </si>
  <si>
    <t>Thunderwave</t>
  </si>
  <si>
    <t>Self (15-foot cube)</t>
  </si>
  <si>
    <t>A wave of thunderous force sweeps out from you. Each creature in a 15-foot cube originating from you must make a Constitution saving throw. On a failed save, a creature takes 2d8 thunder damage and is pushed 10 feet away from you. On a successful save, the creature takes half as much damage and isn't pushed.In addition, unsecured objects that are completely within the area of effect are automatically pushed 10 feet away from you by the spell's effect, and the spell emits a thunderous boom audible out to 300 feet.</t>
  </si>
  <si>
    <t xml:space="preserve"> At Higher Levels. When you cast this spell using a spell slot of 2nd level or higher, the damage increases by 1d8 for each slot level above 1st.</t>
  </si>
  <si>
    <t>Unseen Servant</t>
  </si>
  <si>
    <t>V, S, M (a piece of string and a bit of wood)</t>
  </si>
  <si>
    <t>This spell creates an invisible, mindless, shapeless, Medium force that performs simple tasks at your command until the spell ends. The servant springs into existence in an unoccupied space on the ground within range. It has AC 10, 1 hit point, and a Strength of 2, and it can't attack. If it drops to 0 hit points, the spell ends.Once on each of your turns as a bonus action, you can mentally command the servant to move up to 15 feet and interact with an object. The servant can perform simple tasks that a human servant could do, such as fetching things, cleaning, mending, folding clothes, lighting fires, serving food, and pouring wine. Once you give the command, the servant performs the task to the best of its ability until it completes the task, then waits for your next command.If you command the servant to perform a task that would move it more than 60 feet away from you, the spell ends.</t>
  </si>
  <si>
    <t>Aid</t>
  </si>
  <si>
    <t>V, S, M (a tiny strip of white cloth)</t>
  </si>
  <si>
    <t>Your spell bolsters your allies with toughness and resolve. Choose up to three creatures within range. Each target's hit point maximum and current hit points increase by 5 for the duration.</t>
  </si>
  <si>
    <t xml:space="preserve"> At Higher Levels. When you cast this spell using a spell slot of 3rd level or higher, a target's hit points increase by an additional 5 for each slot level above 2nd.</t>
  </si>
  <si>
    <t>Alter Self</t>
  </si>
  <si>
    <t>You assume a different form. When you cast the spell, choose one of the following options, the effects of which last for the duration of the spell. While the spell lasts, you can end one option as an action to gain the benefits of a different one. Aquatic Adaptation. You adapt your body to an aquatic environment, sprouting gills and growing webbing between your fingers. You can breathe underwater and gain a swimming speed equal to your walking speed. Change Appearance. You transform your appearance. You decide what you look like, including your height, weight, facial features, sound of your voice, hair length, coloration, and distinguishing characteristics, if any. You can make yourself appear as a member of another race, though none of your statistics change. You also can't appear as a creature of a different size than you, and your basic shape stays the same; if you're bipedal, you can't use this spell to become quadrupedal, for instance. At any time for the duration of the spell, you can use your action to change your appearance in this way again. Natural Weapons. You grow claws, fangs, spines, horns, or a different natural weapon of your choice. Your unarmed strikes deal 1d6 bludgeoning, piercing, or slashing damage, as appropriate to the natural weapon you chose, and you are proficient with your unarmed strikes. Finally, the natural weapon is magic and you have a +1 bonus to the attack and damage rolls you make using it.</t>
  </si>
  <si>
    <t>Animal Messenger</t>
  </si>
  <si>
    <t>Enchantment (ritual)</t>
  </si>
  <si>
    <t>By means of this spell, you use an animal to deliver a message. Choose a Tiny beast you can see within range, such as a squirrel, a blue jay, or a bat. You specify a location, which you must have visited, and a recipient who matches a general description, such as "a man or woman dressed in the uniform of the town guard" or "a red-haired dwarf wearing a pointed hat." You also speak a message of up to twenty-five words. The target beast travels for the duration of the spell toward the specified location, covering about 50 miles per 24 hours for a flying messenger, or 25 miles for other animals.When the messenger arrives, it delivers your message to the creature that you described, replicating the sound of your voice. The messenger speaks only to a creature matching the description you gave. If the messenger doesn't reach its destination before the spell ends, the message is lost, and the beast makes its way back to where you cast this spell.</t>
  </si>
  <si>
    <t xml:space="preserve"> At Higher Levels. If you cast this spell using a spell slot of 3rd level or higher, the duration of the spell increases by 48 hours for each slot level above 2nd.</t>
  </si>
  <si>
    <t>Arcane Lock</t>
  </si>
  <si>
    <t>Until dispelled</t>
  </si>
  <si>
    <t>V, S, M (gold dust worth at least 25 gp, which the spell consumes)</t>
  </si>
  <si>
    <t>You touch a closed door, window, gate, chest, or other entryway, and it becomes locked for the duration. You and the creatures you designate when you cast this spell can open the object normally. You can also set a password that, when spoken within 5 feet of the object, suppresses this spell for 1 minute. Otherwise, it is impassable until it is broken or the spell is dispelled or suppressed. Casting knock on the object suppresses arcane lock for 10 minutes.While affected by this spell, the object is more difficult to break or force open; the DC to break it or pick any locks on it increases by 10.</t>
  </si>
  <si>
    <t>Augury</t>
  </si>
  <si>
    <t>V, S, M (specially marked sticks, bones, or similar tokens worth at least 25 gp)</t>
  </si>
  <si>
    <t>By casting gem-inlaid sticks, rolling dragon bones, laying out ornate cards, or employing some other divining tool, you receive an omen from an otherworldly entity about the results of a specific course of action that you plan to take within the next 30 minutes. The DM chooses from the following possible omens:Weal, for good resultsWoe, for bad resultsWeal and woe, for both good and bad resultsNothing, for results that aren't especially good or badThe spell doesn't take into account any possible circumstances that might change the outcome, such as the casting of additional spells or the loss or gain of a companion.If you cast the spell two or more times before completing your next long rest, there is a cumulative 25 percent chance for each casting after the first that you get a random reading. The DM makes this roll in secret.</t>
  </si>
  <si>
    <t>Barkskin</t>
  </si>
  <si>
    <t>V, S, M (a handful of oak bark)</t>
  </si>
  <si>
    <t>You touch a willing creature. Until the spell ends, the target's skin has a rough, bark-like appearance, and the target's AC can't be less than 16, regardless of what kind of armor it is wearing.</t>
  </si>
  <si>
    <t>Blindness/Deafness</t>
  </si>
  <si>
    <t>You can blind or deafen a foe. Choose one creature that you can see within range to make a Constitution saving throw. If it fails, the target is either blinded or deafened (your choice) for the duration. At the end of each of its turns, the target can make a Constitution saving throw. On a success, the spell ends.</t>
  </si>
  <si>
    <t xml:space="preserve"> At Higher Levels. When you cast this spell using a spell slot of 3rd level or higher, you can target one additional creature for each slot level above 2nd.</t>
  </si>
  <si>
    <t>Blur</t>
  </si>
  <si>
    <t>Your body becomes blurred, shifting and wavering to all who can see you. For the duration, any creature has disadvantage on attack rolls against you. An attacker is immune to this effect if it doesn't rely on sight, as with blindsight, or can see through illusions, as with truesight.</t>
  </si>
  <si>
    <t>Branding Smite</t>
  </si>
  <si>
    <t>The next time you hit a creature with a weapon attack before this spell ends, the weapon gleams with astral radiance as you strike. The attack deals an extra 2d6 radiant damage to the target, which becomes visible if it's invisible, and the target sheds dim light in a 5-foot radius and can't become invisible until the spell ends.</t>
  </si>
  <si>
    <t xml:space="preserve"> At Higher Levels. When you cast this spell using a spell slot of 3rd level or higher, the extra damage increases by 1d6 for each slot level above 2nd.</t>
  </si>
  <si>
    <t>Calm Emotions</t>
  </si>
  <si>
    <t>You attempt to suppress strong emotions in a group of people. Each humanoid in a 20-foot-radius sphere centered on a point you choose within range must make a Charisma saving throw; a creature can choose to fail this saving throw if it wishes. If a creature fails its saving throw, choose one of the following two effects.You can suppress any effect causing a target to be charmed or frightened. When this spell ends, any suppressed effect resumes, provided that its duration has not expired in the meantime.Alternatively, you can make a target indifferent about creatures of your choice that it is hostile toward. This indifference ends if the target is attacked or harmed by a spell or if it witnesses any of its friends being harmed. When the spell ends, the creature becomes hostile again, unless the DM rules otherwise.</t>
  </si>
  <si>
    <t>Continual Flame</t>
  </si>
  <si>
    <t>V, S, M (ruby dust worth 50 gp, which the spell consumes)</t>
  </si>
  <si>
    <t>A flame, equivalent in brightness to a torch, springs forth from an object that you touch. The effect looks like a regular flame, but it creates no heat and doesn't use oxygen. A continual flame can be covered or hidden but not smothered or quenched.</t>
  </si>
  <si>
    <t>Darkness</t>
  </si>
  <si>
    <t>V, M (bat fur and a drop of pitch or piece of coal)</t>
  </si>
  <si>
    <t>Magical darkness spreads from a point you choose within range to fill a 15-foot-radius sphere for the duration. The darkness spreads around corners. A creature with darkvision can't see through this darkness, and nonmagical light can't illuminate it.If the point you choose is on an object you are holding or one that isn't being worn or carried, the darkness emanates from the object and moves with it. Completely covering the source of the darkness with an opaque object, such as a bowl or a helm, blocks the darkness.If any of this spell's area overlaps with an area of light created by a spell of 2nd level or lower, the spell that created the light is dispelled.</t>
  </si>
  <si>
    <t>V, S, M (either a pinch of dried carrot or an agate)</t>
  </si>
  <si>
    <t>You touch a willing creature to grant it the ability to see in the dark. For the duration, that creature has darkvision out to a range of 60 feet.</t>
  </si>
  <si>
    <t>Detect Thoughts</t>
  </si>
  <si>
    <t>V, S, M (a copper piece)</t>
  </si>
  <si>
    <t>For the duration, you can read the thoughts of certain creatures. When you cast the spell and as your action on each turn until the spell ends, you can focus your mind on any one creature that you can see within 30 feet of you. If the creature you choose has an Intelligence of 3 or lower or doesn't speak any language, the creature is unaffected.You initially learn the surface thoughts of the creature—what is most on its mind in that moment. As an action, you can either shift your attention to another creature's thoughts or attempt to probe deeper into the same creature's mind. If you probe deeper, the target must make a Wisdom saving throw. If it fails, you gain insight into its reasoning (if any), its emotional state, and something that looms large in its mind (such as something it worries over, loves, or hates). If it succeeds, the spell ends. Either way, the target knows that you are probing into its mind, and unless you shift your attention to another creature's thoughts, the creature can use its action on its turn to make an Intelligence check contested by your Intelligence check; if it succeeds, the spell ends.Questions verbally directed at the target creature naturally shape the course of its thoughts, so this spell is particularly effective as part of an interrogation.You can also use this spell to detect the presence of thinking creatures you can't see. When you cast the spell or as your action during the duration, you can search for thoughts within 30 feet of you. The spell can penetrate barriers, but 2 feet of rock, 2 inches of any metal other than lead, or a thin sheet of lead blocks you. You can't detect a creature with an Intelligence of 3 or lower or one that doesn't speak any language.Once you detect the presence of a creature in this way, you can read its thoughts for the rest of the duration as described above, even if you can't see it, but it must still be within range.</t>
  </si>
  <si>
    <t>Enhance Ability</t>
  </si>
  <si>
    <t>V, S, M (fur or a feather from a beast)</t>
  </si>
  <si>
    <t>You touch a creature and bestow upon it a magical enhancement. Choose one of the following effects; the target gains that effect until the spell ends. Bear's Endurance. The target has advantage on Constitution checks. It also gains 2d6 temporary hit points, which are lost when the spell ends. Bull's Strength. The target has advantage on Strength checks, and his or her carrying capacity doubles. Cat's Grace. The target has advantage on Dexterity checks. It also doesn't take damage from falling 20 feet or less if it isn't incapacitated. Eagle's Splendor. The target has advantage on Charisma checks. Fox's Cunning. The target has advantage on Intelligence checks. Owl's Wisdom. The target has advantage on Wisdom checks.</t>
  </si>
  <si>
    <t>Enlarge/Reduce</t>
  </si>
  <si>
    <t>V, S, M (a pinch of powdered iron)</t>
  </si>
  <si>
    <t>You cause a creature or an object you can see within range to grow larger or smaller for the duration. Choose either a creature or an object that is neither worn nor carried. If the target is unwilling, it can make a Constitution saving throw. On a success, the spell has no effect.If the target is a creature, everything it is wearing and carrying changes size with it. Any item dropped by an affected creature returns to normal size at once. Enlarge. The target's size doubles in all dimensions, and its weight is multiplied by eight. This growth increases its size by one category—from Medium to Large, for example. If there isn't enough room for the target to double its size, the creature or object attains the maximum possible size in the space available. Until the spell ends, the target also has advantage on Strength checks and Strength saving throws. The target's weapons also grow to match its new size. While these weapons are enlarged, the target's attacks with them deal 1d4 extra damage. Reduce. The target's size is halved in all dimensions, and its weight is reduced to one-eighth of normal. This reduction decreases its size by one category—from Medium to Small, for example. Until the spell ends, the target also has disadvantage on Strength checks and Strength saving throws. The target's weapons also shrink to match its new size. While these weapons are reduced, the target's attacks with them deal 1d4 less damage (this can't reduce the damage below 1).</t>
  </si>
  <si>
    <t>Enthrall</t>
  </si>
  <si>
    <t>You weave a distracting string of words, causing creatures of your choice that you can see within range and that can hear you to make a Wisdom saving throw. Any creature that can't be charmed succeeds on this saving throw automatically, and if you or your companions are fighting a creature, it has advantage on the save. On a failed save, the target has disadvantage on Wisdom (Perception) checks made to perceive any creature other than you until the spell ends or until the target can no longer hear you. The spell ends if you are incapacitated or can no longer speak.</t>
  </si>
  <si>
    <t>Find Steed</t>
  </si>
  <si>
    <t>10 Min.</t>
  </si>
  <si>
    <t>You summon a spirit that assumes the form of an unusually intelligent, strong, and loyal steed, creating a long-lasting bond with it. Appearing in an unoccupied space within range, the steed takes on a form that you choose: a warhorse, a pony, a camel, an elk, or a mastiff. (Your DM might allow other animals to be summoned as steeds.) The steed has the statistics of the chosen form, though it is a celestial, fey, or fiend (your choice) instead of its normal type. Additionally, if your steed has an Intelligence of 5 or less, its Intelligence becomes 6, and it gains the ability to understand one language of your choice that you speak.Your steed serves you as a mount, both in combat and out, and you have an instinctive bond with it that allows you to fight as a seamless unit. While mounted on your steed, you can make any spell you cast that targets only you also target your steed.When the steed drops to 0 hit points, it disappears, leaving behind no physical form. You can also dismiss your steed at any time as an action, causing it to disappear. In either case, casting this spell again summons the same steed, restored to its hit point maximum.While your steed is within 1 mile of you, you can communicate with each other telepathically.You can't have more than one steed bonded by this spell at a time. As an action, you can release the steed from its bond at any time, causing it to disappear.</t>
  </si>
  <si>
    <t>Find Traps</t>
  </si>
  <si>
    <t>You sense the presence of any trap within range that is within line of sight. A trap, for the purpose of this spell, includes anything that would inflict a sudden or unexpected effect you consider harmful or undesirable, which was specifically intended as such by its creator. Thus, the spell would sense an area affected by the alarm spell, a glyph of warding, or a mechanical pit trap, but it would not reveal a natural weakness in the floor, an unstable ceiling, or a hidden sinkhole.This spell merely reveals that a trap is present. You don't learn the location of each trap, but you do learn the general nature of the danger posed by a trap you sense.</t>
  </si>
  <si>
    <t>Flame Blade</t>
  </si>
  <si>
    <t>V, S, M (leaf of sumac)</t>
  </si>
  <si>
    <t>You evoke a fiery blade in your free hand. The blade is similar in size and shape to a scimitar, and it lasts for the duration. If you let go of the blade, it disappears, but you can evoke the blade again as a bonus action.You can use your action to make a melee spell attack with the fiery blade. On a hit, the target takes 3d6 fire damage.The flaming blade sheds bright light in a 10-foot radius and dim light for an additional 10 feet.</t>
  </si>
  <si>
    <t xml:space="preserve"> At Higher Levels. When you cast this spell using a spell slot of 4th level or higher, the damage increases by 1d6 for every two slot levels above 2nd.</t>
  </si>
  <si>
    <t>Flaming Sphere</t>
  </si>
  <si>
    <t>V, S, M (a bit of tallow, a pinch of brimstone, and a dusting of powdered iron)</t>
  </si>
  <si>
    <t>A 5-foot-diameter sphere of fire appears in an unoccupied space of your choice within range and lasts for the duration. Any creature that ends its turn within 5 feet of the sphere must make a Dexterity saving throw. The creature takes 2d6 fire damage on a failed save, or half as much damage on a successful one.As a bonus action, you can move the sphere up to 30 feet. If you ram the sphere into a creature, that creature must make the saving throw against the sphere's damage, and the sphere stops moving this turn.When you move the sphere, you can direct it over barriers up to 5 feet tall and jump it across pits up to 10 feet wide. The sphere ignites flammable objects not being worn or carried, and it sheds bright light in a 20-foot radius and dim light for an additional 20 feet.</t>
  </si>
  <si>
    <t xml:space="preserve"> At Higher Levels. When you cast this spell using a spell slot of 3rd level or higher, the damage increases by 1d6 for each slot level above 2nd.</t>
  </si>
  <si>
    <t>Gentle Repose</t>
  </si>
  <si>
    <t>Necromancy (ritual)</t>
  </si>
  <si>
    <t>V, S, M (a pinch of salt and one copper piece placed on each of the corpse's eyes, which must remain there for the duration)</t>
  </si>
  <si>
    <t>You touch a corpse or other remains. For the duration, the target is protected from decay and can't become undead.The spell also effectively extends the time limit on raising the target from the dead, since days spent under the influence of this spell don't count against the time limit of spells such as raise dead.</t>
  </si>
  <si>
    <t>Gust of Wind</t>
  </si>
  <si>
    <t>Self (60-foot line)</t>
  </si>
  <si>
    <t>V, S, M (a legume seed)</t>
  </si>
  <si>
    <t>A line of strong wind 60 feet long and 10 feet wide blasts from you in a direction you choose for the spell's duration. Each creature that starts its turn in the line must succeed on a Strength saving throw or be pushed 15 feet away from you in a direction following the line.Any creature in the line must spend 2 feet of movement for every 1 foot it moves when moving closer to you.The gust disperses gas or vapor, and it extinguishes candles, torches, and similar unprotected flames in the area. It causes protected flames, such as those of lanterns, to dance wildly and has a 50 percent chance to extinguish them.As a bonus action on each of your turns before the spell ends, you can change the direction in which the line blasts from you.</t>
  </si>
  <si>
    <t>Heat Metal</t>
  </si>
  <si>
    <t>V, S, M (a piece of iron and a flame)</t>
  </si>
  <si>
    <t>Choose a manufactured metal object, such as a metal weapon or a suit of heavy or medium metal armor, that you can see within range. You cause the object to glow red-hot. Any creature in physical contact with the object takes 2d8 fire damage when you cast the spell. Until the spell ends, you can use a bonus action on each of your subsequent turns to cause this damage again.If a creature is holding or wearing the object and takes the damage from it, the creature must succeed on a Constitution saving throw or drop the object if it can. If it doesn't drop the object, it has disadvantage on attack rolls and ability checks until the start of your next turn.</t>
  </si>
  <si>
    <t xml:space="preserve"> At Higher Levels. When you cast this spell using a spell slot of 3rd level or higher, the damage increases by 1d8 for each slot level above 2nd.</t>
  </si>
  <si>
    <t>Hold Person</t>
  </si>
  <si>
    <t>V, S, M (a small, straight piece of iron)</t>
  </si>
  <si>
    <t>Choose a humanoid that you can see within range. The target must succeed on a Wisdom saving throw or be paralyzed for the duration. At the end of each of its turns, the target can make another Wisdom saving throw. On a success, the spell ends on the target.</t>
  </si>
  <si>
    <t xml:space="preserve"> At Higher Levels. When you cast this spell using a spell slot of 3rd level or higher, you can target one additional humanoid for each slot level above 2nd. The humanoids must be within 30 feet of each other when you target them.</t>
  </si>
  <si>
    <t>Invisibility</t>
  </si>
  <si>
    <t>V, S, M (an eyelash encased in gum arabic)</t>
  </si>
  <si>
    <t>A creature you touch becomes invisible until the spell ends. Anything the target is wearing or carrying is invisible as long as it is on the target's person. The spell ends for a target that attacks or casts a spell.</t>
  </si>
  <si>
    <t>Knock</t>
  </si>
  <si>
    <t>Choose an object that you can see within range. The object can be a door, a box, a chest, a set of manacles, a padlock, or another object that contains a mundane or magical means that prevents access.A target that is held shut by a mundane lock or that is stuck or barred becomes unlocked, unstuck, or unbarred. If the object has multiple locks, only one of them is unlocked.If you choose a target that is held shut with arcane lock, that spell is suppressed for 10 minutes, during which time the target can be opened and shut normally.When you cast the spell, a loud knock, audible from as far away as 300 feet, emanates from the target object.</t>
  </si>
  <si>
    <t>Lesser Restoration</t>
  </si>
  <si>
    <t>You touch a creature and can end either one disease or one condition afflicting it. The condition can be blinded, deafened, paralyzed, or poisoned.</t>
  </si>
  <si>
    <t>Levitate</t>
  </si>
  <si>
    <t>V, S, M (either a small leather loop or a piece of golden wire bent into a cup shape with a long shank on one end)</t>
  </si>
  <si>
    <t>One creature or loose object of your choice that you can see within range rises vertically, up to 20 feet, and remains suspended there for the duration. The spell can levitate a target that weighs up to 500 pounds. An unwilling creature that succeeds on a Constitution saving throw is unaffected.The target can move only by pushing or pulling against a fixed object or surface within reach (such as a wall or a ceiling), which allows it to move as if it were climbing. You can change the target's altitude by up to 20 feet in either direction on your turn. If you are the target, you can move up or down as part of your move. Otherwise, you can use your action to move the target, which must remain within the spell's range.When the spell ends, the target floats gently to the ground if it is still aloft.</t>
  </si>
  <si>
    <t>Locate Animals or Plants</t>
  </si>
  <si>
    <t>V, S, M (a bit of fur from a bloodhound)</t>
  </si>
  <si>
    <t>Describe or name a specific kind of beast or plant. Concentrating on the voice of nature in your surroundings, you learn the direction and distance to the closest creature or plant of that kind within 5 miles, if any are present.</t>
  </si>
  <si>
    <t>Locate Object</t>
  </si>
  <si>
    <t>V, S, M (a forked twig)</t>
  </si>
  <si>
    <t>Describe or name an object that is familiar to you. You sense the direction to the object's location, as long as that object is within 1,000 feet of you. If the object is in motion, you know the direction of its movement.The spell can locate a specific object known to you, as long as you have seen it up close—within 30 feet—at least once. Alternatively, the spell can locate the nearest object of a particular kind, such as a certain kind of apparel, jewelry, furniture, tool, or weapon.This spell can't locate an object if any thickness of lead, even a thin sheet, blocks a direct path between you and the object.</t>
  </si>
  <si>
    <t>Magic Mouth</t>
  </si>
  <si>
    <t>V, S, M (a small bit of honeycomb and jade dust worth at least 10 gp, which the spell consumes)</t>
  </si>
  <si>
    <t>You implant a message within an object in range, a message that is uttered when a trigger condition is met. Choose an object that you can see and that isn't being worn or carried by another creature. Then speak the message, which must be 25 words or less, though it can be delivered over as long as 10 minutes. Finally, determine the circumstance that will trigger the spell to deliver your message.When that circumstance occurs, a magical mouth appears on the object and recites the message in your voice and at the same volume you spoke. If the object you chose has a mouth or something that looks like a mouth (for example, the mouth of a statue), the magical mouth appears there so that the words appear to come from the object's mouth. When you cast this spell, you can have the spell end after it delivers its message, or it can remain and repeat its message whenever the trigger occurs.The triggering circumstance can be as general or as detailed as you like, though it must be based on visual or audible conditions that occur within 30 feet of the object. For example, you could instruct the mouth to speak when any creature moves within 30 feet of the object or when a silver bell rings within 30 feet of it.</t>
  </si>
  <si>
    <t>Magic Weapon</t>
  </si>
  <si>
    <t>You touch a nonmagical weapon. Until the spell ends, that weapon becomes a magic weapon with a +1 bonus to attack rolls and damage rolls.</t>
  </si>
  <si>
    <t xml:space="preserve"> At Higher Levels. When you cast this spell using a spell slot of 4th level or higher, the bonus increases to +2. When you use a spell slot of 6th level or higher, the bonus increases to +3.</t>
  </si>
  <si>
    <t>Melf's Acid Arrow</t>
  </si>
  <si>
    <t>V, S, M (powdered rhubarb leaf and an adder's stomach)</t>
  </si>
  <si>
    <t>A shimmering green arrow streaks toward a target within range and bursts in a spray of acid. Make a ranged spell attack against the target. On a hit, the target takes 4d4 acid damage immediately and 2d4 acid damage at the end of its next turn. On a miss, the arrow splashes the target with acid for half as much of the initial damage and no damage at the end of its next turn.</t>
  </si>
  <si>
    <t xml:space="preserve"> At Higher Levels. When you cast this spell using a spell slot of 3rd level or higher, the damage (both initial and later) increases by 1d4 for each slot level above 2nd.</t>
  </si>
  <si>
    <t>Mirror Image</t>
  </si>
  <si>
    <t>Three illusory duplicates of yourself appear in your space. Until the spell ends, the duplicates move with you and mimic your actions, shifting position so it's impossible to track which image is real. You can use your action to dismiss the illusory duplicates.Each time a creature targets you with an attack during the spell's duration, roll a d20 to determine whether the attack instead targets one of your duplicates.If you have three duplicates, you must roll a 6 or higher to change the attack's target to a duplicate. With two duplicates, you must roll an 8 or higher. With one duplicate, you must roll an 11 or higher.A duplicate's AC equals 10 + your Dexterity modifier. If an attack hits a duplicate, the duplicate is destroyed. A duplicate can be destroyed only by an attack that hits it. It ignores all other damage and effects. The spell ends when all three duplicates are destroyed.A creature is unaffected by this spell if it can't see, if it relies on senses other than sight, such as blindsight, or if it can perceive illusions as false, as with truesight.</t>
  </si>
  <si>
    <t>Misty Step</t>
  </si>
  <si>
    <t>Briefly surrounded by silvery mist, you teleport up to 30 feet to an unoccupied space that you can see.</t>
  </si>
  <si>
    <t>Moonbeam</t>
  </si>
  <si>
    <t>V, S, M (several seeds of any moonseed plant and a piece of opalescent feldspar)</t>
  </si>
  <si>
    <t>A silvery beam of pale light shines down in a 5-foot-radius, 40-foot-high cylinder centered on a point within range. Until the spell ends, dim light fills the cylinder.When a creature enters the spell's area for the first time on a turn or starts its turn there, it is engulfed in ghostly flames that cause searing pain, and it must make a Constitution saving throw. It takes 2d10 radiant damage on a failed save, or half as much damage on a successful one.A shapechanger makes its saving throw with disadvantage. If it fails, it also instantly reverts to its original form and can't assume a different form until it leaves the spell's light.On each of your turns after you cast this spell, you can use an action to move the beam up to 60 feet in any direction.</t>
  </si>
  <si>
    <t xml:space="preserve"> At Higher Levels. When you cast this spell using a spell slot of 3rd level or higher, the damage increases by 1d10 for each slot level above 2nd.</t>
  </si>
  <si>
    <t>Nystul's Magic Aura</t>
  </si>
  <si>
    <t>V, S, M (a small square of silk)</t>
  </si>
  <si>
    <t>You place an illusion on a creature or an object you touch so that divination spells reveal false information about it. The target can be a willing creature or an object that isn't being carried or worn by another creature.When you cast the spell, choose one or both of the following effects. The effect lasts for the duration. If you cast this spell on the same creature or object every day for 30 days, placing the same effect on it each time, the illusion lasts until it is dispelled. False Aura. You change the way the target appears to spells and magical effects, such as detect magic, that detect magical auras. You can make a nonmagical object appear magical, a magical object appear nonmagical, or change the object's magical aura so that it appears to belong to a specific school of magic that you choose. When you use this effect on an object, you can make the false magic apparent to any creature that handles the item. Mask. You change the way the target appears to spells and magical effects that detect creature types, such as a paladin's Divine Sense or the trigger of a symbol spell. You choose a creature type and other spells and magical effects treat the target as if it were a creature of that type or of that alignment.</t>
  </si>
  <si>
    <t>Pass without Trace</t>
  </si>
  <si>
    <t>V, S, M (ashes from a burned leaf of mistletoe and a sprig of spruce)</t>
  </si>
  <si>
    <t>A veil of shadows and silence radiates from you, masking you and your companions from detection. For the duration, each creature you choose within 30 feet of you (including you) has a +10 bonus to Dexterity (Stealth) checks and can't be tracked except by magical means. A creature that receives this bonus leaves behind no tracks or other traces of its passage.</t>
  </si>
  <si>
    <t>Prayer of Healing</t>
  </si>
  <si>
    <t>Up to six creatures of your choice that you can see within range each regain hit points equal to 2d8 + your spellcasting ability modifier. This spell has no effect on undead or constructs.</t>
  </si>
  <si>
    <t xml:space="preserve"> At Higher Levels. When you cast this spell using a spell slot of 3rd level or higher, the healing increases by 1d8 for each slot level above 2nd.</t>
  </si>
  <si>
    <t>Protection from Poison</t>
  </si>
  <si>
    <t>You touch a creature. If it is poisoned, you neutralize the poison. If more than one poison afflicts the target, you neutralize one poison that you know is present, or you neutralize one at random.For the duration, the target has advantage on saving throws against being poisoned, and it has resistance to poison damage.</t>
  </si>
  <si>
    <t>Ray of Enfeeblement</t>
  </si>
  <si>
    <t>A black beam of enervating energy springs from your finger toward a creature within range. Make a ranged spell attack against the target. On a hit, the target deals only half damage with weapon attacks that use Strength until the spell ends.At the end of each of the target's turns, it can make a Constitution saving throw against the spell. On a success, the spell ends.</t>
  </si>
  <si>
    <t>Rope Trick</t>
  </si>
  <si>
    <t>V, S, M (powdered corn extract and a twisted loop of parchment)</t>
  </si>
  <si>
    <t>You touch a length of rope that is up to 60 feet long. One end of the rope then rises into the air until the whole rope hangs perpendicular to the ground. At the upper end of the rope, an invisible entrance opens to an extradimensional space that lasts until the spell ends.The extradimensional space can be reached by climbing to the top of the rope. The space can hold as many as eight Medium or smaller creatures. The rope can be pulled into the space, making the rope disappear from view outside the space.Attacks and spells can't cross through the entrance into or out of the extradimensional space, but those inside can see out of it as if through a 3-foot-by-5-foot window centered on the rope.Anything inside the extradimensional space drops out when the spell ends.</t>
  </si>
  <si>
    <t>Scorching Ray</t>
  </si>
  <si>
    <t>You create three rays of fire and hurl them at targets within range. You can hurl them at one target or several.Make a ranged spell attack for each ray. On a hit, the target takes 2d6 fire damage.</t>
  </si>
  <si>
    <t xml:space="preserve"> At Higher Levels. When you cast this spell using a spell slot of 3rd level or higher, you create one additional ray for each slot level above 2nd.</t>
  </si>
  <si>
    <t>See Invisibility</t>
  </si>
  <si>
    <t>V, S, M (a pinch of talc and a small sprinkling of powdered silver)</t>
  </si>
  <si>
    <t>For the duration, you see invisible creatures and objects as if they were visible, and you can see into the Ethereal Plane. Ethereal creatures and objects appear ghostly and translucent.</t>
  </si>
  <si>
    <t>Shatter</t>
  </si>
  <si>
    <t>V, S, M (a chip of mica)</t>
  </si>
  <si>
    <t>A sudden loud ringing noise, painfully intense, erupts from a point of your choice within range. Each creature in a 10-foot-radius sphere centered on that point must make a Constitution saving throw. A creature takes 3d8 thunder damage on a failed save, or half as much damage on a successful one. A creature made of inorganic material such as stone, crystal, or metal has disadvantage on this saving throw.A nonmagical object that isn't being worn or carried also takes the damage if it's in the spell's area.</t>
  </si>
  <si>
    <t>Silence</t>
  </si>
  <si>
    <t>For the duration, no sound can be created within or pass through a 20-foot-radius sphere centered on a point you choose within range. Any creature or object entirely inside the sphere is immune to thunder damage, and creatures are deafened while entirely inside it. Casting a spell that includes a verbal component is impossible there.</t>
  </si>
  <si>
    <t>Spider Climb</t>
  </si>
  <si>
    <t>V, S, M (a drop of bitumen and a spider)</t>
  </si>
  <si>
    <t>Until the spell ends, one willing creature you touch gains the ability to move up, down, and across vertical surfaces and upside down along ceilings, while leaving its hands free. The target also gains a climbing speed equal to its walking speed.</t>
  </si>
  <si>
    <t>Spike Growth</t>
  </si>
  <si>
    <t>150 feet</t>
  </si>
  <si>
    <t>V, S, M (seven sharp thorns or seven small twigs, each sharpened to a point)</t>
  </si>
  <si>
    <t>The ground in a 20-foot radius centered on a point within range twists and sprouts hard spikes and thorns. The area becomes difficult terrain for the duration. When a creature moves into or within the area, it takes 2d4 piercing damage for every 5 feet it travels.The transformation of the ground is camouflaged to look natural. Any creature that can't see the area at the time the spell is cast must make a Wisdom (Perception) check against your spell save DC to recognize the terrain as hazardous before entering it.</t>
  </si>
  <si>
    <t>Spiritual Weapon</t>
  </si>
  <si>
    <t>You create a floating, spectral weapon within range that lasts for the duration or until you cast this spell again. When you cast the spell, you can make a melee spell attack against a creature within 5 feet of the weapon. On a hit, the target takes force damage equal to 1d8 + your spellcasting ability modifier.As a bonus action on your turn, you can move the weapon up to 20 feet and repeat the attack against a creature within 5 feet of it.The weapon can take whatever form you choose. Clerics of deities who are associated with a particular weapon (as St. Cuthbert is known for his mace and Thor for his hammer) make this spell's effect resemble that weapon.</t>
  </si>
  <si>
    <t xml:space="preserve"> At Higher Levels. When you cast this spell using a spell slot of 3rd level or higher, the damage increases by 1d8 for every two slot levels above 2nd.</t>
  </si>
  <si>
    <t>Suggestion</t>
  </si>
  <si>
    <t>Concentration, up to 8 hours</t>
  </si>
  <si>
    <t>V, M (a snake's tongue and either a bit of honeycomb or a drop of sweet oil)</t>
  </si>
  <si>
    <t>You suggest a course of activity (limited to a sentence or two) and magically influence a creature you can see within range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ends the spell.The target must make a Wisdom saving throw. On a failed save, it pursues the course of action you described to the best of its ability. The suggested course of action can continue for the entire duration. If the suggested activity can be completed in a shorter time, the spell ends when the subject finishes what it was asked to do.You can also specify conditions that will trigger a special activity during the duration. For example, you might suggest that a knight give her warhorse to the first beggar she meets. If the condition isn't met before the spell expires, the activity isn't performed.If you or any of your companions damage the target, the spell ends.</t>
  </si>
  <si>
    <t>Warding Bond</t>
  </si>
  <si>
    <t>V, S, M (a pair of platinum rings worth at least 50 gp each, which you and the target must wear for the duration)</t>
  </si>
  <si>
    <t>This spell wards a willing creature you touch and creates a mystic connection between you and the target until the spell ends. While the target is within 60 feet of you, it gains a +1 bonus to AC and saving throws, and it has resistance to all damage. Also, each time it takes damage, you take the same amount of damage.The spell ends if you drop to 0 hit points or if you and the target become separated by more than 60 feet. It also ends if the spell is cast again on either of the connected creatures. You can also dismiss the spell as an action.</t>
  </si>
  <si>
    <t>Web</t>
  </si>
  <si>
    <t>V, S, M (a bit of spiderweb)</t>
  </si>
  <si>
    <t>You conjure a mass of thick, sticky webbing at a point of your choice within range. The webs fill a 20-foot cube from that point for the duration. The webs are difficult terrain and lightly obscure their area.If the webs aren't anchored between two solid masses (such as walls or trees) or layered across a floor, wall, or ceiling, the conjured web collapses on itself, and the spell ends at the start of your next turn. Webs layered over a flat surface have a depth of 5 feet.Each creature that starts its turn in the webs or that enters them during its turn must make a Dexterity saving throw. On a failed save, the creature is restrained as long as it remains in the webs or until it breaks free.A creature restrained by the webs can use its action to make a Strength check against your spell save DC. If it succeeds, it is no longer restrained.The webs are flammable. Any 5-foot cube of webs exposed to fire burns away in 1 round, dealing 2d4 fire damage to any creature that starts its turn in the fire.</t>
  </si>
  <si>
    <t>Zone of Truth</t>
  </si>
  <si>
    <t>You create a magical zone that guards against deception in a 15-foot-radius sphere centered on a point of your choice within range. Until the spell ends, a creature that enters the spell's area for the first time on a turn or starts its turn there must make a Charisma saving throw. On a failed save, a creature can't speak a deliberate lie while in the radius. You know whether each creature succeeds or fails on its saving throw.An affected creature is aware of the spell and can thus avoid answering questions to which it would normally respond with a lie. Such creatures can be evasive in its answers as long as it remains within the boundaries of the truth.</t>
  </si>
  <si>
    <t>Animate Dead</t>
  </si>
  <si>
    <t>V, S, M (a drop of blood, a piece of flesh, and a pinch of bone dust)</t>
  </si>
  <si>
    <t>This spell creates an undead servant. Choose a pile of bones or a corpse of a Medium or Small humanoid within range. Your spell imbues the target with a foul mimicry of life, raising it as an undead creature. The target becomes a skeleton if you chose bones or a zombie if you chose a corpse (the DM has the creature's game statistics).On each of your turns, you can use a bonus action to mentally command any creature you made with this spell if the creature is within 60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complete.The creature is under your control for 24 hours, after which it stops obeying any command you've given it. To maintain control of the creature for another 24 hours, you must cast this spell on the creature again before the current 24-hour period ends. This use of the spell reasserts your control over up to four creatures you have animated with this spell, rather than animating a new one.</t>
  </si>
  <si>
    <t xml:space="preserve"> At Higher Levels. When you cast this spell using a spell slot of 4th level or higher, you animate or reassert control over two additional undead creatures for each slot level above 3rd. Each of the creatures must come from a different corpse or pile of bones.</t>
  </si>
  <si>
    <t>Beacon of Hope</t>
  </si>
  <si>
    <t>This spell bestows hope and vitality. Choose any number of creatures within range. For the duration, each target has advantage on Wisdom saving throws and death saving throws, and regains the maximum number of hit points possible from any healing.</t>
  </si>
  <si>
    <t>Bestow Curse</t>
  </si>
  <si>
    <t>You touch a creature, and that creature must succeed on a Wisdom saving throw or become cursed for the duration of the spell. When you cast this spell, choose the nature of the curse from the following options:Choose one ability score. While cursed, the target has disadvantage on ability checks and saving throws made with that ability score.While cursed, the target has disadvantage on attack rolls against you.While cursed, the target must make a Wisdom saving throw at the start of each of its turns. If it fails, it wastes its action that turn doing nothing.While the target is cursed, your attacks and spells deal an extra 1d8 necrotic damage to the target.A remove curse spell ends this effect. At the DM's option, you may choose an alternative curse effect, but it should be no more powerful than those described above. The DM has final say on such a curse's effect.</t>
  </si>
  <si>
    <t xml:space="preserve"> At Higher Levels. If you cast this spell using a spell slot of 4th level or higher, the duration is concentration, up to 10 minutes. If you use a spell slot of 5th level or higher, the duration is 8 hours. If you use a spell slot of 7th level or higher, the duration is 24 hours. If you use a 9th level spell slot, the spell lasts until it is dispelled. Using a spell slot of 5th level or higher grants a duration that doesn't require concentration.</t>
  </si>
  <si>
    <t>Blink</t>
  </si>
  <si>
    <t>Roll a d20 at the end of each of your turns for the duration of the spell. On a roll of 11 or higher, you vanish from your current plane of existence and appear in the Ethereal Plane (the spell fails and the casting is wasted if you were already on that plane). At the start of your next turn, and when the spell ends if you are on the Ethereal Plane, you return to an unoccupied space of your choice that you can see within 10 feet of the space you vanished from. If no unoccupied space is available within that range, you appear in the nearest unoccupied space (chosen at random if more than one space is equally near). You can dismiss this spell as an action.While on the Ethereal Plane, you can see and hear the plane you originated from, which is cast in shades of gray, and you can't see anything there more than 60 feet away. You can only affect and be affected by other creatures on the Ethereal Plane. Creatures that aren't there can't perceive you or interact with you, unless they have the ability to do so.</t>
  </si>
  <si>
    <t>Call Lightning</t>
  </si>
  <si>
    <t>A storm cloud appears in the shape of a cylinder that is 10 feet tall with a 60-foot radius, centered on a point you can see within range directly above you. The spell fails if you can't see a point in the air where the storm cloud could appear (for example, if you are in a room that can't accommodate the cloud).When you cast the spell, choose a point you can see under the cloud. A bolt of lightning flashes down from the cloud to that point. Each creature within 5 feet of that point must make a Dexterity saving throw. A creature takes 3d10 lightning damage on a failed save, or half as much damage on a successful one. On each of your turns until the spell ends, you can use your action to call down lightning in this way again, targeting the same point or a different one.If you are outdoors in stormy conditions when you cast this spell, the spell gives you control over the existing storm instead of creating a new one. Under such conditions, the spell's damage increases by 1d10.</t>
  </si>
  <si>
    <t xml:space="preserve"> At Higher Levels. When you cast this spell using a spell slot of 4th or higher level, the damage increases by 1d10 for each slot level above 3rd.</t>
  </si>
  <si>
    <t>Clairvoyance</t>
  </si>
  <si>
    <t>1 mile</t>
  </si>
  <si>
    <t>V, S, M (a focus worth at least 100 gp, either a jeweled horn for hearing or a glass eye for seeing)</t>
  </si>
  <si>
    <t>You create an invisible sensor within range in a location familiar to you (a place you have visited or seen before) or in an obvious location that is unfamiliar to you (such as behind a door, around a corner, or in a grove of trees). The sensor remains in place for the duration, and it can't be attacked or otherwise interacted with.When you cast the spell, you choose seeing or hearing. You can use the chosen sense through the sensor as if you were in its space. As your action, you can switch between seeing and hearing.A creature that can see the sensor (such as a creature benefiting from see invisibility or truesight) sees a luminous, intangible orb about the size of your fist.</t>
  </si>
  <si>
    <t>Conjure Animals</t>
  </si>
  <si>
    <t>You summon fey spirits that take the form of beasts and appear in unoccupied spaces that you can see within range. Choose one of the following options for what appears:One beast of challenge rating 2 or lowerTwo beasts of challenge rating 1 or lowerFour beasts of challenge rating 1/2 or lowerEight beasts of challenge rating 1/4 or lowerEach beast is also considered fey, and it disappears when it drops to 0 hit points or when the spell ends.The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actions.The DM has the creatures' statistics.</t>
  </si>
  <si>
    <t xml:space="preserve"> At Higher Levels. When you cast this spell using certain higher-level spell slots, you choose one of the summoning options above, and more creatures appear: twice as many with a 5th-level slot, three times as many with a 7th-level slot, and four times as many with a 9th-level slot.</t>
  </si>
  <si>
    <t>Counterspell</t>
  </si>
  <si>
    <t>You attempt to interrupt a creature in the process of casting a spell. If the creature is casting a spell of 3rd level or lower, its spell fails and has no effect. If it is casting a spell of 4th level or higher, make an ability check using your spellcasting ability. The DC equals 10 + the spell's level. On a success, the creature's spell fails and has no effect.</t>
  </si>
  <si>
    <t xml:space="preserve"> At Higher Levels. When you cast this spell using a spell slot of 4th level or higher, the interrupted spell has no effect if its level is less than or equal to the level of the spell slot you used.</t>
  </si>
  <si>
    <t>Create Food and Water</t>
  </si>
  <si>
    <t>You create 45 pounds of food and 30 gallons of water on the ground or in containers within range, enough to sustain up to fifteen humanoids or five steeds for 24 hours. The food is bland but nourishing, and spoils if uneaten after 24 hours. The water is clean and doesn't go bad.</t>
  </si>
  <si>
    <t>Daylight</t>
  </si>
  <si>
    <t>A 60-foot-radius sphere of light spreads out from a point you choose within range. The sphere is bright light and sheds dim light for an additional 60 feet.If you chose a point on an object you are holding or one that isn't being worn or carried, the light shines from the object and moves with it. Completely covering the affected object with an opaque object, such as a bowl or a helm, blocks the light.If any of this spell's area overlaps with an area of darkness created by a spell of 3rd level or lower, the spell that created the darkness is dispelled.</t>
  </si>
  <si>
    <t>Dispel Magic</t>
  </si>
  <si>
    <t>Choose one creature, object, or magical effect within range. Any spell of 3rd level or lower on the target ends. For each spell of 4th level or higher on the target, make an ability check using your spellcasting ability. The DC equals 10 + the spell's level. On a successful check, the spell ends.</t>
  </si>
  <si>
    <t xml:space="preserve"> At Higher Levels. When you cast this spell using a spell slot of 4th level or higher, you automatically end the effects of a spell on the target if the spell's level is equal to or less than the level of the spell slot you used.</t>
  </si>
  <si>
    <t>Fear</t>
  </si>
  <si>
    <t>Self (30-foot cone)</t>
  </si>
  <si>
    <t>V, S, M (a white feather or the heart of a hen)</t>
  </si>
  <si>
    <t>You project a phantasmal image of a creature's worst fears. Each creature in a 30-foot cone must succeed on a Wisdom saving throw or drop whatever it is holding and become frightened for the duration.While frightened by this spell, a creature must take the Dash action and move away from you by the safest available route on each of its turns, unless there is nowhere to move. If the creature ends its turn in a location where it doesn't have line of sight to you, the creature can make a Wisdom saving throw. On a successful save, the spell ends for that creature.</t>
  </si>
  <si>
    <t>Fireball</t>
  </si>
  <si>
    <t>3 AP</t>
  </si>
  <si>
    <t>V, S, M (a tiny ball of bat guano and sulfur)</t>
  </si>
  <si>
    <t>A bright streak flashes from your pointing finger to a point you choose within range and then blossoms with a low roar into an explosion of flame. Each creature in a 20-foot-radius sphere centered on that point must make a Dexterity saving throw. A target takes 8d6 fire damage on a failed save, or half as much damage on a successful one.The fire spreads around corners. It ignites flammable objects in the area that aren't being worn or carried.</t>
  </si>
  <si>
    <t xml:space="preserve"> At Higher Levels. When you cast this spell using a spell slot of 4th level or higher, the damage increases by 1d6 for each slot level above 3rd.</t>
  </si>
  <si>
    <t>V, S, M (a wing feather from any bird)</t>
  </si>
  <si>
    <t>You touch a willing creature. The target gains a flying speed of 60 feet for the duration. When the spell ends, the target falls if it is still aloft, unless it can stop the fall.</t>
  </si>
  <si>
    <t xml:space="preserve"> At Higher Levels. When you cast this spell using a spell slot of 4th level or higher, you can target one additional creature for each slot level above 3rd.</t>
  </si>
  <si>
    <t>Gaseous Form</t>
  </si>
  <si>
    <t>V, S, M (a bit of gauze and a wisp of smoke)</t>
  </si>
  <si>
    <t>You transform a willing creature you touch, along with everything it's wearing and carrying, into a misty cloud for the duration. The spell ends if the creature drops to 0 hit points. An incorporeal creature isn't affected.While in this form, the target's only method of movement is a flying speed of 10 feet. The target can enter and occupy the space of another creature. The target has resistance to nonmagical damage, and it has advantage on Strength, Dexterity, and Constitution saving throws. The target can pass through small holes, narrow openings, and even mere cracks, though it treats liquids as though they were solid surfaces. The target can't fall and remains hovering in the air even when stunned or otherwise incapacitated.While in the form of a misty cloud, the target can't talk or manipulate objects, and any objects it was carrying or holding can't be dropped, used, or otherwise interacted with. The target can't attack or cast spells.</t>
  </si>
  <si>
    <t>Glyph of Warding</t>
  </si>
  <si>
    <t>Until dispelled or triggered</t>
  </si>
  <si>
    <t>V, S, M (incense and powdered diamond worth at least 200 gp, which the spell consumes)</t>
  </si>
  <si>
    <t>When you cast this spell, you inscribe a glyph that later unleashes a magical effect. You inscribe it either on a surface (such as a table or a section of floor or wall) or within an object that can be closed (such as a book, a scroll, or a treasure chest) to conceal the glyph. The glyph can cover an area no larger than 10 feet in diameter. If the surface or object is moved more than 10 feet from where you cast this spell, the glyph is broken, and the spell ends without being triggered.The glyph is nearly invisible and requires a successful Intelligence (Investigation) check against your spell save DC to be found.You decide what triggers the glyph when you cast the spell. For glyphs inscribed on a surface, the most typical triggers include touching or standing on the glyph, removing another object covering the glyph, approaching within a certain distance of the glyph, or manipulating the object on which the glyph is inscribed. For glyphs inscribed within an object, the most common triggers include opening that object, approaching within a certain distance of the object, or seeing or reading the glyph. Once a glyph is triggered, this spell ends.You can further refine the trigger so the spell activates only under certain circumstances or according to physical characteristics (such as height or weight), creature kind (for example, the ward could be set to affect aberrations or drow), or alignment. You can also set conditions for creatures that don't trigger the glyph, such as those who say a certain password.When you inscribe the glyph, choose explosive runes or a spell glyph. Explosive Runes. When triggered, the glyph erupts with magical energy in a 20-foot-radius sphere centered on the glyph. The sphere spreads around corners. Each creature in the area must make a Dexterity saving throw. A creature takes 5d8 acid, cold, fire, lightning, or thunder damage on a failed saving throw (your choice when you create the glyph), or half as much damage on a successful one. Spell Glyph. You can store a prepared spell of 3rd level or lower in the glyph by casting it as part of creating the glyph. The spell must target a single creature or an area. The spell being stored has no immediate effect when cast in this way. When the glyph is triggered, the stored spell is cast. If the spell has a target, it targets the creature that triggered the glyph. If the spell affects an area, the area is centered on that creature. If the spell summons hostile creatures or creates harmful objects or traps, they appear as close as possible to the intruder and attack it. If the spell requires concentration, it lasts until the end of its full duration.</t>
  </si>
  <si>
    <t xml:space="preserve"> At Higher Levels. When you cast this spell using a spell slot of 4th level or higher, the damage of an explosive runes glyph increases by 1d8 for each slot level above 3rd. If you create a spell glyph, you can store any spell of up to the same level as the slot you use for the glyph of warding.</t>
  </si>
  <si>
    <t>Haste</t>
  </si>
  <si>
    <t>V, S, M (a shaving of licorice root)</t>
  </si>
  <si>
    <t>Choose a willing creature that you can see within range. Until the spell ends, the target's speed is doubled, it gains a +2 bonus to AC, it has advantage on Dexterity saving throws, and it gains an additional action on each of its turns. That action can be used only to take the Attack (one weapon attack only), Dash, Disengage, Hide, or Use an Object action.When the spell ends, the target can't move or take actions until after its next turn, as a wave of lethargy sweeps over it.</t>
  </si>
  <si>
    <t>Hypnotic Pattern</t>
  </si>
  <si>
    <t>S, M (a glowing stick of incense or a crystal vial filled with phosphorescent material)</t>
  </si>
  <si>
    <t>You create a twisting pattern of colors that weaves through the air inside a 30-foot cube within range. The pattern appears for a moment and vanishes. Each creature in the area who sees the pattern must make a Wisdom saving throw. On a failed save, the creature becomes charmed for the duration. While charmed by this spell, the creature is incapacitated and has a speed of 0.The spell ends for an affected creature if it takes any damage or if someone else uses an action to shake the creature out of its stupor.</t>
  </si>
  <si>
    <t>Leomund's Tiny Hut</t>
  </si>
  <si>
    <t>Evocation (ritual)</t>
  </si>
  <si>
    <t>Self (10-foot-radius hemisphere)</t>
  </si>
  <si>
    <t>V, S, M (a small crystal bead)</t>
  </si>
  <si>
    <t>A 10-foot-radius immobile dome of force springs into existence around and above you and remains stationary for the duration. The spell ends if you leave its area.Nine creatures of Medium size or smaller can fit inside the dome with you. The spell fails if its area includes a larger creature or more than nine creatures. Creatures and objects within the dome when you cast this spell can move through it freely. All other creatures and objects are barred from passing through it. Spells and other magical effects can't extend through the dome or be cast through it. The atmosphere inside the space is comfortable and dry, regardless of the weather outside.Until the spell ends, you can command the interior to become dimly lit or dark. The dome is opaque from the outside, of any color you choose, but it is transparent from the inside.</t>
  </si>
  <si>
    <t>Lightning Bolt</t>
  </si>
  <si>
    <t>Self (100-foot line)</t>
  </si>
  <si>
    <t>V, S, M (a bit of fur and a rod of amber, crystal, or glass)</t>
  </si>
  <si>
    <t>A stroke of lightning forming a line 100 feet long and 5 feet wide blasts out from you in a direction you choose. Each creature in the line must make a Dexterity saving throw. A creature takes 8d6 lightning damage on a failed save, or half as much damage on a successful one.The lightning ignites flammable objects in the area that aren't being worn or carried.</t>
  </si>
  <si>
    <t>Magic Circle</t>
  </si>
  <si>
    <t>V, S, M (holy water or powdered silver and iron worth at least 100 gp, which the spell consumes)</t>
  </si>
  <si>
    <t>You create a 10-foot-radius, 20-foot-tall cylinder of magical energy centered on a point on the ground that you can see within range. Glowing runes appear wherever the cylinder intersects with the floor or other surface.Choose one or more of the following types of creatures: celestials, elementals, fey, fiends, or undead. The circle affects a creature of the chosen type in the following ways:The creature can't willingly enter the cylinder by nonmagical means. If the creature tries to use teleportation or interplanar travel to do so, it must first succeed on a Charisma saving throw.The creature has disadvantage on attack rolls against targets within the cylinder.Targets within the cylinder can't be charmed, frightened, or possessed by the creature.When you cast this spell, you can elect to cause its magic to operate in the reverse direction, preventing a creature of the specified type from leaving the cylinder and protecting targets outside it.</t>
  </si>
  <si>
    <t xml:space="preserve"> At Higher Levels. When you cast this spell using a spell slot of 4th level or higher, the duration increases by 1 hour for each slot level above 3rd.</t>
  </si>
  <si>
    <t>Major Image</t>
  </si>
  <si>
    <t>You create the image of an object, a creature, or some other visible phenomenon that is no larger than a 20-foot cube. The image appears at a spot that you can see within range and lasts for the duration. It seems completely real, including sounds, smells, and temperature appropriate to the thing depicted. You can't create sufficient heat or cold to cause damage, a sound loud enough to deal thunder damage or deafen a creature, or a smell that might sicken a creature (like a troglodyte's stench).As long as you are within range of the illusion, you can use your action to cause the image to move to any other spot within range. As the image changes location, you can alter its appearance so that its movements appear natural for the image. For example, if you create an image of a creature and move it, you can alter the image so that it appears to be walking. Similarly, you can cause the illusion to make different sounds at different times, even making it carry on a conversation, for example.Physical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its other sensory qualities become faint to the creature.</t>
  </si>
  <si>
    <t xml:space="preserve"> At Higher Levels. When you cast this spell using a spell slot of 6th level or higher, the spell lasts until dispelled, without requiring your concentration.</t>
  </si>
  <si>
    <t>Mass Healing Word</t>
  </si>
  <si>
    <t>As you call out words of restoration, up to six creatures of your choice that you can see within range regain hit points equal to 1d4 + your spellcasting ability modifier. This spell has no effect on undead or constructs.</t>
  </si>
  <si>
    <t xml:space="preserve"> At Higher Levels. When you cast this spell using a spell slot of 4th level or higher, the healing increases by 1d4 for each slot level above 3rd.</t>
  </si>
  <si>
    <t>Meld into Stone</t>
  </si>
  <si>
    <t>You step into a stone object or surface large enough to fully contain your body, melding yourself and all the equipment you carry with the stone for the duration. Using your movement, you step into the stone at a point you can touch. Nothing of your presence remains visible or otherwise detectable by nonmagical senses.While merged with the stone, you can't see what occurs outside it, and any Wisdom (Perception) checks you make to hear sounds outside it are made with disadvantage. You remain aware of the passage of time and can cast spells on yourself while merged in the stone. You can use your movement to leave the stone where you entered it, which ends the spell. You otherwise can't move.Minor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t>
  </si>
  <si>
    <t>Nondetection</t>
  </si>
  <si>
    <t>V, S, M (a pinch of diamond dust worth 25 gp sprinkled over the target, which the spell consumes)</t>
  </si>
  <si>
    <t>For the duration, you hide a target that you touch from divination magic. The target can be a willing creature or a place or an object no larger than 10 feet in any dimension. The target can't be targeted by any divination magic or perceived through magical scrying sensors.</t>
  </si>
  <si>
    <t>Phantom Steed</t>
  </si>
  <si>
    <t>A Large quasi-real, horselike creature appears on the ground in an unoccupied space of your choice within range. You decide the creature's appearance, but it is equipped with a saddle, bit, and bridle. Any of the equipment created by the spell vanishes in a puff of smoke if it is carried more than 10 feet away from the steed.For the duration, you or a creature you choose can ride the steed. The creature uses the statistics for a riding horse, except it has a speed of 100 feet and can travel 10 miles in an hour, or 13 miles at a fast pace. When the spell ends, the steed gradually fades, giving the rider 1 minute to dismount. The spell ends if you use an action to dismiss it or if the steed takes any damage.</t>
  </si>
  <si>
    <t>Plant Growth</t>
  </si>
  <si>
    <t>This spell channels vitality into plants within a specific area. There are two possible uses for the spell, granting either immediate or long-term benefits.If you cast this spell using 1 action, choose a point within range. All normal plants in a 100-foot radius centered on that point become thick and overgrown. A creature moving through the area must spend 4 feet of movement for every 1 foot it moves.You can exclude one or more areas of any size within the spell's area from being affected.If you cast this spell over 8 hours, you enrich the land. All plants in a half-mile radius centered on a point within range become enriched for 1 year. The plants yield twice the normal amount of food when harvested.</t>
  </si>
  <si>
    <t>Protection from Energy</t>
  </si>
  <si>
    <t>For the duration, the willing creature you touch has resistance to one damage type of your choice: acid, cold, fire, lightning, or thunder.</t>
  </si>
  <si>
    <t>Remove Curse</t>
  </si>
  <si>
    <t>At your touch, all curses affecting one creature or object end. If the object is a cursed magic item, its curse remains, but the spell breaks its owner's attunement to the object so it can be removed or discarded.</t>
  </si>
  <si>
    <t>Revivify</t>
  </si>
  <si>
    <t>V, S, M (diamonds worth 300 gp, which the spell consumes)</t>
  </si>
  <si>
    <t>You touch a creature that has died within the last minute. That creature returns to life with 1 hit point. This spell can't return to life a creature that has died of old age, nor can it restore any missing body parts.</t>
  </si>
  <si>
    <t>Sending</t>
  </si>
  <si>
    <t>Unlimited</t>
  </si>
  <si>
    <t>V, S, M (a short piece of fine copper wire)</t>
  </si>
  <si>
    <t>You send a short message of twenty-five words or less to a creature with which you are familiar. The creature hears the message in its mind, recognizes you as the sender if it knows you, and can answer in a like manner immediately. The spell enables creatures with Intelligence scores of at least 1 to understand the meaning of your message.You can send the message across any distance and even to other planes of existence, but if the target is on a different plane than you, there is a 5 percent chance that the message doesn't arrive.</t>
  </si>
  <si>
    <t>Sleet Storm</t>
  </si>
  <si>
    <t>V, S, M (a pinch of dust and a few drops of water)</t>
  </si>
  <si>
    <t>Until the spell ends, freezing rain and sleet fall in a 20-foot-tall cylinder with a 40-foot radius centered on a point you choose within range. The area is heavily obscured, and exposed flames in the area are doused.The ground in the area is covered with slick ice, making it difficult terrain. When a creature enters the spell's area for the first time on a turn or starts its turn there, it must make a Dexterity saving throw. On a failed save, it falls prone.If a creature starts its turn in the spell's area and is concentrating on a spell, the creature must make a successful Constitution saving throw against your spell save DC or lose concentration.</t>
  </si>
  <si>
    <t>Slow</t>
  </si>
  <si>
    <t>V, S, M (a drop of molasses)</t>
  </si>
  <si>
    <t>You alter time around up to six creatures of your choice in a 40-foot cube within range. Each target must succeed on a Wisdom saving throw or be affected by this spell for the duration.An affected target's speed is halved, it takes a −2 penalty to AC and Dexterity saving throws, and it can't use reactions. On its turn, it can use either an action or a bonus action, not both. Regardless of the creature's abilities or magic items, it can't make more than one melee or ranged attack during its turn.If the creature attempts to cast a spell with a casting time of 1 action, roll a d20. On an 11 or higher, the spell doesn't take effect until the creature's next turn, and the creature must use its action on that turn to complete the spell. If it can't, the spell is wasted.A creature affected by this spell makes another Wisdom saving throw at the end of each of its turns. On a successful save, the effect ends for it.</t>
  </si>
  <si>
    <t>Speak with Dead</t>
  </si>
  <si>
    <t>V, S, M (burning incense)</t>
  </si>
  <si>
    <t>You grant the semblance of life and intelligence to a corpse of your choice within range, allowing it to answer the questions you pose. The corpse must still have a mouth and can't be undead. The spell fails if the corpse was the target of this spell within the last 10 days.Until the spell ends, you can ask the corpse up to five questions. The corpse knows only what it knew in life, including the languages it knew. Answers are usually brief, cryptic, or repetitive, and the corpse is under no compulsion to offer a truthful answer if you are hostile to it or it recognizes you as an enemy. This spell doesn't return the creature's soul to its body, only its animating spirit. Thus, the corpse can't learn new information, doesn't comprehend anything that has happened since it died, and can't speculate about future events.</t>
  </si>
  <si>
    <t>Speak with Plants</t>
  </si>
  <si>
    <t>Self (30-foot radius)</t>
  </si>
  <si>
    <t>You imbue plants within 30 feet of you with limited sentience and animation, giving them the ability to communicate with you and follow your simple commands. You can question plants about events in the spell's area within the past day, gaining information about creatures that have passed, weather, and other circumstances.You can also turn difficult terrain caused by plant growth (such as thickets and undergrowth) into ordinary terrain that lasts for the duration. Or you can turn ordinary terrain where plants are present into difficult terrain that lasts for the duration, causing vines and branches to hinder pursuers, for example.Plants might be able to perform other tasks on your behalf, at the DM's discretion. The spell doesn't enable plants to uproot themselves and move about, but they can freely move branches, tendrils, and stalks.If a plant creature is in the area, you can communicate with it as if you shared a common language, but you gain no magical ability to influence it.This spell can cause the plants created by the entangle spell to release a restrained creature.</t>
  </si>
  <si>
    <t>Spirit Guardians</t>
  </si>
  <si>
    <t>Self (15-foot radius)</t>
  </si>
  <si>
    <t>V, S, M (a holy symbol)</t>
  </si>
  <si>
    <t>You call forth spirits to protect you. They flit around you to a distance of 15 feet for the duration. If you are good or neutral, their spectral form appears angelic or fey (your choice). If you are evil, they appear fiendish.When you cast this spell, you can designate any number of creatures you can see to be unaffected by it. An affected creature's speed is halved in the area, and when the creature enters the area for the first time on a turn or starts its turn there, it must make a Wisdom saving throw. On a failed save, the creature takes 3d8 radiant damage (if you are good or neutral) or 3d8 necrotic damage (if you are evil). On a successful save, the creature takes half as much damage.</t>
  </si>
  <si>
    <t xml:space="preserve"> At Higher Levels. When you cast this spell using a spell slot of 4th level or higher, the damage increases by 1d8 for each slot level above 3rd.</t>
  </si>
  <si>
    <t>Stinking Cloud</t>
  </si>
  <si>
    <t>V, S, M (a rotten egg or several skunk cabbage leaves)</t>
  </si>
  <si>
    <t>You create a 20-foot-radius sphere of yellow, nauseating gas centered on a point within range. The cloud spreads around corners, and its area is heavily obscured. The cloud lingers in the air for the duration.Each creature that is completely within the cloud at the start of its turn must make a Constitution saving throw against poison. On a failed save, the creature spends its action that turn retching and reeling. Creatures that don't need to breathe or are immune to poison automatically succeed on this saving throw.A moderate wind (at least 10 miles per hour) disperses the cloud after 4 rounds. A strong wind (at least 20 miles per hour) disperses it after 1 round.</t>
  </si>
  <si>
    <t>Tongues</t>
  </si>
  <si>
    <t>V, M (a small clay model of a ziggurat)</t>
  </si>
  <si>
    <t>This spell grants the creature you touch the ability to understand any spoken language it hears. Moreover, when the target speaks, any creature that knows at least one language and can hear the target understands what it says.</t>
  </si>
  <si>
    <t>Vampiric Touch</t>
  </si>
  <si>
    <t>The touch of your shadow-wreathed hand can siphon life force from others to heal your wounds. Make a melee spell attack against a creature within your reach. On a hit, the target takes 3d6 necrotic damage, and you regain hit points equal to half the amount of necrotic damage dealt. Until the spell ends, you can make the attack again on each of your turns as an action.</t>
  </si>
  <si>
    <t>Water Breathing</t>
  </si>
  <si>
    <t>V, S, M (a short reed or piece of straw)</t>
  </si>
  <si>
    <t>This spell grants up to ten willing creatures you can see within range the ability to breathe underwater until the spell ends. Affected creatures also retain their normal mode of respiration.</t>
  </si>
  <si>
    <t>Water Walk</t>
  </si>
  <si>
    <t>V, S, M (a piece of cork)</t>
  </si>
  <si>
    <t>This spell grants the ability to move across any liquid surface—such as water, acid, mud, snow, quicksand, or lava—as if it were harmless solid ground (creatures crossing molten lava can still take damage from the heat). Up to ten willing creatures you can see within range gain this ability for the duration.If you target a creature submerged in a liquid, the spell carries the target to the surface of the liquid at a rate of 60 feet per round.</t>
  </si>
  <si>
    <t>Wind Wall</t>
  </si>
  <si>
    <t>V, S, M (a tiny fan and a feather of exotic origin)</t>
  </si>
  <si>
    <t>A wall of strong wind rises from the ground at a point you choose within range. You can make the wall up to 50 feet long, 15 feet high, and 1 foot thick. You can shape the wall in any way you choose so long as it makes one continuous path along the ground. The wall lasts for the duration.When the wall appears, each creature within its area must make a Strength saving throw. A creature takes 3d8 bludgeoning damage on a failed save, or half as much damage on a successful one.The strong wind keeps fog, smoke, and other gases at bay. Small or smaller flying creatures or objects can't pass through the wall. Loose, lightweight materials brought into the wall fly upward. Arrows, bolts, and other ordinary projectiles launched at targets behind the wall are deflected upward and automatically miss. (Boulders hurled by giants or siege engines, and similar projectiles, are unaffected.) Creatures in gaseous form can't pass through it.</t>
  </si>
  <si>
    <t>Arcane Eye</t>
  </si>
  <si>
    <t>V, S, M (a bit of bat fur)</t>
  </si>
  <si>
    <t>You create an invisible, magical eye within range that hovers in the air for the duration.You mentally receive visual information from the eye, which has normal vision and darkvision out to 30 feet. The eye can look in every direction.As an action, you can move the eye up to 30 feet in any direction. There is no limit to how far away from you the eye can move, but it can't enter another plane of existence. A solid barrier blocks the eye's movement, but the eye can pass through an opening as small as 1 inch in diameter.</t>
  </si>
  <si>
    <t>Banishment</t>
  </si>
  <si>
    <t>V, S, M (an item distasteful to the target)</t>
  </si>
  <si>
    <t>You attempt to send one creature that you can see within range to another plane of existence. The target must succeed on a Charisma saving throw or be banished.If the target is native to the plane of existence you're on, you banish the target to a harmless demiplane. While there, the target is incapacitated. The target remains there until the spell ends, at which point the target reappears in the space it left or in the nearest unoccupied space if that space is occupied.If the target is native to a different plane of existence than the one you're on, the target is banished with a faint popping noise, returning to its home plane. If the spell ends before 1 minute has passed, the target reappears in the space it left or in the nearest unoccupied space if that space is occupied. Otherwise, the target doesn't return.</t>
  </si>
  <si>
    <t xml:space="preserve"> At Higher Levels. When you cast this spell using a spell slot of 5th level or higher, you can target one additional creature for each slot level above 4th.</t>
  </si>
  <si>
    <t>Blight</t>
  </si>
  <si>
    <t>Necromantic energy washes over a creature of your choice that you can see within range, draining moisture and vitality from it. The target must make a Constitution saving throw. The target takes 8d8 necrotic damage on a failed save, or half as much damage on a successful one. This spell has no effect on undead or constructs.If you target a plant creature or a magical plant, it makes the saving throw with disadvantage, and the spell deals maximum damage to it.If you target a nonmagical plant that isn't a creature, such as a tree or shrub, it doesn't make a saving throw, it simply withers and dies.</t>
  </si>
  <si>
    <t xml:space="preserve"> At Higher Levels. When you cast this spell using a spell slot of 5th level or higher, the damage increases by 1d8 for each slot level above 4th.</t>
  </si>
  <si>
    <t>Compulsion</t>
  </si>
  <si>
    <t>Creatures of your choice that you can see within range and that can hear you must make a Wisdom saving throw. A target automatically succeeds on this saving throw if it can't be charmed. On a failed save, a target is affected by this spell. Until the spell ends, you can use a bonus action on each of your turns to designate a direction that is horizontal to you. Each affected target must use as much of its movement as possible to move in that direction on its next turn. It can take its action before it moves. After moving in this way, it can make another Wisdom saving throw to try to end the effect.A target isn't compelled to move into an obviously deadly hazard, such as a fire or pit, but it will provoke opportunity attacks to move in the designated direction.</t>
  </si>
  <si>
    <t>Confusion</t>
  </si>
  <si>
    <t>V, S, M (three nut shells)</t>
  </si>
  <si>
    <t>This spell assaults and twists creatures' minds, spawning delusions and provoking uncontrolled action. Each creature in a 10-foot-radius sphere centered on a point you choose within range must succeed on a Wisdom saving throw when you cast this spell or be affected by it.An affected target can't take reactions and must roll a d10 at the start of each of its turns to determine its behavior for that turn.Confusion Behaviord10Behavior1The creature uses all its movement to move in a random direction. To determine the direction, roll a d8 and assign a direction to each die face. The creature doesn't take an action this turn.2-6The creature doesn't move or take actions this turn.7-8The creature uses its action to make a melee attack against a randomly determined creature within its reach. If there is no creature within its reach, the creature does nothing this turn.9-10The creature can act and move normally.At the end of each of its turns, an affected target can make a Wisdom saving throw. If it succeeds, this effect ends for that target.</t>
  </si>
  <si>
    <t xml:space="preserve"> At Higher Levels. When you cast this spell using a spell slot of 5th level or higher, the radius of the sphere increases by 5 feet for each slot level above 4th.</t>
  </si>
  <si>
    <t>Conjure Minor Elementals</t>
  </si>
  <si>
    <t>You summon elementals that appear in unoccupied spaces that you can see within range. You choose one the following options for what appears:One elemental of challenge rating 2 or lowerTwo elementals of challenge rating 1 or lowerFour elementals of challenge rating 1/2 or lowerEight elementals of challenge rating 1/4 or lower.An elemental summoned by this spell disappears when it drops to 0 hit points or when the spell ends.The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actions.The DM has the creatures' statistics.</t>
  </si>
  <si>
    <t xml:space="preserve"> At Higher Levels. When you cast this spell using certain higher-level spell slots, you choose one of the summoning options above, and more creatures appear: twice as many with a 6th-level slot and three times as many with an 8th-level slot.</t>
  </si>
  <si>
    <t>Conjure Woodland Beings</t>
  </si>
  <si>
    <t>V, S, M (one holly berry per creature summoned)</t>
  </si>
  <si>
    <t>You summon fey creatures that appear in unoccupied spaces that you can see within range. Choose one of the following options for what appears:One fey creature of challenge rating 2 or lowerTwo fey creatures of challenge rating 1 or lowerFour fey creatures of challenge rating 1/2 or lowerEight fey creatures of challenge rating 1/4 or lowerA summoned creature disappears when it drops to 0 hit points or when the spell ends.The summoned creatures are friendly to you and your companions. Roll initiative for the summoned creatures as a group, which have their own turns. They obey any verbal commands that you issue to them (no action required by you). If you don't issue any commands to them, they defend themselves from hostile creatures, but otherwise take no actions.The DM has the creatures' statistics.</t>
  </si>
  <si>
    <t>Control Water</t>
  </si>
  <si>
    <t>300 feet</t>
  </si>
  <si>
    <t>V, S, M (a drop of water and a pinch of dust)</t>
  </si>
  <si>
    <t>Until the spell ends, you control any freestanding water inside an area you choose that is a cube up to 100 feet on a side. You can choose from any of the following effects when you cast this spell. As an action on your turn, you can repeat the same effect or choose a different one. Flood. You cause the water level of all standing water in the area to rise by as much as 20 feet. If the area includes a shore, the flooding water spills over onto dry land.If you choose an area in a large body of water, you instead create a 20-foot tall wave that travels from one side of the area to the other and then crashes down. Any Huge or smaller vehicles in the wave's path are carried with it to the other side. Any Huge or smaller vehicles struck by the wave have a 25 percent chance of capsizing.The water level remains elevated until the spell ends or you choose a different effect. If this effect produced a wave, the wave repeats on the start of your next turn while the flood effect lasts. Part Water. You cause water in the area to move apart and create a trench. The trench extends across the spell's area, and the separated water forms a wall to either side. The trench remains until the spell ends or you choose a different effect. The water then slowly fills in the trench over the course of the next round until the normal water level is restored. Redirect Flow. You cause flowing water in the area to move in a direction you choose, even if the water has to flow over obstacles, up walls, or in other unlikely directions. The water in the area moves as you direct it, but once it moves beyond the spell's area, it resumes its flow based on the terrain conditions. The water continues to move in the direction you chose until the spell ends or you choose a different effect. Whirlpool. This effect requires a body of water at least 50 feet square and 25 feet deep. You cause a whirlpool to form in the center of the area. The whirlpool forms a vortex that is 5 feet wide at the base, up to 50 feet wide at the top, and 25 feet tall. Any creature or object in the water and within 25 feet of the vortex is pulled 10 feet toward it. A creature can swim away from the vortex by making a Strength (Athletics) check against your spell save DC.When a creature enters the vortex for the first time on a turn or starts its turn there, it must make a Strength saving throw. On a failed save, the creature takes 2d8 bludgeoning damage and is caught in the vortex until the spell ends. On a successful save, the creature takes half damage, and isn't caught in the vortex. A creature caught in the vortex can use its action to try to swim away from the vortex as described above, but has disadvantage on the Strength (Athletics) check to do so.The first time each turn that an object enters the vortex, the object takes 2d8 bludgeoning damage; this damage occurs each round it remains in the vortex.</t>
  </si>
  <si>
    <t>Death Ward</t>
  </si>
  <si>
    <t>You touch a creature and grant it a measure of protection from death.The first time the target would drop to 0 hit points as a result of taking damage, the target instead drops to 1 hit point, and the spell ends.If the spell is still in effect when the target is subjected to an effect that would kill it instantaneously without dealing damage, that effect is instead negated against the target, and the spell ends.</t>
  </si>
  <si>
    <t>Dimension Door</t>
  </si>
  <si>
    <t>500 feet</t>
  </si>
  <si>
    <t>You teleport yourself from your current location to any other spot within range. You arrive at exactly the spot desired. It can be a place you can see, one you can visualize, or one you can describe by stating distance and direction, such as "200 feet straight downward" or "upward to the northwest at a 45-degree angle, 300 feet."You can bring along objects as long as their weight doesn't exceed what you can carry. You can also bring one willing creature of your size or smaller who is carrying gear up to its carrying capacity. The creature must be within 5 feet of you when you cast this spell.If you would arrive in a place already occupied by an object or a creature, you and any creature traveling with you each take 4d6 force damage, and the spell fails to teleport you.</t>
  </si>
  <si>
    <t>V, S, M (incense and a sacrificial offering appropriate to your religion, together worth at least 25 gp, which the spell consumes)</t>
  </si>
  <si>
    <t>Your magic and an offering put you in contact with a god or a god's servants. You ask a single question concerning a specific goal, event, or activity to occur within 7 days. The DM offers a truthful reply. The reply might be a short phrase, a cryptic rhyme, or an omen.The spell doesn't take into account any possible circumstances that might change the outcome, such as the casting of additional spells or the loss or gain of a companion.If you cast the spell two or more times before finishing your next long rest, there is a cumulative 25 percent chance for each casting after the first that you get a random reading. The DM makes this roll in secret.</t>
  </si>
  <si>
    <t>Dominate Beast</t>
  </si>
  <si>
    <t>You attempt to beguile a beast that you can see within range. It must succeed on a Wisdom saving throw or be charmed by you for the duration. If you or creatures that are friendly to you are fighting it, it has advantage on the saving throw.While the beast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well.Each time the target takes damage, it makes a new Wisdom saving throw against the spell. If the saving throw succeeds, the spell ends.</t>
  </si>
  <si>
    <t xml:space="preserve"> At Higher Levels. When you cast this spell with a 5th-level spell slot, the duration is concentration, up to 10 minutes. When you use a 6th-level spell slot, the duration is concentration, up to 1 hour. When you use a spell slot of 7th level or higher, the duration is concentration, up to 8 hours.</t>
  </si>
  <si>
    <t>Evard's Black Tentacles</t>
  </si>
  <si>
    <t>V, S, M (a piece of tentacle from a giant octopus or a giant squid)</t>
  </si>
  <si>
    <t>Squirming, ebony tentacles fill a 20-foot square on ground that you can see within range. For the duration, these tentacles turn the ground in the area into difficult terrain.When a creature enters the affected area for the first time on a turn or starts its turn there, the creature must succeed on a Dexterity saving throw or take 3d6 bludgeoning damage and be restrained by the tentacles until the spell ends. A creature that starts its turn in the area and is already restrained by the tentacles takes 3d6 bludgeoning damage.A creature restrained by the tentacles can use its action to make a Strength or Dexterity check (its choice) against your spell save DC. On a success, it frees itself.</t>
  </si>
  <si>
    <t>Fabricate</t>
  </si>
  <si>
    <t>You convert raw materials into products of the same material. For example, you can fabricate a wooden bridge from a clump of trees, a rope from a patch of hemp, and clothes from flax or wool.Choose raw materials that you can see within range. You can fabricate a Large or smaller object (contained within a 10-foot cube, or eight connected 5-foot cubes), given a sufficient quantity of raw material. If you are working with metal, stone, or another mineral substance, however, the fabricated object can be no larger than Medium (contained within a single 5-foot cube). The quality of objects made by the spell is commensurate with the quality of the raw materials.Creatures or magic items can't be created or transmuted by this spell. You also can't use it to create items that ordinarily require a high degree of craftsmanship, such as jewelry, weapons, glass, or armor, unless you have proficiency with the type of artisan's tools used to craft such objects.</t>
  </si>
  <si>
    <t>Fire Shield</t>
  </si>
  <si>
    <t>V, S, M (a bit of phosphorus or a firefly)</t>
  </si>
  <si>
    <t>Thin and wispy flames wreathe your body for the duration, shedding bright light in a 10-foot radius and dim light for an additional 10 feet. You can end the spell early by using an action to dismiss it.The flames provide you with a warm shield or a chill shield, as you choose. The warm shield grants you resistance to cold damage, and the chill shield grants you resistance to fire damage.In addition, whenever a creature within 5 feet of you hits you with a melee attack, the shield erupts with flame. The attacker takes 2d8 fire damage from a warm shield, or 2d8 cold damage from a cold shield.</t>
  </si>
  <si>
    <t>Freedom of Movement</t>
  </si>
  <si>
    <t>V, S, M (a leather strap, bound around the arm or a similar appendage)</t>
  </si>
  <si>
    <t>You touch a willing creature. For the duration, the target's movement is unaffected by difficult terrain, and spells and other magical effects can neither reduce the target's speed nor cause the target to be paralyzed or restrained.The target can also spend 5 feet of movement to automatically escape from nonmagical restraints, such as manacles or a creature that has it grappled. Finally, being underwater imposes no penalties on the target's movement or attacks.</t>
  </si>
  <si>
    <t>Giant Insect</t>
  </si>
  <si>
    <t>You transform up to ten centipedes, three spiders, five wasps, or one scorpion within range into giant versions of their natural forms for the duration. A centipede becomes a giant centipede, a spider becomes a giant spider, a wasp becomes a giant wasp, and a scorpion becomes a giant scorpion.Each creature obeys your verbal commands, and in combat, they act on your turn each round. The DM has the statistics for these creatures and resolves their actions and movement.A creature remains in its giant size for the duration, until it drops to 0 hit points, or until you use an action to dismiss the effect on it.The DM might allow you to choose different targets. For example, if you transform a bee, its giant version might have the same statistics as a giant wasp.</t>
  </si>
  <si>
    <t>Greater Invisibility</t>
  </si>
  <si>
    <t>You or a creature you touch becomes invisible until the spell ends. Anything the target is wearing or carrying is invisible as long as it is on the target's person.</t>
  </si>
  <si>
    <t>Guardian of Faith</t>
  </si>
  <si>
    <t>A Large spectral guardian appears and hovers for the duration in an unoccupied space of your choice that you can see within range. The guardian occupies that space and is indistinct except for a gleaming sword and shield emblazoned with the symbol of your deity.Any creature hostile to you that moves to a space within 10 feet of the guardian for the first time on a turn must succeed on a Dexterity saving throw. The creature takes 20 radiant damage on a failed save, or half as much damage on a successful one. The guardian vanishes when it has dealt a total of 60 damage.</t>
  </si>
  <si>
    <t>Hallucinatory Terrain</t>
  </si>
  <si>
    <t>V, S, M (a stone, a twig, and a bit of green plant)</t>
  </si>
  <si>
    <t>You make natural terrain in a 150-foot cube in range look, sound, and smell like some other sort of natural terrain. Thus, open fields or a road can be made to resemble a swamp, hill, crevasse, or some other difficult or impassable terrain. A pond can be made to seem like a grassy meadow, a precipice like a gentle slope, or a rock-strewn gully like a wide and smooth road. Manufactured structures, equipment, and creatures within the area aren't changed in appearance.The tactile characteristics of the terrain are unchanged, so creatures entering the area are likely to see through the illusion. If the difference isn't obvious by touch, a creature carefully examining the illusion can attempt an Intelligence (Investigation) check against your spell save DC to disbelieve it. A creature who discerns the illusion for what it is, sees it as a vague image superimposed on the terrain.</t>
  </si>
  <si>
    <t>Ice Storm</t>
  </si>
  <si>
    <t>A hail of rock-hard ice pounds to the ground in a 20-foot-radius, 40-foot-high cylinder centered on a point within range. Each creature in the cylinder must make a Dexterity saving throw. A creature takes 2d8 bludgeoning damage and 4d6 cold damage on a failed save, or half as much damage on a successful one.Hailstones turn the storm's area of effect into difficult terrain until the end of your next turn.</t>
  </si>
  <si>
    <t xml:space="preserve"> At Higher Levels. When you cast this spell using a spell slot of 5th level or higher, the bludgeoning damage increases by 1d8 for each slot level above 4th.</t>
  </si>
  <si>
    <t>Leomund's Secret Chest</t>
  </si>
  <si>
    <t>V, S, M (an exquisite chest, 3 feet by 2 feet by 2 feet, constructed from rare materials worth at least 5,000 gp, and a Tiny replica made from the same materials worth at least 50 gp)</t>
  </si>
  <si>
    <t>You hide a chest, and all its contents, on the Ethereal Plane. You must touch the chest and the miniature replica that serves as a material component for the spell. The chest can contain up to 12 cubic feet of nonliving material (3 feet by 2 feet by 2 feet).While the chest remains on the Ethereal Plane, you can use an action and touch the replica to recall the chest. It appears in an unoccupied space on the ground within 5 feet of you. You can send the chest back to the Ethereal Plane by using an action and touching both the chest and the replica.After 60 days, there is a cumulative 5 percent chance per day that the spell's effect ends. This effect ends if you cast this spell again, if the smaller replica chest is destroyed, or if you choose to end the spell as an action. If the spell ends and the larger chest is on the Ethereal Plane, it is irretrievably lost.</t>
  </si>
  <si>
    <t>Locate Creature</t>
  </si>
  <si>
    <t>Describe or name a creature that is familiar to you. You sense the direction to the creature's location, as long as that creature is within 1,000 feet of you. If the creature is moving, you know the direction of its movement.The spell can locate a specific creature known to you, or the nearest creature of a specific kind (such as a human or a unicorn), so long as you have seen such a creature up close—within 30 feet—at least once. If the creature you described or named is in a different form, such as being under the effects of a polymorph spell, this spell doesn't locate the creature.This spell can't locate a creature if running water at least 10 feet wide blocks a direct path between you and the creature.</t>
  </si>
  <si>
    <t>Mordenkainen's Faithful Hound</t>
  </si>
  <si>
    <t>V, S, M (a tiny silver whistle, a piece of bone, and a thread)</t>
  </si>
  <si>
    <t>You conjure a phantom watchdog in an unoccupied space that you can see within range, where it remains for the duration, until you dismiss it as an action, or until you move more than 100 feet away from it.The hound is invisible to all creatures except you and can't be harmed. When a Small or larger creature comes within 30 feet of it without first speaking the password that you specify when you cast this spell, the hound starts barking loudly. The hound sees invisible creatures and can see into the Ethereal Plane. It ignores illusions.At the start of each of your turns, the hound attempts to bite one creature within 5 feet of it that is hostile to you. The hound's attack bonus is equal to your spellcasting ability modifier + your proficiency bonus. On a hit, it deals 4d8 piercing damage.</t>
  </si>
  <si>
    <t>Mordenkainen's Private Sanctum</t>
  </si>
  <si>
    <t>V, S, M (a thin sheet of lead, a piece of opaque glass, a wad of cotton or cloth, and powdered chrysolite)</t>
  </si>
  <si>
    <t>You make an area within range magically secure. The area is a cube that can be as small as 5 feet to as large as 100 feet on each side. The spell lasts for the duration or until you use an action to dismiss it.When you cast the spell, you decide what sort of security the spell provides, choosing any or all of the following properties:Sound can't pass through the barrier at the edge of the warded area.The barrier of the warded area appears dark and foggy, preventing vision (including darkvision) through it.Sensors created by divination spells can't appear inside the protected area or pass through the barrier at its perimeter.Creatures in the area can't be targeted by divination spells.Nothing can teleport into or out of the warded area.Planar travel is blocked within the warded area.Casting this spell on the same spot every day for a year makes this effect permanent.</t>
  </si>
  <si>
    <t xml:space="preserve"> At Higher Levels. When you cast this spell using a spell slot of 5th level or higher, you can increase the size of the cube by 100 feet for each slot level beyond 4th. Thus you could protect a cube that can be up to 200 feet on one side by using a spell slot of 5th level.</t>
  </si>
  <si>
    <t>Otiluke's Resilient Sphere</t>
  </si>
  <si>
    <t>V, S, M (a hemispherical piece of clear crystal and a matching hemispherical piece of gum arabic)</t>
  </si>
  <si>
    <t>A sphere of shimmering force encloses a creature or object of Large size or smaller within range. An unwilling creature must make a Dexterity saving throw. On a failed save, the creature is enclosed for the duration.Nothing—not physical objects, energy, or other spell effects—can pass through the barrier, in or out, though a creature in the sphere can breathe there. The sphere is immune to all damage, and a creature or object inside can't be damaged by attacks or effects originating from outside, nor can a creature inside the sphere damage anything outside it.The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creatures.A disintegrate spell targeting the globe destroys it without harming anything inside it.</t>
  </si>
  <si>
    <t>Phantasmal Killer</t>
  </si>
  <si>
    <t>You tap into the nightmares of a creature you can see within range and create an illusory manifestation of its deepest fears, visible only to that creature. The target must make a Wisdom saving throw. On a failed save, the target becomes frightened for the duration. At the end of each of the target's turns before the spell ends, the target must succeed on a Wisdom saving throw or take 4d10 psychic damage. On a successful save, the spell ends.</t>
  </si>
  <si>
    <t xml:space="preserve"> At Higher Levels. When you cast this spell using a spell slot of 5th level or higher, the damage increases by 1d10 for each slot level above 4th.</t>
  </si>
  <si>
    <t>Polymorph</t>
  </si>
  <si>
    <t>V, S, M (a caterpillar cocoon)</t>
  </si>
  <si>
    <t>This spell transforms a creature that you can see within range into a new form. An unwilling creature must make a Wisdom saving throw to avoid the effect. The spell has no effect on a shapechanger or a creature with 0 hit points.The transformation lasts for the duration, or until the target drops to 0 hit points or dies. The new form can be any beast whose challenge rating is equal to or less than the target's (or the target's level, if it doesn't have a challenge rating). The target's game statistics, including mental ability scores, are replaced by the statistics of the chosen beast. It retains its alignment and personality.The target assumes the hit points of its new form. When it reverts to its normal form, the creature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unconscious.The creature is limited in the actions it can perform by the nature of its new form, and it can't speak, cast spells, or take any other action that requires hands or speech.The target's gear melds into the new form. The creature can't activate, use, wield, or otherwise benefit from any of its equipment.</t>
  </si>
  <si>
    <t>Stone Shape</t>
  </si>
  <si>
    <t>V, S, M (soft clay, which must be worked into roughly the desired shape of the stone object)</t>
  </si>
  <si>
    <t>You touch a stone object of Medium size or smaller or a section of stone no more than 5 feet in any dimension and form it into any shape that suits your purpose. So, for example, you could shape a large rock into a weapon, idol, or coffer, or make a small passage through a wall, as long as the wall is less than 5 feet thick. You could also shape a stone door or its frame to seal the door shut. The object you create can have up to two hinges and a latch, but finer mechanical detail isn't possible.</t>
  </si>
  <si>
    <t>Stoneskin</t>
  </si>
  <si>
    <t>V, S, M (diamond dust worth 100 gp, which the spell consumes)</t>
  </si>
  <si>
    <t>This spell turns the flesh of a willing creature you touch as hard as stone. Until the spell ends, the target has resistance to nonmagical bludgeoning, piercing, and slashing damage.</t>
  </si>
  <si>
    <t>Wall of Fire</t>
  </si>
  <si>
    <t>V, S, M (a small piece of phosphorus)</t>
  </si>
  <si>
    <t>You create a wall of fire on a solid surface within range. You can make the wall up to 60 feet long, 20 feet high, and 1 foot thick, or a ringed wall up to 20 feet in diameter, 20 feet high, and 1 foot thick. The wall is opaque and lasts for the duration.When the wall appears, each creature within its area must make a Dexterity saving throw. On a failed save, a creature takes 5d8 fire damage, or half as much damage on a successful save.One side of the wall, selected by you when you cast this spell, deals 5d8 fire damage to each creature that ends its turn within 10 feet of that side or inside the wall. A creature takes the same damage when it enters the wall for the first time on a turn or ends its turn there. The other side of the wall deals no damage.</t>
  </si>
  <si>
    <t>Animate Objects</t>
  </si>
  <si>
    <t>Objects come to life at your command. Choose up to ten nonmagical objects within range that are not being worn or carried. Medium targets count as two objects, Large targets count as four objects, Huge targets count as eight objects. You can't animate any object larger than Huge. Each target animates and becomes a creature under your control until the spell ends or until reduced to 0 hit points.As a bonus action, you can mentally command any creature you made with this spell if the creature is within 500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complete.Animated Object StatisticsSizeHPACAttackStrDexTiny2018+8 to hit, 1d4 + 4 damage418Small2516+6 to hit, 1d8 + 2 damage614Medium4013+5 to hit, 2d6 + 1 damage1012Large5010+6 to hit, 2d10 + 2 damage1410Huge8010+8 to hit, 2d12 + 4 damage186An animated object is a construct with AC, hit points, attacks, Strength, and Dexterity determined by its size. Its Constitution is 10 and its Intelligence and Wisdom are 3, and its Charisma is 1. Its speed is 30 feet; if the object lacks legs or other appendages it can use for locomotion, it instead has a flying speed of 30 feet and can hover. If the object is securely attached to a surface or a larger object, such as a chain bolted to a wall, its speed is 0. It has blindsight with a radius of 30 feet and is blind beyond that distance. When the animated object drops to 0 hit points, it reverts to its original object form, and any remaining damage carries over to its original object form.If you command an object to attack, it can make a single melee attack against a creature within 5 feet of it. It makes a slam attack with an attack bonus and bludgeoning damage determined by its size. The DM might rule that a specific object inflicts slashing or piercing damage based on its form.</t>
  </si>
  <si>
    <t xml:space="preserve"> At Higher Levels. If you cast this spell using a spell slot of 6th level or higher, you can animate two additional objects for each slot level above 5th.</t>
  </si>
  <si>
    <t>Antilife Shell</t>
  </si>
  <si>
    <t>Self (10-foot radius)</t>
  </si>
  <si>
    <t>A shimmering barrier extends out from you in a 10-foot radius and moves with you, remaining centered on you and hedging out creatures other than undead and constructs. The barrier lasts for the duration.The barrier prevents an affected creature from passing or reaching through. An affected creature can cast spells or make attacks with ranged or reach weapons through the barrier.If you move so that an affected creature is forced to pass through the barrier, the spell ends.</t>
  </si>
  <si>
    <t>Awaken</t>
  </si>
  <si>
    <t>8 Hr.</t>
  </si>
  <si>
    <t>V, S, M (an agate worth at least 1,000 gp, which the spell consumes)</t>
  </si>
  <si>
    <t>After spending the casting time tracing magical pathways within a precious gemstone, you touch a Huge or smaller beast or plant. The target must have either no Intelligence score or an Intelligence of 3 or less. The target gains an Intelligence of 10. The target also gains the ability to speak one language you know. If the target is a plant, it gains the ability to move its limbs, roots, vines, creepers, and so forth, and it gains senses similar to a human's. Your DM chooses statistics appropriate for the awakened plant, such as the statistics for the awakened shrub or the awakened tree.The awakened beast or plant is charmed by you for 30 days or until you or your companions do anything harmful to it. When the charmed condition ends, the awakened creature chooses whether to remain friendly to you, based on how you treated it while it was charmed.</t>
  </si>
  <si>
    <t>Bigby's Hand</t>
  </si>
  <si>
    <t>V, S, M (an eggshell and a snakeskin glove)</t>
  </si>
  <si>
    <t>You create a Large hand of shimmering, translucent force in an unoccupied space that you can see within range. The hand lasts for the spell's duration, and it moves at your command, mimicking the movements of your own hand.The hand is an object that has AC 20 and hit points equal to your hit point maximum. If it drops to 0 hit points, the spell ends. It has a Strength of 26 (+8) and a Dexterity of 10 (+0). The hand doesn't fill its space.When you cast the spell and as a bonus action on your subsequent turns, you can move the hand up to 60 feet and then cause one of the following effects with it. Clenched Fist. The hand strikes one creature or object within 5 feet of it. Make a melee spell attack for the hand using your game statistics. On a hit, the target takes 4d8 force damage. Forceful Hand. The hand attempts to push a creature within 5 feet of it in a direction you choose. Make a check with the hand's Strength contested by the Strength (Athletics) check of the target. If the target is Medium or smaller, you have advantage on the check. If you succeed, the hand pushes the target up to 5 feet plus a number of feet equal to five times your spellcasting ability modifier. The hand moves with the target to remain within 5 feet of it. Grasping Hand. The hand attempts to grapple a Huge or smaller creature within 5 feet of it. You use the hand's Strength score to resolve the grapple. If the target is Medium or smaller, you have advantage on the check. While the hand is grappling the target, you can use a bonus action to have the hand crush it. When you do so, the target takes bludgeoning damage equal to 2d6 + your spellcasting ability modifier. Interposing Hand. The hand interposes itself between you and a creature you choose until you give the hand a different command. The hand moves to stay between you and the target, providing you with half cover against the target. The target can't move through the hand's space if its Strength score is less than or equal to the hand's Strength score. If its Strength score is higher than the hand's Strength score, the target can move toward you through the hand's space, but that space is difficult terrain for the target.</t>
  </si>
  <si>
    <t xml:space="preserve"> At Higher Levels. When you cast this spell using a spell slot of 6th level or higher, the damage from the clenched fist option increases by 2d8 and the damage from the grasping hand increases by 2d6 for each slot level above 5th.</t>
  </si>
  <si>
    <t>Cloudkill</t>
  </si>
  <si>
    <t>You create a 20-foot-radius sphere of poisonous, yellow-green fog centered on a point you choose within range. The fog spreads around corners. It lasts for the duration or until strong wind disperses the fog, ending the spell. Its area is heavily obscured.When a creature enters the spell's area for the first time on a turn or starts its turn there, that creature must make a Constitution saving throw. The creature takes 5d8 poison damage on a failed save, or half as much damage on a successful one. Creatures are affected even if they hold their breath or don't need to breathe.The fog moves 10 feet away from you at the start of each of your turns, rolling along the surface of the ground. The vapors, being heavier than air, sink to the lowest level of the land, even pouring down openings.</t>
  </si>
  <si>
    <t xml:space="preserve"> At Higher Levels. When you cast this spell using a spell slot of 6th level or higher, the damage increases by 1d8 for each slot level above 5th.</t>
  </si>
  <si>
    <t>Commune</t>
  </si>
  <si>
    <t>V, S, M (incense and a vial of holy or unholy water)</t>
  </si>
  <si>
    <t>You contact your deity or a divine proxy and ask up to three questions that can be answered with a yes or no. You must ask your questions before the spell ends. You receive a correct answer for each question.Divine beings aren't necessarily omniscient, so you might receive "unclear" as an answer if a question pertains to information that lies beyond the deity's knowledge. In a case where a one-word answer could be misleading or contrary to the deity's interests, the DM might offer a short phrase as an answer instead.If you cast the spell two or more times before finishing your next long rest, there is a cumulative 25 percent chance for each casting after the first that you get no answer. The DM makes this roll in secret.</t>
  </si>
  <si>
    <t>Commune with Nature</t>
  </si>
  <si>
    <t>You briefly become one with nature and gain knowledge of the surrounding territory. In the outdoors, the spell gives you knowledge of the land within 3 miles of you. In caves and other natural underground settings, the radius is limited to 300 feet. The spell doesn't function where nature has been replaced by construction, such as in dungeons and towns.You instantly gain knowledge of up to three facts of your choice about any of the following subjects as they relate to the area:terrain and bodies of waterprevalent plants, minerals, animals, or peoplespowerful celestials, fey, fiends, elementals, or undeadinfluence from other planes of existencebuildingsFor example, you could determine the location of powerful undead in the area, the location of major sources of safe drinking water, and the location of any nearby towns.</t>
  </si>
  <si>
    <t>Cone of Cold</t>
  </si>
  <si>
    <t>Self (60-foot cone)</t>
  </si>
  <si>
    <t>V, S, M (a small crystal or glass cone)</t>
  </si>
  <si>
    <t>A blast of cold air erupts from your hands. Each creature in a 60-foot cone must make a Constitution saving throw. A creature takes 8d8 cold damage on a failed save, or half as much damage on a successful one.A creature killed by this spell becomes a frozen statue until it thaws.</t>
  </si>
  <si>
    <t>Conjure Elemental</t>
  </si>
  <si>
    <t>V, S, M (burning incense for air, soft clay for earth, sulfur and phosphorus for fire, or water and sand for water)</t>
  </si>
  <si>
    <t>You call forth an elemental servant. Choose an area of air, earth, fire, or water that fills a 10-foot cube within range. An elemental of challenge rating 5 or lower appropriate to the area you chose appears in an unoccupied space within 10 feet of it. For example, a fire elemental emerges from a bonfire, and an earth elemental rises up from the ground. The elemental disappears when it drops to 0 hit points or when the spell ends.The elemental is friendly to you and your companions for the duration. Roll initiative for the elemental, which has its own turns. It obeys any verbal commands that you issue to it (no action required by you). If you don't issue any commands to the elemental, it defends itself from hostile creatures but otherwise takes no actions.If your concentration is broken, the elemental doesn't disappear. Instead, you lose control of the elemental, it becomes hostile toward you and your companions, and it might attack. An uncontrolled elemental can't be dismissed by you, and it disappears 1 hour after you summoned it.The DM has the elemental's statistics.</t>
  </si>
  <si>
    <t xml:space="preserve"> At Higher Levels. When you cast this spell using a spell slot of 6th level or higher, the challenge rating increases by 1 for each slot level above 5th.</t>
  </si>
  <si>
    <t>Contact Other Plane</t>
  </si>
  <si>
    <t>You mentally contact a demigod, the spirit of a long-dead sage, or some other mysterious entity from another plane. Contacting this extraplanar intelligence can strain or even break your mind. When you cast this spell, make a DC 15 Intelligence saving throw. On a failure, you take 6d6 psychic damage and are insane until you finish a long rest. While insane, you can't take actions, can't understand what other creatures say, can't read, and speak only in gibberish. A greater restoration spell cast on you ends this effect.On a successful save, you can ask the entity up to five questions. You must ask your questions before the spell ends. The DM answers each question with one word, such as "yes," "no," "maybe," "never," "irrelevant," or "unclear" (if the entity doesn't know the answer to the question). If a one-word answer would be misleading, the DM might instead offer a short phrase as an answer.</t>
  </si>
  <si>
    <t>Contagion</t>
  </si>
  <si>
    <t>7 days</t>
  </si>
  <si>
    <t>Your touch inflicts disease. Make a melee spell attack against a creature within your reach. On a hit, the target is poisoned.At the end of each of the poisoned target's turns, the target must make a Constitution saving throw. If the target succeeds on three of these saves, it is no longer poisoned, and the spell ends. If the target fails three of these saves, the target is no longer poisoned, but choose one of the diseases below. The target is subjected to the chosen disease for the spell's duration.Since this spell induces a natural disease in its target, any effect that removes a disease or otherwise ameliorates a disease's effects apply to it. Blinding Sickness. Pain grips the creature's mind, and its eyes turn milky white. The creature has disadvantage on Wisdom checks and Wisdom saving throws and is blinded. Filth Fever. A raging fever sweeps through the creature's body. The creature has disadvantage on Strength checks, Strength saving throws, and attack rolls that use Strength. Flesh Rot. The creature's flesh decays. The creature has disadvantage on Charisma checks and vulnerability to all damage. Mindfire. The creature's mind becomes feverish. The creature has disadvantage on Intelligence checks and Intelligence saving throws, and the creature behaves as if under the effects of the confusion spell during combat. Seizure. The creature is overcome with shaking. The creature has disadvantage on Dexterity checks, Dexterity saving throws, and attack rolls that use Dexterity. Slimy Doom. The creature begins to bleed uncontrollably. The creature has disadvantage on Constitution checks and Constitution saving throws. In addition, whenever the creature takes damage, it is stunned until the end of its next turn.</t>
  </si>
  <si>
    <t>Creation</t>
  </si>
  <si>
    <t>Special</t>
  </si>
  <si>
    <t>V, S, M (a tiny piece of matter of the same type of the item you plan to create)</t>
  </si>
  <si>
    <t>You pull wisps of shadow material from the Shadowfell to create a nonliving object of vegetable matter within range: soft goods, rope, wood, or something similar. You can also use this spell to create mineral objects such as stone, crystal, or metal. The object created must be no larger than a 5-foot cube, and the object must be of a form and material that you have seen before.The duration depends on the object's material. If the object is composed of multiple materials, use the shortest duration.CreationMaterialDurationVegetable matter1 dayStone or crystal12 hoursPrecious metals1 hourGems10 minutesAdamantine or mithral1 minuteUsing any material created by this spell as another spell's material component causes that spell to fail.</t>
  </si>
  <si>
    <t xml:space="preserve"> At Higher Levels. When you cast this spell using a spell slot of 6th level or higher, the cube increases by 5 feet for each slot level above 5th.</t>
  </si>
  <si>
    <t>Dispel Evil and Good</t>
  </si>
  <si>
    <t>V, S, M (holy water or powdered silver and iron)</t>
  </si>
  <si>
    <t>Shimmering energy surrounds and protects you from fey, undead, and creatures originating from beyond the Material Plane. For the duration, celestials, elementals, fey, fiends, and undead have disadvantage on attack rolls against you.You can end the spell early by using either of the following special functions. Break Enchantment. As your action, you touch a creature you can reach that is charmed, frightened, or possessed by a celestial, an elemental, a fey, a fiend, or an undead. The creature you touch is no longer charmed, frightened, or possessed by such creatures. Dismissal. As your action, make a melee spell attack against a celestial, an elemental, a fey, a fiend, or an undead you can reach. On a hit, you attempt to drive the creature back to its home plane. The creature must succeed on a Charisma saving throw or be sent back to its home plane (if it isn't there already). If they aren't on their home plane, undead are sent to the Shadowfell, and fey are sent to the Feywild.</t>
  </si>
  <si>
    <t>Dominate Person</t>
  </si>
  <si>
    <t>You attempt to beguile a humanoid that you can see within range. It must succeed on a Wisdom saving throw or be charmed by you for the duration. If you or creatures that are friendly to you are fighting it, it has advantage on the saving throw.While the target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well.Each time the target takes damage, it makes a new Wisdom saving throw against the spell. If the saving throw succeeds, the spell ends.</t>
  </si>
  <si>
    <t xml:space="preserve"> At Higher Levels. When you cast this spell using a 6th-level spell slot, the duration is concentration, up to 10 minutes. When you use a 7th-level spell slot, the duration is concentration, up to 1 hour. When you use a spell slot of 8th level or higher, the duration is concentration, up to 8 hours.</t>
  </si>
  <si>
    <t>Dream</t>
  </si>
  <si>
    <t>V, S, M (a handful of sand, a dab of ink, and a writing quill plucked from a sleeping bird)</t>
  </si>
  <si>
    <t>This spell shapes a creature's dreams. Choose a creature known to you as the target of this spell. The target must be on the same plane of existence as you. Creatures that don't sleep, such as elves, can't be contacted by this spell. You, or a willing creature you touch, enters a trance state, acting as a messenger. While in the trance, the messenger is aware of his or her surroundings, but can't take actions or move.If the target is asleep, the messenger appears in the target's dreams and can converse with the target as long as it remains asleep, through the duration of the spell. The messenger can also shape the environment of the dream, creating landscapes, objects, and other images. The messenger can emerge from the trance at any time, ending the effect of the spell early. The target recalls the dream perfectly upon waking. If the target is awake when you cast the spell, the messenger knows it, and can either end the trance (and the spell) or wait for the target to fall asleep, at which point the messenger appears in the target's dreams.You can make the messenger appear monstrous and terrifying to the target. If you do, the messenger can deliver a message of no more than ten words and then the target must make a Wisdom saving throw. On a failed save, echoes of the phantasmal monstrosity spawn a nightmare that lasts the duration of the target's sleep and prevents the target from gaining any benefit from that rest. In addition, when the target wakes up, it takes 3d6 psychic damage.If you have a body part, lock of hair, clipping from a nail, or similar portion of the target's body, the target makes its saving throw with disadvantage.</t>
  </si>
  <si>
    <t>Flame Strike</t>
  </si>
  <si>
    <t>V, S, M (pinch of sulfur)</t>
  </si>
  <si>
    <t>A vertical column of divine fire roars down from the heavens in a location you specify. Each creature in a 10-foot-radius, 40-foot-high cylinder centered on a point within range must make a Dexterity saving throw. A creature takes 4d6 fire damage and 4d6 radiant damage on a failed save, or half as much damage on a successful one.</t>
  </si>
  <si>
    <t xml:space="preserve"> At Higher Levels. When you cast this spell using a spell slot of 6th level or higher, the fire damage or the radiant damage (your choice) increases by 1d6 for each slot level above 5th.</t>
  </si>
  <si>
    <t>Geas</t>
  </si>
  <si>
    <t>30 days</t>
  </si>
  <si>
    <t>You place a magical command on a creature that you can see within range, forcing it to carry out some service or refrain from some action or course of activity as you decide. If the creature can understand you, it must succeed on a Wisdom saving throw or become charmed by you for the duration. While the creature is charmed by you, it takes 5d10 psychic damage each time it acts in a manner directly counter to your instructions, but no more than once each day. A creature that can't understand you is unaffected by the spell.You can issue any command you choose, short of an activity that would result in certain death. Should you issue a suicidal command, the spell ends.You can end the spell early by using an action to dismiss it. A remove curse, greater restoration, or wish spell also ends it.</t>
  </si>
  <si>
    <t xml:space="preserve"> At Higher Levels. When you cast this spell using a spell slot of 7th or 8th level, the duration is 1 year. When you cast this spell using a spell slot of 9th level, the spell lasts until it is ended by one of the spells mentioned above.</t>
  </si>
  <si>
    <t>Greater Restoration</t>
  </si>
  <si>
    <t>V, S, M (diamond dust worth at least 100 gp, which the spell consumes)</t>
  </si>
  <si>
    <t>You imbue a creature you touch with positive energy to undo a debilitating effect. You can reduce the target's exhaustion level by one, or end one of the following effects on the target:One effect that charmed or petrified the targetOne curse, including the target's attunement to a cursed magic itemAny reduction to one of the target's ability scoresOne effect reducing the target's hit point maximum</t>
  </si>
  <si>
    <t>Hallow</t>
  </si>
  <si>
    <t>24 Hr.</t>
  </si>
  <si>
    <t>V, S, M (herbs, oils, and incense worth at least 1,000 gp, which the spell consumes)</t>
  </si>
  <si>
    <t>You touch a point and infuse an area around it with holy (or unholy) power. The area can have a radius up to 60 feet, and the spell fails if the radius includes an area already under the effect a hallow spell. The affected area is subject to the following effects.First, celestials, elementals, fey, fiends, and undead can't enter the area, nor can such creatures charm, frighten, or possess creatures within it. Any creature charmed, frightened, or possessed by such a creature is no longer charmed, frightened, or possessed upon entering the area. You can exclude one or more of those types of creatures from this effect.Second, you can bind an extra effect to the area. Choose the effect from the following list, or choose an effect offered by the DM. Some of these effects apply to creatures in the area; you can designate whether the effect applies to all creatures, creatures that follow a specific deity or leader, or creatures of a specific sort, such as orcs or trolls. When a creature that would be affected enters the spell's area for the first time on a turn or starts its turn there, it can make a Charisma saving throw. On a success, the creature ignores the extra effect until it leaves the area. Courage. Affected creatures can't be frightened while in the area. Darkness. Darkness fills the area. Normal light, as well as magical light created by spells of a lower level than the slot you used to cast this spell, can't illuminate the area. Daylight. Bright light fills the area. Magical darkness created by spells of a lower level than the slot you used to cast this spell can't extinguish the light. Energy Protection. Affected creatures in the area have resistance to one damage type of your choice, except for bludgeoning, piercing, or slashing. Energy Vulnerability. Affected creatures in the area have vulnerability to one damage type of your choice, except for bludgeoning, piercing, or slashing. Everlasting Rest. Dead bodies interred in the area can't be turned into undead. Extradimensional Interference. Affected creatures can't move or travel using teleportation or by extradimensional or interplanar means. Fear. Affected creatures are frightened while in the area. Silence. No sound can emanate from within the area, and no sound can reach into it. Tongues. Affected creatures can communicate with any other creature in the area, even if they don't share a common language.</t>
  </si>
  <si>
    <t>Hold Monster</t>
  </si>
  <si>
    <t>Choose a creature that you can see within range. The target must succeed on a Wisdom saving throw or be paralyzed for the duration. This spell has no effect on undead. At the end of each of its turns, the target can make another Wisdom saving throw. On a success, the spell ends on the target.</t>
  </si>
  <si>
    <t xml:space="preserve"> At Higher Levels. When you cast this spell using a spell slot of 6th level or higher, you can target one additional creature for each slot level above 5th. The creatures must be within 30 feet of each other when you target them.</t>
  </si>
  <si>
    <t>Insect Plague</t>
  </si>
  <si>
    <t>V, S, M (a few grains of sugar, some kernels of grain, and a smear of fat)</t>
  </si>
  <si>
    <t>Swarming, biting locusts fill a 20-foot-radius sphere centered on a point you choose within range. The sphere spreads around corners. The sphere remains for the duration, and its area is lightly obscured. The sphere's area is difficult terrain.When the area appears, each creature in it must make a Constitution saving throw. A creature takes 4d10 piercing damage on a failed save, or half as much damage on a successful one. A creature must also make this saving throw when it enters the spell's area for the first time on a turn or ends its turn there.</t>
  </si>
  <si>
    <t xml:space="preserve"> At Higher Levels. When you cast this spell using a spell slot of 6th level or higher, the damage increases by 1d10 for each slot level above 5th.</t>
  </si>
  <si>
    <t>Legend Lore</t>
  </si>
  <si>
    <t>V, S, M (incense worth at least 250 gp, which the spell consumes, and four ivory strips worth at least 50 gp each)</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</si>
  <si>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is.The information you learn is accurate but might be couched in figurative language. For example, if you have a mysterious magic axe on hand, the spell might yield this information: "Woe to the evildoer whose hand touches the axe, for even the haft slices the hand of the evil ones. Only a true Child of Stone, lover and beloved of Moradin, may awaken the true powers of the axe, and only with the sacred word Rudnogg on the lips."</t>
  </si>
  <si>
    <t>Mass Cure Wounds</t>
  </si>
  <si>
    <t>A wave of healing energy washes out from a point of your choice within range. Choose up to six creatures in a 30-foot-radius sphere centered on that point. Each target regains hit points equal to 3d8 + your spellcasting ability modifier. This spell has no effect on undead or constructs.</t>
  </si>
  <si>
    <t xml:space="preserve"> At Higher Levels. When you cast this spell using a spell slot of 6th level or higher, the healing increases by 1d8 for each slot level above 5th.</t>
  </si>
  <si>
    <t>Mislead</t>
  </si>
  <si>
    <t>You become invisible at the same time that an illusory double of you appears where you are standing. The double lasts for the duration, but the invisibility ends if you attack or cast a spell.You can use your action to move your illusory double up to twice your speed and make it gesture, speak, and behave in whatever way you choose.You can see through its eyes and hear through its ears as if you were located where it is. On each of your turns as a bonus action, you can switch from using its senses to using your own, or back again. While you are using its senses, you are blinded and deafened in regard to your own surroundings.</t>
  </si>
  <si>
    <t>Modify Memory</t>
  </si>
  <si>
    <t>You attempt to reshape another creature's memories. One creature that you can see must make a Wisdom saving throw. If you are fighting the creature, it has advantage on the saving throw. On a failed save, the target becomes charmed by you for the duration. The charmed target is incapacitated and unaware of its surroundings, though it can still hear you. If it takes any damage or is targeted by another spell, this spell ends, and none of the target's memories are modified.While this charm lasts, you can affect the target's memory of an event that it experienced within the last 24 hours and that lasted no more than 10 minutes. You can permanently eliminate all memory of the event, allow the target to recall the event with perfect clarity and exacting detail, change its memory of the details of the event, or create a memory of some other event.You must speak to the target to describe how its memories are affected, and it must be able to understand your language for the modified memories to take root. Its mind fills in any gaps in the details of your description. If the spell ends before you have finished describing the modified memories, the creature's memory isn't altered. Otherwise, the modified memories take hold when the spell ends.A modified memory doesn't necessarily affect how a creature behaves, particularly if the memory contradicts the creature's natural inclinations, alignment, or beliefs. An illogical modified memory, such as implanting a memory of how much the creature enjoyed dousing itself in acid, is dismissed, perhaps as a bad dream. The DM might deem a modified memory too nonsensical to affect a creature in a significant manner.A remove curse or greater restoration spell cast on the target restores the creature's true memory.</t>
  </si>
  <si>
    <t xml:space="preserve"> At Higher Levels. If you cast this spell using a spell slot of 6th level or higher, you can alter the target's memories of an event that took place up to 7 days ago (6th level), 30 days ago (7th level), 1 year ago (8th level), or any time in the creature's past (9th level).</t>
  </si>
  <si>
    <t>Passwall</t>
  </si>
  <si>
    <t>V, S, M (a pinch of sesame seeds)</t>
  </si>
  <si>
    <t>A passage appears at a point of your choice that you can see on a wooden, plaster, or stone surface (such as a wall, a ceiling, or a floor) within range, and lasts for the duration. You choose the opening's dimensions: up to 5 feet wide, 8 feet tall, and 20 feet deep. The passage creates no instability in a structure surrounding it.When the opening disappears, any creatures or objects still in the passage created by the spell are safely ejected to an unoccupied space nearest to the surface on which you cast the spell.</t>
  </si>
  <si>
    <t>Planar Binding</t>
  </si>
  <si>
    <t>V, S, M (a jewel worth at least 1,000 gp, which the spell consumes)</t>
  </si>
  <si>
    <t>With this spell, you attempt to bind a celestial, an elemental, a fey, or a fiend to your service. The creature must be within range for the entire casting of the spell. (Typically, the creature is first summoned into the center of an inverted magic circle in order to keep it trapped while this spell is cast.) At the completion of the casting, the target must make a Charisma saving throw. On a failed save, it is bound to serve you for the duration. If the creature was summoned or created by another spell, that spell's duration is extended to match the duration of this spell.A bound creature must follow your instructions to the best of its ability. You might command the creature to accompany you on an adventure, to guard a location, or to deliver a message. The creature obeys the letter of your instructions, but if the creature is hostile to you, it strives to twist your words to achieve its own objectives. If the creature carries out your instructions completely before the spell ends, it travels to you to report this fact if you are on the same plane of existence. If you are on a different plane of existence, it returns to the place where you bound it and remains there until the spell ends.</t>
  </si>
  <si>
    <t xml:space="preserve"> At Higher Levels. When you cast this spell using a spell slot of a higher level, the duration increases to 10 days with a 6th-level slot, to 30 days with a 7th-level slot, to 180 days with an 8th-level slot, and to a year and a day with a 9th-level spell slot.</t>
  </si>
  <si>
    <t>Raise Dead</t>
  </si>
  <si>
    <t>V, S, M (a diamond worth at least 500 gp, which the spell consumes)</t>
  </si>
  <si>
    <t>You return a dead creature you touch to life, provided that it has been dead no longer than 10 days. If the creature's soul is both willing and at liberty to rejoin the body, the creature returns to life with 1 hit point.This spell also neutralizes any poisons and cures nonmagical diseases that affected the creature at the time it died. This spell doesn't, however, remove magical diseases, curses, or similar effects; if these aren't first removed prior to casting the spell, they take effect when the creature returns to life. The spell can't return an undead creature to life.This spell closes all mortal wounds, but it doesn't restore missing body parts. If the creature is lacking body parts or organs integral for its survival—its head, for instance—the spell automatically fails.Coming back from the dead is an ordeal. The target takes a −4 penalty to all attack rolls, saving throws, and ability checks. Every time the target finishes a long rest, the penalty is reduced by 1 until it disappears.</t>
  </si>
  <si>
    <t>Rary's Telepathic Bond</t>
  </si>
  <si>
    <t>V, S, M (pieces of eggshell from two different kinds of creatures)</t>
  </si>
  <si>
    <t>You forge a telepathic link among up to eight willing creatures of your choice within range, psychically linking each creature to all the others for the duration. Creatures with Intelligence scores of 2 or less aren't affected by this spell.Until the spell ends, the targets can communicate telepathically through the bond whether or not they have a common language. The communication is possible over any distance, though it can't extend to other planes of existence.</t>
  </si>
  <si>
    <t>Reincarnate</t>
  </si>
  <si>
    <t>V, S, M (rare oils and unguents worth at least 1,000 gp, which the spell consumes)</t>
  </si>
  <si>
    <t>You touch a dead humanoid or a piece of a dead humanoid. Provided that the creature has been dead no longer than 10 days, the spell forms a new adult body for it and then calls the soul to enter that body. If the target's soul isn't free or willing to do so, the spell fails.The magic fashions a new body for the creature to inhabit, which likely causes the creature's race to change. The DM rolls a d100 and consults the following table to determine what form the creature takes when restored to life, or the DM chooses a form.Reincarnate Racesd100Race01-04Dragonborn05-13Dwarf, hill14-21Dwarf, mountain22-25Elf, dark26-34Elf, high35-42Elf, wood43-46Gnome, forest47-52Gnome, rock53-56Half-elf57-60Half-orc61-68Halfling, lightfoot69-76Halfling, stout77-96Human97-00TieflingThe reincarnated creature recalls its former life and experiences. It retains the capabilities it had in its original form, except it exchanges its original race for the new one and changes its racial traits accordingly.</t>
  </si>
  <si>
    <t>Scrying</t>
  </si>
  <si>
    <t>V, S, M (a focus worth at least 1,000 gp, such as a crystal ball, a silver mirror, or a font filled with holy water)</t>
  </si>
  <si>
    <t>You can see and hear a particular creature you choose that is on the same plane of existence as you. The target must make a Wisdom saving throw, which is modified by how well you know the target and the sort of physical connection you have to it. If a target knows you're casting this spell, it can fail the saving throw voluntarily if it wants to be observed.Knowledge of TargetKnowledgeSave ModifierSecondhand (you have heard of the target)+5Firsthand (you have met the target)+0Familiar (you know the target well)-5Connection to TargetConnectionSave ModifierLikeness or picture-2Possession or garment-4Body part, lock of hair, bit of nail, or the like-10On a successful save, the target isn't affected, and you can't use this spell against it again for 24 hours.On a failed save, the spell creates an invisible sensor within 10 feet of the target. You can see and hear through the sensor as if you were there. The sensor moves with the target, remaining within 10 feet of it for the duration. A creature that can see invisible objects sees the sensor as a luminous orb about the size of your fist.Instead of targeting a creature, you can choose a location you have seen before as the target of this spell. When you do, the sensor appears at that location and doesn't move.</t>
  </si>
  <si>
    <t>Seeming</t>
  </si>
  <si>
    <t>This spell allows you to change the appearance of any number of creatures that you can see within range. You give each target you choose a new, illusory appearance. An unwilling target can make a Charisma saving throw, and if it succeeds, it is unaffected by this spell.The spell disguises physical appearance as well as clothing, armor, weapons, and equipment. You can make each creature seem 1 foot shorter or taller and appear thin, fat, or in between. You can't change a target's body type, so you must choose a form that has the same basic arrangement of limbs. Otherwise, the extent of the illusion is up to you. The spell lasts for the duration, unless you use your action to dismiss it sooner.The changes wrought by this spell fail to hold up to physical inspection. For example, if you use this spell to add a hat to a creature's outfit, objects pass through the hat, and anyone who touches it would feel nothing or would feel the creature's head and hair. If you use this spell to appear thinner than you are, the hand of someone who reaches out to touch you would bump into you while it was seemingly still in midair.A creature can use its action to inspect a target and make an Intelligence (Investigation) check against your spell save DC. If it succeeds, it becomes aware that the target is disguised.</t>
  </si>
  <si>
    <t>Telekinesis</t>
  </si>
  <si>
    <t>You gain the ability to move or manipulate creatures or objects by thought. When you cast the spell, and as your action each round for the duration, you can exert your will on one creature or object that you can see within range, causing the appropriate effect below. You can affect the same target round after round, or choose a new one at any time. If you switch targets, the prior target is no longer affected by the spell. Creature. You can try to move a Huge or smaller creature. Make an ability check with your spellcasting ability contested by the creature's Strength check. If you win the contest, you move the creature up to 30 feet in any direction, including upward but not beyond the range of this spell. Until the end of your next turn, the creature is restrained in your telekinetic grip. A creature lifted upward is suspended in mid-air.On subsequent rounds, you can use your action to attempt to maintain your telekinetic grip on the creature by repeating the contest. Object. You can try to move an object that weighs up to 1,000 pounds. If the object isn't being worn or carried, you automatically move it up to 30 feet in any direction, but not beyond the range of this spell.If the object is worn or carried by a creature, you must make an ability check with your spellcasting ability contested by that creature's Strength check. If you succeed, you pull the object away from that creature and can move it up to 30 feet in any direction but not beyond the range of this spell.You can exert fine control on objects with your telekinetic grip, such as manipulating a simple tool, opening a door or a container, stowing or retrieving an item from an open container, or pouring the contents from a vial.</t>
  </si>
  <si>
    <t>Teleportation Circle</t>
  </si>
  <si>
    <t>V, M (rare chalks and inks infused with precious gems worth 50 gp, which the spell consumes)</t>
  </si>
  <si>
    <t>As you cast the spell, you draw a 10-foot-diameter circle on the ground inscribed with sigils that link your location to a permanent teleportation circle of your choice whose sigil sequence you know and that is on the same plane of existence as you. A shimmering portal opens within the circle you drew and remains open until the end of your next turn. Any creature that enters the portal instantly appears within 5 feet of the destination circle or in the nearest unoccupied space if that space is occupied.Many major temples, guilds, and other important places have permanent teleportation circles inscribed somewhere within their confines. Each such circle includes a unique sigil sequence—a string of magical runes arranged in a particular pattern. When you first gain the ability to cast this spell, you learn the sigil sequences for two destinations on the Material Plane, determined by the DM. You can learn additional sigil sequences during your adventures. You can commit a new sigil sequence to memory after studying it for 1 minute.You can create a permanent teleportation circle by casting this spell in the same location every day for one year. You need not use the circle to teleport when you cast the spell in this way.</t>
  </si>
  <si>
    <t>Tree Stride</t>
  </si>
  <si>
    <t>You gain the ability to enter a tree and move from inside it to inside another tree of the same kind within 500 feet. Both trees must be living and at least the same size as you. You must use 5 feet of movement to enter a tree. You instantly know the location of all other trees of the same kind within 500 feet and, as part of the move used to enter the tree, can either pass into one of those trees or step out of the tree you're in. You appear in a spot of your choice within 5 feet of the destination tree, using another 5 feet of movement. If you have no movement left, you appear within 5 feet of the tree you entered.You can use this transportation ability once per round for the duration. You must end each turn outside a tree.</t>
  </si>
  <si>
    <t>Wall of Force</t>
  </si>
  <si>
    <t>V, S, M (a pinch of powder made by crushing a clear gemstone)</t>
  </si>
  <si>
    <t>An invisible wall of force springs into existence at a point you choose within range. The wall appears in any orientation you choose, as a horizontal or vertical barrier or at an angle. It can be free floating or resting on a solid surface. You can form it into a hemispherical dome or a sphere with a radius of up to 10 feet, or you can shape a flat surface made up of ten 10-foot-by-10-foot panels. Each panel must be contiguous with another panel. In any form, the wall is 1/4 inch thick. It lasts for the duration. If the wall cuts through a creature's space when it appears, the creature is pushed to one side of the wall (your choice which side).Nothing can physically pass through the wall. It is immune to all damage and can't be dispelled by dispel magic. A disintegrate spell destroys the wall instantly, however. The wall also extends into the Ethereal Plane, blocking ethereal travel through the wall.</t>
  </si>
  <si>
    <t>Wall of Stone</t>
  </si>
  <si>
    <t>V, S, M (a small block of granite)</t>
  </si>
  <si>
    <t>A nonmagical wall of solid stone springs into existence at a point you choose within range. The wall is 6 inches thick and is composed of ten 10-foot-by-10-foot panels. Each panel must be contiguous with at least one other panel. Alternatively, you can create 10-foot-by-20-foot panels that are only 3 inches thick.If the wall cuts through a creature's space when it appears, the creature is pushed to one side of the wall (your choice). If a creature would be surrounded on all sides by the wall (or the wall and another solid surface), that creature can make a Dexterity saving throw. On a success, it can use its reaction to move up to its speed so that it is no longer enclosed by the wall.The wall can have any shape you desire, though it can't occupy the same space as a creature or object. The wall doesn't need to be vertical or rest on any firm foundation. It must, however, merge with and be solidly supported by existing stone. Thus, you can use this spell to bridge a chasm or create a ramp.If you create a span greater than 20 feet in length, you must halve the size of each panel to create supports. You can crudely shape the wall to create crenellations, battlements, and so on.The wall is an object made of stone that can be damaged and thus breached. Each panel has AC 15 and 30 hit points per inch of thickness. Reducing a panel to 0 hit points destroys it and might cause connected panels to collapse at the DM's discretion.If you maintain your concentration on this spell for its whole duration, the wall becomes permanent and can't be dispelled. Otherwise, the wall disappears when the spell ends.</t>
  </si>
  <si>
    <t>Blade Barrier</t>
  </si>
  <si>
    <t>6th</t>
  </si>
  <si>
    <t>You create a vertical wall of whirling, razor-sharp blades made of magical energy. The wall appears within range and lasts for the duration. You can make a straight wall up to 100 feet long, 20 feet high, and 5 feet thick, or a ringed wall up to 60 feet in diameter, 20 feet high, and 5 feet thick. The wall provides three-quarters cover to creatures behind it, and its space is difficult terrain.When a creature enters the wall's area for the first time on a turn or starts its turn there, the creature must make a Dexterity saving throw. On a failed save, the creature takes 6d10 slashing damage. On a successful save, the creature takes half as much damage.</t>
  </si>
  <si>
    <t>Chain Lightning</t>
  </si>
  <si>
    <t>V, S, M (a bit of fur; a piece of amber, glass, or a crystal rod; and three silver pins)</t>
  </si>
  <si>
    <t>You create a bolt of lightning that arcs toward a target of your choice that you can see within range. Three bolts then leap from that target to as many as three other targets, each of which must be within 30 feet of the first target. A target can be a creature or an object and can be targeted by only one of the bolts.A target must make a Dexterity saving throw. The target takes 10d8 lightning damage on a failed save, or half as much damage on a successful one.</t>
  </si>
  <si>
    <t xml:space="preserve"> At Higher Levels. When you cast this spell using a spell slot of 7th level or higher, one additional bolt leaps from the first target to another target for each slot level above 6th.</t>
  </si>
  <si>
    <t>Circle of Death</t>
  </si>
  <si>
    <t>V, S, M (the powder of a crushed black pearl worth at least 500 gp)</t>
  </si>
  <si>
    <t>A sphere of negative energy ripples out in a 60-foot-radius sphere from a point within range. Each creature in that area must make a Constitution saving throw. A target takes 8d6 necrotic damage on a failed save, or half as much damage on a successful one.</t>
  </si>
  <si>
    <t xml:space="preserve"> At Higher Levels. When you cast this spell using a spell slot of 7th level or higher, the damage increases by 2d6 for each slot level above 6th.</t>
  </si>
  <si>
    <t>Conjure Fey</t>
  </si>
  <si>
    <t>You summon a fey creature of challenge rating 6 or lower, or a fey spirit that takes the form of a beast of challenge rating 6 or lower. It appears in an unoccupied space that you can see within range. The fey creature disappears when it drops to 0 hit points or when the spell ends.The fey creature is friendly to you and your companions for the duration. Roll initiative for the creature, which has its own turns. It obeys any verbal commands that you issue to it (no action required by you), as long as they don't violate its alignment. If you don't issue any commands to the fey creature, it defends itself from hostile creatures but otherwise takes no actions.If your concentration is broken, the fey creature doesn't disappear. Instead, you lose control of the fey creature, it becomes hostile toward you and your companions, and it might attack. An uncontrolled fey creature can't be dismissed by you, and it disappears 1 hour after you summoned it.The DM has the fey creature's statistics.</t>
  </si>
  <si>
    <t xml:space="preserve"> At Higher Levels. When you cast this spell using a spell slot of 7th level or higher, the challenge rating increases by 1 for each slot level above 6th.</t>
  </si>
  <si>
    <t>Contingency</t>
  </si>
  <si>
    <t>V, S, M (a statuette of yourself carved from ivory and decorated with gems worth at least 1,500 gp)</t>
  </si>
  <si>
    <t>Choose a spell of 5th level or lower that you can cast, that has a casting time of 1 action, and that can target you. You cast that spell—called the contingent spell—as part of casting contingency, expending spell slots for both, but the contingent spell doesn't come into effect. Instead, it takes effect when a certain circumstance occurs. You describe that circumstance when you cast the two spells. For example, a contingency cast with water breathing might stipulate that water breathing comes into effect when you are engulfed in water or a similar liquid.The contingent spell takes effect immediately after the circumstance is met for the first time, whether or not you want it to, and then contingency ends.The contingent spell takes effect only on you, even if it can normally target others. You can use only one contingency spell at a time. If you cast this spell again, the effect of another contingency spell on you ends. Also, contingency ends on you if its material component is ever not on your person.</t>
  </si>
  <si>
    <t>Create Undead</t>
  </si>
  <si>
    <t>V, S, M (one clay pot filled with grave dirt, one clay pot filled with brackish water, and one 150 gp black onyx stone for each corpse)</t>
  </si>
  <si>
    <t>You can cast this spell only at night. Choose up to three corpses of Medium or Small humanoids within range. Each corpse becomes a ghoul under your control. (The DM has game statistics for these creatures.)As a bonus action on each of your turns, you can mentally command any creature you animated with this spell if the creature is within 120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complete.The creature is under your control for 24 hours, after which it stops obeying any command you have given it. To maintain control of the creature for another 24 hours, you must cast this spell on the creature before the current 24-hour period ends. This use of the spell reasserts your control over up to three creatures you have animated with this spell, rather than animating new ones.</t>
  </si>
  <si>
    <t xml:space="preserve"> At Higher Levels. When you cast this spell using a 7th-level spell slot, you can animate or reassert control over four ghouls. When you cast this spell using an 8th-level spell slot, you can animate or reassert control over five ghouls or two ghasts or wights. When you cast this spell using a 9th-level spell slot, you can animate or reassert control over six ghouls, three ghasts or wights, or two mummies.</t>
  </si>
  <si>
    <t>Disintegrate</t>
  </si>
  <si>
    <t>V, S, M (a lodestone and a pinch of dust)</t>
  </si>
  <si>
    <t>A thin green ray springs from your pointing finger to a target that you can see within range. The target can be a creature, an object, or a creation of magical force, such as the wall created by wall of force.A creature targeted by this spell must make a Dexterity saving throw. On a failed save, the target takes 10d6 + 40 force damage. The target is disintegrated if this damage leaves it with 0 hit points.A disintegrated creature and everything it is wearing and carrying, except magic items, are reduced to a pile of fine gray dust. The creature can be restored to life only by means of a true resurrection or a wish spell.This spell automatically disintegrates a Large or smaller nonmagical object or a creation of magical force. If the target is a Huge or larger object or creation of force, this spell disintegrates a 10-foot-cube portion of it. A magic item is unaffected by this spell.</t>
  </si>
  <si>
    <t xml:space="preserve"> At Higher Levels. When you cast this spell using a spell slot of 7th level or higher, the damage increases by 3d6 for each slot level above 6th.</t>
  </si>
  <si>
    <t>Drawmij's Instant Summons</t>
  </si>
  <si>
    <t>V, S, M (a sapphire worth 1,000 gp)</t>
  </si>
  <si>
    <t>You touch an object weighing 10 pounds or less whose longest dimension is 6 feet or less. The spell leaves an invisible mark on its surface and invisibly inscribes the name of the item on the sapphire you use as the material component. Each time you cast this spell, you must use a different sapphire.At any time thereafter, you can use your action to speak the item's name and crush the sapphire. The item instantly appears in your hand regardless of physical or planar distances, and the spell ends.If another creature is holding or carrying the item, crushing the sapphire doesn't transport the item to you, but instead you learn who the creature possessing the object is and roughly where that creature is located at that moment.Dispel magic or a similar effect successfully applied to the sapphire ends this spell's effect.</t>
  </si>
  <si>
    <t>Eyebite</t>
  </si>
  <si>
    <t>For the spell's duration, your eyes become an inky void imbued with dread power. One creature of your choice within 60 feet of you that you can see must succeed on a Wisdom saving throw or be affected by one of the following effects of your choice for the duration. On each of your turns until the spell ends, you can use your action to target another creature but can't target a creature again if it has succeeded on a saving throw against this casting of eyebite. Asleep. The target falls unconscious. It wakes up if it takes any damage or if another creature uses its action to shake the sleeper awake. Panicked. The target is frightened of you. On each of its turns, the frightened creature must take the Dash action and move away from you by the safest and shortest available route, unless there is nowhere to move. If the target moves to a place at least 60 feet away from you where it can no longer see you, this effect ends. Sickened. The target has disadvantage on attack rolls and ability checks. At the end of each of its turns, it can make another Wisdom saving throw. If it succeeds, the effect ends.</t>
  </si>
  <si>
    <t>Find the Path</t>
  </si>
  <si>
    <t>Concentration, up to 1 day</t>
  </si>
  <si>
    <t>V, S, M (a set of divinatory tools—such as bones, ivory sticks, cards, teeth, or carved runes—worth 100 gp and an object from the location you wish to find)</t>
  </si>
  <si>
    <t>This spell allows you to find the shortest, most direct physical route to a specific fixed location that you are familiar with on the same plane of existence. If you name a destination on another plane of existence, a destination that moves (such as a mobile fortress), or a destination that isn't specific (such as "a green dragon's lair"), the spell fails.For the duration, as long as you are on the same plane of existence as the destination, you know how far it is and in what direction it lies. While you are traveling there, whenever you are presented with a choice of paths along the way, you automatically determine which path is the shortest and most direct route (but not necessarily the safest route) to the destination.</t>
  </si>
  <si>
    <t>Flesh to Stone</t>
  </si>
  <si>
    <t>V, S, M (a pinch of lime, water, and earth)</t>
  </si>
  <si>
    <t>You attempt to turn one creature that you can see within range into stone. If the target's body is made of flesh, the creature must make a Constitution saving throw. On a failed save, it is restrained as its flesh begins to harden. On a successful save, the creature isn't affected.A creature restrained by this spell must make another Constitution saving throw at the end of each of its turns. If it successfully saves against this spell three times, the spell ends. If it fails its saves three times, it is turned to stone and subjected to the petrified condition for the duration. The successes and failures don't need to be consecutive; keep track of both until the target collects three of a kind.If the creature is physically broken while petrified, it suffers from similar deformities if it reverts to its original state.If you maintain your concentration on this spell for the entire possible duration, the creature is turned to stone until the effect is removed.</t>
  </si>
  <si>
    <t>Forbiddance</t>
  </si>
  <si>
    <t>1 day</t>
  </si>
  <si>
    <t>V, S, M (a sprinkling of holy water, rare incense, and powdered ruby worth at least 1,000 gp)</t>
  </si>
  <si>
    <t>You create a ward against magical travel that protects up to 40,000 square feet of floor space to a height of 30 feet above the floor. For the duration, creatures can't teleport into the area or use portals, such as those created by the gate spell, to enter the area. The spell proofs the area against planar travel, and therefore prevents creatures from accessing the area by way of the Astral Plane, Ethereal Plane, Feywild, Shadowfell, or the plane shift spell.In addition, the spell damages types of creatures that you choose when you cast it. Choose one or more of the following: celestials, elementals, fey, fiends, and undead. When a chosen creature enters the spell's area for the first time on a turn or starts its turn there, the creature takes 5d10 radiant or necrotic damage (your choice when you cast this spell).When you cast this spell, you can designate a password. A creature that speaks the password as it enters the area takes no damage from the spell.The spell's area can't overlap with the area of another forbiddance spell. If you cast forbiddance every day for 30 days in the same location, the spell lasts until it is dispelled, and the material components are consumed on the last casting.</t>
  </si>
  <si>
    <t>Globe of Invulnerability</t>
  </si>
  <si>
    <t>V, S, M (a glass or crystal bead that shatters when the spell ends)</t>
  </si>
  <si>
    <t>An immobile, faintly shimmering barrier springs into existence in a 10-foot radius around you and remains for the duration.Any spell of 5th level or lower cast from outside the barrier can't affect creatures or objects within it, even if the spell is cast using a higher level spell slot. Such a spell can target creatures and objects within the barrier, but the spell has no effect on them. Similarly, the area within the barrier is excluded from the areas affected by such spells.</t>
  </si>
  <si>
    <t xml:space="preserve"> At Higher Levels. When you cast this spell using a spell slot of 7th level or higher, the barrier blocks spells of one level higher for each slot level above 6th.</t>
  </si>
  <si>
    <t>Guards and Wards</t>
  </si>
  <si>
    <t>V, S, M (burning incense, a small measure of brimstone and oil, a knotted string, a small amount of umber hulk blood, and a small silver rod worth at least 10 gp)</t>
  </si>
  <si>
    <t>You create a ward that protects up to 2,500 square feet of floor space (an area 50 feet square, or one hundred 5-foot squares or twenty-five 10-foot squares). The warded area can be up to 20 feet tall, and shaped as you desire. You can ward several stories of a stronghold by dividing the area among them, as long as you can walk into each contiguous area while you are casting the spell.When you cast this spell, you can specify individuals that are unaffected by any or all of the effects that you choose. You can also specify a password that, when spoken aloud, makes the speaker immune to these effects.Guards and wards creates the following effects within the warded area. Corridors. Fog fills all the warded corridors, making them heavily obscured. In addition, at each intersection or branching passage offering a choice of direction, there is a 50 percent chance that a creature other than you will believe it is going in the opposite direction from the one it chooses. Doors. All doors in the warded area are magically locked, as if sealed by an arcane lock spell. In addition, you can cover up to ten doors with an illusion (equivalent to the illusory object function of the minor illusion spell) to make them appear as plain sections of wall. Stairs. Webs fill all stairs in the warded area from top to bottom, as the web spell. These strands regrow in 10 minutes if they are burned or torn away while guards and wards lasts. Other Spell Effect. You can place your choice of one of the following magical effects within the warded area of the stronghold.Place dancing lights in four corridors. You can designate a simple program that the lights repeat as long as guards and wards lasts.Place magic mouth in two locations.Place stinking cloud in two locations. The vapors appear in the places you designate; they return within 10 minutes if dispersed by wind while guards and wards lasts.Place a constant gust of wind in one corridor or room.Place a suggestion in one location. You select an area of up to 5 feet square, and any creature that enters or passes through the area receives the suggestion mentally.The whole warded area radiates magic. A dispel magic cast on a specific effect, if successful, removes only that effect.You can create a permanently guarded and warded structure by casting this spell there every day for one year.</t>
  </si>
  <si>
    <t>Harm</t>
  </si>
  <si>
    <t>You unleash a virulent disease on a creature that you can see within range. The target must make a Constitution saving throw. On a failed save, it takes 14d6 necrotic damage, or half as much damage on a successful save. The damage can't reduce the target's hit points below 1. If the target fails the saving throw, its hit point maximum is reduced for 1 hour by an amount equal to the necrotic damage it took. Any effect that removes a disease allows a creature's hit point maximum to return to normal before that time passes.</t>
  </si>
  <si>
    <t>Heal</t>
  </si>
  <si>
    <t>Choose a creature that you can see within range. A surge of positive energy washes through the creature, causing it to regain 70 hit points. This spell also ends blindness, deafness, and any diseases affecting the target. This spell has no effect on constructs or undead.</t>
  </si>
  <si>
    <t xml:space="preserve"> At Higher Levels. When you cast this spell using a spell slot of 7th level or higher, the amount of healing increases by 10 for each slot level above 6th.</t>
  </si>
  <si>
    <t>Heroes' Feast</t>
  </si>
  <si>
    <t>V, S, M (a gem-encrusted bowl worth at least 1,000 gp, which the spell consumes)</t>
  </si>
  <si>
    <t>You bring forth a great feast, including magnificent food and drink. The feast takes 1 hour to consume and disappears at the end of that time, and the beneficial effects don't set in until this hour is over. Up to twelve creatures can partake of the feast.A creature that partakes of the feast gains several benefits. The creature is cured of all diseases and poison, becomes immune to poison and being frightened, and makes all Wisdom saving throws with advantage. Its hit point maximum also increases by 2d10, and it gains the same number of hit points. These benefits last for 24 hours.</t>
  </si>
  <si>
    <t>Magic Jar</t>
  </si>
  <si>
    <t>V, S, M (a gem, crystal, reliquary, or some other ornamental container worth at least 500 gp)</t>
  </si>
  <si>
    <t>Your body falls into a catatonic state as your soul leaves it and enters the container you used for the spell's material component. While your soul inhabits the container, you are aware of your surroundings as if you were in the container's space. You can't move or use reactions. The only action you can take is to project your soul up to 100 feet out of the container, either returning to your living body (and ending the spell) or attempting to possess a humanoid's body.You can attempt to possess any humanoid within 100 feet of you that you can see (creatures warded by a protection from evil and good or magic circle spell can't be possessed). The target must make a Charisma saving throw. On a failure, your soul moves into the target's body, and the target's soul becomes trapped in the container. On a success, the target resists your efforts to possess it, and you can't attempt to possess it again for 24 hours.Once you possess a creature's body, you control it. Your game statistics are replaced by the statistics of the creature, though you retain your alignment and your Intelligence, Wisdom, and Charisma scores. You retain the benefit of your own class features. If the target has any class levels, you can't use any of its class features.Meanwhile, the possessed creature's soul can perceive from the container using its own senses, but it can't move or take actions at all.While possessing a body, you can use your action to return from the host body to the container if it is within 100 feet of you, returning the host creature's soul to its body. If the host body dies while you're in it, the creature dies, and you must make a Charisma saving throw against your own spellcasting DC. On a success, you return to the container if it is within 100 feet of you. Otherwise, you die.If the container is destroyed or the spell ends, your soul immediately returns to your body. If your body is more than 100 feet away from you or if your body is dead when you attempt to return to it, you die. If another creature's soul is in the container when it is destroyed, the creature's soul returns to its body if the body is alive and within 100 feet. Otherwise, that creature dies.When the spell ends, the container is destroyed.</t>
  </si>
  <si>
    <t>Mass Suggestion</t>
  </si>
  <si>
    <t>You suggest a course of activity (limited to a sentence or two) and magically influence up to twelve creatures of your choice that you can see within range and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automatically negates the effect of the spell.Each target must make a Wisdom saving throw. On a failed save, it pursues the course of action you described to the best of its ability. The suggested course of action can continue for the entire duration. If the suggested activity can be completed in a shorter time, the spell ends when the subject finishes what it was asked to do.You can also specify conditions that will trigger a special activity during the duration. For example, you might suggest that a group of soldiers give all their money to the first beggar they meet. If the condition isn't met before the spell ends, the activity isn't performed.If you or any of your companions damage a creature affected by this spell, the spell ends for that creature.</t>
  </si>
  <si>
    <t xml:space="preserve"> At Higher Levels. When you cast this spell using a 7th-level spell slot, the duration is 10 days. When you use an 8th-level spell slot, the duration is 30 days. When you use a 9th-level spell slot, the duration is a year and a day.</t>
  </si>
  <si>
    <t>Move Earth</t>
  </si>
  <si>
    <t>Concentration, up to 2 hours</t>
  </si>
  <si>
    <t>V, S, M (an iron blade and a small bag containing a mixture of soils—clay, loam, and sand)</t>
  </si>
  <si>
    <t>Choose an area of terrain no larger than 40 feet on a side within range. You can reshape dirt, sand, or clay in the area in any manner you choose for the duration. You can raise or lower the area's elevation, create or fill in a trench, erect or flatten a wall, or form a pillar. The extent of any such changes can't exceed half the area's largest dimension. So, if you affect a 40-foot square, you can create a pillar up to 20 feet high, raise or lower the square's elevation by up to 20 feet, dig a trench up to 20 feet deep, and so on. It takes 10 minutes for these changes to complete.At the end of every 10 minutes you spend concentrating on the spell, you can choose a new area of terrain to affect.Because the terrain's transformation occurs slowly, creatures in the area can't usually be trapped or injured by the ground's movement.This spell can't manipulate natural stone or stone construction. Rocks and structures shift to accommodate the new terrain. If the way you shape the terrain would make a structure unstable, it might collapse.Similarly, this spell doesn't directly affect plant growth. The moved earth carries any plants along with it.</t>
  </si>
  <si>
    <t>Otiluke's Freezing Sphere</t>
  </si>
  <si>
    <t>V, S, M (a small crystal sphere)</t>
  </si>
  <si>
    <t>A frigid globe of cold energy streaks from your fingertips to a point of your choice within range, where it explodes in a 60-foot-radius sphere. Each creature within the area must make a Constitution saving throw. On a failed save, a creature takes 10d6 cold damage. On a successful save, it takes half as much damage.If the globe strikes a body of water or a liquid that is principally water (not including water-based creatures), it freezes the liquid to a depth of 6 inches over an area 30 feet square. This ice lasts for 1 minute. Creatures that were swimming on the surface of frozen water are trapped in the ice. A trapped creature can use an action to make a Strength check against your spell save DC to break free.You can refrain from firing the globe after completing the spell, if you wish. A small globe about the size of a sling stone, cool to the touch, appears in your hand. At any time, you or a creature you give the globe to can throw the globe (to a range of 40 feet) or hurl it with a sling (to the sling's normal range). It shatters on impact, with the same effect as the normal casting of the spell. You can also set the globe down without shattering it. After 1 minute, if the globe hasn't already shattered, it explodes.</t>
  </si>
  <si>
    <t xml:space="preserve"> At Higher Levels. When you cast this spell using a spell slot of 7th level or higher, the damage increases by 1d6 for each slot level above 6th.</t>
  </si>
  <si>
    <t>Otto's Irresistible Dance</t>
  </si>
  <si>
    <t>Choose one creature that you can see within range. The target begins a comic dance in place: shuffling, tapping its feet, and capering for the duration. Creatures that can't be charmed are immune to this spell.A dancing creature must use all its movement to dance without leaving its space and has disadvantage on Dexterity saving throws and attack rolls. While the target is affected by this spell, other creatures have advantage on attack rolls against it. As an action, a dancing creature makes a Wisdom saving throw to regain control of itself. On a successful save, the spell ends.</t>
  </si>
  <si>
    <t>Planar Ally</t>
  </si>
  <si>
    <t>You beseech an otherworldly entity for aid. The being must be known to you: a god, a primordial, a demon prince, or some other being of cosmic power. That entity sends a celestial, an elemental, or a fiend loyal to it to aid you, making the creature appear in an unoccupied space within range. If you know a specific creature's name, you can speak that name when you cast this spell to request that creature, though you might get a different creature anyway (DM's choice).When the creature appears, it is under no compulsion to behave in any particular way. You can ask the creature to perform a service in exchange for payment, but it isn't obliged to do so. The requested task could range from simple (fly us across the chasm, or help us fight a battle) to complex (spy on our enemies, or protect us during our foray into the dungeon). You must be able to communicate with the creature to bargain for its services.Payment can take a variety of forms. A celestial might require a sizable donation of gold or magic items to an allied temple, while a fiend might demand a living sacrifice or a gift of treasure. Some creatures might exchange their service for a quest undertaken by you.As a rule of thumb, a task that can be measured in minutes requires a payment worth 100 gp per minute. A task measured in hours requires 1,000 gp per hour. And a task measured in days (up to 10 days) requires 10,000 gp per day. The DM can adjust these payments based on the circumstances under which you cast the spell. If the task is aligned with the creature's ethos, the payment might be halved or even waived. Nonhazardous tasks typically require only half the suggested payment, while especially dangerous tasks might require a greater gift. Creatures rarely accept tasks that seem suicidal.After the creature completes the task, or when the agreed-upon duration of service expires, the creature returns to its home plane after reporting back to you, if appropriate to the task and if possible. If you are unable to agree on a price for the creature's service, the creature immediately returns to its home plane.A creature enlisted to join your group counts as a member of it, receiving a full share of experience points awarded.</t>
  </si>
  <si>
    <t>Programmed Illusion</t>
  </si>
  <si>
    <t>V, S, M (a bit of fleece and jade dust worth at least 25 gp)</t>
  </si>
  <si>
    <t>You create an illusion of an object, a creature, or some other visible phenomenon within range that activates when a specific condition occurs. The illusion is imperceptible until then. It must be no larger than a 30-foot cube, and you decide when you cast the spell how the illusion behaves and what sounds it makes. This scripted performance can last up to 5 minutes.When the condition you specify occurs, the illusion springs into existence and performs in the manner you described. Once the illusion finishes performing, it disappears and remains dormant for 10 minutes. After this time, the illusion can be activated again.The triggering condition can be as general or as detailed as you like, though it must be based on visual or audible conditions that occur within 30 feet of the area. For example, you could create an illusion of yourself to appear and warn off others who attempt to open a trapped door, or you could set the illusion to trigger only when a creature says the correct word or phrase.Physical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t>
  </si>
  <si>
    <t>Sunbeam</t>
  </si>
  <si>
    <t>V, S, M (a magnifying glass)</t>
  </si>
  <si>
    <t>A beam of brilliant light flashes out from your hand in a 5-foot-wide, 60-foot-long line. Each creature in the line must make a Constitution saving throw. On a failed save, a creature takes 6d8 radiant damage and is blinded until your next turn. On a successful save, it takes half as much damage and isn't blinded by this spell. Undead and oozes have disadvantage on this saving throw.You can create a new line of radiance as your action on any turn until the spell ends.For the duration, a mote of brilliant radiance shines in your hand. It sheds bright light in a 30-foot radius and dim light for an additional 30 feet. This light is sunlight.</t>
  </si>
  <si>
    <t>Transport via Plants</t>
  </si>
  <si>
    <t>This spell creates a magical link between a Large or larger inanimate plant within range and another plant, at any distance, on the same plane of existence. You must have seen or touched the destination plant at least once before. For the duration, any creature can step into the target plant and exit from the destination plant by using 5 feet of movement.</t>
  </si>
  <si>
    <t>True Seeing</t>
  </si>
  <si>
    <t>V, S, M (an ointment for the eyes that costs 25 gp; is made from mushroom powder, saffron, and fat; and is consumed by the spell)</t>
  </si>
  <si>
    <t>This spell gives the willing creature you touch the ability to see things as they actually are. For the duration, the creature has truesight, notices secret doors hidden by magic, and can see into the Ethereal Plane, all out to a range of 120 feet.</t>
  </si>
  <si>
    <t>Wall of Ice</t>
  </si>
  <si>
    <t>V, S, M (a small piece of quartz)</t>
  </si>
  <si>
    <t>You create a wall of ice on a solid surface within range. You can form it into a hemispherical dome or a sphere with a radius of up to 10 feet, or you can shape a flat surface made up of ten 10-foot-square panels. Each panel must be contiguous with another panel. In any form, the wall is 1 foot thick and lasts for the duration.If the wall cuts through a creature's space when it appears, the creature within its area is pushed to one side of the wall and must make a Dexterity saving throw. On a failed save, the creature takes 10d6 cold damage, or half as much damage on a successful save.The wall is an object that can be damaged and thus breached. It has AC 12 and 30 hit points per 10-foot section, and it is vulnerable to fire damage. Reducing a 10-foot section of wall to 0 hit points destroys it and leaves behind a sheet of frigid air in the space the wall occupied. A creature moving through the sheet of frigid air for the first time on a turn must make a Constitution saving throw. That creature takes 5d6 cold damage on a failed save, or half as much damage on a successful one.</t>
  </si>
  <si>
    <t xml:space="preserve"> At Higher Levels. When you cast this spell using a spell slot of 7th level or higher, the damage the wall deals when it appears increases by 2d6, and the damage from passing through the sheet of frigid air increases by 1d6, for each slot level above 6th.</t>
  </si>
  <si>
    <t>Wall of Thorns</t>
  </si>
  <si>
    <t>V, S, M (a handful of thorns)</t>
  </si>
  <si>
    <t>You create a wall of tough, pliable, tangled brush bristling with needle-sharp thorns. The wall appears within range on a solid surface and lasts for the duration. You choose to make the wall up to 60 feet long, 10 feet high, and 5 feet thick or a circle that has a 20-foot diameter and is up to 20 feet high and 5 feet thick. The wall blocks line of sight.When the wall appears, each creature within its area must make a Dexterity saving throw. On a failed save, a creature takes 7d8 piercing damage, or half as much damage on a successful save.A creature can move through the wall, albeit slowly and painfully. For every 1 foot a creature moves through the wall, it must spend 4 feet of movement. Furthermore, the first time a creature enters the wall on a turn or ends its turn there, the creature must make a Dexterity saving throw. It takes 7d8 slashing damage on a failed save, or half as much damage on a successful one.</t>
  </si>
  <si>
    <t xml:space="preserve"> At Higher Levels. When you cast this spell using a spell slot of 7th level or higher, both types of damage increase by 1d8 for each slot level above 6th.</t>
  </si>
  <si>
    <t>Wind Walk</t>
  </si>
  <si>
    <t>V, S, M (fire and holy water)</t>
  </si>
  <si>
    <t>You and up to ten willing creatures you can see within range assume a gaseous form for the duration, appearing as wisps of cloud. While in this cloud form, a creature has a flying speed of 300 feet and has resistance to damage from nonmagical weapons. The only actions a creature can take in this form are the Dash action or to revert to its normal form. Reverting takes 1 minute, during which time a creature is incapacitated and can't move. Until the spell ends, a creature can revert to cloud form, which also requires the 1-minute transformation.If a creature is in cloud form and flying when the effect ends, the creature descends 60 feet per round for 1 minute until it lands, which it does safely. If it can't land after 1 minute, the creature falls the remaining distance.</t>
  </si>
  <si>
    <t>Word of Recall</t>
  </si>
  <si>
    <t>5 feet</t>
  </si>
  <si>
    <t>You and up to five willing creatures within 5 feet of you instantly teleport to a previously designated sanctuary. You and any creatures that teleport with you appear in the nearest unoccupied space to the spot you designated when you prepared your sanctuary (see below). If you cast this spell without first preparing a sanctuary, the spell has no effect.You must designate a sanctuary by casting this spell within a location, such as a temple, dedicated to or strongly linked to your deity. If you attempt to cast the spell in this manner in an area that isn't dedicated to your deity, the spell has no effect.</t>
  </si>
  <si>
    <t>Conjure Celestial</t>
  </si>
  <si>
    <t>7th</t>
  </si>
  <si>
    <t>You summon a celestial of challenge rating 4 or lower, which appears in an unoccupied space that you can see within range. The celestial disappears when it drops to 0 hit points or when the spell ends.The celestial is friendly to you and your companions for the duration. Roll initiative for the celestial, which has its own turns. It obeys any verbal commands that you issue to it (no action required by you), as long as they don't violate its alignment. If you don't issue any commands to the celestial, it defends itself from hostile creatures but otherwise takes no actions.The DM has the celestial's statistics.</t>
  </si>
  <si>
    <t xml:space="preserve"> At Higher Levels. When you cast this spell using a 9th-level spell slot, you summon a celestial of challenge rating 5 or lower.</t>
  </si>
  <si>
    <t>Delayed Blast Fireball</t>
  </si>
  <si>
    <t>A beam of yellow light flashes from your pointing finger, then condenses to linger at a chosen point within range as a glowing bead for the duration. When the spell ends, either because your concentration is broken or because you decide to end it, the bead blossoms with a low roar into an explosion of flame that spreads around corners. Each creature in a 20-foot-radius sphere centered on that point must make a Dexterity saving throw. A creature takes fire damage equal to the total accumulated damage on a failed save, or half as much damage on a successful one.The spell's base damage is 12d6. If at the end of your turn the bead has not yet detonated, the damage increases by 1d6.If the glowing bead is touched before the interval has expired, the creature touching it must make a Dexterity saving throw. On a failed save, the spell ends immediately, causing the bead to erupt in flame. On a successful save, the creature can throw the bead up to 40 feet. When it strikes a creature or a solid object, the spell ends, and the bead explodes.The fire damages objects in the area and ignites flammable objects that aren't being worn or carried.</t>
  </si>
  <si>
    <t xml:space="preserve"> At Higher Levels. When you cast this spell using a spell slot of 8th level or higher, the base damage increases by 1d6 for each slot level above 7th.</t>
  </si>
  <si>
    <t>Divine Word</t>
  </si>
  <si>
    <t>You utter a divine word, imbued with the power that shaped the world at the dawn of creation. Choose any number of creatures you can see within range. Each creature that can hear you must make a Charisma saving throw. On a failed save, a creature suffers an effect based on its current hit points:50 hit points or fewer: deafened for 1 minute40 hit points or fewer: deafened and blinded for 10 minutes30 hit points or fewer: blinded, deafened, and stunned for 1 hour20 hit points or fewer: killed instantlyRegardless of its current hit points, a celestial, an elemental, a fey, or a fiend that fails its save is forced back to its plane of origin (if it isn't there already) and can't return to your current plane for 24 hours by any means short of a wish spell.</t>
  </si>
  <si>
    <t>Etherealness</t>
  </si>
  <si>
    <t>Up to 8 hours</t>
  </si>
  <si>
    <t>You step into the border regions of the Ethereal Plane, in the area where it overlaps with your current plane. You remain in the Border Ethereal for the duration or until you use your action to dismiss the spell. During this time, you can move in any direction. If you move up or down, every foot of movement costs an extra foot. You can see and hear the plane you originated from, but everything there looks gray, and you can't see anything more than 60 feet away.While on the Ethereal Plane, you can only affect and be affected by other creatures on that plane. Creatures that aren't on the Ethereal Plane can't perceive you and can't interact with you, unless a special ability or magic has given them the ability to do so.You ignore all objects and effects that aren't on the Ethereal Plane, allowing you to move through objects you perceive on the plane you originated from.When the spell ends, you immediately return to the plane you originated from in the spot you currently occupy. If you occupy the same spot as a solid object or creature when this happens, you are immediately shunted to the nearest unoccupied space that you can occupy and take force damage equal to twice the number of feet you are moved.This spell has no effect if you cast it while you are on the Ethereal Plane or a plane that doesn't border it, such as one of the Outer Planes.</t>
  </si>
  <si>
    <t xml:space="preserve"> At Higher Levels. When you cast this spell using a spell slot of 8th level or higher, you can target up to three willing creatures (including you) for each slot level above 7th. The creatures must be within 10 feet of you when you cast the spell.</t>
  </si>
  <si>
    <t>Finger of Death</t>
  </si>
  <si>
    <t>You send negative energy coursing through a creature that you can see within range, causing it searing pain. The target must make a Constitution saving throw. It takes 7d8 + 30 necrotic damage on a failed save, or half as much damage on a successful one.A humanoid killed by this spell rises at the start of your next turn as a zombie that is permanently under your command, following your verbal orders to the best of its ability.</t>
  </si>
  <si>
    <t>Fire Storm</t>
  </si>
  <si>
    <t>A storm made up of sheets of roaring flame appears in a location you choose within range. The area of the storm consists of up to ten 10-foot cubes, which you can arrange as you wish. Each cube must have at least one face adjacent to the face of another cube. Each creature in the area must make a Dexterity saving throw. It takes 7d10 fire damage on a failed save, or half as much damage on a successful one.The fire damages objects in the area and ignites flammable objects that aren't being worn or carried. If you choose, plant life in the area is unaffected by this spell.</t>
  </si>
  <si>
    <t>Forcecage</t>
  </si>
  <si>
    <t>100 feet</t>
  </si>
  <si>
    <t>V, S, M (ruby dust worth 1,500 gp)</t>
  </si>
  <si>
    <t>An immobile, invisible, cube-shaped prison composed of magical force springs into existence around an area you choose within range. The prison can be a cage or a solid box as you choose.A prison in the shape of a cage can be up to 20 feet on a side and is made from 1/2-inch diameter bars spaced 1/2 inch apart.A prison in the shape of a box can be up to 10 feet on a side, creating a solid barrier that prevents any matter from passing through it and blocking any spells cast into or out from the area.When you cast the spell, any creature that is completely inside the cage's area is trapped. Creatures only partially within the area, or those too large to fit inside the area, are pushed away from the center of the area until they are completely outside the area.A creature inside the cage can't leave it by nonmagical means. If the creature tries to use teleportation or interplanar travel to leave the cage, it must first make a Charisma saving throw. On a success, the creature can use that magic to exit the cage. On a failure, the creature can't exit the cage and wastes the use of the spell or effect. The cage also extends into the Ethereal Plane, blocking ethereal travel.This spell can't be dispelled by dispel magic.</t>
  </si>
  <si>
    <t>Mirage Arcane</t>
  </si>
  <si>
    <t>Sight</t>
  </si>
  <si>
    <t>You make terrain in an area up to 1 mile square look, sound, smell, and even feel like some other sort of terrain. The terrain's general shape remains the same, however. Open fields or a road could be made to resemble a swamp, hill, crevasse, or some other difficult or impassable terrain. A pond can be made to seem like a grassy meadow, a precipice like a gentle slope, or a rock-strewn gully like a wide and smooth road.Similarly, you can alter the appearance of structures, or add them where none are present. The spell doesn't disguise, conceal, or add creatures.The illusion includes audible, visual, tactile, and olfactory elements, so it can turn clear ground into difficult terrain (or vice versa) or otherwise impede movement through the area. Any piece of the illusory terrain (such as a rock or stick) that is removed from the spell's area disappears immediately.Creatures with truesight can see through the illusion to the terrain's true form; however, all other elements of the illusion remain, so while the creature is aware of the illusion's presence, the creature can still physically interact with the illusion.</t>
  </si>
  <si>
    <t>Mordenkainen's Magnificent Mansion</t>
  </si>
  <si>
    <t>V, S, M (a miniature portal carved from ivory, a small piece of polished marble, and a tiny silver spoon, each item worth at least 5 gp)</t>
  </si>
  <si>
    <t>You conjure an extradimensional dwelling in range that lasts for the duration. You choose where its one entrance is located. The entrance shimmers faintly and is 5 feet wide and 10 feet tall. You and any creature you designate when you cast the spell can enter the extradimensional dwelling as long as the portal remains open. You can open or close the portal if you are within 30 feet of it. While closed, the portal is invisible.Beyond the portal is a magnificent foyer with numerous chambers beyond. The atmosphere is clean, fresh, and warm.You can create any floor plan you like, but the space can't exceed 50 cubes, each cube being 10 feet on each side. The place is furnished and decorated as you choose. It contains sufficient food to serve a nine course banquet for up to 100 people. A staff of 100 near-transparent servants attends all who enter. You decide the visual appearance of these servants and their attire. They are completely obedient to your orders. Each servant can perform any task a normal human servant could perform, but they can't attack or take any action that would directly harm another creature. Thus the servants can fetch things, clean, mend, fold clothes, light fires, serve food, pour wine, and so on. The servants can go anywhere in the mansion but can't leave it. Furnishings and other objects created by this spell dissipate into smoke if removed from the mansion. When the spell ends, any creatures or objects left inside the extradimensional space are expelled into the open spaces nearest to the entrance.</t>
  </si>
  <si>
    <t>Mordenkainen's Sword</t>
  </si>
  <si>
    <t>V, S, M (a miniature platinum sword with a grip and pommel of copper and zinc, worth 250 gp)</t>
  </si>
  <si>
    <t>You create a sword-shaped plane of force that hovers within range. It lasts for the duration.When the sword appears, you make a melee spell attack against a target of your choice within 5 feet of the sword. On a hit, the target takes 3d10 force damage. Until the spell ends, you can use a bonus action on each of your turns to move the sword up to 20 feet to a spot you can see and repeat this attack against the same target or a different one.</t>
  </si>
  <si>
    <t>Plane Shift</t>
  </si>
  <si>
    <t>V, S, M (a forked, metal rod worth at least 250 gp, attuned to a particular plane of existence)</t>
  </si>
  <si>
    <t>You and up to eight willing creatures who link hands in a circle are transported to a different plane of existence. You can specify a target destination in general terms, such as the City of Brass on the Elemental Plane of Fire or the palace of Dispater on the second level of the Nine Hells, and you appear in or near that destination. If you are trying to reach the City of Brass, for example, you might arrive in its Street of Steel, before its Gate of Ashes, or looking at the city from across the Sea of Fire, at the DM's discretion.Alternatively, if you know the sigil sequence of a teleportation circle on another plane of existence, this spell can take you to that circle. If the teleportation circle is too small to hold all the creatures you transported, they appear in the closest unoccupied spaces next to the circle.You can use this spell to banish an unwilling creature to another plane. Choose a creature within your reach and make a melee spell attack against it. On a hit, the creature must make a Charisma saving throw. If the creature fails this save, it is transported to a random location on the plane of existence you specify. A creature so transported must find its own way back to your current plane of existence.</t>
  </si>
  <si>
    <t>Prismatic Spray</t>
  </si>
  <si>
    <t>Eight multicolored rays of light flash from your hand. Each ray is a different color and has a different power and purpose. Each creature in a 60-foot cone must make a Dexterity saving throw. For each target, roll a d8 to determine which color ray affects it. 1-Red. The target takes 10d6 fire damage on a failed save, or half as much damage on a successful one. 2-Orange. The target takes 10d6 acid damage on a failed save, or half as much damage on a successful one. 3-Yellow. The target takes 10d6 lightning damage on a failed save, or half as much damage on a successful one. 4-Green. The target takes 10d6 poison damage on a failed save, or half as much damage on a successful one. 5-Blue. The target takes 10d6 cold damage on a failed save, or half as much damage on a successful one. 6-Indigo. On a failed save, the target is restrained. It must then make a Constitution saving throw at the end of each of its turns. If it successfully saves three times, the spell ends. If it fails its save three times, it permanently turns to stone and is subjected to the petrified condition. The successes and failures don't need to be consecutive, keep track of both until the target collects three of a kind. 7-Violet. On a failed save, the target is blinded. It must then make a Wisdom saving throw at the start of your next turn. A successful save ends the blindness. If it fails that save, the creature is transported to another plane of existence of the DM's choosing and is no longer blinded. (Typically, a creature that is on a plane that isn't its home plane is banished home, while other creatures are usually cast into the Astral or Ethereal planes.) 8-Special. The target is struck by two rays. Roll twice more, rerolling any 8.</t>
  </si>
  <si>
    <t>Project Image</t>
  </si>
  <si>
    <t>500 miles</t>
  </si>
  <si>
    <t>V, S, M (a small replica of you made from materials worth at least 5 gp)</t>
  </si>
  <si>
    <t>You create an illusory copy of yourself that lasts for the duration. The copy can appear at any location within range that you have seen before, regardless of intervening obstacles. The illusion looks and sounds like you but is intangible. If the illusion takes any damage, it disappears, and the spell ends.You can use your action to move this illusion up to twice your speed, and make it gesture, speak, and behave in whatever way you choose. It mimics your mannerisms perfectly.You can see through its eyes and hear through its ears as if you were in its space. On your turn as a bonus action, you can switch from using its senses to using your own, or back again. While you are using its senses, you are blinded and deafened in regard to your own surroundings.Physical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t>
  </si>
  <si>
    <t>Regenerate</t>
  </si>
  <si>
    <t>V, S, M (a prayer wheel and holy water)</t>
  </si>
  <si>
    <t>You touch a creature and stimulate its natural healing ability. The target regains 4d8 + 15 hit points. For the duration of the spell, the target regains 1 hit point at the start of each of its turns (10 hit points each minute).The target's severed body members (fingers, legs, tails, and so on), if any, are restored after 2 minutes. If you have the severed part and hold it to the stump, the spell instantaneously causes the limb to knit to the stump.</t>
  </si>
  <si>
    <t>Resurrection</t>
  </si>
  <si>
    <t>V, S, M (a diamond worth at least 1,000 gp, which the spell consumes)</t>
  </si>
  <si>
    <t>You touch a dead creature that has been dead for no more than a century, that didn't die of old age, and that isn't undead. If its soul is free and willing, the target returns to life with all its hit points.This spell neutralizes any poisons and cures normal diseases afflicting the creature when it died. It doesn't, however, remove magical diseases, curses, and the like; if such effects aren't removed prior to casting the spell, they afflict the target on its return to life.This spell closes all mortal wounds and restores any missing body parts.Coming back from the dead is an ordeal. The target takes a −4 penalty to all attack rolls, saving throws, and ability checks. Every time the target finishes a long rest, the penalty is reduced by 1 until it disappears.Casting this spell to restore life to a creature that has been dead for one year or longer taxes you greatly. Until you finish a long rest, you can't cast spells again, and you have disadvantage on all attack rolls, ability checks, and saving throws.</t>
  </si>
  <si>
    <t>Reverse Gravity</t>
  </si>
  <si>
    <t>V, S, M (a lodestone and iron filings)</t>
  </si>
  <si>
    <t>This spell reverses gravity in a 50-foot-radius, 100-foot-high cylinder centered on a point within range. All creatures and objects that aren't somehow anchored to the ground in the area fall upward and reach the top of the area when you cast this spell. A creature can make a Dexterity saving throw to grab onto a fixed object it can reach, thus avoiding the fall.If some solid object (such as a ceiling) is encountered in this fall, falling objects and creatures strike it just as they would during a normal downward fall. If an object or creature reaches the top of the area without striking anything, it remains there, oscillating slightly, for the duration.At the end of the duration, affected objects and creatures fall back down.</t>
  </si>
  <si>
    <t>Sequester</t>
  </si>
  <si>
    <t>V, S, M (a powder composed of diamond, emerald, ruby, and sapphire dust worth at least 5,000 gp, which the spell consumes)</t>
  </si>
  <si>
    <t>By means of this spell, a willing creature or an object can be hidden away, safe from detection for the duration. When you cast the spell and touch the target, it becomes invisible and can't be targeted by divination spells or perceived through scrying sensors created by divination spells.If the target is a creature, it falls into a state of suspended animation. Time ceases to flow for it, and it doesn't grow older.You can set a condition for the spell to end early. The condition can be anything you choose, but it must occur or be visible within 1 mile of the target. Examples include "after 1,000 years" or "when the tarrasque awakens." This spell also ends if the target takes any damage.</t>
  </si>
  <si>
    <t>Simulacrum</t>
  </si>
  <si>
    <t>12 Hr.</t>
  </si>
  <si>
    <t>V, S, M (snow or ice in quantities sufficient to make a life-size copy of the duplicated creature; some hair, fingernail clippings, or other piece of that creature's body placed inside the snow or ice; and powdered ruby worth 1,500 gp, sprinkled over the duplicate and consumed by the spell)</t>
  </si>
  <si>
    <t>You shape an illusory duplicate of one beast or humanoid that is within range for the entire casting time of the spell. The duplicate is a creature, partially real and formed from ice or snow, and it can take actions and otherwise be affected as a normal creature. It appears to be the same as the original, but it has half the creature's hit point maximum and is formed without any equipment. Otherwise, the illusion uses all the statistics of the creature it duplicates, except that it is a construct.The simulacrum is friendly to you and creatures you designate. It obeys your spoken commands, moving and acting in accordance with your wishes and acting on your turn in combat. The simulacrum lacks the ability to learn or become more powerful, so it never increases its level or other abilities, nor can it regain expended spell slots.If the simulacrum is damaged, you can repair it in an alchemical laboratory, using rare herbs and minerals worth 100 gp per hit point it regains. The simulacrum lasts until it drops to 0 hit points, at which point it reverts to snow and melts instantly.If you cast this spell again, any currently active duplicates you created with this spell are instantly destroyed.</t>
  </si>
  <si>
    <t>Symbol</t>
  </si>
  <si>
    <t>V, S, M (mercury, phosphorus, and powdered diamond and opal with a total value of at least 1,000 gp, which the spell consumes)</t>
  </si>
  <si>
    <t>When you cast this spell, you inscribe a harmful glyph either on a surface (such as a section of floor, a wall, or a table) or within an object that can be closed to conceal the glyph (such as a book, a scroll, or a treasure chest). If you choose a surface, the glyph can cover an area of the surface no larger than 10 feet in diameter. If you choose an object, that object must remain in its place; if the object is moved more than 10 feet from where you cast this spell, the glyph is broken, and the spell ends without being triggered.The glyph is nearly invisible, requiring an Intelligence (Investigation) check against your spell save DC to find it.You decide what triggers the glyph when you cast the spell. For glyphs inscribed on a surface, the most typical triggers include touching or stepping on the glyph, removing another object covering it, approaching within a certain distance of it, or manipulating the object that holds it. For glyphs inscribed within an object, the most common triggers are opening the object, approaching within a certain distance of it, or seeing or reading the glyph.You can further refine the trigger so the spell is activated only under certain circumstances or according to a creature's physical characteristics (such as height or weight), or physical kind (for example, the ward could be set to affect hags or shapechangers). You can also specify creatures that don't trigger the glyph, such as those who say a certain password.When you inscribe the glyph, choose one of the options below for its effect. Once triggered, the glyph glows, filling a 60-foot-radius sphere with dim light for 10 minutes, after which time the spell ends. Each creature in the sphere when the glyph activates is targeted by its effect, as is a creature that enters the sphere for the first time on a turn or ends its turn there. Death. Each target must make a Constitution saving throw, taking 10d10 necrotic damage on a failed save, or half as much damage on a successful save. Discord. Each target must make a Constitution saving throw. On a failed save, a target bickers and argues with other creatures for 1 minute. During this time, it is incapable of meaningful communication and has disadvantage on attack rolls and ability checks. Fear. Each target must make a Wisdom saving throw and becomes frightened for 1 minute on a failed save. While frightened, the target drops whatever it is holding and must move at least 30 feet away from the glyph on each of its turns, if able. Hopelessness. Each target must make a Charisma saving throw. On a failed save, the target is overwhelmed with despair for 1 minute. During this time, it can't attack or target any creature with harmful abilities, spells, or other magical effects. Insanity. Each target must make an Intelligence saving throw. On a failed save, the target is driven insane for 1 minute. An insane creature can't take actions, can't understand what other creatures say, can't read, and speaks only in gibberish. The DM controls its movement, which is erratic. Pain. Each target must make a Constitution saving throw and becomes incapacitated with excruciating pain for 1 minute on a failed save. Sleep. Each target must make a Wisdom saving throw and falls unconscious for 10 minutes on a failed save. A creature awakens if it takes damage or if someone uses an action to shake or slap it awake. Stunning. Each target must make a Wisdom saving throw and becomes stunned for 1 minute on a failed save.</t>
  </si>
  <si>
    <t>Teleport</t>
  </si>
  <si>
    <t>This spell instantly transports you and up to eight willing creatures of your choice that you can see within range, or a single object that you can see within range, to a destination you select. If you target an object, it must be able to fit entirely inside a 10-foot cube, and it can't be held or carried by an unwilling creature.The destination you choose must be known to you, and it must be on the same plane of existence as you. Your familiarity with the destination determines whether you arrive there successfully. The DM rolls d100 and consults the table.TeleportationFamiliarityMishapSimilar AreaOff TargetOn TargetPermanent circle———01–100Associated object———01–100Very familiar01–0506–1314–2425–100Seen casually01–3334–4344–5354–100Viewed once01–4344–5354–7374–100Description01–4344–5354–7374–100False destination01–5051–100—— Familiarity. "Permanent circle" means a permanent teleportation circle whose sigil sequence you know. "Associated object" means that you possess an object taken from the desired destination within the last six months, such as a book from a wizard's library, bed linen from a royal suite, or a chunk of marble from a lich's secret tomb."Very familiar" is a place you have been very often, a place you have carefully studied, or a place you can see when you cast the spell. "Seen casually" is someplace you have seen more than once but with which you aren't very familiar. "Viewed once" is a place you have seen once, possibly using magic. "Description" is a place whose location and appearance you know through someone else's description, perhaps from a map."False destination" is a place that doesn't exist. Perhaps you tried to scry an enemy's sanctum but instead viewed an illusion, or you are attempting to teleport to a familiar location that no longer exists. On Target. You and your group (or the target object) appear where you want to. Off Target. You and your group (or the target object) appear a random distance away from the destination in a random direction. Distance off target is 1d10 × 1d10 percent of the distance that was to be traveled. For example, if you tried to travel 120 miles, landed off target, and rolled a 5 and 3 on the two d10s, then you would be off target by 15 percent, or 18 miles. The DM determines the direction off target randomly by rolling a d8 and designating 1 as north, 2 as northeast, 3 as east, and so on around the points of the compass. If you were teleporting to a coastal city and wound up 18 miles out at sea, you could be in trouble. Similar Area. You and your group (or the target object) wind up in a different area that's visually or thematically similar to the target area. If you are heading for your home laboratory, for example, you might wind up in another wizard's laboratory or in an alchemical supply shop that has many of the same tools and implements as your laboratory. Generally, you appear in the closest similar place, but since the spell has no range limit, you could conceivably wind up anywhere on the plane. Mishap. The spell's unpredictable magic results in a difficult journey. Each teleporting creature (or the target object) takes 3d10 force damage, and the DM rerolls on the table to see where you wind up (multiple mishaps can occur, dealing damage each time).</t>
  </si>
  <si>
    <t>Animal Shapes</t>
  </si>
  <si>
    <t>8th</t>
  </si>
  <si>
    <t>Concentration, up to 24 hours</t>
  </si>
  <si>
    <t>Your magic turns others into beasts. Choose any number of willing creatures that you can see within range. You transform each target into the form of a Large or smaller beast with a challenge rating of 4 or lower. On subsequent turns, you can use your action to transform affected creatures into new forms.The transformation lasts for the duration for each target, or until the target drops to 0 hit points or dies. You can choose a different form for each target. A target's game statistics are replaced by the statistics of the chosen beast, though the target retains its alignment and Intelligence, Wisdom, and Charisma scores. The target assumes the hit points of its new form, and when it reverts to its normal form, it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 The creature is limited in the actions it can perform by the nature of its new form, and it can't speak or cast spells.The target's gear melds into the new form. The target can't activate, wield, or otherwise benefit from any of its equipment.</t>
  </si>
  <si>
    <t>Antimagic Field</t>
  </si>
  <si>
    <t>V, S, M (a pinch of powdered iron or iron filings)</t>
  </si>
  <si>
    <t>A 10-foot-radius invisible sphere of antimagic surrounds you. This area is divorced from the magical energy that suffuses the multiverse. Within the sphere, spells can't be cast, summoned creatures disappear, and even magic items become mundane. Until the spell ends, the sphere moves with you, centered on you.Spells and other magical effects, except those created by an artifact or a deity, are suppressed in the sphere and can't protrude into it. A slot expended to cast a suppressed spell is consumed. While an effect is suppressed, it doesn't function, but the time it spends suppressed counts against its duration. Targeted Effects. Spells and other magical effects, such as magic missile and charm person, that target a creature or an object in the sphere have no effect on that target. Areas of Magic. The area of another spell or magical effect, such as fireball, can't extend into the sphere. If the sphere overlaps an area of magic, the part of the area that is covered by the sphere is suppressed. For example, the flames created by a wall of fire are suppressed within the sphere, creating a gap in the wall if the overlap is large enough. Spells. Any active spell or other magical effect on a creature or an object in the sphere is suppressed while the creature or object is in it. Magic Items. The properties and powers of magic items are suppressed in the sphere. For example, a +1 longsword in the sphere functions as a nonmagical longsword.A magic weapon's properties and powers are suppressed if it is used against a target in the sphere or wielded by an attacker in the sphere. If a magic weapon or a piece of magic ammunition fully leaves the sphere (for example, if you fire a magic arrow or throw a magic spear at a target outside the sphere), the magic of the item ceases to be suppressed as soon as it exits. Magical Travel. Teleportation and planar travel fail to work in the sphere, whether the sphere is the destination or the departure point for such magical travel. A portal to another location, world, or plane of existence, as well as an opening to an extradimensional space such as that created by the rope trick spell, temporarily closes while in the sphere. Creatures and Objects. A creature or object summoned or created by magic temporarily winks out of existence in the sphere. Such a creature instantly reappears once the space the creature occupied is no longer within the sphere. Dispel Magic. Spells and magical effects such as dispel magic have no effect on the sphere. Likewise, the spheres created by different antimagic field spells don't nullify each other.</t>
  </si>
  <si>
    <t>Antipathy/Sympathy</t>
  </si>
  <si>
    <t>V, S, M (either a lump of alum soaked in vinegar for the antipathy effect or a drop of honey for the sympathy effect)</t>
  </si>
  <si>
    <t>This spell attracts or repels creatures of your choice. You target something within range, either a Huge or smaller object or creature or an area that is no larger than a 200-foot cube. Then specify a kind of intelligent creature, such as red dragons, goblins, or vampires. You invest the target with an aura that either attracts or repels the specified creatures for the duration. Choose antipathy or sympathy as the aura's effect. Antipathy. The enchantment causes creatures of the kind you designated to feel an intense urge to leave the area and avoid the target. When such a creature can see the target or comes within 60 feet of it, the creature must succeed on a Wisdom saving throw or become frightened. The creature remains frightened while it can see the target or is within 60 feet of it. While frightened by the target, the creature must use its movement to move to the nearest safe spot from which it can't see the target. If the creature moves more than 60 feet from the target and can't see it, the creature is no longer frightened, but the creature becomes frightened again if it regains sight of the target or moves within 60 feet of it. Sympathy. The enchantment causes the specified creatures to feel an intense urge to approach the target while within 60 feet of it or able to see it. When such a creature can see the target or comes within 60 feet of it, the creature must succeed on a Wisdom saving throw or use its movement on each of its turns to enter the area or move within reach of the target. When the creature has done so, it can't willingly move away from the target.If the target damages or otherwise harms an affected creature, the affected creature can make a Wisdom saving throw to end the effect, as described below. Ending the Effect. If an affected creature ends its turn while not within 60 feet of the target or able to see it, the creature makes a Wisdom saving throw. On a successful save, the creature is no longer affected by the target and recognizes the feeling of repugnance or attraction as magical. In addition, a creature affected by the spell is allowed another Wisdom saving throw every 24 hours while the spell persists.A creature that successfully saves against this effect is immune to it for 1 minute, after which time it can be affected again.</t>
  </si>
  <si>
    <t>Clone</t>
  </si>
  <si>
    <t>V, S, M (a diamond worth at least 1,000 gp and at least 1 cubic inch of flesh of the creature that is to be cloned, which the spell consumes, and a vessel worth at least 2,000 gp that has a sealable lid and is large enough to hold the creature being cloned, such as a huge urn, coffin, mud-filled cyst in the ground, or crystal container filled with salt water)</t>
  </si>
  <si>
    <t>This spell grows an inert duplicate of a living creature as a safeguard against death. This clone forms inside the vessel used in the spell's casting and grows to full size and maturity after 120 days; you can also choose to have the clone be a younger version of the same creature. It remains inert and endures indefinitely, as long as its vessel remains undisturbed.At any time after the clone matures, if the original creature dies, its soul transfers to the clone, provided that the soul is free and willing to return. The clone is physically identical to the original and has the same personality, memories, and abilities, but none of the original's equipment. The original creature's physical remains, if they still exist, become inert and can't thereafter be restored to life, since the creature's soul is elsewhere.</t>
  </si>
  <si>
    <t>Control Weather</t>
  </si>
  <si>
    <t>Self (5-mile radius)</t>
  </si>
  <si>
    <t>V, S, M (burning incense and bits of earth and wood mixed in water)</t>
  </si>
  <si>
    <t>You take control of the weather within 5 miles of you for the duration. You must be outdoors to cast this spell. Moving to a place where you don't have a clear path to the sky ends the spell early.When you cast the spell, you change the current weather conditions, which are determined by the DM based on the climate and season. You can change precipitation, temperature, and wind. It takes 1d4 × 10 minutes for the new conditions to take effect. Once they do so, you can change the conditions again. When the spell ends, the weather gradually returns to normal.When you change the weather conditions, find a current condition on the following tables and change its stage by one, up or down. When changing the wind, you can change its direction.PrecipitationStageCondition1Clear2Light clouds3Overcast or ground fog4Rain, hail, or snow5Torrential rain, driving hail, or blizzardTemperatureStageCondition1Unbearable heat2Hot3Warm4Cool5Cold6Arctic coldWindStageCondition1Calm2Moderate wind3Strong wind4Gale5Storm</t>
  </si>
  <si>
    <t>Demiplane</t>
  </si>
  <si>
    <t>You create a shadowy door on a flat solid surface that you can see within range. The door is large enough to allow Medium creatures to pass through unhindered. When opened, the door leads to a demiplane that appears to be an empty room 30 feet in each dimension, made of wood or stone. When the spell ends, the door disappears, and any creatures or objects inside the demiplane remain trapped there, as the door also disappears from the other side.Each time you cast this spell, you can create a new demiplane, or have the shadowy door connect to a demiplane you created with a previous casting of this spell. Additionally, if you know the nature and contents of a demiplane created by a casting of this spell by another creature, you can have the shadowy door connect to its demiplane instead.</t>
  </si>
  <si>
    <t>Dominate Monster</t>
  </si>
  <si>
    <t>You attempt to beguile a creature that you can see within range. It must succeed on a Wisdom saving throw or be charmed by you for the duration. If you or creatures that are friendly to you are fighting it, it has advantage on the saving throw.While the creature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well.Each time the target takes damage, it makes a new Wisdom saving throw against the spell. If the saving throw succeeds, the spell ends.</t>
  </si>
  <si>
    <t xml:space="preserve"> At Higher Levels. When you cast this spell with a 9th-level spell slot, the duration is concentration, up to 8 hours.</t>
  </si>
  <si>
    <t>Earthquake</t>
  </si>
  <si>
    <t>V, S, M (a pinch of dirt, a piece of rock, and a lump of clay)</t>
  </si>
  <si>
    <t>You create a seismic disturbance at a point on the ground that you can see within range. For the duration, an intense tremor rips through the ground in a 100-foot-radius circle centered on that point and shakes creatures and structures in contact with the ground in that area.The ground in the area becomes difficult terrain. Each creature on the ground that is concentrating must make a Constitution saving throw. On a failed save, the creature's concentration is broken.When you cast this spell and at the end of each turn you spend concentrating on it, each creature on the ground in the area must make a Dexterity saving throw. On a failed save, the creature is knocked prone.This spell can have additional effects depending on the terrain in the area, as determined by the DM. Fissures. Fissures open throughout the spell's area at the start of your next turn after you cast the spell. A total of 1d6 such fissures open in locations chosen by the DM. Each is 1d10 × 10 feet deep, 10 feet wide, and extends from one edge of the spell's area to the opposite side. A creature standing on a spot where a fissure opens must succeed on a Dexterity saving throw or fall in. A creature that successfully saves moves with the fissure's edge as it opens.A fissure that opens beneath a structure causes it to automatically collapse (see below). Structures. The tremor deals 50 bludgeoning damage to any structure in contact with the ground in the area when you cast the spell and at the start of each of your turns until the spell ends. If a structure drops to 0 hit points, it collapses and potentially damages nearby creatures. A creature within half the distance of a structure's height must make a Dexterity saving throw. On a failed save, the creature takes 5d6 bludgeoning damage, is knocked prone, and is buried in the rubble, requiring a DC 20 Strength (Athletics) check as an action to escape. The DM can adjust the DC higher or lower, depending on the nature of the rubble. On a successful save, the creature takes half as much damage and doesn't fall prone or become buried.</t>
  </si>
  <si>
    <t>Feeblemind</t>
  </si>
  <si>
    <t>V, S, M (a handful of clay, crystal, glass, or mineral spheres)</t>
  </si>
  <si>
    <t>You blast the mind of a creature that you can see within range, attempting to shatter its intellect and personality. The target takes 4d6 psychic damage and must make an Intelligence saving throw.On a failed save, the creature's Intelligence and Charisma scores become 1. The creature can't cast spells, activate magic items, understand language, or communicate in any intelligible way. The creature can, however, identify its friends, follow them, and even protect them.At the end of every 30 days, the creature can repeat its saving throw against this spell. If it succeeds on its saving throw, the spell ends.The spell can also be ended by greater restoration, heal, or wish.</t>
  </si>
  <si>
    <t>Glibness</t>
  </si>
  <si>
    <t>Until the spell ends, when you make a Charisma check, you can replace the number you roll with a 15. Additionally, no matter what you say, magic that would determine if you are telling the truth indicates that you are being truthful.</t>
  </si>
  <si>
    <t>Holy Aura</t>
  </si>
  <si>
    <t>V, S, M (a tiny reliquary worth at least 1,000 gp containing a sacred relic, such as a scrap of cloth from a saint's robe or a piece of parchment from a religious text)</t>
  </si>
  <si>
    <t>Divine light washes out from you and coalesces in a soft radiance in a 30-foot radius around you. Creatures of your choice in that radius when you cast this spell shed dim light in a 5-foot radius and have advantage on all saving throws, and other creatures have disadvantage on attack rolls against them until the spell ends. In addition, when a fiend or an undead hits an affected creature with a melee attack, the aura flashes with brilliant light. The attacker must succeed on a Constitution saving throw or be blinded until the spell ends.</t>
  </si>
  <si>
    <t>Incendiary Cloud</t>
  </si>
  <si>
    <t>A swirling cloud of smoke shot through with white-hot embers appears in a 20-foot-radius sphere centered on a point within range. The cloud spreads around corners and is heavily obscured. It lasts for the duration or until a wind of moderate or greater speed (at least 10 miles per hour) disperses it.When the cloud appears, each creature in it must make a Dexterity saving throw. A creature takes 10d8 fire damage on a failed save, or half as much damage on a successful one. A creature must also make this saving throw when it enters the spell's area for the first time on a turn or ends its turn there.The cloud moves 10 feet directly away from you in a direction that you choose at the start of each of your turns.</t>
  </si>
  <si>
    <t>Maze</t>
  </si>
  <si>
    <t>You banish a creature that you can see within range into a labyrinthine demiplane. The target remains there for the duration or until it escapes the maze.The target can use its action to attempt to escape. When it does so, it makes a DC 20 Intelligence check. If it succeeds, it escapes, and the spell ends (a minotaur or goristro demon automatically succeeds).When the spell ends, the target reappears in the space it left or, if that space is occupied, in the nearest unoccupied space.</t>
  </si>
  <si>
    <t>Mind Blank</t>
  </si>
  <si>
    <t>Until the spell ends, one willing creature you touch is immune to psychic damage, any effect that would sense its emotions or read its thoughts, divination spells, and the charmed condition. The spell even foils wish spells and spells or effects of similar power used to affect the target's mind or to gain information about the target.</t>
  </si>
  <si>
    <t>Power Word Stun</t>
  </si>
  <si>
    <t>You speak a word of power that can overwhelm the mind of one creature you can see within range, leaving it dumbfounded. If the target has 150 hit points or fewer, it is stunned. Otherwise, the spell has no effect.The stunned target must make a Constitution saving throw at the end of each of its turns. On a successful save, this stunning effect ends.</t>
  </si>
  <si>
    <t>Sunburst</t>
  </si>
  <si>
    <t>V, S, M (fire and a piece of sunstone)</t>
  </si>
  <si>
    <t>Brilliant sunlight flashes in a 60-foot radius centered on a point you choose within range. Each creature in that light must make a Constitution saving throw. On a failed save, a creature takes 12d6 radiant damage and is blinded for 1 minute. On a successful save, it takes half as much damage and isn't blinded by this spell. Undead and oozes have disadvantage on this saving throw.A creature blinded by this spell makes another Constitution saving throw at the end of each of its turns. On a successful save, it is no longer blinded.This spell dispels any darkness in its area that was created by a spell.</t>
  </si>
  <si>
    <t>Astral Projection</t>
  </si>
  <si>
    <t>9th</t>
  </si>
  <si>
    <t>V, S, M (for each creature you affect with this spell, you must provide one jacinth worth at least 1,000 gp and one ornately carved bar of silver worth at least 100 gp, all of which the spell consumes)</t>
  </si>
  <si>
    <t>You and up to eight willing creatures within range project your astral bodies into the Astral Plane (the spell fails and the casting is wasted if you are already on that plane). The material body you leave behind is unconscious and in a state of suspended animation, it doesn't need food or air and doesn't age.Your astral body resembles your mortal form in almost every way, replicating your game statistics and possessions. The principal difference is the addition of a silvery cord that extends from between your shoulder blades and trails behind you, fading to invisibility after 1 foot. This cord is your tether to your material body. As long as the tether remains intact, you can find your way home. If the cord is cut-something that can happen only when an effect specifically states that it does-your soul and body are separated, killing you instantly.Your astral form can freely travel through the Astral Plane and can pass through portals there leading to any other plane. If you enter a new plane or return to the plane you were on when casting this spell, your body and possessions are transported along the silver cord, allowing you to re-enter your body as you enter the new plane. Your astral form is a separate incarnation. Any damage or other effects that apply to it have no effect on your physical body, nor do they persist when you return to it.The spell ends for you and your companions when you use your action to dismiss it. When the spell ends, the affected creature returns to its physical body, and it awakens.The spell might also end early for you or one of your companions. A successful dispel magic spell used against an astral or physical body ends the spell for that creature. If a creature's original body or its astral form drops to 0 hit points, the spell ends for that creature. If the spell ends and the silver cord is intact, the cord pulls the creature's astral form back to its body, ending its state of suspended animation.If you are returned to your body prematurely, your companions remain in their astral forms and must find their own way back to their bodies, usually by dropping to 0 hit points.</t>
  </si>
  <si>
    <t>Foresight</t>
  </si>
  <si>
    <t>V, S, M (a hummingbird feather)</t>
  </si>
  <si>
    <t>You touch a willing creature and bestow a limited ability to see into the immediate future. For the duration, the target can't be surprised and has advantage on attack rolls, ability checks, and saving throws. Additionally, other creatures have disadvantage on attack rolls against the target for the duration.This spell immediately ends if you cast it again before its duration ends.</t>
  </si>
  <si>
    <t>Gate</t>
  </si>
  <si>
    <t>V, S, M (a diamond worth at least 5,000 gp)</t>
  </si>
  <si>
    <t>You conjure a portal linking an unoccupied space you can see within range to a precise location on a different plane of existence. The portal is a circular opening, which you can make 5 to 20 feet in diameter. You can orient the portal in any direction you choose. The portal lasts for the duration.The portal has a front and a back on each plane where it appears. Travel through the portal is possible only by moving through its front. Anything that does so is instantly transported to the other plane, appearing in the unoccupied space nearest to the portal.Deities and other planar rulers can prevent portals created by this spell from opening in their presence or anywhere within their domains.When you cast this spell, you can speak the name of a specific creature (a pseudonym, title, or nickname doesn't work). If that creature is on a plane other than the one you are on, the portal opens in the named creature's immediate vicinity and draws the creature through it to the nearest unoccupied space on your side of the portal. You gain no special power over the creature, and it is free to act as the DM deems appropriate. It might leave, attack you, or help you.</t>
  </si>
  <si>
    <t>Imprisonment</t>
  </si>
  <si>
    <t>V, S, M (a vellum depiction or a carved statuette in the likeness of the target, and a special component that varies according to the version of the spell you choose, worth at least 500 gp per Hit Die of the target)</t>
  </si>
  <si>
    <t>You create a magical restraint to hold a creature that you can see within range. The target must succeed on a Wisdom saving throw or be bound by the spell; if it succeeds, it is immune to this spell if you cast it again. While affected by this spell, the creature doesn't need to breathe, eat, or drink, and it doesn't age. Divination spells can't locate or perceive the target.When you cast the spell, you choose one of the following forms of imprisonment. Burial. The target is entombed far beneath the earth in a sphere of magical force that is just large enough to contain the target. Nothing can pass through the sphere, nor can any creature teleport or use planar travel to get into or out of it.The special component for this version of the spell is a small mithral orb. Chaining. Heavy chains, firmly rooted in the ground, hold the target in place. The target is restrained until the spell ends, and it can't move or be moved by any means until then.The special component for this version of the spell is a fine chain of precious metal. Hedged Prison. The spell transports the target into a tiny demiplane that is warded against teleportation and planar travel. The demiplane can be a labyrinth, a cage, a tower, or any similar confined structure or area of your choice.The special component for this version of the spell is a miniature representation of the prison made from jade. Minimus Containment. The target shrinks to a height of 1 inch and is imprisoned inside a gemstone or similar object. Light can pass through the gemstone normally (allowing the target to see out and other creatures to see in), but nothing else can pass through, even by means of teleportation or planar travel. The gemstone can't be cut or broken while the spell remains in effect.The special component for this version of the spell is a large, transparent gemstone, such as a corundum, diamond, or ruby. Slumber. The target falls asleep and can't be awoken.The special component for this version of the spell consists of rare soporific herbs. Ending the Spell. During the casting of the spell, in any of its versions, you can specify a condition that will cause the spell to end and release the target. The condition can be as specific or as elaborate as you choose, but the DM must agree that the condition is reasonable and has a likelihood of coming to pass. The conditions can be based on a creature's name, identity, or deity but otherwise must be based on observable actions or qualities and not based on intangibles such as level, class, or hit points.A dispel magic spell can end the spell only if it is cast as a 9th-level spell, targeting either the prison or the special component used to create it.You can use a particular special component to create only one prison at a time. If you cast the spell again using the same component, the target of the first casting is immediately freed from its binding.</t>
  </si>
  <si>
    <t>Mass Heal</t>
  </si>
  <si>
    <t>A flood of healing energy flows from you into injured creatures around you. You restore up to 700 hit points, divided as you choose among any number of creatures that you can see within range. Creatures healed by this spell are also cured of all diseases and any effect making them blinded or deafened. This spell has no effect on undead or constructs.</t>
  </si>
  <si>
    <t>Meteor Swarm</t>
  </si>
  <si>
    <t>Blazing orbs of fire plummet to the ground at four different points you can see within range. Each creature in a 40-foot-radius sphere centered on each point you choose must make a Dexterity saving throw. The sphere spreads around corners. A creature takes 20d6 fire damage and 20d6 bludgeoning damage on a failed save, or half as much damage on a successful one. A creature in the area of more than one fiery burst is affected only once.The spell damages objects in the area and ignites flammable objects that aren't being worn or carried.</t>
  </si>
  <si>
    <t>Power Word Kill</t>
  </si>
  <si>
    <t>You utter a word of power that can compel one creature you can see within range to die instantly. If the creature you choose has 100 hit points or fewer, it dies. Otherwise, the spell has no effect.</t>
  </si>
  <si>
    <t>Prismatic Wall</t>
  </si>
  <si>
    <t>A shimmering, multicolored plane of light forms a vertical opaque wall—up to 90 feet long, 30 feet high, and 1 inch thick—centered on a point you can see within range. Alternatively, you can shape the wall into a sphere up to 30 feet in diameter centered on a point you choose within range. The wall remains in place for the duration. If you position the wall so that it passes through a space occupied by a creature, the spell fails, and your action and the spell slot are wasted.The wall sheds bright light out to a range of 100 feet and dim light for an additional 100 feet. You and creatures you designate at the time you cast the spell can pass through and remain near the wall without harm. If another creature that can see the wall moves to within 20 feet of it or starts its turn there, the creature must succeed on a Constitution saving throw or become blinded for 1 minute.The wall consists of seven layers, each with a different color. When a creature attempts to reach into or pass through the wall, it does so one layer at a time through all the wall's layers. As it passes or reaches through each layer, the creature must make a Dexterity saving throw or be affected by that layer's properties as described below.The wall can be destroyed, also one layer at a time, in order from red to violet, by means specific to each layer. Once a layer is destroyed, it remains so for the duration of the spell. An antimagic field has no effect on a prismatic wall. Red. The creature takes 10d6 fire damage on a failed save, or half as much damage on a successful one. While this layer is in place, nonmagical ranged attacks can't pass through the wall. The layer can be destroyed by dealing at least 25 cold damage to it. Orange. The creature takes 10d6 acid damage on a failed save, or half as much damage on a successful one. While this layer is in place, magical ranged attacks can't pass through the wall. The layer is destroyed by a strong wind. Yellow. The creature takes 10d6 lightning damage on a failed save, or half as much damage on a successful one. This layer can be destroyed by dealing at least 60 force damage to it. Green. The creature takes 10d6 poison damage on a failed save, or half as much damage on a successful one. A passwall spell, or another spell of equal or greater level that can open a portal on a solid surface, destroys this layer. Blue. The creature takes 10d6 cold damage on a failed save, or half as much damage on a successful one. This layer can be destroyed by dealing at least 25 fire damage to it. Indigo. On a failed save, the creature is restrained. It must then make a Constitution saving throw at the end of each of its turns. If it successfully saves three times, the spell ends. If it fails its save three times, it permanently turns to stone and is subjected to the petrified condition. The successes and failures don't need to be consecutive; keep track of both until the creature collects three of a kind.While this layer is in place, spells can't be cast through the wall. The layer is destroyed by bright light shed by a daylight spell or a similar spell of equal or higher level. Violet. On a failed save, the creature is blinded. It must then make a Wisdom saving throw at the start of your next turn. A successful save ends the blindness. If it fails that save, the creature is transported to another plane of the DM's choosing and is no longer blinded. (Typically, a creature that is on a plane that isn't its home plane is banished home, while other creatures are usually cast into the Astral or Ethereal planes.) This layer is destroyed by a dispel magic spell or a similar spell of equal or higher level that can end spells and magical effects.</t>
  </si>
  <si>
    <t>Shapechange</t>
  </si>
  <si>
    <t>V, S, M (a jade circlet worth at least 1,500 gp, which you must place on your head before you cast the spell)</t>
  </si>
  <si>
    <t>You assume the form of a different creature for the duration. The new form can be of any creature with a challenge rating equal to your level or lower. The creature can't be a construct or an undead, and you must have seen the sort of creature at least once. You transform into an average example of that creature, one without any class levels or the Spellcasting trait.Your game statistics are replaced by the statistics of the chosen creature, though you retain your alignment and Intelligence, Wisdom, and Charisma scores. You also retain all of your skill and saving throw proficiencies, in addition to gaining those of the creature. If the creature has the same proficiency as you and the bonus listed in its statistics is higher than yours, use the creature's bonus in place of yours. You can't use any legendary actions or lair actions of the new form.You assume the hit points and Hit Dice of the new form. When you revert to your normal form, you return to the number of hit points you had before you transformed. If you revert as a result of dropping to 0 hit points, any excess damage carries over to your normal form. As long as the excess damage doesn't reduce your normal form to 0 hit points, you aren't knocked unconscious.You retain the benefit of any features from your class, race, or other source and can use them, provided that your new form is physically capable of doing so. You can't use any special senses you have (for example, darkvision) unless your new form also has that sense. You can only speak if the creature can normally speak.When you transform, you choose whether your equipment falls to the ground, merges into the new form, or is worn by it. Worn equipment functions as normal. The DM determines whether it is practical for the new form to wear a piece of equipment, based on the creature's shape and size. Your equipment doesn't change shape or size to match the new form, and any equipment that the new form can't wear must either fall to the ground or merge into your new form. Equipment that merges has no effect in that state.During this spell's duration, you can use your action to assume a different form following the same restrictions and rules for the original form, with one exception: if your new form has more hit points than your current one, your hit points remain at their current value.</t>
  </si>
  <si>
    <t>Storm of Vengeance</t>
  </si>
  <si>
    <t>A churning storm cloud forms, centered on a point you can see and spreading to a radius of 360 feet. Lightning flashes in the area, thunder booms, and strong winds roar. Each creature under the cloud (no more than 5,000 feet beneath the cloud) when it appears must make a Constitution saving throw. On a failed save, a creature takes 2d6 thunder damage and becomes deafened for 5 minutes.Each round you maintain concentration on this spell, the storm produces different effects on your turn. Round 2. Acidic rain falls from the cloud. Each creature and object under the cloud takes 1d6 acid damage. Round 3. You call six bolts of lightning from the cloud to strike six creatures or objects of your choice beneath the cloud. A given creature or object can't be struck by more than one bolt. A struck creature must make a Dexterity saving throw. The creature takes 10d6 lightning damage on a failed save, or half as much damage on a successful one. Round 4. Hailstones rain down from the cloud. Each creature under the cloud takes 2d6 bludgeoning damage. Round 5–10. Gusts and freezing rain assail the area under the cloud. The area becomes difficult terrain and is heavily obscured. Each creature there takes 1d6 cold damage. Ranged weapon attacks in the area are impossible. The wind and rain count as a severe distraction for the purposes of maintaining concentration on spells. Finally, gusts of strong wind (ranging from 20 to 50 miles per hour) automatically disperse fog, mists, and similar phenomena in the area, whether mundane or magical.</t>
  </si>
  <si>
    <t>Time Stop</t>
  </si>
  <si>
    <t>You briefly stop the flow of time for everyone but yourself. No time passes for other creatures, while you take 1d4 + 1 turns in a row, during which you can use actions and move as normal.This spell ends if one of the actions you use during this period, or any effects that you create during this period, affects a creature other than you or an object being worn or carried by someone other than you. In addition, the spell ends if you move to a place more than 1,000 feet from the location where you cast it.</t>
  </si>
  <si>
    <t>True Polymorph</t>
  </si>
  <si>
    <t>V, S, M (a drop of mercury, a dollop of gum arabic, and a wisp of smoke)</t>
  </si>
  <si>
    <t>Choose one creature or nonmagical object that you can see within range. You transform the creature into a different creature, the creature into a nonmagical object, or the object into a creature (the object must be neither worn nor carried by another creature). The transformation lasts for the duration, or until the target drops to 0 hit points or dies. If you concentrate on this spell for the full duration, the transformation lasts until it is dispelled.This spell has no effect on a shapechanger or a creature with 0 hit points. An unwilling creature can make a Wisdom saving throw, and if it succeeds, it isn't affected by this spell. Creature into Creature. If you turn a creature into another kind of creature, the new form can be any kind you choose whose challenge rating is equal to or less than the target's (or its level, if the target doesn't have a challenge rating). The target's game statistics, including mental ability scores, are replaced by the statistics of the new form. It retains its alignment and personality.The target assumes the hit points of its new form, and when it reverts to its normal form, the creature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unconscious.The creature is limited in the actions it can perform by the nature of its new form, and it can't speak, cast spells, or take any other action that requires hands or speech unless its new form is capable of such actions.The target's gear melds into the new form. The creature can't activate, use, wield, or otherwise benefit from any of its equipment. Object into Creature. You can turn an object into any kind of creature, as long as the creature's size is no larger than the object's size and the creature's challenge rating is 9 or lower. The creature is friendly to you and your companions. It acts on each of your turns. You decide what action it takes and how it moves. The DM has the creature's statistics and resolves all of its actions and movement.If the spell becomes permanent, you no longer control the creature. It might remain friendly to you, depending on how you have treated it. Creature into Object. If you turn a creature into an object, it transforms along with whatever it is wearing and carrying into that form, as long as the object's size is no larger than the creature's size. The creature's statistics become those of the object, and the creature has no memory of time spent in this form, after the spell ends and it returns to its normal form.</t>
  </si>
  <si>
    <t>True Resurrection</t>
  </si>
  <si>
    <t>V, S, M (a sprinkle of holy water and diamonds worth at least 25,000 gp, which the spell consumes)</t>
  </si>
  <si>
    <t>You touch a creature that has been dead for no longer than 200 years and that died for any reason except old age. If the creature's soul is free and willing, the creature is restored to life with all its hit points.This spell closes all wounds, neutralizes any poison, cures all diseases, and lifts any curses affecting the creature when it died. The spell replaces damaged or missing organs and limbs. If the creature was undead, it is restored to its non-undead form.The spell can even provide a new body if the original no longer exists, in which case you must speak the creature's name. The creature then appears in an unoccupied space you choose within 10 feet of you.</t>
  </si>
  <si>
    <t>Weird</t>
  </si>
  <si>
    <t>Drawing on the deepest fears of a group of creatures, you create illusory creatures in their minds, visible only to them. Each creature in a 30-foot-radius sphere centered on a point of your choice within range must make a Wisdom saving throw. On a failed save, a creature becomes frightened for the duration. The illusion calls on the creature's deepest fears, manifesting its worst nightmares as an implacable threat. At the end of each of the frightened creature's turns, it must succeed on a Wisdom saving throw or take 4d10 psychic damage. On a successful save, the spell ends for that creature.</t>
  </si>
  <si>
    <t>Wish</t>
  </si>
  <si>
    <t>Wish is the mightiest spell a mortal creature can cast. By simply speaking aloud, you can alter the very foundations of reality in accord with your desires.The basic use of this spell is to duplicate any other spell of 8th level or lower. You don't need to meet any requirements in that spell, including costly components. The spell simply takes effect. Alternatively, you can create one of the following effects of your choice:You create one object of up to 25,000 gp in value that isn't a magic item. The object can be no more than 300 feet in any dimension, and it appears in an unoccupied space you can see on the ground.You allow up to twenty creatures that you can see to regain all hit points, and you end all effects on them described in the greater restoration spell.You grant up to ten creatures that you can see resistance to a damage type you choose.You grant up to ten creatures you can see immunity to a single spell or other magical effect for 8 hours. For instance, you could make yourself and all your companions immune to a lich's life drain attack.You undo a single recent event by forcing a reroll of any roll made within the last round (including your last turn). Reality reshapes itself to accommodate the new result. For example, a wish spell could undo an opponent's successful save, a foe's critical hit, or a friend's failed save. You can force the reroll to be made with advantage or disadvantage, and you can choose whether to use the reroll or the original roll.You might be able to achieve something beyond the scope of the above examples. State your wish to the DM as precisely as possible. The DM has great latitude in ruling what occurs in such an instance; the greater the wish, the greater the likelihood that something goes wrong. This spell might simply fail, the effect you desire might only be partly achieved, or you might suffer some unforeseen consequence as a result of how you worded the wish. For example, wishing that a villain were dead might propel you forward in time to a period when that villain is no longer alive, effectively removing you from the game. Similarly, wishing for a legendary magic item or artifact might instantly transport you to the presence of the item's current owner.The stress of casting this spell to produce any effect other than duplicating another spell weakens you. After enduring that stress, each time you cast a spell until you finish a long rest, you take 1d10 necrotic damage per level of that spell. This damage can't be reduced or prevented in any way. In addition, your Strength drops to 3, if it isn't 3 or lower already, for 2d4 days. For each of those days that you spend resting and doing nothing more than light activity, your remaining recovery time decreases by 2 days. Finally, there is a 33 percent chance that you are unable to cast wish ever again if you suffer this stress.</t>
  </si>
  <si>
    <t>Class</t>
  </si>
  <si>
    <t>Cant.</t>
  </si>
  <si>
    <t>Choose a Cantrip</t>
  </si>
  <si>
    <t>This Class Does Not Recieve Cantrips</t>
  </si>
  <si>
    <t>Blade Ward</t>
  </si>
  <si>
    <t>Choose a Spell</t>
  </si>
  <si>
    <t>C</t>
  </si>
  <si>
    <t>Friends</t>
  </si>
  <si>
    <t>Compelled Duel</t>
  </si>
  <si>
    <t>Prestigitation</t>
  </si>
  <si>
    <t>Armor of Agathys</t>
  </si>
  <si>
    <t>Arms of Hadar</t>
  </si>
  <si>
    <t>Searing Smite</t>
  </si>
  <si>
    <t>Thunderous Smite</t>
  </si>
  <si>
    <t>Wrathful Smite</t>
  </si>
  <si>
    <t>Hex</t>
  </si>
  <si>
    <t>Illusionary Script</t>
  </si>
  <si>
    <t>Witch Bolt</t>
  </si>
  <si>
    <t>Chromatic Orb</t>
  </si>
  <si>
    <t>Cloud of Daggers</t>
  </si>
  <si>
    <t>Crown of Madness</t>
  </si>
  <si>
    <t>Aura of Vitality</t>
  </si>
  <si>
    <t>Blinding Smite</t>
  </si>
  <si>
    <t>Crusader's Mantle</t>
  </si>
  <si>
    <t>Elemental Weapon</t>
  </si>
  <si>
    <t>Ray of Sickness</t>
  </si>
  <si>
    <t>Hunger of Hadar</t>
  </si>
  <si>
    <t>Aura of Life</t>
  </si>
  <si>
    <t>Aura of Purity</t>
  </si>
  <si>
    <t>Staggering Smite</t>
  </si>
  <si>
    <t>Banishing Smite</t>
  </si>
  <si>
    <t>Circle of Power</t>
  </si>
  <si>
    <t>Destructive Wave</t>
  </si>
  <si>
    <t>Feign Death</t>
  </si>
  <si>
    <t>No 6th level Spells for Guardian</t>
  </si>
  <si>
    <t>No 7th level Spells for Guardian</t>
  </si>
  <si>
    <t>No 8th level Spells for Guardian</t>
  </si>
  <si>
    <t>No 9th level Spells for Guardian</t>
  </si>
  <si>
    <t>Arcane Gate</t>
  </si>
  <si>
    <t>Phantasmal Force</t>
  </si>
  <si>
    <t>Power Word Heal</t>
  </si>
  <si>
    <t>Telepathy</t>
  </si>
  <si>
    <t>Ensnaring Strike</t>
  </si>
  <si>
    <t>Thorn Whip</t>
  </si>
  <si>
    <t>Hail of Thorns</t>
  </si>
  <si>
    <t>Beast Sense</t>
  </si>
  <si>
    <t>Dissonant Whispers</t>
  </si>
  <si>
    <t>Cordon of Arrows</t>
  </si>
  <si>
    <t>Conjure Barrage</t>
  </si>
  <si>
    <t>Lightning Arrow</t>
  </si>
  <si>
    <t>Grasping Vine</t>
  </si>
  <si>
    <t>Conjure Volley</t>
  </si>
  <si>
    <t>Swift Quiver</t>
  </si>
  <si>
    <t>Tsunami</t>
  </si>
  <si>
    <t>Hi</t>
  </si>
  <si>
    <t>yes</t>
  </si>
  <si>
    <t>Okay</t>
  </si>
  <si>
    <t>you</t>
  </si>
  <si>
    <r>
      <rPr>
        <rFont val="Arial, sans-serif"/>
        <b/>
        <color rgb="FF434343"/>
        <sz val="14.0"/>
      </rPr>
      <t xml:space="preserve">Proficiency </t>
    </r>
    <r>
      <rPr>
        <rFont val="Arial, sans-serif"/>
        <b/>
        <color rgb="FF434343"/>
        <sz val="14.0"/>
        <u/>
      </rPr>
      <t>Bonus</t>
    </r>
  </si>
  <si>
    <t>Features</t>
  </si>
  <si>
    <t>Rages</t>
  </si>
  <si>
    <r>
      <rPr>
        <rFont val="Arial, sans-serif"/>
        <b/>
        <color rgb="FF434343"/>
        <sz val="14.0"/>
      </rPr>
      <t xml:space="preserve">Rage </t>
    </r>
    <r>
      <rPr>
        <rFont val="Arial, sans-serif"/>
        <b/>
        <color rgb="FF434343"/>
        <sz val="14.0"/>
        <u/>
      </rPr>
      <t>Damage</t>
    </r>
  </si>
  <si>
    <t>Rage</t>
  </si>
  <si>
    <t>Unarmored Defense</t>
  </si>
  <si>
    <t>Reckless Attack</t>
  </si>
  <si>
    <t>Ability Score Improvement</t>
  </si>
  <si>
    <t>Extra Attack</t>
  </si>
  <si>
    <t>Feral Instinct</t>
  </si>
  <si>
    <t>+4</t>
  </si>
  <si>
    <t>Brutal Critical (1 die)</t>
  </si>
  <si>
    <t>10th</t>
  </si>
  <si>
    <t>11th</t>
  </si>
  <si>
    <t>Relentless Rage</t>
  </si>
  <si>
    <t>12th</t>
  </si>
  <si>
    <t>13th</t>
  </si>
  <si>
    <t>Brutal Critical (2 dice)</t>
  </si>
  <si>
    <t>14th</t>
  </si>
  <si>
    <t>15th</t>
  </si>
  <si>
    <t>Persistent Rage</t>
  </si>
  <si>
    <t>16th</t>
  </si>
  <si>
    <t>17th</t>
  </si>
  <si>
    <t>+6</t>
  </si>
  <si>
    <t>Brutal Critical (3 dice)</t>
  </si>
  <si>
    <t>18th</t>
  </si>
  <si>
    <t>Indomitable Might</t>
  </si>
  <si>
    <t>19th</t>
  </si>
  <si>
    <t>20th</t>
  </si>
  <si>
    <t>Primal Champion</t>
  </si>
  <si>
    <t>1d12</t>
  </si>
  <si>
    <t>12 + Con @ 1st, 7 + Con @ &gt; 1st</t>
  </si>
  <si>
    <t>Light, Medium, Shields</t>
  </si>
  <si>
    <t>Simple and Martial</t>
  </si>
  <si>
    <t>None</t>
  </si>
  <si>
    <t>Strength and Constitution</t>
  </si>
  <si>
    <t>Choose 2 from Animal Handling, Athletics, Intimidation, Nature, Perception, and Survival.</t>
  </si>
  <si>
    <t>(1st)</t>
  </si>
  <si>
    <t xml:space="preserve">You can use a bonus action on your turn to enter a Rage. While your Rage lasts, you gain all the benefits listed below, so long as you aren't wearing heavy armor:
        You have advantage on any Constitution checks, Strength checks, and Strength saving throws that you make. 
        Whenever you hit with a Strength-based weapon attack you deal a bonus +2 damage of the weapon's type. As 
        you gain Barbarian levels, this damage bonus increases to match the Rage column on the Barbarian table.
        You resist all bludgeoning, piercing, and slashing damage.     
        You cannot cast spells or concentrate on spells or effects.                
Your Rage lasts until the end of your next turn, but it ends early if you become unconscious. You can extend your Rage to the end of your next turn by attacking a creature, taking damage, making a Strength check, or using a bonus action to extend it. You can maintain your Rage for up to 10 minutes.                        
Once you enter a Rage, you must finish a short or long rest before you can Rage again. As you gain Barbarian levels, you can Rage additional times between each short or long rest, as shown in the Rages column on the Barbarian table above.                        </t>
  </si>
  <si>
    <t>While you are not wearing any armor, your Armor Class equals 10 + your Dexterity modifier + your Constitution modifier. You can use a shield and still gain this benefit.</t>
  </si>
  <si>
    <t>(2nd)</t>
  </si>
  <si>
    <t>When you make your first attack on your turn, you can decide to attack recklessly. Doing so gives you advantage on melee weapon attack rolls using Strength during this turn, but attack rolls against you have advantage until your next turn.</t>
  </si>
  <si>
    <t>(4th)</t>
  </si>
  <si>
    <t>ASI</t>
  </si>
  <si>
    <t>(5th)</t>
  </si>
  <si>
    <t xml:space="preserve"> You can attack twice, instead of once, whenever you take the Attack action on your turn.</t>
  </si>
  <si>
    <t>(7th)</t>
  </si>
  <si>
    <t>Feral Instincts</t>
  </si>
  <si>
    <t xml:space="preserve">You have advantage on initiative rolls.
Additionally, if you are surprised at the beginning of combat and aren't incapacitated, you can act normally on your first turn, but only if you enter your rage before doing anything else on that turn.                        </t>
  </si>
  <si>
    <t>(8th)</t>
  </si>
  <si>
    <t>(9th)</t>
  </si>
  <si>
    <t>You can roll one additional weapon damage die when determining the extra damage for a critical hit with a melee attack.</t>
  </si>
  <si>
    <t>(11th)</t>
  </si>
  <si>
    <t xml:space="preserve">If you drop to 0 hit points while you're raging and don't die outright, you can make a DC 10 Constitution saving throw. If you succeed, you drop to 1 hit point instead.
Each time you use this feature after the first, the DC increases by 5. When you finish a short or long rest, the DC resets to 10.                        </t>
  </si>
  <si>
    <t>(12th)</t>
  </si>
  <si>
    <t>(13th)</t>
  </si>
  <si>
    <t>You can roll two additional weapon damage die when determining the extra damage for a critical hit with a melee attack.</t>
  </si>
  <si>
    <t>(15th)</t>
  </si>
  <si>
    <t>Your rage ends early only if you fall unconscious or if you choose to end it.</t>
  </si>
  <si>
    <t>(16th)</t>
  </si>
  <si>
    <t>(17th)</t>
  </si>
  <si>
    <t>You can roll three additional weapon damage die when determining the extra damage for a critical hit with a melee attack.</t>
  </si>
  <si>
    <t>(18th)</t>
  </si>
  <si>
    <t>If your total for a Strength check is less than your Strength score, you can use that score in place of the total.</t>
  </si>
  <si>
    <t>(19th)</t>
  </si>
  <si>
    <t>(20th)</t>
  </si>
  <si>
    <t>Your Strength and Constitution scores increase by 4. Your maximum for those scores is now 24.</t>
  </si>
  <si>
    <r>
      <rPr>
        <rFont val="Arial, sans-serif"/>
        <b/>
        <color rgb="FF434343"/>
        <sz val="14.0"/>
      </rPr>
      <t xml:space="preserve">Proficiency </t>
    </r>
    <r>
      <rPr>
        <rFont val="Arial, sans-serif"/>
        <b/>
        <color rgb="FF434343"/>
        <sz val="14.0"/>
        <u/>
      </rPr>
      <t>Bonus</t>
    </r>
  </si>
  <si>
    <r>
      <rPr>
        <rFont val="Arial, sans-serif"/>
        <b/>
        <color rgb="FF434343"/>
        <sz val="14.0"/>
      </rPr>
      <t xml:space="preserve">Cantrips </t>
    </r>
    <r>
      <rPr>
        <rFont val="Arial, sans-serif"/>
        <b/>
        <color rgb="FF434343"/>
        <sz val="14.0"/>
        <u/>
      </rPr>
      <t>Known</t>
    </r>
  </si>
  <si>
    <r>
      <rPr>
        <rFont val="Arial, sans-serif"/>
        <b/>
        <color rgb="FF434343"/>
        <sz val="14.0"/>
      </rPr>
      <t xml:space="preserve">Spells </t>
    </r>
    <r>
      <rPr>
        <rFont val="Arial, sans-serif"/>
        <b/>
        <color rgb="FF434343"/>
        <sz val="14.0"/>
        <u/>
      </rPr>
      <t>Known</t>
    </r>
  </si>
  <si>
    <r>
      <rPr>
        <rFont val="Arial, sans-serif"/>
        <b/>
        <color rgb="FF434343"/>
        <sz val="14.0"/>
      </rPr>
      <t xml:space="preserve">Spell </t>
    </r>
    <r>
      <rPr>
        <rFont val="Arial, sans-serif"/>
        <b/>
        <color rgb="FF434343"/>
        <sz val="14.0"/>
        <u/>
      </rPr>
      <t>Slots</t>
    </r>
  </si>
  <si>
    <r>
      <rPr>
        <rFont val="Arial, sans-serif"/>
        <b/>
        <color rgb="FF434343"/>
        <sz val="14.0"/>
      </rPr>
      <t xml:space="preserve">Slot </t>
    </r>
    <r>
      <rPr>
        <rFont val="Arial, sans-serif"/>
        <b/>
        <color rgb="FF434343"/>
        <sz val="14.0"/>
        <u/>
      </rPr>
      <t>Level</t>
    </r>
  </si>
  <si>
    <r>
      <rPr>
        <rFont val="Arial, sans-serif"/>
        <b/>
        <color rgb="FF434343"/>
        <sz val="14.0"/>
      </rPr>
      <t xml:space="preserve">Invocations </t>
    </r>
    <r>
      <rPr>
        <rFont val="Arial, sans-serif"/>
        <b/>
        <color rgb="FF434343"/>
        <sz val="14.0"/>
        <u/>
      </rPr>
      <t>Known</t>
    </r>
  </si>
  <si>
    <t>Pact Magic</t>
  </si>
  <si>
    <t>Eldritch Invocations</t>
  </si>
  <si>
    <t>Patron's Own Luck</t>
  </si>
  <si>
    <t>Eldritch Resilience</t>
  </si>
  <si>
    <t>Mystic Arcanum (6th level)</t>
  </si>
  <si>
    <t>Eldritch Master</t>
  </si>
  <si>
    <t>1d8</t>
  </si>
  <si>
    <t>8 + Con @ 1st, 5 + Con @ &gt; 1st</t>
  </si>
  <si>
    <t>Wisdom and Charisma</t>
  </si>
  <si>
    <t>Choose 2 from Arcana, Deception, History, Intimidation, Investigation, Nature, and Religion.</t>
  </si>
  <si>
    <r>
      <rPr>
        <rFont val="Calibri"/>
        <b/>
        <color rgb="FF434343"/>
        <sz val="12.0"/>
      </rPr>
      <t xml:space="preserve">Your arcane research and the magic bestowed on you by your patron have given you facility with spells.
</t>
    </r>
    <r>
      <rPr>
        <rFont val="Calibri"/>
        <b/>
        <color rgb="FF434343"/>
        <sz val="12.0"/>
        <u/>
      </rPr>
      <t>Spellcasting Focus</t>
    </r>
    <r>
      <rPr>
        <rFont val="Calibri"/>
        <b/>
        <color rgb="FF434343"/>
        <sz val="12.0"/>
      </rPr>
      <t xml:space="preserve">
You can use an arcane focus as a spellcasting focus for your warlock spells.</t>
    </r>
  </si>
  <si>
    <t>You gain two eldritch invocations of your choice, you gain additional invocations of your choice, as shown in the Invocations Known column of the Warlock table.
Additionally, when you gain a level in this class, you can choose one of the invocations you know and replace it with another invocation that you could learn at that level.
If an eldritch invocation has prerequisites, you must meet them to learn it. You can learn the invocation at the same time that you meet its prerequisites. A level prerequisite refers to your level in this class.</t>
  </si>
  <si>
    <t>(6th)</t>
  </si>
  <si>
    <t>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</si>
  <si>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(10th)</t>
  </si>
  <si>
    <t>You can choose one damage type when you finish a short or long rest. You gain resistance to that damage type until you choose a different one with this feature. Damage from magical weapons or silver weapons ignores this resistance.</t>
  </si>
  <si>
    <t>(14th)</t>
  </si>
  <si>
    <t>Mystic Arcanum</t>
  </si>
  <si>
    <t>Choose one 6th-level spell from the warlock spell list as this arcanum.
You can cast your arcanum spell once without expending a spell slot. You must finish a long rest before you can do so again.</t>
  </si>
  <si>
    <t>You can spend 1 minute entreating your patron for aid to regain all your expended spell slots from your Pact Magic feature. Once you regain spell slots with this feature, you must finish a long rest before you can do so again.</t>
  </si>
  <si>
    <t>Proficiency</t>
  </si>
  <si>
    <t xml:space="preserve">Spells </t>
  </si>
  <si>
    <t>Spell</t>
  </si>
  <si>
    <t>Max</t>
  </si>
  <si>
    <t>Bonus</t>
  </si>
  <si>
    <t>Known</t>
  </si>
  <si>
    <t>Points</t>
  </si>
  <si>
    <t>Spell Level</t>
  </si>
  <si>
    <t>Lay on Hands</t>
  </si>
  <si>
    <t>Divine Smite</t>
  </si>
  <si>
    <t>Defense</t>
  </si>
  <si>
    <t>Spellcasting</t>
  </si>
  <si>
    <t>Divine Health</t>
  </si>
  <si>
    <t>Improved Divine Smite</t>
  </si>
  <si>
    <t>Cleansing Touch</t>
  </si>
  <si>
    <t>Holy Nimbus</t>
  </si>
  <si>
    <t>1d10</t>
  </si>
  <si>
    <t>10 + Con @ 1st, 6 + Con @ &gt; 1st</t>
  </si>
  <si>
    <t>Light, Medium, Heavy, Shields</t>
  </si>
  <si>
    <t>Choose 2 from Athletics, Insight, Intimidation, Medicine, Persuasion, and Religion.</t>
  </si>
  <si>
    <t xml:space="preserve">You have a pool of healing power that replenishes when you take a long rest. With that pool, you can restore a total number of hit points equal to your paladin level × 5.
As an action, you can touch a creature and draw power from the pool to restore a number of hit points to that creature, up to the maximum amount remaining in your pool.
Alternatively, you can expend 5 hit points from your pool of healing to cure the target of one disease or neutralize one poison affecting it. You can cure multiple diseases and neutralize multiple poisons with a single use of Lay on Hands, expending hit points separately for each one.
This feature has no effect on undead and constructs.            </t>
  </si>
  <si>
    <t>When you hit a creature with a melee weapon attack, you can expend one spell point to deal radiant damage to the target, in addition to the weapon's damage. The extra damage is 2d6 for 1 spell point, plus 1d8 for each spell point greater than 1, to a maximum of 5d6. The damage increases by 1d6 if the target is an undead or a fiend, to a maximum of 6d6.</t>
  </si>
  <si>
    <t>While you are wearing armor, you gain a +1 bonus to AC.</t>
  </si>
  <si>
    <r>
      <rPr>
        <rFont val="Calibri"/>
        <b/>
        <color rgb="FF434343"/>
        <sz val="12.0"/>
      </rPr>
      <t xml:space="preserve">You have learned to draw on divine magic through an Oath
</t>
    </r>
    <r>
      <rPr>
        <rFont val="Calibri"/>
        <b/>
        <color rgb="FF434343"/>
        <sz val="12.0"/>
        <u/>
      </rPr>
      <t xml:space="preserve">Spellcasting Focus
</t>
    </r>
    <r>
      <rPr>
        <rFont val="Calibri"/>
        <b/>
        <color rgb="FF434343"/>
        <sz val="12.0"/>
      </rPr>
      <t>You can use a holy symbol as a spellcasting focus for your paladin spells.</t>
    </r>
  </si>
  <si>
    <t>(3rd)</t>
  </si>
  <si>
    <t>You are immune to disease.</t>
  </si>
  <si>
    <t>Whenever you hit a creature with a melee weapon, the creature takes an extra 1d8 radiant damage.</t>
  </si>
  <si>
    <t>You can use your action to end one spell on yourself or on one willing creature that you touch.
You can use this feature a number of times equal to your Proficiency Bonus. You regain expended uses when you finish a long rest.</t>
  </si>
  <si>
    <t>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</si>
  <si>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Cantrips</t>
  </si>
  <si>
    <t>Life Domain</t>
  </si>
  <si>
    <t>Disciple of Life</t>
  </si>
  <si>
    <t>Preserve Life</t>
  </si>
  <si>
    <t>Preserve Life (2/rest)</t>
  </si>
  <si>
    <t>Blessed Healer</t>
  </si>
  <si>
    <t>Divine Strike</t>
  </si>
  <si>
    <t>Divine Intervention</t>
  </si>
  <si>
    <t>Preserve Life (Revive)</t>
  </si>
  <si>
    <t>Supreme Healing</t>
  </si>
  <si>
    <t>Preserve Life (3/rest)</t>
  </si>
  <si>
    <t>Divine Intervention Improvement</t>
  </si>
  <si>
    <t>Choose 2 from History, Insight, Medicine, Persuasion, and Religion.</t>
  </si>
  <si>
    <t xml:space="preserve">At each indicated cleric level, you learn the listed spell.
</t>
  </si>
  <si>
    <t>Cleric Level</t>
  </si>
  <si>
    <t>Spells</t>
  </si>
  <si>
    <t>Your healing spells are more effective. Whenever you use a spell of 1st level or higher to restore hit points to a creature, the creature regains additional hit points equal to 2 + the spell's level.</t>
  </si>
  <si>
    <t>As a conduit for divine power, you can cast cleric spells.
Ritual Casting:
     You can cast any bard spell you know as a ritual if that spell has the ritual tag.
Spellcasting Focus:
     You can use a holy symbol as a spellcasting focus for your cleric spells.</t>
  </si>
  <si>
    <t>As 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 a construct.
You must then finish a short or long rest to use you Preserve Life again.</t>
  </si>
  <si>
    <t>You can use Preserve Life twice between rests.</t>
  </si>
  <si>
    <t>The healing spells you cast on others heal you as well. When you cast a spell of 1st level or higher that restores hit points to a creature other than you, you regain hit points equal to 2 + the spell's level.</t>
  </si>
  <si>
    <t>you gain the ability to infuse your weapon strikes with divine energy. Once on each of your turns when you hit a creature with a weapon attack, you can cause the attack to deal an extra 1d8 radiant damage to the target.</t>
  </si>
  <si>
    <t>You can call on your deity to intervene on your behalf when your need is great.
Imploring your deity's aid requires you to use your action. Describe the assistance you seek, and roll percentile dice. If you roll a number equal to or lower than your cleric level, your deity intervenes. The DM chooses the nature of the intervention; the effect of any cleric spell or cleric domain spell would be appropriate. If your deity intervenes, you can't use this feature again for 7 days. Otherwise, you can use it again after you finish a long rest.</t>
  </si>
  <si>
    <t>Preserve Life can now restore a creature up to its maximum value.
As part of Preserve Life you can also choose a number of dead creatures equal to your WIS within 30 feet of you to revive as if if you had cast the spell revivify.</t>
  </si>
  <si>
    <t>When you would normally roll one or more dice to restore hit points with a spell, you instead use the highest number possible for each die. For example, instead of restoring 2d6 hit points to a creature, you restore 12.</t>
  </si>
  <si>
    <t>\</t>
  </si>
  <si>
    <t>You can use Preserve Life three times between rests.</t>
  </si>
  <si>
    <t>Your call for intervention succeeds automatically, no roll required.</t>
  </si>
  <si>
    <t>Arcane Recovery</t>
  </si>
  <si>
    <t>Arcane Recovery (2)</t>
  </si>
  <si>
    <t>Arcane Recovery (3)</t>
  </si>
  <si>
    <t>Spell Mastery</t>
  </si>
  <si>
    <t>Signature Spells</t>
  </si>
  <si>
    <t>1d6</t>
  </si>
  <si>
    <t>6 + Con @ 1st, 4 + Con @ &gt; 1st</t>
  </si>
  <si>
    <t>Daggers, Darts, Slings, Quarterstaffs, and Light Crossbows</t>
  </si>
  <si>
    <t>Intelligence and Wisdom</t>
  </si>
  <si>
    <t>Choose 2 from Arcana, History, Insight, Investigation, Medicine, and Religion.</t>
  </si>
  <si>
    <t>Once per long rest, you can choose to recover expended spell points equal to 1/2 your mage level rounded down, over the coarse of 10 minutes.</t>
  </si>
  <si>
    <r>
      <rPr>
        <rFont val="Calibri"/>
        <b/>
        <color rgb="FF434343"/>
        <sz val="12.0"/>
      </rPr>
      <t xml:space="preserve">As a student of arcane magic, you have a spellbook containing spells that show the first glimmerings of your true power.
</t>
    </r>
    <r>
      <rPr>
        <rFont val="Calibri"/>
        <b/>
        <color rgb="FF434343"/>
        <sz val="12.0"/>
        <u/>
      </rPr>
      <t xml:space="preserve">Ritual Casting
</t>
    </r>
    <r>
      <rPr>
        <rFont val="Calibri"/>
        <b/>
        <color rgb="FF434343"/>
        <sz val="12.0"/>
      </rPr>
      <t xml:space="preserve">You can cast a wizard spell as a ritual if that spell has the ritual tag and you have the spell in your spellbook. You don't need to have the spell prepared.
</t>
    </r>
    <r>
      <rPr>
        <rFont val="Calibri"/>
        <b/>
        <color rgb="FF434343"/>
        <sz val="12.0"/>
        <u/>
      </rPr>
      <t xml:space="preserve">Spellcasting Focus
</t>
    </r>
    <r>
      <rPr>
        <rFont val="Calibri"/>
        <b/>
        <color rgb="FF434343"/>
        <sz val="12.0"/>
      </rPr>
      <t>You can use an arcane focus as a spellcasting focus for your wizard spells.</t>
    </r>
  </si>
  <si>
    <t xml:space="preserve"> You can use Arcane Recovery twice between long rests.</t>
  </si>
  <si>
    <t xml:space="preserve"> You can use Arcane Recovery three times between long rests.</t>
  </si>
  <si>
    <t>Choose a 1st-level wizard spell and a 2nd-level wizard spell that are in your spellbook. You can cast those spells at their lowest level without expending spell points when you have them prepared. If you want to cast either spell at a higher level, you must expend spell points as normal.
By spending 8 hours in study, you can exchange one or both of the spells you chose for different spells of the same levels.</t>
  </si>
  <si>
    <t>Choose two 3rd-level wizard spells in your spellbook as your signature spells. You always have these spells prepared, they don't count against the number of spells you have prepared, and you can cast each of them once at 3rd level without expending spell points. When you do so, you can't do so again until you finish a short or long rest.
If you want to cast either spell at a higher level, you must expend a spell slot as normal.</t>
  </si>
  <si>
    <r>
      <rPr>
        <rFont val="Arial, sans-serif"/>
        <b/>
        <color rgb="FF434343"/>
        <sz val="14.0"/>
      </rPr>
      <t xml:space="preserve">Proficiency </t>
    </r>
    <r>
      <rPr>
        <rFont val="Arial, sans-serif"/>
        <b/>
        <color rgb="FF434343"/>
        <sz val="14.0"/>
        <u/>
      </rPr>
      <t>Bonus</t>
    </r>
  </si>
  <si>
    <r>
      <rPr>
        <rFont val="Arial, sans-serif"/>
        <b/>
        <color rgb="FF434343"/>
        <sz val="14.0"/>
      </rPr>
      <t xml:space="preserve">Martial </t>
    </r>
    <r>
      <rPr>
        <rFont val="Arial, sans-serif"/>
        <b/>
        <color rgb="FF434343"/>
        <sz val="14.0"/>
        <u/>
      </rPr>
      <t>Arts</t>
    </r>
  </si>
  <si>
    <t>Ki Points</t>
  </si>
  <si>
    <t>Martial Arts</t>
  </si>
  <si>
    <t>1d4</t>
  </si>
  <si>
    <t>Ki</t>
  </si>
  <si>
    <t>Slow Fall</t>
  </si>
  <si>
    <t>Ki-Empowered Strikes</t>
  </si>
  <si>
    <t>Evasion</t>
  </si>
  <si>
    <t>Stillness of Mind</t>
  </si>
  <si>
    <t>Purity of Body</t>
  </si>
  <si>
    <t>Tongue of the Sun and Moon</t>
  </si>
  <si>
    <t>Diamond Soul</t>
  </si>
  <si>
    <t>Timeless Body</t>
  </si>
  <si>
    <t>Empty Body</t>
  </si>
  <si>
    <t>Perfect Self</t>
  </si>
  <si>
    <t>Simple and Shortswords</t>
  </si>
  <si>
    <t>Any one type of artisan's tools or any one musical instrument of your choice</t>
  </si>
  <si>
    <t>Strength and Dexterity</t>
  </si>
  <si>
    <t>Choose 2 from Acrobatics, Athletics, History, Insight, Religion, and Stealth.</t>
  </si>
  <si>
    <t xml:space="preserve">Your practice of martial arts gives you mastery of combat styles that use unarmed strikes and monk weapons, which any melee weapons that don't have the two-handed or heavy property that you are profiecient in.
You gain the following benefits while you are unarmed or wielding only monk weapons and you aren't wearing armor or wielding a shield.
        You can use Dexterity instead of Strength for the attack and damage rolls of your unarmed strikes and monk 
        weapons.
        You can roll a d4 in place of the normal damage of your unarmed strike or monk weapon. This die changes as 
        you gain monk levels, as shown in the Martial Arts column of the Monk table.
        When you use the Attack action with an unarmed strike or a monk weapon on your turn, you can make one 
        unarmed strike as a bonus action.      </t>
  </si>
  <si>
    <t>While you are wearing no armor and not wielding a shield, your AC equals 10 + your Dexterity modifier + your Wisdom modifier.</t>
  </si>
  <si>
    <r>
      <rPr>
        <rFont val="Calibri"/>
        <b/>
        <color rgb="FF434343"/>
        <sz val="12.0"/>
      </rPr>
      <t xml:space="preserve">Your training allows you to harness the mystic energy of ki. Your access to this energy is represented by a number of ki points. Your monk level determines the number of points you have, as shown in the Ki Points column of the Monk table.
When you spend a ki point, it is unavailable until you finish a short or long rest.
Some of your ki features require your target to make a saving throw to resist the feature's effects. The saving throw DC is calculated as follows:
                                                 Ki save DC = 8 + your proficiency bonus + your Wisdom modifier
Flurry of Blows. </t>
    </r>
    <r>
      <rPr>
        <rFont val="Calibri"/>
        <b val="0"/>
        <color rgb="FF434343"/>
        <sz val="12.0"/>
      </rPr>
      <t>Immediately after you take the Attack action on your turn, you can spend 1 ki point to make two 
               unarmed strikes as a bonus action.</t>
    </r>
    <r>
      <rPr>
        <rFont val="Calibri"/>
        <b/>
        <color rgb="FF434343"/>
        <sz val="12.0"/>
      </rPr>
      <t xml:space="preserve">
Patient Defense. </t>
    </r>
    <r>
      <rPr>
        <rFont val="Calibri"/>
        <b val="0"/>
        <color rgb="FF434343"/>
        <sz val="12.0"/>
      </rPr>
      <t>You can spend 1 ki point to take the Dodge action as a bonus action on your turn.</t>
    </r>
    <r>
      <rPr>
        <rFont val="Calibri"/>
        <b/>
        <color rgb="FF434343"/>
        <sz val="12.0"/>
      </rPr>
      <t xml:space="preserve">
Step of the Wind. </t>
    </r>
    <r>
      <rPr>
        <rFont val="Calibri"/>
        <b val="0"/>
        <color rgb="FF434343"/>
        <sz val="12.0"/>
      </rPr>
      <t>You can spend 1 ki point to take the Disengage or Dash action as a bonus action on your turn, and 
               your jump distance is doubled for the turn.</t>
    </r>
  </si>
  <si>
    <t>Slowfall</t>
  </si>
  <si>
    <t>You can use your reaction when you fall to reduce any falling damage you take by an amount equal to five times your monk level.</t>
  </si>
  <si>
    <t>Your unarmed strikes count as magical for the purpose of overcoming resistance and immunity to nonmagical attacks and damage.</t>
  </si>
  <si>
    <t>When you are subjected to an effect that allows you to make a Dexterity saving throw to take only half damage, you instead take no damage if you succeed on the saving throw, and only half damage if you fail.</t>
  </si>
  <si>
    <t>You can use your action to end one effect on yourself that is causing you to be charmed or frightened.</t>
  </si>
  <si>
    <t xml:space="preserve"> You are immune to disease and poison.</t>
  </si>
  <si>
    <t>You understand all spoken languages. Moreover, any creature that can understand a language can understand what you say.</t>
  </si>
  <si>
    <t>You proficiency in all saving throws.
Additionally, whenever you make a saving throw and fail, you can spend 1 ki point to reroll it and take the second result.</t>
  </si>
  <si>
    <t>Your ki sustains you so that you suffer none of the frailty of old age, and you can't be aged magically. You can still die of old age, however. In addition, you no longer need food or water.</t>
  </si>
  <si>
    <t>You can use your action to spend 4 ki points to become invisible for 1 minute. During that time, you also have resistance to all damage but force damage.
Additionally, you can spend 8 ki points to cast the astral projection spell, without needing material components. When you do so, you can't take any other creatures with you.</t>
  </si>
  <si>
    <t>When you roll for initiative and have no ki points remaining, you regain 4 ki points.</t>
  </si>
  <si>
    <t>Bardic Inspiration (d4)</t>
  </si>
  <si>
    <t>Song of Rest (d4)</t>
  </si>
  <si>
    <t>Bardic Inspiration (d6)</t>
  </si>
  <si>
    <t>Font of Inspiration</t>
  </si>
  <si>
    <t>Countercharm</t>
  </si>
  <si>
    <t>Song of Rest (d6)</t>
  </si>
  <si>
    <t>Bardic Inspiration (d8)</t>
  </si>
  <si>
    <t>Song of Rest (d8)</t>
  </si>
  <si>
    <t>Bardic Inspiration (d10)</t>
  </si>
  <si>
    <t>Song of Rest (d10)</t>
  </si>
  <si>
    <t>Superior Inspiration</t>
  </si>
  <si>
    <t>Simple, Hand Crossbows, Longswords, Rapiers, and Shortswords</t>
  </si>
  <si>
    <t>Three musical instruments of your choice</t>
  </si>
  <si>
    <t>Dexterity and Charisma</t>
  </si>
  <si>
    <t>Choose any 3</t>
  </si>
  <si>
    <t xml:space="preserve">You can use a bonus action on your turn or a reaction on another creature's turn to choose one creature other than yourself within 60 feet of you who can hear you. That creature gains one Bardic Inspiration die, a d4.
Once within the next 10 minutes, the creature can roll the die and add the number rolled to one ability check, attack roll, or saving throw it makes. The creature can wait until after it rolls the d20 before deciding to use the Bardic Inspiration die, but must decide before the DM says whether the roll succeeds or fails. Once the Bardic Inspiration die is rolled, it is lost. A creature can have only one Bardic Inspiration die at a time.
You can use this feature a number of times equal to your Charisma modifier (a minimum of once). You regain any expended uses when you finish a long rest.
Your Bardic Inspiration die changes when you reach certain levels in this class. The die becomes a d6 at 5th level, a d8 at 10th level, and a d10 at 15th level.                                                                        </t>
  </si>
  <si>
    <r>
      <rPr>
        <rFont val="Calibri"/>
        <b/>
        <color rgb="FF434343"/>
        <sz val="12.0"/>
      </rPr>
      <t xml:space="preserve">You have learned to untangle and reshape the fabric of reality in harmony with your wishes and music. Your spells are part of your vast repertoire, magic that you can tune to different situations.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musical instrument as a spellcasting focus for your bard spells.</t>
    </r>
  </si>
  <si>
    <t>You can use soothing music or oration to help revitalize your wounded allies during a short rest. If you or any friendly creatures who can hear your performance regain hit points by spending Hit Dice at the end of the short rest, each of those creatures regains an extra 1d4 hit points.</t>
  </si>
  <si>
    <t>Your Bardic Inspiration die changes to a d6.</t>
  </si>
  <si>
    <t>You now regain all of your expended uses of Bardic Inspiration when you finish a short or long rest.</t>
  </si>
  <si>
    <t>As an action, you can start a performance that lasts until the end of your next turn. During that time, you and any friendly creatures within 30 feet of you have advantage on saving throws against being frightened or charmed. A creature must be able to hear you to gain this benefit. The performance ends early if you are incapacitated or silenced or if you voluntarily end it (no action required).</t>
  </si>
  <si>
    <t>The extra hit points gained from Song of Rest increases to 1d6.</t>
  </si>
  <si>
    <t>Your Bardic Inspiration die changes to a d8.</t>
  </si>
  <si>
    <t>The extra hit points gained from Song of Rest increases to 1d8.</t>
  </si>
  <si>
    <t>Your Bardic Inspiration die changes to a d10.</t>
  </si>
  <si>
    <t>The extra hit points gained from Song of Rest increases to 1d10.</t>
  </si>
  <si>
    <t xml:space="preserve"> When you roll initiative and have no uses of Bardic Inspiration left, you regain one use.</t>
  </si>
  <si>
    <r>
      <rPr>
        <rFont val="Arial, sans-serif"/>
        <b/>
        <color rgb="FF434343"/>
        <sz val="14.0"/>
      </rPr>
      <t xml:space="preserve">Proficiency 
</t>
    </r>
    <r>
      <rPr>
        <rFont val="Arial, sans-serif"/>
        <b/>
        <color rgb="FF434343"/>
        <sz val="14.0"/>
        <u/>
      </rPr>
      <t>Bonus</t>
    </r>
  </si>
  <si>
    <r>
      <rPr>
        <rFont val="Arial, sans-serif"/>
        <b/>
        <color rgb="FF434343"/>
        <sz val="14.0"/>
      </rPr>
      <t xml:space="preserve">Sneak </t>
    </r>
    <r>
      <rPr>
        <rFont val="Arial, sans-serif"/>
        <b/>
        <color rgb="FF434343"/>
        <sz val="14.0"/>
        <u/>
      </rPr>
      <t>Attack</t>
    </r>
  </si>
  <si>
    <t>Sneak Attack</t>
  </si>
  <si>
    <t>Thieves' Cant</t>
  </si>
  <si>
    <t>Cunning Action</t>
  </si>
  <si>
    <t>2d4</t>
  </si>
  <si>
    <t>Uncanny Dodge</t>
  </si>
  <si>
    <t>3d4</t>
  </si>
  <si>
    <t>Expertise</t>
  </si>
  <si>
    <t>4d4</t>
  </si>
  <si>
    <t>5d4</t>
  </si>
  <si>
    <t>Reliable Talent</t>
  </si>
  <si>
    <t>6d4</t>
  </si>
  <si>
    <t>7d4</t>
  </si>
  <si>
    <t>Blindsense</t>
  </si>
  <si>
    <t>Slippery Mind</t>
  </si>
  <si>
    <t>8d4</t>
  </si>
  <si>
    <t>9d4</t>
  </si>
  <si>
    <t>Elusive</t>
  </si>
  <si>
    <t>10d4</t>
  </si>
  <si>
    <t>Stroke of Luck</t>
  </si>
  <si>
    <t>Thieves' Tools</t>
  </si>
  <si>
    <t>Dexterity and Intelligence</t>
  </si>
  <si>
    <t>Choose 4 from Acrobatics, Athletics, Deception, Insight, Intimidation, Investigation, Perception, Performance, Persuasion, Sleight of Hand, and Stealth.</t>
  </si>
  <si>
    <t>Once per turn, you can deal an extra 1d6 damage to one creature you hit with an attack if you have advantage on the attack roll. The attack must use a finesse or a ranged weapon.
You don't need advantage on the attack roll if another enemy of the target is within 5 feet of it, that enemy isn't incapacitated, and you don't have disadvantage on the attack roll.
The amount of the extra damage increases as you gain levels in this class, as shown in the Sneak Attack column of the Rogue table.</t>
  </si>
  <si>
    <t>During your rogue training you learned thieves' cant, a secret mix of dialect, jargon, and code that allows you to hide messages in seemingly normal conversation. Only another creature that knows thieves' cant understands such messages. It takes four times longer to convey such a message than it does to speak the same idea plainly.
In addition, you understand a set of secret signs and symbols used to convey short, simple messages, such as whether an area is dangerous or the territory of a thieves' guild, whether loot is nearby, or whether the people in an area are easy marks or will provide a safe house for thieves on the run.</t>
  </si>
  <si>
    <t>You can take a bonus action on each of your turns in combat. This action can be used only to take the Dash, Disengage, or Hide action.</t>
  </si>
  <si>
    <t>When an attacker that you can see hits you with an attack, you can use your reaction to halve the attack's damage against you.</t>
  </si>
  <si>
    <t>Choose two of your skill proficiencies, or one of your skill proficiencies and your proficiency with thieves' tools. Your proficiency bonus is doubled for any ability check you make that uses either of the chosen proficiencies.</t>
  </si>
  <si>
    <t>Whenever you make an ability check that lets you add your proficiency bonus, you can treat a d20 roll of 9 or lower as a 10.</t>
  </si>
  <si>
    <t>If you are able to hear, you are aware of the location of any hidden or invisible creature within 10 feet of you.</t>
  </si>
  <si>
    <t>You gain proficiency in Wisdom saving throws.</t>
  </si>
  <si>
    <t>No attack roll has advantage against you while you aren't incapacitated.</t>
  </si>
  <si>
    <t>If your attack misses a target within range, you can turn the miss into a hit. Alternatively, if you fail an ability check, you can treat the d20 roll as a 20.
Once you use this feature, you can't use it again until you finish a short or long rest.</t>
  </si>
  <si>
    <t>Sorcerous Origin</t>
  </si>
  <si>
    <t>Font of Magic</t>
  </si>
  <si>
    <t>Metamagic</t>
  </si>
  <si>
    <t>Sorcerous Restoration</t>
  </si>
  <si>
    <t>Constitution and Charisma</t>
  </si>
  <si>
    <t>Choose 2 from Arcana, Deception, Insight, Intimidation, Persuasion, and Religion.</t>
  </si>
  <si>
    <r>
      <rPr>
        <rFont val="Calibri"/>
        <b/>
        <color rgb="FF434343"/>
        <sz val="12.0"/>
      </rPr>
      <t xml:space="preserve">An event in your past, or in the life of a parent or ancestor, left an indelible mark on you, infusing you with arcane magic.
</t>
    </r>
    <r>
      <rPr>
        <rFont val="Calibri"/>
        <b/>
        <color rgb="FF434343"/>
        <sz val="12.0"/>
        <u/>
      </rPr>
      <t>Spellcasting Focus</t>
    </r>
    <r>
      <rPr>
        <rFont val="Calibri"/>
        <b/>
        <color rgb="FF434343"/>
        <sz val="12.0"/>
      </rPr>
      <t xml:space="preserve">
You can use an arcane focus as a spellcasting focus for your sorcerer spells.</t>
    </r>
  </si>
  <si>
    <t>You gain 1 additional spell point starting now gaining an additionol point every other level. This is already calculated in the Spell Point column of the class table.</t>
  </si>
  <si>
    <r>
      <rPr>
        <rFont val="Calibri"/>
        <b/>
        <color rgb="FF434343"/>
        <sz val="12.0"/>
        <u/>
      </rPr>
      <t xml:space="preserve">Careful Spell
</t>
    </r>
    <r>
      <rPr>
        <rFont val="Calibri"/>
        <b/>
        <color rgb="FF434343"/>
        <sz val="12.0"/>
      </rPr>
      <t>You spend 1 spell point and choose a number of those creatures up to your Charisma modifier (minimum of one creature). A chosen creature automatically succeeds on its saving throw against the spell.</t>
    </r>
  </si>
  <si>
    <r>
      <rPr>
        <rFont val="Calibri"/>
        <b/>
        <color rgb="FF434343"/>
        <sz val="12.0"/>
        <u/>
      </rPr>
      <t xml:space="preserve">Empowered Spell
</t>
    </r>
    <r>
      <rPr>
        <rFont val="Calibri"/>
        <b/>
        <color rgb="FF434343"/>
        <sz val="12.0"/>
      </rPr>
      <t>When you roll damage for a spell, you can spend 1 spellpoint to reroll a number of the damage dice up to your Charisma modifier (minimum of one). You must use the new rolls.
You can use Empowered Spell even if you have already used a different Metamagic option during the casting of the spell.</t>
    </r>
  </si>
  <si>
    <r>
      <rPr>
        <rFont val="Calibri"/>
        <b/>
        <color rgb="FF434343"/>
        <sz val="12.0"/>
        <u/>
      </rPr>
      <t xml:space="preserve">Quickened Spell
</t>
    </r>
    <r>
      <rPr>
        <rFont val="Calibri"/>
        <b/>
        <color rgb="FF434343"/>
        <sz val="12.0"/>
      </rPr>
      <t>When you cast a spell that has a casting time of 1 action, you can spend 2 spell points to change the casting time to 1 bonus action for this casting.</t>
    </r>
  </si>
  <si>
    <t>You regain 4 expended spell points whenever you finish a short rest.</t>
  </si>
  <si>
    <t>Favored Foe (1d4)</t>
  </si>
  <si>
    <t>Canny</t>
  </si>
  <si>
    <t>Dual Wielder</t>
  </si>
  <si>
    <t>Favored Foe (1d6)</t>
  </si>
  <si>
    <t>Roving</t>
  </si>
  <si>
    <t>Land's Stride</t>
  </si>
  <si>
    <t>Nature's Veil</t>
  </si>
  <si>
    <t>Tireless</t>
  </si>
  <si>
    <t>Vanish</t>
  </si>
  <si>
    <t>Favored Foe (1d8)</t>
  </si>
  <si>
    <t>Feral Senses</t>
  </si>
  <si>
    <t>Foe Slayer</t>
  </si>
  <si>
    <t>Choose 3 from Animal Handling, Athletics, Insight, Investigation, Nature, Perception, Stealth, and Survival.</t>
  </si>
  <si>
    <t>When you hit a creature with an attack roll, you can call on your mystical bond with nature to mark the target as your favored enemy for 1 minute or until you lose your concentration (as if you were concentrating on a spell).
The first time on each of your turns that you hit the favored enemy and deal damage to it, including when you mark it, you can increase that damage by 1d4.
You can use this feature to mark a favored enemy a number of times equal to your proficiency bonus, and you regain all expended uses when you finish a long rest.
This feature's extra damage increases when you reach certain levels in this class: to 1d6 at 6th level and to 1d8 at 14th level.</t>
  </si>
  <si>
    <t>Choose one of your skill proficiencies. Your proficiency bonus is doubled for any ability check you make that uses the chosen skill.
You can also speak, read, and write two additional languages of your choice.</t>
  </si>
  <si>
    <t>When two-weapon fighting, you make your off- hand weapon attack as part of your Attack action instead of a bonus action, and you add your ability modifier to the damage of this attack. When you do, you cannot also make a bonus action attack.</t>
  </si>
  <si>
    <t>you have learned to use the magical essence of nature to cast spells.
Spellcasting Focus
     You can use a druidic focus as a spellcasting focus for your ranger spells.</t>
  </si>
  <si>
    <t>Your Favored Foe die changes to a d6.</t>
  </si>
  <si>
    <t>Your walking speed increases by 5, and you gain a climbing speed and a swimming speed equal to your walking speed.</t>
  </si>
  <si>
    <t>Moving through nonmagical difficult terrain costs you no extra movement. You can also pass through nonmagical plants without being slowed by them and without taking damage from them if they have thorns, spines, or a similar hazard.
In addition, you have advantage on saving throws against plants that are magically created or manipulated to impede movement, such as those created by the entangle spell.</t>
  </si>
  <si>
    <t>As a bonus action, you can magically become invisible, along with any equipment you are wearing or carrying, until the start of your next turn.
You can use this feature a number of times equal to your proficiency bonus, and you regain all expended uses when you finish a long rest.</t>
  </si>
  <si>
    <t>As an action, you can give yourself a number of temporary hit points equal to 1d8 + your Wisdom modifier (minimum of 1 temporary hit point). You can use this action a number of times equal to your proficiency bonus, and you regain all expended uses when you finish a long rest.
In addition, whenever you finish a short rest, your exhaustion level, if any, is decreased by 1.</t>
  </si>
  <si>
    <t>You can use the Hide action as a bonus action on your turn. Also, you can't be tracked by nonmagical means, unless you choose to leave a trail.</t>
  </si>
  <si>
    <t>Your Favored Foe die changes to a d8.</t>
  </si>
  <si>
    <t>When you attack a creature you can't see, your inability to see it doesn't impose disadvantage on your attack rolls against it. You are also aware of the location of any invisible creature within 30 feet of you, provided that the creature isn't hidden from you and you aren't blinded or deafened.</t>
  </si>
  <si>
    <t>You become an unparalleled hunter of your enemies. Once on each of your turns, you can add your Wisdom modifier to the attack roll or the damage roll of an attack you make against one of your favored foe. You can choose to use this feature before or after the roll, but before any effects of the roll are applied.</t>
  </si>
  <si>
    <r>
      <rPr>
        <rFont val="Arial, sans-serif"/>
        <b/>
        <color rgb="FF434343"/>
        <sz val="14.0"/>
      </rPr>
      <t xml:space="preserve">Proficiency </t>
    </r>
    <r>
      <rPr>
        <rFont val="Arial, sans-serif"/>
        <b/>
        <color rgb="FF434343"/>
        <sz val="14.0"/>
        <u/>
      </rPr>
      <t>Bonus</t>
    </r>
  </si>
  <si>
    <t>Second Wind</t>
  </si>
  <si>
    <t>Attacker</t>
  </si>
  <si>
    <t>Action Surge</t>
  </si>
  <si>
    <t>Indomitable</t>
  </si>
  <si>
    <t>Extra Attack (2)</t>
  </si>
  <si>
    <t>Indomitable (2)</t>
  </si>
  <si>
    <t>Action Surge (2)</t>
  </si>
  <si>
    <t>Indomitable (3)</t>
  </si>
  <si>
    <t>Extra Attack (3)</t>
  </si>
  <si>
    <t>Choose 2 from Acrobatics, Animal Handling, Athletics, History, Insight, Intimidation, Perception, and Survival.</t>
  </si>
  <si>
    <t>Second WInd</t>
  </si>
  <si>
    <t xml:space="preserve">On your turn, you can use a bonus action to regain hit points equal to 1d10 + your fighter level.
Once you use this feature, you must finish a short or long rest before you can use it again.                    </t>
  </si>
  <si>
    <t>You gain a +2 bonus to all attack rolls.</t>
  </si>
  <si>
    <t>On your turn, you can take one additional action.
Once you use this feature, you must finish a short or long rest before you can use it again.</t>
  </si>
  <si>
    <t>You can reroll a saving throw that you fail. If you do so, you must use the new roll, and you can't use this feature again until you finish a long rest.</t>
  </si>
  <si>
    <t>You can attack three times whenever you take the Attack action on your turn.</t>
  </si>
  <si>
    <t xml:space="preserve"> You can use Indomitable twice between long rests.</t>
  </si>
  <si>
    <t xml:space="preserve"> You can use Action Surge twice before a rest, but only once on the same turn.</t>
  </si>
  <si>
    <t>You can use Indomitable three times between long rests.</t>
  </si>
  <si>
    <t>You can attack four times whenever you take the Attack action on your turn.</t>
  </si>
  <si>
    <t>Druidic</t>
  </si>
  <si>
    <t>Wild Shape</t>
  </si>
  <si>
    <t>Natural Recovery</t>
  </si>
  <si>
    <t>Circle of the Forest Spells</t>
  </si>
  <si>
    <t>Wild Shape Improvement</t>
  </si>
  <si>
    <t>Nature's Ward</t>
  </si>
  <si>
    <t>Nature's Sanctuary</t>
  </si>
  <si>
    <t>Beast Spells</t>
  </si>
  <si>
    <t>Archdruid</t>
  </si>
  <si>
    <t>Light, Medium, SHhelds</t>
  </si>
  <si>
    <t>Clubs, Daggers, Darts, Javelins, Maces, Quarterstaffs, Scimitars, Sickles, Slings, and Spears</t>
  </si>
  <si>
    <t>Herbalism</t>
  </si>
  <si>
    <t>Choose 2 from Arcana, Animal Handling, Insight, Medicine, Nature, Perception, Religion, and Survival.</t>
  </si>
  <si>
    <t>You know Druidic, the secret language of druids. You can speak the language and use it to leave hidden messages. You and others who know this language automatically spot such a message. Others spot the message's presence with a successful DC 15 Wisdom (Perception) check but can't decipher it without magic.</t>
  </si>
  <si>
    <r>
      <rPr>
        <rFont val="Calibri"/>
        <b/>
        <color rgb="FF434343"/>
        <sz val="12.0"/>
      </rPr>
      <t xml:space="preserve">Drawing on the divine essence of nature itself, you can cast spells to shape that essence to your will.
</t>
    </r>
    <r>
      <rPr>
        <rFont val="Calibri"/>
        <b/>
        <color rgb="FF434343"/>
        <sz val="12.0"/>
        <u/>
      </rPr>
      <t>Ritual Casting</t>
    </r>
    <r>
      <rPr>
        <rFont val="Calibri"/>
        <b/>
        <color rgb="FF434343"/>
        <sz val="12.0"/>
      </rPr>
      <t xml:space="preserve">
You can cast any bard spell you know as a ritual if that spell has the ritual tag.
</t>
    </r>
    <r>
      <rPr>
        <rFont val="Calibri"/>
        <b/>
        <color rgb="FF434343"/>
        <sz val="12.0"/>
        <u/>
      </rPr>
      <t>Spellcasting Focus</t>
    </r>
    <r>
      <rPr>
        <rFont val="Calibri"/>
        <b/>
        <color rgb="FF434343"/>
        <sz val="12.0"/>
      </rPr>
      <t xml:space="preserve">
You can use a druidic focus as a spellcasting focus for your druid spells.</t>
    </r>
  </si>
  <si>
    <t xml:space="preserve">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t>
  </si>
  <si>
    <t>Beast Shapes</t>
  </si>
  <si>
    <t>Max. CR</t>
  </si>
  <si>
    <t>Limitations</t>
  </si>
  <si>
    <t>Example</t>
  </si>
  <si>
    <t>No flying or swimming speed</t>
  </si>
  <si>
    <t>Wolf</t>
  </si>
  <si>
    <t>No flying speed</t>
  </si>
  <si>
    <t>Crocodile</t>
  </si>
  <si>
    <t>Giant Eagle</t>
  </si>
  <si>
    <t>You can stay in a beast shape indefinitely.You can revert to your normal form earlier by using a bonus action on your turn. You automatically revert if you fall unconscious, drop to 0 hit points, or die.
While you are transformed, the following rules apply: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You retain the benefit of any features from your class, race, or other source and can use them if the 
     new form is physically capable of doing so. However, you can't use any of your special senses, such as 
     darkvision, unless your new form also has that sense.</t>
  </si>
  <si>
    <t>During a short rest, you choose expended spell points to recover. The spell points recovered are equal to or less than half your druid level (rounded up). You can't use this feature again until you finish a long rest.</t>
  </si>
  <si>
    <t>At each indicated druid level, you learn the listed spell.</t>
  </si>
  <si>
    <t>Druid Level</t>
  </si>
  <si>
    <t>WIld Shape Improvement</t>
  </si>
  <si>
    <t>Your Wild Shape improves as shown on the Beast Shapes table.</t>
  </si>
  <si>
    <t>You can't be charmed or frightened by elementals or fey, and you are immune to poison and disease.</t>
  </si>
  <si>
    <t>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</si>
  <si>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For every 10 years that pass, your body ages only 1 year.</t>
  </si>
  <si>
    <t>You can cast many of your druid spells in any shape you assume using Wild Shape. You can perform the somatic and verbal components of a druid spell while in a beast shape, but you aren't able to provide material components.</t>
  </si>
  <si>
    <t>You can use your Wild Shape an unlimited number of times.
Additionally, you can ignore the verbal and somatic components of your druid spells, as well as any material components that lack a cost and aren't consumed by a spell. You gain this benefit in both your normal shape and your beast shape from Wild Shape.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</si>
</sst>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2">
    <font>
      <sz val="10.0"/>
      <color rgb="FF000000"/>
      <name val="Arial"/>
      <scheme val="minor"/>
    </font>
    <font>
      <b/>
      <sz val="18.0"/>
      <color rgb="FF434343"/>
      <name val="Comfortaa"/>
    </font>
    <font>
      <sz val="14.0"/>
      <color rgb="FF434343"/>
      <name val="Arial"/>
      <scheme val="minor"/>
    </font>
    <font>
      <sz val="18.0"/>
      <color rgb="FF434343"/>
      <name val="Arial"/>
      <scheme val="minor"/>
    </font>
    <font/>
    <font>
      <b/>
      <sz val="14.0"/>
      <color rgb="FF666666"/>
      <name val="Calibri"/>
    </font>
    <font>
      <sz val="10.0"/>
      <color rgb="FF434343"/>
      <name val="Arial"/>
      <scheme val="minor"/>
    </font>
    <font>
      <b/>
      <sz val="14.0"/>
      <color rgb="FF434343"/>
      <name val="Calibri"/>
    </font>
    <font>
      <sz val="9.0"/>
      <color rgb="FF434343"/>
      <name val="Calibri"/>
    </font>
    <font>
      <b/>
      <sz val="18.0"/>
      <color rgb="FF434343"/>
      <name val="Calibri"/>
    </font>
    <font>
      <b/>
      <sz val="15.0"/>
      <color rgb="FF434343"/>
      <name val="Calibri"/>
    </font>
    <font>
      <color theme="1"/>
      <name val="Arial"/>
      <scheme val="minor"/>
    </font>
    <font>
      <u/>
      <sz val="14.0"/>
      <color rgb="FF434343"/>
      <name val="Arial"/>
      <scheme val="minor"/>
    </font>
    <font>
      <b/>
      <color rgb="FF434343"/>
      <name val="Arial"/>
      <scheme val="minor"/>
    </font>
    <font>
      <color rgb="FF434343"/>
      <name val="Arial"/>
      <scheme val="minor"/>
    </font>
    <font>
      <u/>
      <sz val="14.0"/>
      <color rgb="FF434343"/>
      <name val="Arial"/>
      <scheme val="minor"/>
    </font>
    <font>
      <b/>
      <u/>
      <sz val="12.0"/>
      <color rgb="FF434343"/>
      <name val="Arial"/>
      <scheme val="minor"/>
    </font>
    <font>
      <b/>
      <sz val="40.0"/>
      <color rgb="FF434343"/>
      <name val="Arial"/>
      <scheme val="minor"/>
    </font>
    <font>
      <b/>
      <sz val="10.0"/>
      <color rgb="FF434343"/>
      <name val="Arial"/>
      <scheme val="minor"/>
    </font>
    <font>
      <sz val="14.0"/>
      <color rgb="FF1F1F1F"/>
      <name val="Arial"/>
      <scheme val="minor"/>
    </font>
    <font>
      <sz val="36.0"/>
      <color rgb="FF434343"/>
      <name val="Comfortaa"/>
    </font>
    <font>
      <sz val="24.0"/>
      <color rgb="FF434343"/>
      <name val="Comfortaa"/>
    </font>
    <font>
      <b/>
      <sz val="14.0"/>
      <color rgb="FF434343"/>
      <name val="Comfortaa"/>
    </font>
    <font>
      <b/>
      <sz val="12.0"/>
      <color rgb="FFE06666"/>
      <name val="Calibri"/>
    </font>
    <font>
      <b/>
      <sz val="12.0"/>
      <color rgb="FF93C47D"/>
      <name val="Calibri"/>
    </font>
    <font>
      <b/>
      <sz val="10.0"/>
      <color rgb="FFBF9000"/>
      <name val="Calibri"/>
    </font>
    <font>
      <b/>
      <sz val="10.0"/>
      <color rgb="FF6D9EEB"/>
      <name val="Calibri"/>
    </font>
    <font>
      <b/>
      <sz val="12.0"/>
      <color rgb="FF8E7CC3"/>
      <name val="Calibri"/>
    </font>
    <font>
      <b/>
      <sz val="12.0"/>
      <color rgb="FFC27BA0"/>
      <name val="Calibri"/>
    </font>
    <font>
      <b/>
      <sz val="12.0"/>
      <color rgb="FF434343"/>
      <name val="Calibri"/>
    </font>
    <font>
      <sz val="36.0"/>
      <color rgb="FF434343"/>
      <name val="Arial"/>
      <scheme val="minor"/>
    </font>
    <font>
      <sz val="24.0"/>
      <color rgb="FF434343"/>
      <name val="Arial"/>
      <scheme val="minor"/>
    </font>
    <font>
      <b/>
      <sz val="34.0"/>
      <color rgb="FF434343"/>
      <name val="Arial"/>
      <scheme val="minor"/>
    </font>
    <font>
      <b/>
      <sz val="13.0"/>
      <color rgb="FF434343"/>
      <name val="Calibri"/>
    </font>
    <font>
      <sz val="7.0"/>
      <color rgb="FF434343"/>
      <name val="Arial"/>
      <scheme val="minor"/>
    </font>
    <font>
      <b/>
      <sz val="11.0"/>
      <color rgb="FFE06666"/>
      <name val="Arial"/>
      <scheme val="minor"/>
    </font>
    <font>
      <b/>
      <sz val="11.0"/>
      <color rgb="FF6D9EEB"/>
      <name val="Arial"/>
      <scheme val="minor"/>
    </font>
    <font>
      <b/>
      <color theme="1"/>
      <name val="Arial"/>
      <scheme val="minor"/>
    </font>
    <font>
      <b/>
      <sz val="12.0"/>
      <color theme="1"/>
      <name val="Calibri"/>
    </font>
    <font>
      <sz val="11.0"/>
      <color rgb="FF434343"/>
      <name val="Arial"/>
      <scheme val="minor"/>
    </font>
    <font>
      <b/>
      <sz val="11.0"/>
      <color rgb="FF8E7CC3"/>
      <name val="Calibri"/>
    </font>
    <font>
      <b/>
      <sz val="12.0"/>
      <color rgb="FF6D9EEB"/>
      <name val="Calibri"/>
    </font>
    <font>
      <b/>
      <sz val="11.0"/>
      <color rgb="FF93C47D"/>
      <name val="Arial"/>
      <scheme val="minor"/>
    </font>
    <font>
      <b/>
      <sz val="11.0"/>
      <color rgb="FF8E7CC3"/>
      <name val="Arial"/>
      <scheme val="minor"/>
    </font>
    <font>
      <b/>
      <color rgb="FF666666"/>
      <name val="Calibri"/>
    </font>
    <font>
      <sz val="17.0"/>
      <color rgb="FF434343"/>
      <name val="Arial"/>
      <scheme val="minor"/>
    </font>
    <font>
      <b/>
      <sz val="11.0"/>
      <color rgb="FFBF9000"/>
      <name val="Arial"/>
      <scheme val="minor"/>
    </font>
    <font>
      <b/>
      <sz val="11.0"/>
      <color rgb="FFC27BA0"/>
      <name val="Arial"/>
      <scheme val="minor"/>
    </font>
    <font>
      <b/>
      <u/>
      <sz val="8.0"/>
      <color rgb="FF999999"/>
      <name val="Calibri"/>
    </font>
    <font>
      <b/>
      <i/>
      <sz val="18.0"/>
      <color rgb="FF434343"/>
      <name val="Calibri"/>
    </font>
    <font>
      <b/>
      <i/>
      <sz val="16.0"/>
      <color rgb="FF434343"/>
      <name val="Calibri"/>
    </font>
    <font>
      <b/>
      <i/>
      <sz val="12.0"/>
      <color rgb="FF434343"/>
      <name val="Calibri"/>
    </font>
    <font>
      <i/>
      <color rgb="FF999999"/>
      <name val="Calibri"/>
    </font>
    <font>
      <b/>
      <sz val="11.0"/>
      <color rgb="FF434343"/>
      <name val="Calibri"/>
    </font>
    <font>
      <b/>
      <sz val="10.0"/>
      <color rgb="FF434343"/>
      <name val="Calibri"/>
    </font>
    <font>
      <b/>
      <sz val="11.0"/>
      <color theme="1"/>
      <name val="Calibri"/>
    </font>
    <font>
      <b/>
      <sz val="10.0"/>
      <color theme="1"/>
      <name val="Calibri"/>
    </font>
    <font>
      <color theme="1"/>
      <name val="Arial"/>
    </font>
    <font>
      <b/>
      <i/>
      <color rgb="FF434343"/>
      <name val="Calibri"/>
    </font>
    <font>
      <b/>
      <u/>
      <sz val="13.0"/>
      <color rgb="FF434343"/>
      <name val="Calibri"/>
    </font>
    <font>
      <b/>
      <sz val="11.0"/>
      <color rgb="FF434343"/>
      <name val="Arial"/>
      <scheme val="minor"/>
    </font>
    <font>
      <b/>
      <u/>
      <sz val="13.0"/>
      <color rgb="FF434343"/>
      <name val="Calibri"/>
    </font>
    <font>
      <sz val="24.0"/>
      <color rgb="FFF3F3F3"/>
      <name val="Comfortaa"/>
    </font>
    <font>
      <b/>
      <sz val="12.0"/>
      <color rgb="FF434343"/>
      <name val="Arial"/>
      <scheme val="minor"/>
    </font>
    <font>
      <b/>
      <sz val="24.0"/>
      <color rgb="FFF3F3F3"/>
      <name val="Comfortaa"/>
    </font>
    <font>
      <color rgb="FF434343"/>
    </font>
    <font>
      <b/>
      <color rgb="FF434343"/>
      <name val="Arial"/>
    </font>
    <font>
      <color rgb="FF434343"/>
      <name val="Arial"/>
    </font>
    <font>
      <sz val="10.0"/>
      <color rgb="FF434343"/>
      <name val="Calibri"/>
    </font>
    <font>
      <b/>
      <color rgb="FF434343"/>
      <name val="Calibri"/>
    </font>
    <font>
      <sz val="8.0"/>
      <color rgb="FF434343"/>
      <name val="Arial"/>
      <scheme val="minor"/>
    </font>
    <font>
      <b/>
      <sz val="9.0"/>
      <color rgb="FF434343"/>
      <name val="Arial"/>
      <scheme val="minor"/>
    </font>
    <font>
      <u/>
      <sz val="12.0"/>
      <color rgb="FF434343"/>
      <name val="Comfortaa"/>
    </font>
    <font>
      <color rgb="FFF3F3F3"/>
      <name val="Arial"/>
      <scheme val="minor"/>
    </font>
    <font>
      <color rgb="FF000000"/>
      <name val="Arial"/>
      <scheme val="minor"/>
    </font>
    <font>
      <b/>
      <sz val="24.0"/>
      <color rgb="FF434343"/>
      <name val="Calibri"/>
    </font>
    <font>
      <sz val="14.0"/>
      <color rgb="FF434343"/>
      <name val="Comfortaa"/>
    </font>
    <font>
      <b/>
      <sz val="20.0"/>
      <color rgb="FF434343"/>
      <name val="Calibri"/>
    </font>
    <font>
      <b/>
      <i/>
      <sz val="10.0"/>
      <color rgb="FF666666"/>
      <name val="Calibri"/>
    </font>
    <font>
      <sz val="11.0"/>
      <color rgb="FF434343"/>
      <name val="Calibri"/>
    </font>
    <font>
      <b/>
      <u/>
      <sz val="14.0"/>
      <color rgb="FF434343"/>
      <name val="Arial"/>
    </font>
    <font>
      <b/>
      <sz val="14.0"/>
      <color rgb="FF434343"/>
      <name val="Arial"/>
    </font>
    <font>
      <b/>
      <u/>
      <sz val="14.0"/>
      <color rgb="FF434343"/>
      <name val="Arial"/>
    </font>
    <font>
      <b/>
      <sz val="12.0"/>
      <color rgb="FF434343"/>
      <name val="Arial"/>
    </font>
    <font>
      <u/>
      <sz val="14.0"/>
      <color rgb="FF434343"/>
      <name val="Arial"/>
      <scheme val="minor"/>
    </font>
    <font>
      <u/>
      <sz val="14.0"/>
      <color rgb="FF434343"/>
      <name val="Arial"/>
      <scheme val="minor"/>
    </font>
    <font>
      <b/>
      <sz val="12.0"/>
      <color rgb="FF000000"/>
      <name val="Calibri"/>
    </font>
    <font>
      <b/>
      <sz val="12.0"/>
      <color rgb="FF000000"/>
      <name val="Arial"/>
    </font>
    <font>
      <b/>
      <u/>
      <sz val="14.0"/>
      <color rgb="FF434343"/>
      <name val="Arial"/>
    </font>
    <font>
      <b/>
      <u/>
      <sz val="14.0"/>
      <color rgb="FF434343"/>
      <name val="Arial"/>
    </font>
    <font>
      <b/>
      <u/>
      <sz val="14.0"/>
      <color rgb="FF434343"/>
      <name val="Arial"/>
    </font>
    <font>
      <b/>
      <u/>
      <sz val="16.0"/>
      <color rgb="FF434343"/>
      <name val="Calibri"/>
    </font>
  </fonts>
  <fills count="30">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FFFFFF"/>
        <bgColor rgb="FFFFFFFF"/>
      </patternFill>
    </fill>
    <fill>
      <patternFill patternType="solid">
        <fgColor rgb="FFADFDFD"/>
        <bgColor rgb="FFADFDFD"/>
      </patternFill>
    </fill>
    <fill>
      <patternFill patternType="solid">
        <fgColor rgb="FFCCCCCC"/>
        <bgColor rgb="FFCCCCCC"/>
      </patternFill>
    </fill>
    <fill>
      <patternFill patternType="solid">
        <fgColor rgb="FFEFEFEF"/>
        <bgColor rgb="FFEFEFEF"/>
      </patternFill>
    </fill>
    <fill>
      <patternFill patternType="solid">
        <fgColor rgb="FF674EA7"/>
        <bgColor rgb="FF674EA7"/>
      </patternFill>
    </fill>
    <fill>
      <patternFill patternType="solid">
        <fgColor rgb="FFB7B7B7"/>
        <bgColor rgb="FFB7B7B7"/>
      </patternFill>
    </fill>
    <fill>
      <patternFill patternType="solid">
        <fgColor rgb="FF980000"/>
        <bgColor rgb="FF980000"/>
      </patternFill>
    </fill>
    <fill>
      <patternFill patternType="solid">
        <fgColor rgb="FF0B5394"/>
        <bgColor rgb="FF0B5394"/>
      </patternFill>
    </fill>
    <fill>
      <patternFill patternType="solid">
        <fgColor rgb="FFD54F00"/>
        <bgColor rgb="FFD54F00"/>
      </patternFill>
    </fill>
    <fill>
      <patternFill patternType="solid">
        <fgColor rgb="FFB4A7D6"/>
        <bgColor rgb="FFB4A7D6"/>
      </patternFill>
    </fill>
    <fill>
      <patternFill patternType="solid">
        <fgColor rgb="FFA4C2F4"/>
        <bgColor rgb="FFA4C2F4"/>
      </patternFill>
    </fill>
    <fill>
      <patternFill patternType="solid">
        <fgColor rgb="FF274E13"/>
        <bgColor rgb="FF274E13"/>
      </patternFill>
    </fill>
    <fill>
      <patternFill patternType="solid">
        <fgColor rgb="FFF1C232"/>
        <bgColor rgb="FFF1C232"/>
      </patternFill>
    </fill>
    <fill>
      <patternFill patternType="solid">
        <fgColor rgb="FFEAD1DC"/>
        <bgColor rgb="FFEAD1DC"/>
      </patternFill>
    </fill>
    <fill>
      <patternFill patternType="solid">
        <fgColor rgb="FFFF0000"/>
        <bgColor rgb="FFFF0000"/>
      </patternFill>
    </fill>
    <fill>
      <patternFill patternType="solid">
        <fgColor rgb="FF434343"/>
        <bgColor rgb="FF434343"/>
      </patternFill>
    </fill>
    <fill>
      <patternFill patternType="solid">
        <fgColor rgb="FF6AA84F"/>
        <bgColor rgb="FF6AA84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s>
  <borders count="10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B7B7B7"/>
      </bottom>
    </border>
    <border>
      <bottom style="thin">
        <color rgb="FFB7B7B7"/>
      </bottom>
    </border>
    <border>
      <right style="thin">
        <color rgb="FF000000"/>
      </right>
      <bottom style="thin">
        <color rgb="FFB7B7B7"/>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999999"/>
      </top>
    </border>
    <border>
      <left style="medium">
        <color rgb="FF000000"/>
      </left>
      <right style="medium">
        <color rgb="FF000000"/>
      </right>
      <top style="medium">
        <color rgb="FF000000"/>
      </top>
      <bottom style="medium">
        <color rgb="FF000000"/>
      </bottom>
    </border>
    <border>
      <bottom style="medium">
        <color rgb="FF666666"/>
      </bottom>
    </border>
    <border>
      <top style="thin">
        <color rgb="FFB7B7B7"/>
      </top>
      <bottom style="thin">
        <color rgb="FFB7B7B7"/>
      </bottom>
    </border>
    <border>
      <top style="thin">
        <color rgb="FFB7B7B7"/>
      </top>
    </border>
    <border>
      <top style="medium">
        <color rgb="FF666666"/>
      </top>
    </border>
    <border>
      <bottom style="thin">
        <color rgb="FF999999"/>
      </bottom>
    </border>
    <border>
      <left style="thin">
        <color rgb="FF999999"/>
      </left>
      <right style="thin">
        <color rgb="FF999999"/>
      </right>
      <top style="thin">
        <color rgb="FF999999"/>
      </top>
      <bottom style="thin">
        <color rgb="FF999999"/>
      </bottom>
    </border>
    <border>
      <bottom style="thin">
        <color rgb="FFCCCCCC"/>
      </bottom>
    </border>
    <border>
      <left style="thin">
        <color rgb="FF999999"/>
      </left>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right style="thin">
        <color rgb="FF999999"/>
      </right>
      <bottom style="thin">
        <color rgb="FF999999"/>
      </bottom>
    </border>
    <border>
      <left style="thin">
        <color rgb="FF999999"/>
      </left>
      <bottom style="thin">
        <color rgb="FFB7B7B7"/>
      </bottom>
    </border>
    <border>
      <right style="thin">
        <color rgb="FF999999"/>
      </right>
      <bottom style="thin">
        <color rgb="FFB7B7B7"/>
      </bottom>
    </border>
    <border>
      <left style="medium">
        <color rgb="FFB7B7B7"/>
      </left>
      <top style="medium">
        <color rgb="FFB7B7B7"/>
      </top>
    </border>
    <border>
      <right style="medium">
        <color rgb="FFB7B7B7"/>
      </right>
      <top style="medium">
        <color rgb="FFB7B7B7"/>
      </top>
    </border>
    <border>
      <left style="medium">
        <color rgb="FFB7B7B7"/>
      </left>
    </border>
    <border>
      <right style="medium">
        <color rgb="FFB7B7B7"/>
      </right>
    </border>
    <border>
      <left style="medium">
        <color rgb="FFB7B7B7"/>
      </left>
      <bottom style="medium">
        <color rgb="FFB7B7B7"/>
      </bottom>
    </border>
    <border>
      <right style="medium">
        <color rgb="FFB7B7B7"/>
      </right>
      <bottom style="medium">
        <color rgb="FFB7B7B7"/>
      </bottom>
    </border>
    <border>
      <bottom style="medium">
        <color rgb="FFB7B7B7"/>
      </bottom>
    </border>
    <border>
      <bottom style="thin">
        <color rgb="FFD9D9D9"/>
      </bottom>
    </border>
    <border>
      <left style="medium">
        <color rgb="FF999999"/>
      </left>
      <top style="medium">
        <color rgb="FF999999"/>
      </top>
    </border>
    <border>
      <right style="medium">
        <color rgb="FF999999"/>
      </right>
      <top style="medium">
        <color rgb="FF999999"/>
      </top>
    </border>
    <border>
      <left style="medium">
        <color rgb="FF999999"/>
      </left>
    </border>
    <border>
      <right style="medium">
        <color rgb="FF999999"/>
      </right>
    </border>
    <border>
      <left style="medium">
        <color rgb="FF999999"/>
      </left>
      <bottom style="medium">
        <color rgb="FF999999"/>
      </bottom>
    </border>
    <border>
      <right style="medium">
        <color rgb="FF999999"/>
      </right>
      <bottom style="medium">
        <color rgb="FF999999"/>
      </bottom>
    </border>
    <border>
      <right style="thin">
        <color rgb="FF000000"/>
      </right>
      <top style="thin">
        <color rgb="FFB7B7B7"/>
      </top>
    </border>
    <border>
      <top style="thin">
        <color rgb="FFB7B7B7"/>
      </top>
      <bottom style="thin">
        <color rgb="FF000000"/>
      </bottom>
    </border>
    <border>
      <bottom style="thick">
        <color rgb="FFB7B7B7"/>
      </bottom>
    </border>
    <border>
      <top style="medium">
        <color rgb="FF666666"/>
      </top>
      <bottom style="medium">
        <color rgb="FF666666"/>
      </bottom>
    </border>
    <border>
      <top style="thin">
        <color rgb="FF999999"/>
      </top>
      <bottom style="thin">
        <color rgb="FF999999"/>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E6B8AF"/>
      </right>
      <top style="thin">
        <color rgb="FFE6B8AF"/>
      </top>
      <bottom style="thin">
        <color rgb="FFE6B8AF"/>
      </bottom>
    </border>
    <border>
      <left style="thin">
        <color rgb="FFE6B8AF"/>
      </left>
      <right style="thin">
        <color rgb="FFE6B8AF"/>
      </right>
      <top style="thin">
        <color rgb="FFE6B8AF"/>
      </top>
      <bottom style="thin">
        <color rgb="FFE6B8AF"/>
      </bottom>
    </border>
    <border>
      <left style="thin">
        <color rgb="FFE6B8AF"/>
      </left>
      <right style="thin">
        <color rgb="FF3E4791"/>
      </right>
      <top style="thin">
        <color rgb="FFE6B8AF"/>
      </top>
      <bottom style="thin">
        <color rgb="FFE6B8AF"/>
      </bottom>
    </border>
    <border>
      <left style="thin">
        <color rgb="FF3E4791"/>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thin">
        <color rgb="FFF4CCCC"/>
      </left>
      <right style="thin">
        <color rgb="FF3E4791"/>
      </right>
      <top style="thin">
        <color rgb="FFF4CCCC"/>
      </top>
      <bottom style="thin">
        <color rgb="FFF4CCCC"/>
      </bottom>
    </border>
    <border>
      <left style="thin">
        <color rgb="FF3E4791"/>
      </left>
      <right style="thin">
        <color rgb="FFFCE5CD"/>
      </right>
      <top style="thin">
        <color rgb="FFFCE5CD"/>
      </top>
      <bottom style="thin">
        <color rgb="FFFCE5CD"/>
      </bottom>
    </border>
    <border>
      <left style="thin">
        <color rgb="FFFCE5CD"/>
      </left>
      <right style="thin">
        <color rgb="FFFCE5CD"/>
      </right>
      <top style="thin">
        <color rgb="FFFCE5CD"/>
      </top>
      <bottom style="thin">
        <color rgb="FFFCE5CD"/>
      </bottom>
    </border>
    <border>
      <left style="thin">
        <color rgb="FFFCE5CD"/>
      </left>
      <right style="thin">
        <color rgb="FF3E4791"/>
      </right>
      <top style="thin">
        <color rgb="FFFCE5CD"/>
      </top>
      <bottom style="thin">
        <color rgb="FFFCE5CD"/>
      </bottom>
    </border>
    <border>
      <left style="thin">
        <color rgb="FF3E4791"/>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3E4791"/>
      </right>
      <top style="thin">
        <color rgb="FFFFF2CC"/>
      </top>
      <bottom style="thin">
        <color rgb="FFFFF2CC"/>
      </bottom>
    </border>
    <border>
      <left style="thin">
        <color rgb="FF3E4791"/>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3E4791"/>
      </right>
      <top style="thin">
        <color rgb="FFD9EAD3"/>
      </top>
      <bottom style="thin">
        <color rgb="FFD9EAD3"/>
      </bottom>
    </border>
    <border>
      <left style="thin">
        <color rgb="FF3E4791"/>
      </left>
      <right style="thin">
        <color rgb="FFD0E0E3"/>
      </right>
      <top style="thin">
        <color rgb="FFD0E0E3"/>
      </top>
      <bottom style="thin">
        <color rgb="FFD0E0E3"/>
      </bottom>
    </border>
    <border>
      <left style="thin">
        <color rgb="FFD0E0E3"/>
      </left>
      <right style="thin">
        <color rgb="FFD0E0E3"/>
      </right>
      <top style="thin">
        <color rgb="FFD0E0E3"/>
      </top>
      <bottom style="thin">
        <color rgb="FFD0E0E3"/>
      </bottom>
    </border>
    <border>
      <left style="thin">
        <color rgb="FFD0E0E3"/>
      </left>
      <right style="thin">
        <color rgb="FF3E4791"/>
      </right>
      <top style="thin">
        <color rgb="FFD0E0E3"/>
      </top>
      <bottom style="thin">
        <color rgb="FFD0E0E3"/>
      </bottom>
    </border>
    <border>
      <left style="thin">
        <color rgb="FF3E4791"/>
      </left>
      <right style="thin">
        <color rgb="FFC9DAF8"/>
      </right>
      <top style="thin">
        <color rgb="FFC9DAF8"/>
      </top>
      <bottom style="thin">
        <color rgb="FFC9DAF8"/>
      </bottom>
    </border>
    <border>
      <left style="thin">
        <color rgb="FFC9DAF8"/>
      </left>
      <right style="thin">
        <color rgb="FFC9DAF8"/>
      </right>
      <top style="thin">
        <color rgb="FFC9DAF8"/>
      </top>
      <bottom style="thin">
        <color rgb="FFC9DAF8"/>
      </bottom>
    </border>
    <border>
      <left style="thin">
        <color rgb="FFC9DAF8"/>
      </left>
      <right style="thin">
        <color rgb="FF3E4791"/>
      </right>
      <top style="thin">
        <color rgb="FFC9DAF8"/>
      </top>
      <bottom style="thin">
        <color rgb="FFC9DAF8"/>
      </bottom>
    </border>
    <border>
      <left style="thin">
        <color rgb="FF3E4791"/>
      </left>
      <right style="thin">
        <color rgb="FFCFE2F3"/>
      </right>
      <top style="thin">
        <color rgb="FFCFE2F3"/>
      </top>
      <bottom style="thin">
        <color rgb="FFCFE2F3"/>
      </bottom>
    </border>
    <border>
      <left style="thin">
        <color rgb="FFCFE2F3"/>
      </left>
      <right style="thin">
        <color rgb="FFCFE2F3"/>
      </right>
      <top style="thin">
        <color rgb="FFCFE2F3"/>
      </top>
      <bottom style="thin">
        <color rgb="FFCFE2F3"/>
      </bottom>
    </border>
    <border>
      <left style="thin">
        <color rgb="FFCFE2F3"/>
      </left>
      <right style="thin">
        <color rgb="FF3E4791"/>
      </right>
      <top style="thin">
        <color rgb="FFCFE2F3"/>
      </top>
      <bottom style="thin">
        <color rgb="FFCFE2F3"/>
      </bottom>
    </border>
    <border>
      <left style="thin">
        <color rgb="FF3E4791"/>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3E4791"/>
      </right>
      <top style="thin">
        <color rgb="FFD9D2E9"/>
      </top>
      <bottom style="thin">
        <color rgb="FFD9D2E9"/>
      </bottom>
    </border>
    <border>
      <left style="thin">
        <color rgb="FF3E4791"/>
      </left>
      <right style="thin">
        <color rgb="FFEAD1DC"/>
      </right>
      <top style="thin">
        <color rgb="FFEAD1DC"/>
      </top>
      <bottom style="thin">
        <color rgb="FFEAD1DC"/>
      </bottom>
    </border>
    <border>
      <left style="thin">
        <color rgb="FFEAD1DC"/>
      </left>
      <right style="thin">
        <color rgb="FFEAD1DC"/>
      </right>
      <top style="thin">
        <color rgb="FFEAD1DC"/>
      </top>
      <bottom style="thin">
        <color rgb="FFEAD1DC"/>
      </bottom>
    </border>
    <border>
      <left style="thin">
        <color rgb="FFEAD1DC"/>
      </left>
      <right style="thin">
        <color rgb="FF3E4791"/>
      </right>
      <top style="thin">
        <color rgb="FFEAD1DC"/>
      </top>
      <bottom style="thin">
        <color rgb="FFEAD1DC"/>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
      <left style="thin">
        <color rgb="FF666666"/>
      </left>
      <top style="medium">
        <color rgb="FF666666"/>
      </top>
      <bottom style="medium">
        <color rgb="FF666666"/>
      </bottom>
    </border>
    <border>
      <right style="thin">
        <color rgb="FF666666"/>
      </right>
      <top style="medium">
        <color rgb="FF666666"/>
      </top>
      <bottom style="medium">
        <color rgb="FF666666"/>
      </bottom>
    </border>
    <border>
      <left style="thin">
        <color rgb="FF666666"/>
      </left>
    </border>
    <border>
      <right style="thin">
        <color rgb="FF666666"/>
      </right>
    </border>
    <border>
      <bottom style="thin">
        <color rgb="FF666666"/>
      </bottom>
    </border>
    <border>
      <left style="thin">
        <color rgb="FF999999"/>
      </left>
      <top style="thin">
        <color rgb="FF999999"/>
      </top>
      <bottom style="thin">
        <color rgb="FFCCCCCC"/>
      </bottom>
    </border>
    <border>
      <top style="thin">
        <color rgb="FF999999"/>
      </top>
      <bottom style="thin">
        <color rgb="FFCCCCCC"/>
      </bottom>
    </border>
    <border>
      <right style="thin">
        <color rgb="FF999999"/>
      </right>
      <top style="thin">
        <color rgb="FF999999"/>
      </top>
      <bottom style="thin">
        <color rgb="FFCCCCCC"/>
      </bottom>
    </border>
    <border>
      <left style="thin">
        <color rgb="FF999999"/>
      </left>
      <top style="thin">
        <color rgb="FFCCCCCC"/>
      </top>
    </border>
    <border>
      <top style="thin">
        <color rgb="FFCCCCCC"/>
      </top>
    </border>
    <border>
      <right style="thin">
        <color rgb="FF999999"/>
      </right>
      <top style="thin">
        <color rgb="FFCCCCCC"/>
      </top>
    </border>
    <border>
      <bottom style="medium">
        <color rgb="FFBBBBBB"/>
      </bottom>
    </border>
    <border>
      <top style="medium">
        <color rgb="FFB7B7B7"/>
      </top>
    </border>
  </borders>
  <cellStyleXfs count="1">
    <xf borderId="0" fillId="0" fontId="0" numFmtId="0" applyAlignment="1" applyFont="1"/>
  </cellStyleXfs>
  <cellXfs count="60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right" readingOrder="0" vertical="center"/>
    </xf>
    <xf borderId="1" fillId="2" fontId="3" numFmtId="0" xfId="0" applyAlignment="1" applyBorder="1" applyFill="1" applyFont="1">
      <alignment readingOrder="0"/>
    </xf>
    <xf borderId="2" fillId="0" fontId="4" numFmtId="0" xfId="0" applyBorder="1" applyFont="1"/>
    <xf borderId="3" fillId="2" fontId="5" numFmtId="0" xfId="0" applyAlignment="1" applyBorder="1" applyFont="1">
      <alignment horizontal="right" readingOrder="0" vertical="center"/>
    </xf>
    <xf borderId="4" fillId="0" fontId="6" numFmtId="0" xfId="0" applyAlignment="1" applyBorder="1" applyFont="1">
      <alignment horizontal="right" readingOrder="0" vertical="center"/>
    </xf>
    <xf borderId="0" fillId="0" fontId="6" numFmtId="0" xfId="0" applyFont="1"/>
    <xf borderId="5" fillId="0" fontId="2" numFmtId="0" xfId="0" applyBorder="1" applyFont="1"/>
    <xf borderId="6" fillId="0" fontId="7" numFmtId="0" xfId="0" applyBorder="1" applyFont="1"/>
    <xf borderId="7" fillId="0" fontId="4" numFmtId="0" xfId="0" applyBorder="1" applyFont="1"/>
    <xf borderId="7" fillId="0" fontId="7" numFmtId="0" xfId="0" applyBorder="1" applyFont="1"/>
    <xf borderId="8" fillId="0" fontId="4" numFmtId="0" xfId="0" applyBorder="1" applyFont="1"/>
    <xf borderId="4" fillId="0" fontId="8" numFmtId="0" xfId="0" applyAlignment="1" applyBorder="1" applyFont="1">
      <alignment shrinkToFit="0" vertical="top" wrapText="1"/>
    </xf>
    <xf borderId="0" fillId="0" fontId="8" numFmtId="0" xfId="0" applyAlignment="1" applyFont="1">
      <alignment shrinkToFit="0" vertical="top" wrapText="1"/>
    </xf>
    <xf borderId="5" fillId="0" fontId="4"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0" fillId="0" fontId="9" numFmtId="0" xfId="0" applyAlignment="1" applyFont="1">
      <alignment horizontal="left" readingOrder="0" vertical="center"/>
    </xf>
    <xf borderId="13" fillId="0" fontId="10" numFmtId="0" xfId="0" applyAlignment="1" applyBorder="1" applyFont="1">
      <alignment horizontal="center" readingOrder="0" vertical="center"/>
    </xf>
    <xf borderId="14" fillId="0" fontId="2" numFmtId="0" xfId="0" applyAlignment="1" applyBorder="1" applyFont="1">
      <alignment readingOrder="0"/>
    </xf>
    <xf borderId="14" fillId="0" fontId="4" numFmtId="0" xfId="0" applyBorder="1" applyFont="1"/>
    <xf borderId="7" fillId="0" fontId="6" numFmtId="0" xfId="0" applyAlignment="1" applyBorder="1" applyFont="1">
      <alignment horizontal="center" readingOrder="0" vertical="center"/>
    </xf>
    <xf borderId="7" fillId="0" fontId="6" numFmtId="0" xfId="0" applyAlignment="1" applyBorder="1" applyFont="1">
      <alignment horizontal="left" readingOrder="0" vertical="center"/>
    </xf>
    <xf borderId="7" fillId="0" fontId="11" numFmtId="0" xfId="0" applyBorder="1" applyFont="1"/>
    <xf borderId="7" fillId="0" fontId="2" numFmtId="0" xfId="0" applyBorder="1" applyFont="1"/>
    <xf borderId="7" fillId="0" fontId="6" numFmtId="0" xfId="0" applyAlignment="1" applyBorder="1" applyFont="1">
      <alignment readingOrder="0" vertical="center"/>
    </xf>
    <xf borderId="15" fillId="0" fontId="6" numFmtId="0" xfId="0" applyAlignment="1" applyBorder="1" applyFont="1">
      <alignment horizontal="center" readingOrder="0" vertical="center"/>
    </xf>
    <xf borderId="15" fillId="0" fontId="6" numFmtId="0" xfId="0" applyAlignment="1" applyBorder="1" applyFont="1">
      <alignment readingOrder="0" vertical="center"/>
    </xf>
    <xf borderId="15" fillId="0" fontId="4" numFmtId="0" xfId="0" applyBorder="1" applyFont="1"/>
    <xf borderId="15" fillId="0" fontId="2" numFmtId="0" xfId="0" applyBorder="1" applyFont="1"/>
    <xf borderId="15" fillId="0" fontId="6" numFmtId="0" xfId="0" applyAlignment="1" applyBorder="1" applyFont="1">
      <alignment readingOrder="0" vertical="center"/>
    </xf>
    <xf borderId="15" fillId="0" fontId="11" numFmtId="0" xfId="0" applyBorder="1" applyFont="1"/>
    <xf borderId="16" fillId="0" fontId="6" numFmtId="0" xfId="0" applyAlignment="1" applyBorder="1" applyFont="1">
      <alignment horizontal="center" readingOrder="0" vertical="center"/>
    </xf>
    <xf borderId="16" fillId="0" fontId="6" numFmtId="0" xfId="0" applyAlignment="1" applyBorder="1" applyFont="1">
      <alignment readingOrder="0" vertical="center"/>
    </xf>
    <xf borderId="16" fillId="0" fontId="4" numFmtId="0" xfId="0" applyBorder="1" applyFont="1"/>
    <xf borderId="16" fillId="0" fontId="2" numFmtId="0" xfId="0" applyBorder="1" applyFont="1"/>
    <xf borderId="16" fillId="0" fontId="11" numFmtId="0" xfId="0" applyBorder="1" applyFont="1"/>
    <xf borderId="17" fillId="3" fontId="12" numFmtId="0" xfId="0" applyAlignment="1" applyBorder="1" applyFill="1" applyFont="1">
      <alignment horizontal="left" readingOrder="0"/>
    </xf>
    <xf borderId="17" fillId="0" fontId="4" numFmtId="0" xfId="0" applyBorder="1" applyFont="1"/>
    <xf borderId="0" fillId="3" fontId="13" numFmtId="0" xfId="0" applyAlignment="1" applyFont="1">
      <alignment horizontal="right" readingOrder="0" shrinkToFit="0" wrapText="1"/>
    </xf>
    <xf borderId="0" fillId="3" fontId="14" numFmtId="0" xfId="0" applyAlignment="1" applyFont="1">
      <alignment readingOrder="0" shrinkToFit="0" wrapText="1"/>
    </xf>
    <xf borderId="0" fillId="3" fontId="15" numFmtId="0" xfId="0" applyAlignment="1" applyFont="1">
      <alignment horizontal="left" readingOrder="0" shrinkToFit="0" wrapText="1"/>
    </xf>
    <xf borderId="0" fillId="3" fontId="13" numFmtId="0" xfId="0" applyAlignment="1" applyFont="1">
      <alignment horizontal="right" readingOrder="0" shrinkToFit="0" vertical="top" wrapText="1"/>
    </xf>
    <xf borderId="14" fillId="3" fontId="13" numFmtId="0" xfId="0" applyAlignment="1" applyBorder="1" applyFont="1">
      <alignment horizontal="right" vertical="top"/>
    </xf>
    <xf borderId="14" fillId="3" fontId="14" numFmtId="0" xfId="0" applyAlignment="1" applyBorder="1" applyFont="1">
      <alignment shrinkToFit="0" wrapText="1"/>
    </xf>
    <xf borderId="18" fillId="0" fontId="2" numFmtId="0" xfId="0" applyBorder="1" applyFont="1"/>
    <xf borderId="0" fillId="0" fontId="2" numFmtId="0" xfId="0" applyAlignment="1" applyFont="1">
      <alignment horizontal="right" readingOrder="0"/>
    </xf>
    <xf borderId="0" fillId="0" fontId="2" numFmtId="0" xfId="0" applyAlignment="1" applyFont="1">
      <alignment horizontal="left" readingOrder="0"/>
    </xf>
    <xf borderId="0" fillId="0" fontId="16" numFmtId="0" xfId="0" applyAlignment="1" applyFont="1">
      <alignment horizontal="center" readingOrder="0"/>
    </xf>
    <xf borderId="19" fillId="0" fontId="17" numFmtId="0" xfId="0" applyAlignment="1" applyBorder="1" applyFont="1">
      <alignment horizontal="center" readingOrder="0" vertical="center"/>
    </xf>
    <xf borderId="0" fillId="0" fontId="2" numFmtId="0" xfId="0" applyAlignment="1" applyFont="1">
      <alignment readingOrder="0"/>
    </xf>
    <xf quotePrefix="1" borderId="0" fillId="0" fontId="18" numFmtId="0" xfId="0" applyAlignment="1" applyFont="1">
      <alignment horizontal="center" readingOrder="0"/>
    </xf>
    <xf borderId="0" fillId="0" fontId="18" numFmtId="0" xfId="0" applyAlignment="1" applyFont="1">
      <alignment horizontal="right" readingOrder="0"/>
    </xf>
    <xf borderId="0" fillId="0" fontId="6" numFmtId="0" xfId="0" applyAlignment="1" applyFont="1">
      <alignment readingOrder="0"/>
    </xf>
    <xf borderId="20" fillId="4" fontId="19" numFmtId="0" xfId="0" applyAlignment="1" applyBorder="1" applyFill="1" applyFont="1">
      <alignment readingOrder="0"/>
    </xf>
    <xf borderId="20" fillId="0" fontId="4" numFmtId="0" xfId="0" applyBorder="1" applyFont="1"/>
    <xf borderId="20" fillId="4" fontId="19" numFmtId="0" xfId="0" applyAlignment="1" applyBorder="1" applyFont="1">
      <alignment horizontal="right" readingOrder="0"/>
    </xf>
    <xf borderId="0" fillId="5" fontId="20" numFmtId="0" xfId="0" applyAlignment="1" applyFill="1" applyFont="1">
      <alignment readingOrder="0"/>
    </xf>
    <xf borderId="0" fillId="5" fontId="21" numFmtId="0" xfId="0" applyAlignment="1" applyFont="1">
      <alignment readingOrder="0"/>
    </xf>
    <xf borderId="0" fillId="6" fontId="22" numFmtId="0" xfId="0" applyAlignment="1" applyFill="1" applyFont="1">
      <alignment readingOrder="0"/>
    </xf>
    <xf borderId="0" fillId="6" fontId="21" numFmtId="0" xfId="0" applyAlignment="1" applyFont="1">
      <alignment readingOrder="0"/>
    </xf>
    <xf borderId="0" fillId="0" fontId="14" numFmtId="0" xfId="0" applyFont="1"/>
    <xf borderId="21" fillId="3" fontId="23" numFmtId="0" xfId="0" applyAlignment="1" applyBorder="1" applyFont="1">
      <alignment horizontal="center" readingOrder="0" vertical="center"/>
    </xf>
    <xf borderId="12" fillId="0" fontId="4" numFmtId="0" xfId="0" applyBorder="1" applyFont="1"/>
    <xf borderId="22" fillId="0" fontId="4" numFmtId="0" xfId="0" applyBorder="1" applyFont="1"/>
    <xf borderId="21" fillId="3" fontId="24" numFmtId="0" xfId="0" applyAlignment="1" applyBorder="1" applyFont="1">
      <alignment horizontal="center" readingOrder="0" vertical="center"/>
    </xf>
    <xf borderId="21" fillId="3" fontId="25" numFmtId="0" xfId="0" applyAlignment="1" applyBorder="1" applyFont="1">
      <alignment horizontal="center" readingOrder="0" vertical="center"/>
    </xf>
    <xf borderId="21" fillId="3" fontId="26" numFmtId="0" xfId="0" applyAlignment="1" applyBorder="1" applyFont="1">
      <alignment horizontal="center" readingOrder="0" vertical="center"/>
    </xf>
    <xf borderId="21" fillId="3" fontId="27" numFmtId="0" xfId="0" applyAlignment="1" applyBorder="1" applyFont="1">
      <alignment horizontal="center" readingOrder="0" vertical="center"/>
    </xf>
    <xf borderId="21" fillId="3" fontId="28" numFmtId="0" xfId="0" applyAlignment="1" applyBorder="1" applyFont="1">
      <alignment horizontal="center" readingOrder="0" vertical="center"/>
    </xf>
    <xf borderId="21" fillId="3" fontId="29" numFmtId="0" xfId="0" applyAlignment="1" applyBorder="1" applyFont="1">
      <alignment horizontal="center" readingOrder="0"/>
    </xf>
    <xf borderId="21" fillId="2" fontId="14" numFmtId="0" xfId="0" applyBorder="1" applyFont="1"/>
    <xf borderId="12" fillId="2" fontId="14" numFmtId="0" xfId="0" applyBorder="1" applyFont="1"/>
    <xf borderId="12" fillId="2" fontId="14" numFmtId="0" xfId="0" applyAlignment="1" applyBorder="1" applyFont="1">
      <alignment horizontal="right" readingOrder="0"/>
    </xf>
    <xf borderId="12" fillId="2" fontId="14" numFmtId="0" xfId="0" applyAlignment="1" applyBorder="1" applyFont="1">
      <alignment horizontal="left" readingOrder="0"/>
    </xf>
    <xf borderId="12" fillId="2" fontId="14" numFmtId="0" xfId="0" applyAlignment="1" applyBorder="1" applyFont="1">
      <alignment horizontal="center" readingOrder="0"/>
    </xf>
    <xf borderId="23" fillId="2" fontId="30" numFmtId="0" xfId="0" applyAlignment="1" applyBorder="1" applyFont="1">
      <alignment horizontal="center" vertical="center"/>
    </xf>
    <xf borderId="24" fillId="0" fontId="4" numFmtId="0" xfId="0" applyBorder="1" applyFont="1"/>
    <xf borderId="23" fillId="2" fontId="14" numFmtId="0" xfId="0" applyBorder="1" applyFont="1"/>
    <xf borderId="23" fillId="2" fontId="31" numFmtId="0" xfId="0" applyAlignment="1" applyBorder="1" applyFont="1">
      <alignment horizontal="center" readingOrder="0" vertical="center"/>
    </xf>
    <xf borderId="0" fillId="2" fontId="30" numFmtId="0" xfId="0" applyAlignment="1" applyFont="1">
      <alignment horizontal="right" readingOrder="0" shrinkToFit="0" vertical="center" wrapText="0"/>
    </xf>
    <xf borderId="0" fillId="2" fontId="30" numFmtId="0" xfId="0" applyAlignment="1" applyFont="1">
      <alignment horizontal="left" readingOrder="0" vertical="center"/>
    </xf>
    <xf borderId="0" fillId="2" fontId="32" numFmtId="0" xfId="0" applyAlignment="1" applyFont="1">
      <alignment horizontal="center" readingOrder="0" vertical="center"/>
    </xf>
    <xf borderId="23" fillId="0" fontId="4" numFmtId="0" xfId="0" applyBorder="1" applyFont="1"/>
    <xf borderId="25" fillId="2" fontId="14" numFmtId="0" xfId="0" applyBorder="1" applyFont="1"/>
    <xf borderId="21" fillId="2" fontId="3" numFmtId="0" xfId="0" applyAlignment="1" applyBorder="1" applyFont="1">
      <alignment horizontal="center" vertical="center"/>
    </xf>
    <xf borderId="26" fillId="2" fontId="14" numFmtId="0" xfId="0" applyBorder="1" applyFont="1"/>
    <xf borderId="0" fillId="0" fontId="14" numFmtId="0" xfId="0" applyAlignment="1" applyFont="1">
      <alignment horizontal="center" readingOrder="0"/>
    </xf>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5" fillId="3" fontId="29" numFmtId="0" xfId="0" applyAlignment="1" applyBorder="1" applyFont="1">
      <alignment horizontal="center" readingOrder="0"/>
    </xf>
    <xf borderId="18" fillId="0" fontId="4" numFmtId="0" xfId="0" applyBorder="1" applyFont="1"/>
    <xf borderId="25" fillId="2" fontId="14" numFmtId="0" xfId="0" applyAlignment="1" applyBorder="1" applyFont="1">
      <alignment horizontal="center" readingOrder="0"/>
    </xf>
    <xf borderId="18" fillId="2" fontId="14" numFmtId="0" xfId="0" applyAlignment="1" applyBorder="1" applyFont="1">
      <alignment horizontal="center" readingOrder="0"/>
    </xf>
    <xf borderId="26" fillId="2" fontId="14" numFmtId="0" xfId="0" applyAlignment="1" applyBorder="1" applyFont="1">
      <alignment horizontal="center" readingOrder="0"/>
    </xf>
    <xf borderId="7" fillId="0" fontId="33" numFmtId="0" xfId="0" applyAlignment="1" applyBorder="1" applyFont="1">
      <alignment horizontal="center" readingOrder="0" vertical="center"/>
    </xf>
    <xf borderId="5" fillId="0" fontId="14" numFmtId="0" xfId="0" applyBorder="1" applyFont="1"/>
    <xf borderId="21" fillId="3" fontId="14" numFmtId="0" xfId="0" applyAlignment="1" applyBorder="1" applyFont="1">
      <alignment horizontal="center" readingOrder="0"/>
    </xf>
    <xf borderId="12" fillId="3" fontId="14" numFmtId="0" xfId="0" applyAlignment="1" applyBorder="1" applyFont="1">
      <alignment horizontal="center" readingOrder="0"/>
    </xf>
    <xf borderId="5" fillId="0" fontId="11" numFmtId="0" xfId="0" applyBorder="1" applyFont="1"/>
    <xf quotePrefix="1" borderId="23" fillId="2" fontId="30" numFmtId="0" xfId="0" applyAlignment="1" applyBorder="1" applyFont="1">
      <alignment horizontal="center" readingOrder="0" vertical="center"/>
    </xf>
    <xf borderId="23" fillId="2" fontId="30" numFmtId="0" xfId="0" applyAlignment="1" applyBorder="1" applyFont="1">
      <alignment horizontal="center" readingOrder="0" vertical="center"/>
    </xf>
    <xf borderId="0" fillId="2" fontId="31" numFmtId="0" xfId="0" applyAlignment="1" applyFont="1">
      <alignment horizontal="center" readingOrder="0" vertical="center"/>
    </xf>
    <xf borderId="23" fillId="2" fontId="34" numFmtId="0" xfId="0" applyAlignment="1" applyBorder="1" applyFont="1">
      <alignment horizontal="center" readingOrder="0" vertical="bottom"/>
    </xf>
    <xf borderId="0" fillId="0" fontId="14" numFmtId="0" xfId="0" applyAlignment="1" applyFont="1">
      <alignment horizontal="right" readingOrder="0" vertical="center"/>
    </xf>
    <xf quotePrefix="1" borderId="29" fillId="2" fontId="3" numFmtId="0" xfId="0" applyAlignment="1" applyBorder="1" applyFont="1">
      <alignment horizontal="center" readingOrder="0" vertical="center"/>
    </xf>
    <xf borderId="30" fillId="0" fontId="4" numFmtId="0" xfId="0" applyBorder="1" applyFont="1"/>
    <xf borderId="29" fillId="2" fontId="3" numFmtId="0" xfId="0" applyAlignment="1" applyBorder="1" applyFont="1">
      <alignment horizontal="center" readingOrder="0" vertical="center"/>
    </xf>
    <xf borderId="0" fillId="2" fontId="14" numFmtId="0" xfId="0" applyAlignment="1" applyFont="1">
      <alignment horizontal="center" readingOrder="0" vertical="center"/>
    </xf>
    <xf borderId="0" fillId="2" fontId="24" numFmtId="0" xfId="0" applyAlignment="1" applyFont="1">
      <alignment readingOrder="0" vertical="center"/>
    </xf>
    <xf quotePrefix="1" borderId="29" fillId="2" fontId="14" numFmtId="0" xfId="0" applyAlignment="1" applyBorder="1" applyFont="1">
      <alignment horizontal="center" readingOrder="0" vertical="center"/>
    </xf>
    <xf borderId="0" fillId="2" fontId="35" numFmtId="0" xfId="0" applyAlignment="1" applyFont="1">
      <alignment horizontal="center" readingOrder="0" vertical="center"/>
    </xf>
    <xf borderId="31" fillId="0" fontId="4" numFmtId="0" xfId="0" applyBorder="1" applyFont="1"/>
    <xf borderId="32" fillId="0" fontId="4" numFmtId="0" xfId="0" applyBorder="1" applyFont="1"/>
    <xf borderId="0" fillId="2" fontId="36" numFmtId="0" xfId="0" applyAlignment="1" applyFont="1">
      <alignment horizontal="center" readingOrder="0" vertical="center"/>
    </xf>
    <xf borderId="33" fillId="0" fontId="4" numFmtId="0" xfId="0" applyBorder="1" applyFont="1"/>
    <xf borderId="34" fillId="0" fontId="4" numFmtId="0" xfId="0" applyBorder="1" applyFont="1"/>
    <xf borderId="23" fillId="2" fontId="3" numFmtId="0" xfId="0" applyAlignment="1" applyBorder="1" applyFont="1">
      <alignment horizontal="center" readingOrder="0" vertical="center"/>
    </xf>
    <xf borderId="0" fillId="2" fontId="3" numFmtId="0" xfId="0" applyAlignment="1" applyFont="1">
      <alignment horizontal="center" readingOrder="0" vertical="center"/>
    </xf>
    <xf borderId="24" fillId="2" fontId="3" numFmtId="0" xfId="0" applyAlignment="1" applyBorder="1" applyFont="1">
      <alignment horizontal="center" readingOrder="0" vertical="center"/>
    </xf>
    <xf borderId="35" fillId="0" fontId="4" numFmtId="0" xfId="0" applyBorder="1" applyFont="1"/>
    <xf borderId="0" fillId="0" fontId="37" numFmtId="0" xfId="0" applyFont="1"/>
    <xf borderId="0" fillId="0" fontId="38" numFmtId="0" xfId="0" applyAlignment="1" applyFont="1">
      <alignment vertical="center"/>
    </xf>
    <xf borderId="0" fillId="0" fontId="39" numFmtId="0" xfId="0" applyFont="1"/>
    <xf borderId="0" fillId="3" fontId="14" numFmtId="0" xfId="0" applyAlignment="1" applyFont="1">
      <alignment horizontal="center" readingOrder="0" vertical="center"/>
    </xf>
    <xf borderId="0" fillId="3" fontId="40" numFmtId="0" xfId="0" applyAlignment="1" applyFont="1">
      <alignment horizontal="left" readingOrder="0" vertical="center"/>
    </xf>
    <xf quotePrefix="1" borderId="29" fillId="3" fontId="14" numFmtId="0" xfId="0" applyAlignment="1" applyBorder="1" applyFont="1">
      <alignment horizontal="center" readingOrder="0" vertical="center"/>
    </xf>
    <xf borderId="23" fillId="3" fontId="14" numFmtId="0" xfId="0" applyAlignment="1" applyBorder="1" applyFont="1">
      <alignment horizontal="center" readingOrder="0"/>
    </xf>
    <xf borderId="0" fillId="3" fontId="14" numFmtId="0" xfId="0" applyAlignment="1" applyFont="1">
      <alignment horizontal="center" readingOrder="0"/>
    </xf>
    <xf borderId="23" fillId="7" fontId="18" numFmtId="0" xfId="0" applyAlignment="1" applyBorder="1" applyFill="1" applyFont="1">
      <alignment horizontal="center" readingOrder="0" vertical="center"/>
    </xf>
    <xf borderId="0" fillId="0" fontId="39" numFmtId="0" xfId="0" applyAlignment="1" applyFont="1">
      <alignment horizontal="right" readingOrder="0" vertical="center"/>
    </xf>
    <xf borderId="0" fillId="2" fontId="41" numFmtId="0" xfId="0" applyAlignment="1" applyFont="1">
      <alignment readingOrder="0" vertical="center"/>
    </xf>
    <xf borderId="0" fillId="2" fontId="42" numFmtId="0" xfId="0" applyAlignment="1" applyFont="1">
      <alignment horizontal="center" readingOrder="0" vertical="center"/>
    </xf>
    <xf borderId="0" fillId="2" fontId="43" numFmtId="0" xfId="0" applyAlignment="1" applyFont="1">
      <alignment horizontal="center" readingOrder="0" vertical="center"/>
    </xf>
    <xf borderId="23" fillId="3" fontId="29" numFmtId="0" xfId="0" applyAlignment="1" applyBorder="1" applyFont="1">
      <alignment horizontal="center" readingOrder="0"/>
    </xf>
    <xf borderId="0" fillId="3" fontId="23" numFmtId="0" xfId="0" applyAlignment="1" applyFont="1">
      <alignment horizontal="left" readingOrder="0" vertical="center"/>
    </xf>
    <xf borderId="2" fillId="0" fontId="11" numFmtId="0" xfId="0" applyBorder="1" applyFont="1"/>
    <xf borderId="1" fillId="0" fontId="11" numFmtId="0" xfId="0" applyBorder="1" applyFont="1"/>
    <xf borderId="0" fillId="0" fontId="44" numFmtId="0" xfId="0" applyAlignment="1" applyFont="1">
      <alignment horizontal="left" readingOrder="0" vertical="center"/>
    </xf>
    <xf borderId="0" fillId="0" fontId="14" numFmtId="0" xfId="0" applyAlignment="1" applyFont="1">
      <alignment readingOrder="0"/>
    </xf>
    <xf borderId="4" fillId="0" fontId="14" numFmtId="0" xfId="0" applyAlignment="1" applyBorder="1" applyFont="1">
      <alignment readingOrder="0"/>
    </xf>
    <xf borderId="0" fillId="0" fontId="45" numFmtId="0" xfId="0" applyAlignment="1" applyFont="1">
      <alignment readingOrder="0"/>
    </xf>
    <xf borderId="0" fillId="2" fontId="28" numFmtId="0" xfId="0" applyAlignment="1" applyFont="1">
      <alignment readingOrder="0" vertical="center"/>
    </xf>
    <xf borderId="0" fillId="2" fontId="46" numFmtId="0" xfId="0" applyAlignment="1" applyFont="1">
      <alignment horizontal="center" readingOrder="0" vertical="center"/>
    </xf>
    <xf borderId="0" fillId="2" fontId="47" numFmtId="0" xfId="0" applyAlignment="1" applyFont="1">
      <alignment horizontal="center" readingOrder="0" vertical="center"/>
    </xf>
    <xf borderId="0" fillId="0" fontId="48" numFmtId="0" xfId="0" applyAlignment="1" applyFont="1">
      <alignment readingOrder="0" vertical="top"/>
    </xf>
    <xf borderId="0" fillId="3" fontId="41" numFmtId="0" xfId="0" applyAlignment="1" applyFont="1">
      <alignment horizontal="left" readingOrder="0" vertical="center"/>
    </xf>
    <xf borderId="0" fillId="0" fontId="49" numFmtId="0" xfId="0" applyAlignment="1" applyFont="1">
      <alignment readingOrder="0" shrinkToFit="0" vertical="center" wrapText="0"/>
    </xf>
    <xf borderId="0" fillId="0" fontId="50" numFmtId="0" xfId="0" applyAlignment="1" applyFont="1">
      <alignment horizontal="center" vertical="center"/>
    </xf>
    <xf borderId="0" fillId="0" fontId="51" numFmtId="0" xfId="0" applyAlignment="1" applyFont="1">
      <alignment horizontal="center" readingOrder="0" vertical="center"/>
    </xf>
    <xf borderId="0" fillId="0" fontId="51" numFmtId="0" xfId="0" applyAlignment="1" applyFont="1">
      <alignment horizontal="center" vertical="bottom"/>
    </xf>
    <xf borderId="0" fillId="0" fontId="52" numFmtId="0" xfId="0" applyAlignment="1" applyFont="1">
      <alignment shrinkToFit="0" vertical="center" wrapText="1"/>
    </xf>
    <xf borderId="0" fillId="2" fontId="53" numFmtId="0" xfId="0" applyAlignment="1" applyFont="1">
      <alignment horizontal="center" readingOrder="0" vertical="center"/>
    </xf>
    <xf borderId="0" fillId="2" fontId="54" numFmtId="0" xfId="0" applyAlignment="1" applyFont="1">
      <alignment horizontal="left" vertical="center"/>
    </xf>
    <xf borderId="10" fillId="0" fontId="14" numFmtId="0" xfId="0" applyBorder="1" applyFont="1"/>
    <xf borderId="11" fillId="0" fontId="11" numFmtId="0" xfId="0" applyBorder="1" applyFont="1"/>
    <xf borderId="0" fillId="0" fontId="55" numFmtId="0" xfId="0" applyAlignment="1" applyFont="1">
      <alignment horizontal="center" vertical="center"/>
    </xf>
    <xf borderId="0" fillId="0" fontId="56" numFmtId="0" xfId="0" applyAlignment="1" applyFont="1">
      <alignment horizontal="left" vertical="center"/>
    </xf>
    <xf borderId="0" fillId="0" fontId="53" numFmtId="0" xfId="0" applyAlignment="1" applyFont="1">
      <alignment horizontal="center" readingOrder="0"/>
    </xf>
    <xf borderId="0" fillId="2" fontId="27" numFmtId="0" xfId="0" applyAlignment="1" applyFont="1">
      <alignment readingOrder="0" vertical="center"/>
    </xf>
    <xf borderId="29" fillId="2" fontId="14" numFmtId="0" xfId="0" applyAlignment="1" applyBorder="1" applyFont="1">
      <alignment horizontal="center" readingOrder="0" vertical="center"/>
    </xf>
    <xf borderId="0" fillId="3" fontId="53" numFmtId="0" xfId="0" applyAlignment="1" applyFont="1">
      <alignment horizontal="center" readingOrder="0" vertical="center"/>
    </xf>
    <xf borderId="0" fillId="3" fontId="54" numFmtId="0" xfId="0" applyAlignment="1" applyFont="1">
      <alignment horizontal="left" readingOrder="0" vertical="center"/>
    </xf>
    <xf borderId="7" fillId="0" fontId="57" numFmtId="0" xfId="0" applyAlignment="1" applyBorder="1" applyFont="1">
      <alignment vertical="bottom"/>
    </xf>
    <xf borderId="0" fillId="2" fontId="14" numFmtId="0" xfId="0" applyAlignment="1" applyFont="1">
      <alignment readingOrder="0"/>
    </xf>
    <xf borderId="0" fillId="3" fontId="28" numFmtId="0" xfId="0" applyAlignment="1" applyFont="1">
      <alignment horizontal="left" readingOrder="0" vertical="center"/>
    </xf>
    <xf borderId="29" fillId="3" fontId="14" numFmtId="0" xfId="0" applyAlignment="1" applyBorder="1" applyFont="1">
      <alignment horizontal="center" readingOrder="0" vertical="center"/>
    </xf>
    <xf borderId="0" fillId="0" fontId="49" numFmtId="0" xfId="0" applyAlignment="1" applyFont="1">
      <alignment readingOrder="0" vertical="center"/>
    </xf>
    <xf borderId="0" fillId="0" fontId="50" numFmtId="0" xfId="0" applyAlignment="1" applyFont="1">
      <alignment horizontal="center" readingOrder="0" vertical="center"/>
    </xf>
    <xf borderId="0" fillId="0" fontId="51" numFmtId="0" xfId="0" applyAlignment="1" applyFont="1">
      <alignment horizontal="center" readingOrder="0" vertical="bottom"/>
    </xf>
    <xf borderId="0" fillId="0" fontId="52" numFmtId="0" xfId="0" applyAlignment="1" applyFont="1">
      <alignment readingOrder="0" shrinkToFit="0" vertical="center" wrapText="1"/>
    </xf>
    <xf borderId="0" fillId="2" fontId="54" numFmtId="0" xfId="0" applyAlignment="1" applyFont="1">
      <alignment horizontal="left" readingOrder="0" vertical="center"/>
    </xf>
    <xf borderId="0" fillId="0" fontId="58" numFmtId="0" xfId="0" applyAlignment="1" applyFont="1">
      <alignment horizontal="center" vertical="bottom"/>
    </xf>
    <xf borderId="2" fillId="0" fontId="14" numFmtId="0" xfId="0" applyBorder="1" applyFont="1"/>
    <xf borderId="3" fillId="0" fontId="14" numFmtId="0" xfId="0" applyBorder="1" applyFont="1"/>
    <xf borderId="0" fillId="0" fontId="57" numFmtId="0" xfId="0" applyAlignment="1" applyFont="1">
      <alignment vertical="bottom"/>
    </xf>
    <xf borderId="0" fillId="0" fontId="59" numFmtId="0" xfId="0" applyAlignment="1" applyFont="1">
      <alignment horizontal="left" readingOrder="0" vertical="center"/>
    </xf>
    <xf borderId="0" fillId="3" fontId="27" numFmtId="0" xfId="0" applyAlignment="1" applyFont="1">
      <alignment horizontal="left" readingOrder="0" vertical="center"/>
    </xf>
    <xf borderId="0" fillId="0" fontId="49" numFmtId="0" xfId="0" applyAlignment="1" applyFont="1">
      <alignment horizontal="center" vertical="center"/>
    </xf>
    <xf borderId="0" fillId="2" fontId="60" numFmtId="0" xfId="0" applyAlignment="1" applyFont="1">
      <alignment horizontal="left" readingOrder="0" vertical="center"/>
    </xf>
    <xf borderId="0" fillId="2" fontId="14" numFmtId="0" xfId="0" applyAlignment="1" applyFont="1">
      <alignment horizontal="center" vertical="center"/>
    </xf>
    <xf borderId="0" fillId="2" fontId="14" numFmtId="0" xfId="0" applyFont="1"/>
    <xf borderId="7" fillId="0" fontId="61" numFmtId="0" xfId="0" applyAlignment="1" applyBorder="1" applyFont="1">
      <alignment horizontal="left" readingOrder="0" vertical="center"/>
    </xf>
    <xf borderId="0" fillId="0" fontId="31" numFmtId="0" xfId="0" applyAlignment="1" applyFont="1">
      <alignment horizontal="center" readingOrder="0"/>
    </xf>
    <xf borderId="0" fillId="2" fontId="8" numFmtId="0" xfId="0" applyAlignment="1" applyFont="1">
      <alignment shrinkToFit="0" vertical="top" wrapText="1"/>
    </xf>
    <xf borderId="7" fillId="0" fontId="14" numFmtId="0" xfId="0" applyBorder="1" applyFont="1"/>
    <xf borderId="0" fillId="3" fontId="24" numFmtId="0" xfId="0" applyAlignment="1" applyFont="1">
      <alignment horizontal="left" readingOrder="0" vertical="center"/>
    </xf>
    <xf borderId="36" fillId="0" fontId="4" numFmtId="0" xfId="0" applyBorder="1" applyFont="1"/>
    <xf borderId="0" fillId="0" fontId="13" numFmtId="0" xfId="0" applyAlignment="1" applyFont="1">
      <alignment horizontal="center" readingOrder="0"/>
    </xf>
    <xf borderId="5" fillId="0" fontId="14" numFmtId="0" xfId="0" applyAlignment="1" applyBorder="1" applyFont="1">
      <alignment horizontal="center" readingOrder="0"/>
    </xf>
    <xf borderId="37" fillId="0" fontId="31" numFmtId="0" xfId="0" applyAlignment="1" applyBorder="1" applyFont="1">
      <alignment horizontal="center" vertical="center"/>
    </xf>
    <xf borderId="38" fillId="0" fontId="4" numFmtId="0" xfId="0" applyBorder="1" applyFont="1"/>
    <xf borderId="0" fillId="2" fontId="53" numFmtId="0" xfId="0" applyAlignment="1" applyFont="1">
      <alignment horizontal="center" vertical="center"/>
    </xf>
    <xf borderId="39" fillId="0" fontId="4" numFmtId="0" xfId="0" applyBorder="1" applyFont="1"/>
    <xf borderId="40" fillId="0" fontId="4" numFmtId="0" xfId="0" applyBorder="1" applyFont="1"/>
    <xf borderId="5" fillId="0" fontId="14" numFmtId="0" xfId="0" applyAlignment="1" applyBorder="1" applyFont="1">
      <alignment readingOrder="0"/>
    </xf>
    <xf borderId="41" fillId="0" fontId="4" numFmtId="0" xfId="0" applyBorder="1" applyFont="1"/>
    <xf borderId="42" fillId="0" fontId="4" numFmtId="0" xfId="0" applyBorder="1" applyFont="1"/>
    <xf borderId="0" fillId="3" fontId="53" numFmtId="0" xfId="0" applyAlignment="1" applyFont="1">
      <alignment horizontal="center" vertical="center"/>
    </xf>
    <xf borderId="0" fillId="3" fontId="54" numFmtId="0" xfId="0" applyAlignment="1" applyFont="1">
      <alignment horizontal="left" vertical="center"/>
    </xf>
    <xf borderId="4" fillId="0" fontId="14" numFmtId="0" xfId="0" applyBorder="1" applyFont="1"/>
    <xf borderId="4" fillId="0" fontId="4" numFmtId="0" xfId="0" applyBorder="1" applyFont="1"/>
    <xf borderId="5" fillId="0" fontId="31" numFmtId="0" xfId="0" applyAlignment="1" applyBorder="1" applyFont="1">
      <alignment horizontal="center" readingOrder="0"/>
    </xf>
    <xf borderId="4" fillId="0" fontId="11" numFmtId="0" xfId="0" applyBorder="1" applyFont="1"/>
    <xf borderId="10" fillId="0" fontId="11" numFmtId="0" xfId="0" applyBorder="1" applyFont="1"/>
    <xf borderId="10" fillId="0" fontId="31" numFmtId="0" xfId="0" applyAlignment="1" applyBorder="1" applyFont="1">
      <alignment horizontal="center" readingOrder="0"/>
    </xf>
    <xf borderId="11" fillId="0" fontId="31" numFmtId="0" xfId="0" applyAlignment="1" applyBorder="1" applyFont="1">
      <alignment horizontal="center" readingOrder="0"/>
    </xf>
    <xf borderId="9" fillId="0" fontId="11" numFmtId="0" xfId="0" applyBorder="1" applyFont="1"/>
    <xf borderId="0" fillId="0" fontId="11" numFmtId="0" xfId="0" applyFont="1"/>
    <xf borderId="0" fillId="8" fontId="62" numFmtId="0" xfId="0" applyAlignment="1" applyFill="1" applyFont="1">
      <alignment horizontal="center" readingOrder="0" shrinkToFit="0" textRotation="90" vertical="top" wrapText="1"/>
    </xf>
    <xf borderId="0" fillId="9" fontId="29" numFmtId="0" xfId="0" applyAlignment="1" applyFill="1" applyFont="1">
      <alignment horizontal="right" readingOrder="0" shrinkToFit="0" vertical="center" wrapText="1"/>
    </xf>
    <xf borderId="0" fillId="2" fontId="63" numFmtId="0" xfId="0" applyAlignment="1" applyFont="1">
      <alignment horizontal="center" readingOrder="0" shrinkToFit="0" vertical="center" wrapText="1"/>
    </xf>
    <xf borderId="0" fillId="3" fontId="63" numFmtId="0" xfId="0" applyAlignment="1" applyFont="1">
      <alignment horizontal="center" readingOrder="0" shrinkToFit="0" vertical="center" wrapText="1"/>
    </xf>
    <xf borderId="0" fillId="0" fontId="63" numFmtId="0" xfId="0" applyAlignment="1" applyFont="1">
      <alignment horizontal="center" readingOrder="0" shrinkToFit="0" vertical="center" wrapText="1"/>
    </xf>
    <xf borderId="0" fillId="9" fontId="29" numFmtId="0" xfId="0" applyAlignment="1" applyFont="1">
      <alignment horizontal="right" readingOrder="0" shrinkToFit="0" wrapText="1"/>
    </xf>
    <xf borderId="0" fillId="2" fontId="14" numFmtId="0" xfId="0" applyAlignment="1" applyFont="1">
      <alignment horizontal="center" readingOrder="0" shrinkToFit="0" vertical="center" wrapText="0"/>
    </xf>
    <xf borderId="0" fillId="3" fontId="14" numFmtId="0" xfId="0" applyAlignment="1" applyFont="1">
      <alignment horizontal="center" readingOrder="0" shrinkToFit="0" wrapText="0"/>
    </xf>
    <xf borderId="0" fillId="0" fontId="14" numFmtId="0" xfId="0" applyAlignment="1" applyFont="1">
      <alignment shrinkToFit="0" wrapText="0"/>
    </xf>
    <xf borderId="40" fillId="9" fontId="29" numFmtId="0" xfId="0" applyAlignment="1" applyBorder="1" applyFont="1">
      <alignment horizontal="right" readingOrder="0" shrinkToFit="0" textRotation="90" vertical="center" wrapText="1"/>
    </xf>
    <xf borderId="5" fillId="9" fontId="29" numFmtId="0" xfId="0" applyAlignment="1" applyBorder="1" applyFont="1">
      <alignment horizontal="right" readingOrder="0" shrinkToFit="0" wrapText="1"/>
    </xf>
    <xf borderId="0" fillId="8" fontId="62" numFmtId="0" xfId="0" applyAlignment="1" applyFont="1">
      <alignment horizontal="center" readingOrder="0" shrinkToFit="0" textRotation="90" vertical="top" wrapText="0"/>
    </xf>
    <xf borderId="16" fillId="9" fontId="29" numFmtId="0" xfId="0" applyAlignment="1" applyBorder="1" applyFont="1">
      <alignment horizontal="right" readingOrder="0" shrinkToFit="0" vertical="center" wrapText="1"/>
    </xf>
    <xf borderId="43" fillId="0" fontId="4" numFmtId="0" xfId="0" applyBorder="1" applyFont="1"/>
    <xf borderId="16" fillId="2" fontId="14" numFmtId="0" xfId="0" applyAlignment="1" applyBorder="1" applyFont="1">
      <alignment horizontal="center" readingOrder="0" shrinkToFit="0" vertical="center" wrapText="0"/>
    </xf>
    <xf borderId="16" fillId="3" fontId="14" numFmtId="0" xfId="0" applyAlignment="1" applyBorder="1" applyFont="1">
      <alignment horizontal="center" readingOrder="0" shrinkToFit="0" wrapText="0"/>
    </xf>
    <xf borderId="16" fillId="0" fontId="14" numFmtId="0" xfId="0" applyAlignment="1" applyBorder="1" applyFont="1">
      <alignment shrinkToFit="0" wrapText="0"/>
    </xf>
    <xf borderId="0" fillId="8" fontId="64" numFmtId="0" xfId="0" applyAlignment="1" applyFont="1">
      <alignment horizontal="left" readingOrder="0" shrinkToFit="0" textRotation="90" vertical="top" wrapText="0"/>
    </xf>
    <xf borderId="0" fillId="2" fontId="13" numFmtId="0" xfId="0" applyAlignment="1" applyFont="1">
      <alignment horizontal="left" readingOrder="0" shrinkToFit="0" vertical="center" wrapText="0"/>
    </xf>
    <xf borderId="0" fillId="3" fontId="13" numFmtId="0" xfId="0" applyAlignment="1" applyFont="1">
      <alignment horizontal="left" readingOrder="0" shrinkToFit="0" vertical="center" wrapText="0"/>
    </xf>
    <xf borderId="0" fillId="2" fontId="13" numFmtId="0" xfId="0" applyAlignment="1" applyFont="1">
      <alignment horizontal="center" readingOrder="0" shrinkToFit="0" vertical="center" wrapText="0"/>
    </xf>
    <xf borderId="0" fillId="0" fontId="13" numFmtId="0" xfId="0" applyAlignment="1" applyFont="1">
      <alignment horizontal="left" shrinkToFit="0" vertical="center" wrapText="0"/>
    </xf>
    <xf borderId="0" fillId="8" fontId="62" numFmtId="0" xfId="0" applyAlignment="1" applyFont="1">
      <alignment horizontal="left" readingOrder="0" shrinkToFit="0" textRotation="90" vertical="top" wrapText="0"/>
    </xf>
    <xf borderId="7" fillId="2" fontId="14" numFmtId="0" xfId="0" applyAlignment="1" applyBorder="1" applyFont="1">
      <alignment horizontal="left" readingOrder="0" shrinkToFit="0" vertical="center" wrapText="0"/>
    </xf>
    <xf borderId="7" fillId="3" fontId="14" numFmtId="0" xfId="0" applyAlignment="1" applyBorder="1" applyFont="1">
      <alignment horizontal="left" readingOrder="0" shrinkToFit="0" vertical="center" wrapText="0"/>
    </xf>
    <xf borderId="7" fillId="2" fontId="14" numFmtId="0" xfId="0" applyAlignment="1" applyBorder="1" applyFont="1">
      <alignment horizontal="center" readingOrder="0" shrinkToFit="0" vertical="center" wrapText="0"/>
    </xf>
    <xf borderId="7" fillId="3" fontId="14" numFmtId="0" xfId="0" applyAlignment="1" applyBorder="1" applyFont="1">
      <alignment horizontal="left" readingOrder="0" shrinkToFit="0" wrapText="0"/>
    </xf>
    <xf borderId="7" fillId="0" fontId="14" numFmtId="0" xfId="0" applyAlignment="1" applyBorder="1" applyFont="1">
      <alignment horizontal="left" shrinkToFit="0" wrapText="0"/>
    </xf>
    <xf borderId="16" fillId="3" fontId="14" numFmtId="0" xfId="0" applyAlignment="1" applyBorder="1" applyFont="1">
      <alignment horizontal="center" shrinkToFit="0" wrapText="0"/>
    </xf>
    <xf borderId="16" fillId="2" fontId="14" numFmtId="0" xfId="0" applyAlignment="1" applyBorder="1" applyFont="1">
      <alignment horizontal="center" shrinkToFit="0" vertical="center" wrapText="0"/>
    </xf>
    <xf borderId="0" fillId="8" fontId="64" numFmtId="0" xfId="0" applyAlignment="1" applyFont="1">
      <alignment horizontal="center" readingOrder="0" shrinkToFit="0" textRotation="90" vertical="top" wrapText="0"/>
    </xf>
    <xf borderId="0" fillId="3" fontId="13" numFmtId="0" xfId="0" applyAlignment="1" applyFont="1">
      <alignment horizontal="center" readingOrder="0" shrinkToFit="0" wrapText="0"/>
    </xf>
    <xf borderId="0" fillId="2" fontId="13" numFmtId="0" xfId="0" applyAlignment="1" applyFont="1">
      <alignment horizontal="center" shrinkToFit="0" vertical="center" wrapText="0"/>
    </xf>
    <xf borderId="0" fillId="3" fontId="13" numFmtId="0" xfId="0" applyAlignment="1" applyFont="1">
      <alignment horizontal="center" shrinkToFit="0" wrapText="0"/>
    </xf>
    <xf borderId="0" fillId="0" fontId="13" numFmtId="0" xfId="0" applyAlignment="1" applyFont="1">
      <alignment shrinkToFit="0" wrapText="0"/>
    </xf>
    <xf borderId="7" fillId="3" fontId="14" numFmtId="0" xfId="0" applyAlignment="1" applyBorder="1" applyFont="1">
      <alignment horizontal="center" readingOrder="0" shrinkToFit="0" wrapText="0"/>
    </xf>
    <xf borderId="7" fillId="2" fontId="14" numFmtId="0" xfId="0" applyAlignment="1" applyBorder="1" applyFont="1">
      <alignment horizontal="center" shrinkToFit="0" vertical="center" wrapText="0"/>
    </xf>
    <xf borderId="7" fillId="3" fontId="14" numFmtId="0" xfId="0" applyAlignment="1" applyBorder="1" applyFont="1">
      <alignment horizontal="center" shrinkToFit="0" wrapText="0"/>
    </xf>
    <xf borderId="7" fillId="0" fontId="14" numFmtId="0" xfId="0" applyAlignment="1" applyBorder="1" applyFont="1">
      <alignment shrinkToFit="0" wrapText="0"/>
    </xf>
    <xf borderId="0" fillId="2" fontId="14" numFmtId="0" xfId="0" applyAlignment="1" applyFont="1">
      <alignment horizontal="center" shrinkToFit="0" vertical="center" wrapText="0"/>
    </xf>
    <xf borderId="0" fillId="3" fontId="14" numFmtId="0" xfId="0" applyAlignment="1" applyFont="1">
      <alignment horizontal="center" shrinkToFit="0" wrapText="0"/>
    </xf>
    <xf borderId="0" fillId="2" fontId="13" numFmtId="0" xfId="0" applyAlignment="1" applyFont="1">
      <alignment horizontal="left" readingOrder="0" shrinkToFit="0" vertical="center" wrapText="0"/>
    </xf>
    <xf borderId="0" fillId="3" fontId="18" numFmtId="0" xfId="0" applyAlignment="1" applyFont="1">
      <alignment readingOrder="0" shrinkToFit="0" wrapText="0"/>
    </xf>
    <xf borderId="0" fillId="2" fontId="13" numFmtId="0" xfId="0" applyAlignment="1" applyFont="1">
      <alignment horizontal="center" readingOrder="0" shrinkToFit="0" vertical="center" wrapText="0"/>
    </xf>
    <xf borderId="7" fillId="2" fontId="14" numFmtId="0" xfId="0" applyAlignment="1" applyBorder="1" applyFont="1">
      <alignment horizontal="left" readingOrder="0" shrinkToFit="0" vertical="center" wrapText="0"/>
    </xf>
    <xf borderId="7" fillId="3" fontId="6" numFmtId="0" xfId="0" applyAlignment="1" applyBorder="1" applyFont="1">
      <alignment readingOrder="0" shrinkToFit="0" wrapText="0"/>
    </xf>
    <xf borderId="7" fillId="2" fontId="14" numFmtId="0" xfId="0" applyAlignment="1" applyBorder="1" applyFont="1">
      <alignment horizontal="center" readingOrder="0" shrinkToFit="0" vertical="center" wrapText="0"/>
    </xf>
    <xf borderId="0" fillId="3" fontId="18" numFmtId="0" xfId="0" applyAlignment="1" applyFont="1">
      <alignment horizontal="left" readingOrder="0" shrinkToFit="0" wrapText="0"/>
    </xf>
    <xf borderId="0" fillId="3" fontId="13" numFmtId="0" xfId="0" applyAlignment="1" applyFont="1">
      <alignment horizontal="left" readingOrder="0" shrinkToFit="0" wrapText="0"/>
    </xf>
    <xf borderId="0" fillId="2" fontId="13" numFmtId="0" xfId="0" applyAlignment="1" applyFont="1">
      <alignment horizontal="left" shrinkToFit="0" vertical="center" wrapText="0"/>
    </xf>
    <xf borderId="0" fillId="3" fontId="13" numFmtId="0" xfId="0" applyAlignment="1" applyFont="1">
      <alignment horizontal="left" shrinkToFit="0" wrapText="0"/>
    </xf>
    <xf borderId="0" fillId="0" fontId="13" numFmtId="0" xfId="0" applyAlignment="1" applyFont="1">
      <alignment horizontal="left" shrinkToFit="0" wrapText="0"/>
    </xf>
    <xf borderId="7" fillId="3" fontId="6" numFmtId="0" xfId="0" applyAlignment="1" applyBorder="1" applyFont="1">
      <alignment horizontal="left" readingOrder="0" shrinkToFit="0" wrapText="0"/>
    </xf>
    <xf borderId="7" fillId="2" fontId="14" numFmtId="0" xfId="0" applyAlignment="1" applyBorder="1" applyFont="1">
      <alignment horizontal="left" shrinkToFit="0" vertical="center" wrapText="0"/>
    </xf>
    <xf borderId="7" fillId="3" fontId="14" numFmtId="0" xfId="0" applyAlignment="1" applyBorder="1" applyFont="1">
      <alignment horizontal="left" shrinkToFit="0" wrapText="0"/>
    </xf>
    <xf borderId="0" fillId="3" fontId="13" numFmtId="0" xfId="0" applyAlignment="1" applyFont="1">
      <alignment horizontal="left" readingOrder="0" shrinkToFit="0" vertical="center" wrapText="0"/>
    </xf>
    <xf borderId="7" fillId="2" fontId="65" numFmtId="0" xfId="0" applyAlignment="1" applyBorder="1" applyFont="1">
      <alignment horizontal="left" readingOrder="0" shrinkToFit="0" vertical="center" wrapText="0"/>
    </xf>
    <xf borderId="0" fillId="9" fontId="13" numFmtId="0" xfId="0" applyAlignment="1" applyFont="1">
      <alignment shrinkToFit="0" wrapText="1"/>
    </xf>
    <xf borderId="5" fillId="9" fontId="14" numFmtId="0" xfId="0" applyAlignment="1" applyBorder="1" applyFont="1">
      <alignment shrinkToFit="0" wrapText="1"/>
    </xf>
    <xf borderId="0" fillId="3" fontId="18" numFmtId="0" xfId="0" applyAlignment="1" applyFont="1">
      <alignment readingOrder="0" shrinkToFit="0" wrapText="0"/>
    </xf>
    <xf borderId="0" fillId="9" fontId="14" numFmtId="0" xfId="0" applyAlignment="1" applyFont="1">
      <alignment shrinkToFit="0" wrapText="1"/>
    </xf>
    <xf borderId="0" fillId="2" fontId="14" numFmtId="0" xfId="0" applyAlignment="1" applyFont="1">
      <alignment horizontal="left" readingOrder="0" shrinkToFit="0" vertical="center" wrapText="0"/>
    </xf>
    <xf borderId="0" fillId="3" fontId="6" numFmtId="0" xfId="0" applyAlignment="1" applyFont="1">
      <alignment readingOrder="0" shrinkToFit="0" wrapText="0"/>
    </xf>
    <xf borderId="0" fillId="3" fontId="6" numFmtId="0" xfId="0" applyAlignment="1" applyFont="1">
      <alignment readingOrder="0" shrinkToFit="0" wrapText="0"/>
    </xf>
    <xf borderId="0" fillId="2" fontId="14" numFmtId="0" xfId="0" applyAlignment="1" applyFont="1">
      <alignment horizontal="left" readingOrder="0" shrinkToFit="0" vertical="center" wrapText="0"/>
    </xf>
    <xf borderId="0" fillId="2" fontId="14" numFmtId="0" xfId="0" applyAlignment="1" applyFont="1">
      <alignment horizontal="left" readingOrder="0" shrinkToFit="0" vertical="center" wrapText="0"/>
    </xf>
    <xf borderId="0" fillId="3" fontId="66" numFmtId="0" xfId="0" applyAlignment="1" applyFont="1">
      <alignment shrinkToFit="0" vertical="bottom" wrapText="0"/>
    </xf>
    <xf borderId="0" fillId="3" fontId="67" numFmtId="0" xfId="0" applyAlignment="1" applyFont="1">
      <alignment shrinkToFit="0" vertical="bottom" wrapText="0"/>
    </xf>
    <xf borderId="0" fillId="2" fontId="66" numFmtId="0" xfId="0" applyAlignment="1" applyFont="1">
      <alignment shrinkToFit="0" wrapText="0"/>
    </xf>
    <xf borderId="0" fillId="2" fontId="67" numFmtId="0" xfId="0" applyAlignment="1" applyFont="1">
      <alignment shrinkToFit="0" wrapText="0"/>
    </xf>
    <xf borderId="0" fillId="0" fontId="14" numFmtId="0" xfId="0" applyAlignment="1" applyFont="1">
      <alignment shrinkToFit="0" wrapText="1"/>
    </xf>
    <xf borderId="0" fillId="0" fontId="14" numFmtId="0" xfId="0" applyAlignment="1" applyFont="1">
      <alignment horizontal="center" vertical="center"/>
    </xf>
    <xf borderId="0" fillId="0" fontId="14" numFmtId="0" xfId="0" applyAlignment="1" applyFont="1">
      <alignment horizontal="center"/>
    </xf>
    <xf borderId="0" fillId="0" fontId="11" numFmtId="0" xfId="0" applyAlignment="1" applyFont="1">
      <alignment horizontal="center" vertical="center"/>
    </xf>
    <xf borderId="0" fillId="0" fontId="11" numFmtId="0" xfId="0" applyAlignment="1" applyFont="1">
      <alignment shrinkToFit="0" wrapText="1"/>
    </xf>
    <xf borderId="35" fillId="10" fontId="62" numFmtId="0" xfId="0" applyAlignment="1" applyBorder="1" applyFill="1" applyFont="1">
      <alignment horizontal="left" readingOrder="0"/>
    </xf>
    <xf borderId="0" fillId="4" fontId="1" numFmtId="0" xfId="0" applyAlignment="1" applyFont="1">
      <alignment readingOrder="0"/>
    </xf>
    <xf borderId="35" fillId="11" fontId="62" numFmtId="0" xfId="0" applyAlignment="1" applyBorder="1" applyFill="1" applyFont="1">
      <alignment horizontal="left" readingOrder="0"/>
    </xf>
    <xf borderId="35" fillId="12" fontId="62" numFmtId="0" xfId="0" applyAlignment="1" applyBorder="1" applyFill="1" applyFont="1">
      <alignment horizontal="left" readingOrder="0"/>
    </xf>
    <xf borderId="7" fillId="4" fontId="54" numFmtId="0" xfId="0" applyAlignment="1" applyBorder="1" applyFont="1">
      <alignment horizontal="center" readingOrder="0"/>
    </xf>
    <xf borderId="7" fillId="4" fontId="54" numFmtId="0" xfId="0" applyAlignment="1" applyBorder="1" applyFont="1">
      <alignment readingOrder="0"/>
    </xf>
    <xf borderId="7" fillId="4" fontId="7" numFmtId="0" xfId="0" applyAlignment="1" applyBorder="1" applyFont="1">
      <alignment readingOrder="0"/>
    </xf>
    <xf borderId="7" fillId="4" fontId="54" numFmtId="0" xfId="0" applyBorder="1" applyFont="1"/>
    <xf borderId="0" fillId="4" fontId="68" numFmtId="0" xfId="0" applyAlignment="1" applyFont="1">
      <alignment readingOrder="0"/>
    </xf>
    <xf borderId="7" fillId="4" fontId="54" numFmtId="0" xfId="0" applyAlignment="1" applyBorder="1" applyFont="1">
      <alignment horizontal="center" readingOrder="0" vertical="center"/>
    </xf>
    <xf borderId="7" fillId="4" fontId="54" numFmtId="0" xfId="0" applyAlignment="1" applyBorder="1" applyFont="1">
      <alignment readingOrder="0" vertical="center"/>
    </xf>
    <xf borderId="15" fillId="4" fontId="54" numFmtId="0" xfId="0" applyAlignment="1" applyBorder="1" applyFont="1">
      <alignment horizontal="center" readingOrder="0"/>
    </xf>
    <xf borderId="15" fillId="4" fontId="54" numFmtId="0" xfId="0" applyBorder="1" applyFont="1"/>
    <xf borderId="15" fillId="4" fontId="54" numFmtId="0" xfId="0" applyAlignment="1" applyBorder="1" applyFont="1">
      <alignment readingOrder="0" vertical="center"/>
    </xf>
    <xf borderId="15" fillId="4" fontId="54" numFmtId="0" xfId="0" applyAlignment="1" applyBorder="1" applyFont="1">
      <alignment horizontal="center" readingOrder="0" vertical="center"/>
    </xf>
    <xf borderId="15" fillId="4" fontId="54" numFmtId="0" xfId="0" applyAlignment="1" applyBorder="1" applyFont="1">
      <alignment readingOrder="0" vertical="center"/>
    </xf>
    <xf borderId="15" fillId="4" fontId="54" numFmtId="0" xfId="0" applyAlignment="1" applyBorder="1" applyFont="1">
      <alignment readingOrder="0"/>
    </xf>
    <xf borderId="15" fillId="4" fontId="7" numFmtId="0" xfId="0" applyAlignment="1" applyBorder="1" applyFont="1">
      <alignment readingOrder="0"/>
    </xf>
    <xf borderId="15" fillId="4" fontId="7" numFmtId="0" xfId="0" applyAlignment="1" applyBorder="1" applyFont="1">
      <alignment readingOrder="0" vertical="center"/>
    </xf>
    <xf borderId="15" fillId="4" fontId="54" numFmtId="0" xfId="0" applyAlignment="1" applyBorder="1" applyFont="1">
      <alignment vertical="center"/>
    </xf>
    <xf borderId="16" fillId="4" fontId="54" numFmtId="0" xfId="0" applyAlignment="1" applyBorder="1" applyFont="1">
      <alignment horizontal="center" readingOrder="0" vertical="center"/>
    </xf>
    <xf borderId="16" fillId="4" fontId="54" numFmtId="0" xfId="0" applyAlignment="1" applyBorder="1" applyFont="1">
      <alignment readingOrder="0"/>
    </xf>
    <xf borderId="16" fillId="4" fontId="7" numFmtId="0" xfId="0" applyAlignment="1" applyBorder="1" applyFont="1">
      <alignment readingOrder="0"/>
    </xf>
    <xf borderId="16" fillId="4" fontId="54" numFmtId="0" xfId="0" applyBorder="1" applyFont="1"/>
    <xf borderId="16" fillId="4" fontId="54" numFmtId="0" xfId="0" applyAlignment="1" applyBorder="1" applyFont="1">
      <alignment readingOrder="0" vertical="center"/>
    </xf>
    <xf borderId="16" fillId="4" fontId="7" numFmtId="0" xfId="0" applyAlignment="1" applyBorder="1" applyFont="1">
      <alignment readingOrder="0" vertical="center"/>
    </xf>
    <xf borderId="16" fillId="4" fontId="54" numFmtId="0" xfId="0" applyAlignment="1" applyBorder="1" applyFont="1">
      <alignment vertical="center"/>
    </xf>
    <xf borderId="44" fillId="4" fontId="54" numFmtId="0" xfId="0" applyAlignment="1" applyBorder="1" applyFont="1">
      <alignment horizontal="center" readingOrder="0" vertical="center"/>
    </xf>
    <xf borderId="44" fillId="4" fontId="54" numFmtId="0" xfId="0" applyAlignment="1" applyBorder="1" applyFont="1">
      <alignment readingOrder="0"/>
    </xf>
    <xf borderId="44" fillId="4" fontId="7" numFmtId="0" xfId="0" applyAlignment="1" applyBorder="1" applyFont="1">
      <alignment readingOrder="0"/>
    </xf>
    <xf borderId="44" fillId="4" fontId="54" numFmtId="0" xfId="0" applyBorder="1" applyFont="1"/>
    <xf borderId="44" fillId="4" fontId="54" numFmtId="0" xfId="0" applyAlignment="1" applyBorder="1" applyFont="1">
      <alignment readingOrder="0" vertical="center"/>
    </xf>
    <xf borderId="44" fillId="4" fontId="7" numFmtId="0" xfId="0" applyAlignment="1" applyBorder="1" applyFont="1">
      <alignment readingOrder="0" vertical="center"/>
    </xf>
    <xf borderId="44" fillId="4" fontId="54" numFmtId="0" xfId="0" applyAlignment="1" applyBorder="1" applyFont="1">
      <alignment vertical="center"/>
    </xf>
    <xf borderId="35" fillId="13" fontId="21" numFmtId="0" xfId="0" applyAlignment="1" applyBorder="1" applyFill="1" applyFont="1">
      <alignment horizontal="left" readingOrder="0"/>
    </xf>
    <xf borderId="35" fillId="14" fontId="21" numFmtId="0" xfId="0" applyAlignment="1" applyBorder="1" applyFill="1" applyFont="1">
      <alignment horizontal="left" readingOrder="0"/>
    </xf>
    <xf borderId="35" fillId="15" fontId="62" numFmtId="0" xfId="0" applyAlignment="1" applyBorder="1" applyFill="1" applyFont="1">
      <alignment horizontal="left" readingOrder="0"/>
    </xf>
    <xf borderId="0" fillId="4" fontId="54" numFmtId="0" xfId="0" applyAlignment="1" applyFont="1">
      <alignment horizontal="center" readingOrder="0" vertical="center"/>
    </xf>
    <xf borderId="15" fillId="4" fontId="54" numFmtId="0" xfId="0" applyAlignment="1" applyBorder="1" applyFont="1">
      <alignment readingOrder="0"/>
    </xf>
    <xf borderId="10" fillId="4" fontId="54" numFmtId="0" xfId="0" applyAlignment="1" applyBorder="1" applyFont="1">
      <alignment horizontal="center" readingOrder="0" vertical="center"/>
    </xf>
    <xf borderId="35" fillId="16" fontId="21" numFmtId="0" xfId="0" applyAlignment="1" applyBorder="1" applyFill="1" applyFont="1">
      <alignment horizontal="left" readingOrder="0"/>
    </xf>
    <xf borderId="35" fillId="17" fontId="21" numFmtId="0" xfId="0" applyAlignment="1" applyBorder="1" applyFill="1" applyFont="1">
      <alignment horizontal="left" readingOrder="0"/>
    </xf>
    <xf borderId="35" fillId="18" fontId="62" numFmtId="0" xfId="0" applyAlignment="1" applyBorder="1" applyFill="1" applyFont="1">
      <alignment horizontal="left" readingOrder="0"/>
    </xf>
    <xf borderId="7" fillId="4" fontId="54" numFmtId="0" xfId="0" applyAlignment="1" applyBorder="1" applyFont="1">
      <alignment readingOrder="0"/>
    </xf>
    <xf borderId="15" fillId="4" fontId="7" numFmtId="0" xfId="0" applyAlignment="1" applyBorder="1" applyFont="1">
      <alignment horizontal="center" readingOrder="0" vertical="center"/>
    </xf>
    <xf borderId="16" fillId="4" fontId="7" numFmtId="0" xfId="0" applyAlignment="1" applyBorder="1" applyFont="1">
      <alignment horizontal="center" readingOrder="0" vertical="center"/>
    </xf>
    <xf borderId="44" fillId="4" fontId="7" numFmtId="0" xfId="0" applyAlignment="1" applyBorder="1" applyFont="1">
      <alignment horizontal="center" readingOrder="0" vertical="center"/>
    </xf>
    <xf borderId="35" fillId="3" fontId="21" numFmtId="0" xfId="0" applyAlignment="1" applyBorder="1" applyFont="1">
      <alignment horizontal="left" readingOrder="0"/>
    </xf>
    <xf borderId="35" fillId="19" fontId="62" numFmtId="0" xfId="0" applyAlignment="1" applyBorder="1" applyFill="1" applyFont="1">
      <alignment horizontal="left" readingOrder="0"/>
    </xf>
    <xf borderId="35" fillId="20" fontId="21" numFmtId="0" xfId="0" applyAlignment="1" applyBorder="1" applyFill="1" applyFont="1">
      <alignment horizontal="left" readingOrder="0"/>
    </xf>
    <xf borderId="45" fillId="0" fontId="11" numFmtId="0" xfId="0" applyBorder="1" applyFont="1"/>
    <xf borderId="45" fillId="0" fontId="2" numFmtId="0" xfId="0" applyBorder="1" applyFont="1"/>
    <xf borderId="7" fillId="4" fontId="54" numFmtId="0" xfId="0" applyAlignment="1" applyBorder="1" applyFont="1">
      <alignment readingOrder="0" shrinkToFit="0" wrapText="0"/>
    </xf>
    <xf borderId="7" fillId="4" fontId="69" numFmtId="0" xfId="0" applyAlignment="1" applyBorder="1" applyFont="1">
      <alignment horizontal="center" vertical="bottom"/>
    </xf>
    <xf borderId="7" fillId="4" fontId="69" numFmtId="0" xfId="0" applyAlignment="1" applyBorder="1" applyFont="1">
      <alignment shrinkToFit="0" vertical="bottom" wrapText="0"/>
    </xf>
    <xf borderId="15" fillId="4" fontId="69" numFmtId="0" xfId="0" applyAlignment="1" applyBorder="1" applyFont="1">
      <alignment horizontal="center" vertical="bottom"/>
    </xf>
    <xf borderId="7" fillId="4" fontId="54" numFmtId="0" xfId="0" applyAlignment="1" applyBorder="1" applyFont="1">
      <alignment readingOrder="0" shrinkToFit="0" wrapText="0"/>
    </xf>
    <xf borderId="0" fillId="0" fontId="70" numFmtId="0" xfId="0" applyAlignment="1" applyFont="1">
      <alignment readingOrder="0"/>
    </xf>
    <xf borderId="0" fillId="4" fontId="54" numFmtId="0" xfId="0" applyAlignment="1" applyFont="1">
      <alignment readingOrder="0"/>
    </xf>
    <xf borderId="0" fillId="13" fontId="21" numFmtId="0" xfId="0" applyAlignment="1" applyFont="1">
      <alignment horizontal="left" readingOrder="0"/>
    </xf>
    <xf borderId="46" fillId="0" fontId="71" numFmtId="0" xfId="0" applyAlignment="1" applyBorder="1" applyFont="1">
      <alignment horizontal="center" readingOrder="0" vertical="center"/>
    </xf>
    <xf borderId="7" fillId="4" fontId="68" numFmtId="0" xfId="0" applyAlignment="1" applyBorder="1" applyFont="1">
      <alignment horizontal="center" readingOrder="0"/>
    </xf>
    <xf borderId="0" fillId="0" fontId="72" numFmtId="0" xfId="0" applyAlignment="1" applyFont="1">
      <alignment horizontal="center" readingOrder="0" shrinkToFit="0" wrapText="1"/>
    </xf>
    <xf borderId="0" fillId="0" fontId="33" numFmtId="0" xfId="0" applyAlignment="1" applyFont="1">
      <alignment horizontal="center"/>
    </xf>
    <xf borderId="10" fillId="3" fontId="14" numFmtId="0" xfId="0" applyAlignment="1" applyBorder="1" applyFont="1">
      <alignment horizontal="center" shrinkToFit="0" vertical="center" wrapText="0"/>
    </xf>
    <xf borderId="0" fillId="0" fontId="14" numFmtId="0" xfId="0" applyAlignment="1" applyFont="1">
      <alignment horizontal="center" shrinkToFit="0" vertical="center" wrapText="0"/>
    </xf>
    <xf borderId="18" fillId="2" fontId="14" numFmtId="0" xfId="0" applyAlignment="1" applyBorder="1" applyFont="1">
      <alignment horizontal="center"/>
    </xf>
    <xf borderId="18" fillId="2" fontId="14" numFmtId="0" xfId="0" applyAlignment="1" applyBorder="1" applyFont="1">
      <alignment horizontal="left" shrinkToFit="0" wrapText="0"/>
    </xf>
    <xf borderId="0" fillId="9" fontId="29" numFmtId="0" xfId="0" applyAlignment="1" applyFont="1">
      <alignment horizontal="right" readingOrder="0"/>
    </xf>
    <xf borderId="0" fillId="0" fontId="14" numFmtId="0" xfId="0" applyAlignment="1" applyFont="1">
      <alignment horizontal="center" shrinkToFit="0" vertical="center" wrapText="0"/>
    </xf>
    <xf borderId="0" fillId="0" fontId="14" numFmtId="0" xfId="0" applyAlignment="1" applyFont="1">
      <alignment horizontal="center" shrinkToFit="0" wrapText="0"/>
    </xf>
    <xf borderId="47" fillId="2" fontId="14" numFmtId="0" xfId="0" applyAlignment="1" applyBorder="1" applyFont="1">
      <alignment horizontal="center"/>
    </xf>
    <xf borderId="47" fillId="2" fontId="14" numFmtId="0" xfId="0" applyAlignment="1" applyBorder="1" applyFont="1">
      <alignment horizontal="left" shrinkToFit="0" wrapText="0"/>
    </xf>
    <xf borderId="40" fillId="9" fontId="29" numFmtId="0" xfId="0" applyAlignment="1" applyBorder="1" applyFont="1">
      <alignment horizontal="right" readingOrder="0" textRotation="90" vertical="center"/>
    </xf>
    <xf borderId="5" fillId="9" fontId="29" numFmtId="0" xfId="0" applyAlignment="1" applyBorder="1" applyFont="1">
      <alignment horizontal="right" readingOrder="0"/>
    </xf>
    <xf borderId="0" fillId="0" fontId="14" numFmtId="0" xfId="0" applyAlignment="1" applyFont="1">
      <alignment horizontal="center" readingOrder="0" shrinkToFit="0" textRotation="90" vertical="center" wrapText="0"/>
    </xf>
    <xf borderId="16" fillId="9" fontId="29" numFmtId="0" xfId="0" applyAlignment="1" applyBorder="1" applyFont="1">
      <alignment horizontal="right" readingOrder="0" shrinkToFit="0" vertical="center" wrapText="0"/>
    </xf>
    <xf borderId="0" fillId="0" fontId="13" numFmtId="0" xfId="0" applyAlignment="1" applyFont="1">
      <alignment horizontal="left" readingOrder="0" shrinkToFit="0" vertical="center" wrapText="0"/>
    </xf>
    <xf borderId="0" fillId="0" fontId="13" numFmtId="0" xfId="0" applyAlignment="1" applyFont="1">
      <alignment horizontal="left" shrinkToFit="0" vertical="center" wrapText="0"/>
    </xf>
    <xf borderId="0" fillId="0" fontId="14" numFmtId="0" xfId="0" applyAlignment="1" applyFont="1">
      <alignment horizontal="left" readingOrder="0" shrinkToFit="0" vertical="center" wrapText="0"/>
    </xf>
    <xf borderId="0" fillId="0" fontId="14" numFmtId="0" xfId="0" applyAlignment="1" applyFont="1">
      <alignment horizontal="left" shrinkToFit="0" vertical="center" wrapText="0"/>
    </xf>
    <xf borderId="0" fillId="0" fontId="14" numFmtId="0" xfId="0" applyAlignment="1" applyFont="1">
      <alignment readingOrder="0"/>
    </xf>
    <xf borderId="16" fillId="9" fontId="29" numFmtId="0" xfId="0" applyAlignment="1" applyBorder="1" applyFont="1">
      <alignment horizontal="right" readingOrder="0" vertical="center"/>
    </xf>
    <xf borderId="0" fillId="0" fontId="14" numFmtId="0" xfId="0" applyAlignment="1" applyFont="1">
      <alignment horizontal="left" shrinkToFit="0" vertical="center" wrapText="0"/>
    </xf>
    <xf borderId="0" fillId="0" fontId="13" numFmtId="0" xfId="0" applyAlignment="1" applyFont="1">
      <alignment horizontal="center" shrinkToFit="0" vertical="center" wrapText="0"/>
    </xf>
    <xf borderId="0" fillId="0" fontId="13" numFmtId="0" xfId="0" applyAlignment="1" applyFont="1">
      <alignment horizontal="center" shrinkToFit="0" vertical="center" wrapText="0"/>
    </xf>
    <xf borderId="0" fillId="0" fontId="14" numFmtId="0" xfId="0" applyAlignment="1" applyFont="1">
      <alignment readingOrder="0" shrinkToFit="0" wrapText="0"/>
    </xf>
    <xf borderId="0" fillId="9" fontId="14" numFmtId="0" xfId="0" applyFont="1"/>
    <xf borderId="5" fillId="9" fontId="14" numFmtId="0" xfId="0" applyBorder="1" applyFont="1"/>
    <xf borderId="4" fillId="0" fontId="14" numFmtId="0" xfId="0" applyAlignment="1" applyBorder="1" applyFont="1">
      <alignment horizontal="left" shrinkToFit="0" vertical="center" wrapText="0"/>
    </xf>
    <xf borderId="7" fillId="0" fontId="14" numFmtId="0" xfId="0" applyAlignment="1" applyBorder="1" applyFont="1">
      <alignment horizontal="center" shrinkToFit="0" vertical="center" wrapText="0"/>
    </xf>
    <xf borderId="48" fillId="0" fontId="73" numFmtId="0" xfId="0" applyAlignment="1" applyBorder="1" applyFont="1">
      <alignment horizontal="center" readingOrder="0" shrinkToFit="0" vertical="center" wrapText="0"/>
    </xf>
    <xf borderId="49" fillId="0" fontId="73" numFmtId="0" xfId="0" applyAlignment="1" applyBorder="1" applyFont="1">
      <alignment horizontal="center" readingOrder="0" shrinkToFit="0" vertical="center" wrapText="0"/>
    </xf>
    <xf borderId="49" fillId="0" fontId="73" numFmtId="49" xfId="0" applyAlignment="1" applyBorder="1" applyFont="1" applyNumberFormat="1">
      <alignment horizontal="center" readingOrder="0" shrinkToFit="0" vertical="center" wrapText="0"/>
    </xf>
    <xf borderId="50" fillId="0" fontId="73" numFmtId="0" xfId="0" applyAlignment="1" applyBorder="1" applyFont="1">
      <alignment horizontal="center" readingOrder="0" shrinkToFit="0" vertical="center" wrapText="0"/>
    </xf>
    <xf borderId="0" fillId="0" fontId="73" numFmtId="0" xfId="0" applyAlignment="1" applyFont="1">
      <alignment horizontal="center" vertical="center"/>
    </xf>
    <xf borderId="51" fillId="21" fontId="74" numFmtId="0" xfId="0" applyAlignment="1" applyBorder="1" applyFill="1" applyFont="1">
      <alignment readingOrder="0" shrinkToFit="0" vertical="center" wrapText="0"/>
    </xf>
    <xf borderId="52" fillId="21" fontId="74" numFmtId="0" xfId="0" applyAlignment="1" applyBorder="1" applyFont="1">
      <alignment readingOrder="0" shrinkToFit="0" vertical="center" wrapText="0"/>
    </xf>
    <xf borderId="52" fillId="21" fontId="74" numFmtId="0" xfId="0" applyAlignment="1" applyBorder="1" applyFont="1">
      <alignment horizontal="center" readingOrder="0" shrinkToFit="0" vertical="center" wrapText="0"/>
    </xf>
    <xf borderId="53" fillId="21" fontId="74" numFmtId="0" xfId="0" applyAlignment="1" applyBorder="1" applyFont="1">
      <alignment readingOrder="0" shrinkToFit="0" vertical="center" wrapText="0"/>
    </xf>
    <xf borderId="0" fillId="0" fontId="14" numFmtId="0" xfId="0" applyAlignment="1" applyFont="1">
      <alignment vertical="center"/>
    </xf>
    <xf borderId="51" fillId="21" fontId="74" numFmtId="0" xfId="0" applyAlignment="1" applyBorder="1" applyFont="1">
      <alignment readingOrder="0" shrinkToFit="0" vertical="center" wrapText="1"/>
    </xf>
    <xf borderId="52" fillId="21" fontId="74" numFmtId="0" xfId="0" applyAlignment="1" applyBorder="1" applyFont="1">
      <alignment readingOrder="0" shrinkToFit="0" vertical="center" wrapText="1"/>
    </xf>
    <xf borderId="52" fillId="21" fontId="74" numFmtId="0" xfId="0" applyAlignment="1" applyBorder="1" applyFont="1">
      <alignment horizontal="center" readingOrder="0" shrinkToFit="0" vertical="center" wrapText="1"/>
    </xf>
    <xf borderId="53" fillId="21" fontId="74" numFmtId="0" xfId="0" applyAlignment="1" applyBorder="1" applyFont="1">
      <alignment readingOrder="0" shrinkToFit="0" vertical="center" wrapText="1"/>
    </xf>
    <xf borderId="54" fillId="22" fontId="11" numFmtId="0" xfId="0" applyAlignment="1" applyBorder="1" applyFill="1" applyFont="1">
      <alignment readingOrder="0" shrinkToFit="0" vertical="center" wrapText="0"/>
    </xf>
    <xf borderId="55" fillId="22" fontId="11" numFmtId="0" xfId="0" applyAlignment="1" applyBorder="1" applyFont="1">
      <alignment readingOrder="0" shrinkToFit="0" vertical="center" wrapText="0"/>
    </xf>
    <xf borderId="55" fillId="22" fontId="11" numFmtId="0" xfId="0" applyAlignment="1" applyBorder="1" applyFont="1">
      <alignment horizontal="center" readingOrder="0" shrinkToFit="0" vertical="center" wrapText="0"/>
    </xf>
    <xf borderId="56" fillId="22" fontId="11" numFmtId="0" xfId="0" applyAlignment="1" applyBorder="1" applyFont="1">
      <alignment readingOrder="0" shrinkToFit="0" vertical="center" wrapText="0"/>
    </xf>
    <xf borderId="54" fillId="22" fontId="11" numFmtId="0" xfId="0" applyAlignment="1" applyBorder="1" applyFont="1">
      <alignment readingOrder="0" shrinkToFit="0" vertical="center" wrapText="1"/>
    </xf>
    <xf borderId="55" fillId="22" fontId="11" numFmtId="0" xfId="0" applyAlignment="1" applyBorder="1" applyFont="1">
      <alignment readingOrder="0" shrinkToFit="0" vertical="center" wrapText="1"/>
    </xf>
    <xf borderId="55" fillId="22" fontId="11" numFmtId="0" xfId="0" applyAlignment="1" applyBorder="1" applyFont="1">
      <alignment horizontal="center" readingOrder="0" shrinkToFit="0" vertical="center" wrapText="1"/>
    </xf>
    <xf borderId="57" fillId="23" fontId="11" numFmtId="0" xfId="0" applyAlignment="1" applyBorder="1" applyFill="1" applyFont="1">
      <alignment readingOrder="0" shrinkToFit="0" vertical="center" wrapText="0"/>
    </xf>
    <xf borderId="58" fillId="23" fontId="11" numFmtId="0" xfId="0" applyAlignment="1" applyBorder="1" applyFont="1">
      <alignment readingOrder="0" shrinkToFit="0" vertical="center" wrapText="0"/>
    </xf>
    <xf borderId="58" fillId="23" fontId="11" numFmtId="0" xfId="0" applyAlignment="1" applyBorder="1" applyFont="1">
      <alignment horizontal="center" readingOrder="0" shrinkToFit="0" vertical="center" wrapText="0"/>
    </xf>
    <xf borderId="59" fillId="23" fontId="11" numFmtId="0" xfId="0" applyAlignment="1" applyBorder="1" applyFont="1">
      <alignment readingOrder="0" shrinkToFit="0" vertical="center" wrapText="0"/>
    </xf>
    <xf borderId="57" fillId="23" fontId="11" numFmtId="0" xfId="0" applyAlignment="1" applyBorder="1" applyFont="1">
      <alignment readingOrder="0" shrinkToFit="0" vertical="center" wrapText="1"/>
    </xf>
    <xf borderId="58" fillId="23" fontId="11" numFmtId="0" xfId="0" applyAlignment="1" applyBorder="1" applyFont="1">
      <alignment readingOrder="0" shrinkToFit="0" vertical="center" wrapText="1"/>
    </xf>
    <xf borderId="58" fillId="23" fontId="11" numFmtId="0" xfId="0" applyAlignment="1" applyBorder="1" applyFont="1">
      <alignment horizontal="center" readingOrder="0" shrinkToFit="0" vertical="center" wrapText="1"/>
    </xf>
    <xf borderId="60" fillId="24" fontId="11" numFmtId="0" xfId="0" applyAlignment="1" applyBorder="1" applyFill="1" applyFont="1">
      <alignment readingOrder="0" shrinkToFit="0" vertical="center" wrapText="0"/>
    </xf>
    <xf borderId="61" fillId="24" fontId="11" numFmtId="0" xfId="0" applyAlignment="1" applyBorder="1" applyFont="1">
      <alignment readingOrder="0" shrinkToFit="0" vertical="center" wrapText="0"/>
    </xf>
    <xf borderId="61" fillId="24" fontId="11" numFmtId="0" xfId="0" applyAlignment="1" applyBorder="1" applyFont="1">
      <alignment horizontal="center" readingOrder="0" shrinkToFit="0" vertical="center" wrapText="0"/>
    </xf>
    <xf borderId="62" fillId="24" fontId="11" numFmtId="0" xfId="0" applyAlignment="1" applyBorder="1" applyFont="1">
      <alignment readingOrder="0" shrinkToFit="0" vertical="center" wrapText="0"/>
    </xf>
    <xf borderId="60" fillId="24" fontId="11" numFmtId="0" xfId="0" applyAlignment="1" applyBorder="1" applyFont="1">
      <alignment readingOrder="0" shrinkToFit="0" vertical="center" wrapText="1"/>
    </xf>
    <xf borderId="61" fillId="24" fontId="11" numFmtId="0" xfId="0" applyAlignment="1" applyBorder="1" applyFont="1">
      <alignment readingOrder="0" shrinkToFit="0" vertical="center" wrapText="1"/>
    </xf>
    <xf borderId="61" fillId="24" fontId="11" numFmtId="0" xfId="0" applyAlignment="1" applyBorder="1" applyFont="1">
      <alignment horizontal="center" readingOrder="0" shrinkToFit="0" vertical="center" wrapText="1"/>
    </xf>
    <xf borderId="63" fillId="25" fontId="11" numFmtId="0" xfId="0" applyAlignment="1" applyBorder="1" applyFill="1" applyFont="1">
      <alignment readingOrder="0" shrinkToFit="0" vertical="center" wrapText="0"/>
    </xf>
    <xf borderId="64" fillId="25" fontId="11" numFmtId="0" xfId="0" applyAlignment="1" applyBorder="1" applyFont="1">
      <alignment readingOrder="0" shrinkToFit="0" vertical="center" wrapText="0"/>
    </xf>
    <xf borderId="64" fillId="25" fontId="11" numFmtId="0" xfId="0" applyAlignment="1" applyBorder="1" applyFont="1">
      <alignment horizontal="center" readingOrder="0" shrinkToFit="0" vertical="center" wrapText="0"/>
    </xf>
    <xf borderId="65" fillId="25" fontId="11" numFmtId="0" xfId="0" applyAlignment="1" applyBorder="1" applyFont="1">
      <alignment readingOrder="0" shrinkToFit="0" vertical="center" wrapText="0"/>
    </xf>
    <xf borderId="63" fillId="25" fontId="11" numFmtId="0" xfId="0" applyAlignment="1" applyBorder="1" applyFont="1">
      <alignment readingOrder="0" shrinkToFit="0" vertical="center" wrapText="1"/>
    </xf>
    <xf borderId="64" fillId="25" fontId="11" numFmtId="0" xfId="0" applyAlignment="1" applyBorder="1" applyFont="1">
      <alignment readingOrder="0" shrinkToFit="0" vertical="center" wrapText="1"/>
    </xf>
    <xf borderId="64" fillId="25" fontId="11" numFmtId="0" xfId="0" applyAlignment="1" applyBorder="1" applyFont="1">
      <alignment horizontal="center" readingOrder="0" shrinkToFit="0" vertical="center" wrapText="1"/>
    </xf>
    <xf borderId="66" fillId="26" fontId="11" numFmtId="0" xfId="0" applyAlignment="1" applyBorder="1" applyFill="1" applyFont="1">
      <alignment readingOrder="0" shrinkToFit="0" vertical="center" wrapText="0"/>
    </xf>
    <xf borderId="67" fillId="26" fontId="11" numFmtId="0" xfId="0" applyAlignment="1" applyBorder="1" applyFont="1">
      <alignment readingOrder="0" shrinkToFit="0" vertical="center" wrapText="0"/>
    </xf>
    <xf borderId="67" fillId="26" fontId="11" numFmtId="0" xfId="0" applyAlignment="1" applyBorder="1" applyFont="1">
      <alignment horizontal="center" readingOrder="0" shrinkToFit="0" vertical="center" wrapText="0"/>
    </xf>
    <xf borderId="68" fillId="26" fontId="11" numFmtId="0" xfId="0" applyAlignment="1" applyBorder="1" applyFont="1">
      <alignment readingOrder="0" shrinkToFit="0" vertical="center" wrapText="0"/>
    </xf>
    <xf borderId="66" fillId="26" fontId="11" numFmtId="0" xfId="0" applyAlignment="1" applyBorder="1" applyFont="1">
      <alignment readingOrder="0" shrinkToFit="0" vertical="center" wrapText="1"/>
    </xf>
    <xf borderId="67" fillId="26" fontId="11" numFmtId="0" xfId="0" applyAlignment="1" applyBorder="1" applyFont="1">
      <alignment readingOrder="0" shrinkToFit="0" vertical="center" wrapText="1"/>
    </xf>
    <xf borderId="67" fillId="26" fontId="11" numFmtId="0" xfId="0" applyAlignment="1" applyBorder="1" applyFont="1">
      <alignment horizontal="center" readingOrder="0" shrinkToFit="0" vertical="center" wrapText="1"/>
    </xf>
    <xf borderId="69" fillId="27" fontId="11" numFmtId="0" xfId="0" applyAlignment="1" applyBorder="1" applyFill="1" applyFont="1">
      <alignment readingOrder="0" shrinkToFit="0" vertical="center" wrapText="0"/>
    </xf>
    <xf borderId="70" fillId="27" fontId="11" numFmtId="0" xfId="0" applyAlignment="1" applyBorder="1" applyFont="1">
      <alignment readingOrder="0" shrinkToFit="0" vertical="center" wrapText="0"/>
    </xf>
    <xf borderId="70" fillId="27" fontId="11" numFmtId="0" xfId="0" applyAlignment="1" applyBorder="1" applyFont="1">
      <alignment horizontal="center" readingOrder="0" shrinkToFit="0" vertical="center" wrapText="0"/>
    </xf>
    <xf borderId="71" fillId="27" fontId="11" numFmtId="0" xfId="0" applyAlignment="1" applyBorder="1" applyFont="1">
      <alignment readingOrder="0" shrinkToFit="0" vertical="center" wrapText="0"/>
    </xf>
    <xf borderId="72" fillId="28" fontId="11" numFmtId="0" xfId="0" applyAlignment="1" applyBorder="1" applyFill="1" applyFont="1">
      <alignment readingOrder="0" shrinkToFit="0" vertical="center" wrapText="0"/>
    </xf>
    <xf borderId="73" fillId="28" fontId="11" numFmtId="0" xfId="0" applyAlignment="1" applyBorder="1" applyFont="1">
      <alignment readingOrder="0" shrinkToFit="0" vertical="center" wrapText="0"/>
    </xf>
    <xf borderId="73" fillId="28" fontId="11" numFmtId="0" xfId="0" applyAlignment="1" applyBorder="1" applyFont="1">
      <alignment horizontal="center" readingOrder="0" shrinkToFit="0" vertical="center" wrapText="0"/>
    </xf>
    <xf borderId="74" fillId="28" fontId="11" numFmtId="0" xfId="0" applyAlignment="1" applyBorder="1" applyFont="1">
      <alignment readingOrder="0" shrinkToFit="0" vertical="center" wrapText="0"/>
    </xf>
    <xf borderId="72" fillId="28" fontId="11" numFmtId="0" xfId="0" applyAlignment="1" applyBorder="1" applyFont="1">
      <alignment readingOrder="0" shrinkToFit="0" vertical="center" wrapText="1"/>
    </xf>
    <xf borderId="73" fillId="28" fontId="11" numFmtId="0" xfId="0" applyAlignment="1" applyBorder="1" applyFont="1">
      <alignment readingOrder="0" shrinkToFit="0" vertical="center" wrapText="1"/>
    </xf>
    <xf borderId="73" fillId="28" fontId="11" numFmtId="0" xfId="0" applyAlignment="1" applyBorder="1" applyFont="1">
      <alignment horizontal="center" readingOrder="0" shrinkToFit="0" vertical="center" wrapText="1"/>
    </xf>
    <xf borderId="75" fillId="29" fontId="11" numFmtId="0" xfId="0" applyAlignment="1" applyBorder="1" applyFill="1" applyFont="1">
      <alignment readingOrder="0" shrinkToFit="0" vertical="center" wrapText="0"/>
    </xf>
    <xf borderId="76" fillId="29" fontId="11" numFmtId="0" xfId="0" applyAlignment="1" applyBorder="1" applyFont="1">
      <alignment readingOrder="0" shrinkToFit="0" vertical="center" wrapText="0"/>
    </xf>
    <xf borderId="76" fillId="29" fontId="11" numFmtId="0" xfId="0" applyAlignment="1" applyBorder="1" applyFont="1">
      <alignment horizontal="center" readingOrder="0" shrinkToFit="0" vertical="center" wrapText="0"/>
    </xf>
    <xf borderId="77" fillId="29" fontId="11" numFmtId="0" xfId="0" applyAlignment="1" applyBorder="1" applyFont="1">
      <alignment readingOrder="0" shrinkToFit="0" vertical="center" wrapText="0"/>
    </xf>
    <xf borderId="75" fillId="29" fontId="11" numFmtId="0" xfId="0" applyAlignment="1" applyBorder="1" applyFont="1">
      <alignment readingOrder="0" shrinkToFit="0" vertical="center" wrapText="1"/>
    </xf>
    <xf borderId="76" fillId="29" fontId="11" numFmtId="0" xfId="0" applyAlignment="1" applyBorder="1" applyFont="1">
      <alignment readingOrder="0" shrinkToFit="0" vertical="center" wrapText="1"/>
    </xf>
    <xf borderId="76" fillId="29" fontId="11" numFmtId="0" xfId="0" applyAlignment="1" applyBorder="1" applyFont="1">
      <alignment horizontal="center" readingOrder="0" shrinkToFit="0" vertical="center" wrapText="1"/>
    </xf>
    <xf borderId="78" fillId="17" fontId="11" numFmtId="0" xfId="0" applyAlignment="1" applyBorder="1" applyFont="1">
      <alignment readingOrder="0" shrinkToFit="0" vertical="center" wrapText="0"/>
    </xf>
    <xf borderId="79" fillId="17" fontId="11" numFmtId="0" xfId="0" applyAlignment="1" applyBorder="1" applyFont="1">
      <alignment readingOrder="0" shrinkToFit="0" vertical="center" wrapText="0"/>
    </xf>
    <xf borderId="79" fillId="17" fontId="11" numFmtId="0" xfId="0" applyAlignment="1" applyBorder="1" applyFont="1">
      <alignment horizontal="center" readingOrder="0" shrinkToFit="0" vertical="center" wrapText="0"/>
    </xf>
    <xf borderId="80" fillId="17" fontId="11" numFmtId="0" xfId="0" applyAlignment="1" applyBorder="1" applyFont="1">
      <alignment readingOrder="0" shrinkToFit="0" vertical="center" wrapText="0"/>
    </xf>
    <xf borderId="78" fillId="17" fontId="11" numFmtId="0" xfId="0" applyAlignment="1" applyBorder="1" applyFont="1">
      <alignment readingOrder="0" shrinkToFit="0" vertical="center" wrapText="1"/>
    </xf>
    <xf borderId="79" fillId="17" fontId="11" numFmtId="0" xfId="0" applyAlignment="1" applyBorder="1" applyFont="1">
      <alignment readingOrder="0" shrinkToFit="0" vertical="center" wrapText="1"/>
    </xf>
    <xf borderId="79" fillId="17" fontId="11" numFmtId="0" xfId="0" applyAlignment="1" applyBorder="1" applyFont="1">
      <alignment horizontal="center" readingOrder="0" shrinkToFit="0" vertical="center" wrapText="1"/>
    </xf>
    <xf borderId="81" fillId="17" fontId="11" numFmtId="0" xfId="0" applyAlignment="1" applyBorder="1" applyFont="1">
      <alignment readingOrder="0" shrinkToFit="0" vertical="center" wrapText="1"/>
    </xf>
    <xf borderId="82" fillId="17" fontId="11" numFmtId="0" xfId="0" applyAlignment="1" applyBorder="1" applyFont="1">
      <alignment readingOrder="0" shrinkToFit="0" vertical="center" wrapText="1"/>
    </xf>
    <xf borderId="82" fillId="17" fontId="11" numFmtId="0" xfId="0" applyAlignment="1" applyBorder="1" applyFont="1">
      <alignment horizontal="center" readingOrder="0" shrinkToFit="0" vertical="center" wrapText="1"/>
    </xf>
    <xf borderId="82" fillId="17" fontId="11" numFmtId="0" xfId="0" applyAlignment="1" applyBorder="1" applyFont="1">
      <alignment readingOrder="0" shrinkToFit="0" vertical="center" wrapText="0"/>
    </xf>
    <xf borderId="83" fillId="17" fontId="11" numFmtId="0" xfId="0" applyAlignment="1" applyBorder="1" applyFont="1">
      <alignment readingOrder="0" shrinkToFit="0" vertical="center" wrapText="0"/>
    </xf>
    <xf borderId="84" fillId="17" fontId="11" numFmtId="0" xfId="0" applyAlignment="1" applyBorder="1" applyFont="1">
      <alignment readingOrder="0" shrinkToFit="0" vertical="center" wrapText="1"/>
    </xf>
    <xf borderId="85" fillId="17" fontId="11" numFmtId="0" xfId="0" applyAlignment="1" applyBorder="1" applyFont="1">
      <alignment readingOrder="0" shrinkToFit="0" vertical="center" wrapText="1"/>
    </xf>
    <xf borderId="85" fillId="17" fontId="11" numFmtId="0" xfId="0" applyAlignment="1" applyBorder="1" applyFont="1">
      <alignment horizontal="center" readingOrder="0" shrinkToFit="0" vertical="center" wrapText="1"/>
    </xf>
    <xf borderId="85" fillId="17" fontId="11" numFmtId="0" xfId="0" applyAlignment="1" applyBorder="1" applyFont="1">
      <alignment readingOrder="0" shrinkToFit="0" vertical="center" wrapText="0"/>
    </xf>
    <xf borderId="86" fillId="17" fontId="11" numFmtId="0" xfId="0" applyAlignment="1" applyBorder="1" applyFont="1">
      <alignment readingOrder="0" shrinkToFit="0" vertical="center" wrapText="0"/>
    </xf>
    <xf borderId="0" fillId="13" fontId="21" numFmtId="0" xfId="0" applyAlignment="1" applyFont="1">
      <alignment horizontal="center" readingOrder="0" vertical="center"/>
    </xf>
    <xf borderId="0" fillId="0" fontId="14" numFmtId="0" xfId="0" applyAlignment="1" applyFont="1">
      <alignment vertical="center"/>
    </xf>
    <xf borderId="0" fillId="16" fontId="21" numFmtId="0" xfId="0" applyAlignment="1" applyFont="1">
      <alignment horizontal="center" readingOrder="0" vertical="center"/>
    </xf>
    <xf borderId="0" fillId="3" fontId="21" numFmtId="0" xfId="0" applyAlignment="1" applyFont="1">
      <alignment horizontal="center" readingOrder="0" vertical="center"/>
    </xf>
    <xf borderId="0" fillId="11" fontId="62" numFmtId="0" xfId="0" applyAlignment="1" applyFont="1">
      <alignment horizontal="center" readingOrder="0" vertical="center"/>
    </xf>
    <xf borderId="14" fillId="4" fontId="75" numFmtId="0" xfId="0" applyAlignment="1" applyBorder="1" applyFont="1">
      <alignment horizontal="center" vertical="center"/>
    </xf>
    <xf borderId="0" fillId="19" fontId="62" numFmtId="0" xfId="0" applyAlignment="1" applyFont="1">
      <alignment readingOrder="0" shrinkToFit="0" vertical="center" wrapText="1"/>
    </xf>
    <xf borderId="17" fillId="2" fontId="14" numFmtId="0" xfId="0" applyAlignment="1" applyBorder="1" applyFont="1">
      <alignment horizontal="center" readingOrder="0" vertical="center"/>
    </xf>
    <xf borderId="17" fillId="2" fontId="14" numFmtId="0" xfId="0" applyAlignment="1" applyBorder="1" applyFont="1">
      <alignment readingOrder="0" vertical="center"/>
    </xf>
    <xf borderId="46" fillId="2" fontId="14" numFmtId="0" xfId="0" applyAlignment="1" applyBorder="1" applyFont="1">
      <alignment horizontal="center" readingOrder="0" vertical="center"/>
    </xf>
    <xf borderId="46" fillId="2" fontId="14" numFmtId="0" xfId="0" applyAlignment="1" applyBorder="1" applyFont="1">
      <alignment horizontal="center" vertical="center"/>
    </xf>
    <xf borderId="46" fillId="2" fontId="14" numFmtId="0" xfId="0" applyAlignment="1" applyBorder="1" applyFont="1">
      <alignment readingOrder="0" shrinkToFit="0" vertical="center" wrapText="1"/>
    </xf>
    <xf borderId="17" fillId="2" fontId="14" numFmtId="0" xfId="0" applyAlignment="1" applyBorder="1" applyFont="1">
      <alignment horizontal="center" vertical="center"/>
    </xf>
    <xf borderId="17" fillId="2" fontId="14" numFmtId="0" xfId="0" applyAlignment="1" applyBorder="1" applyFont="1">
      <alignment shrinkToFit="0" vertical="center" wrapText="1"/>
    </xf>
    <xf borderId="87" fillId="3" fontId="9" numFmtId="0" xfId="0" applyAlignment="1" applyBorder="1" applyFont="1">
      <alignment horizontal="center" readingOrder="0" shrinkToFit="0" vertical="center" wrapText="1"/>
    </xf>
    <xf borderId="88" fillId="0" fontId="4" numFmtId="0" xfId="0" applyBorder="1" applyFont="1"/>
    <xf borderId="0" fillId="2" fontId="14" numFmtId="0" xfId="0" applyAlignment="1" applyFont="1">
      <alignment readingOrder="0" vertical="center"/>
    </xf>
    <xf borderId="0" fillId="2" fontId="14" numFmtId="0" xfId="0" applyAlignment="1" applyFont="1">
      <alignment shrinkToFit="0" vertical="center" wrapText="1"/>
    </xf>
    <xf borderId="89" fillId="2" fontId="14" numFmtId="0" xfId="0" applyAlignment="1" applyBorder="1" applyFont="1">
      <alignment shrinkToFit="0" wrapText="1"/>
    </xf>
    <xf borderId="90" fillId="2" fontId="14" numFmtId="0" xfId="0" applyAlignment="1" applyBorder="1" applyFont="1">
      <alignment horizontal="center" shrinkToFit="0" wrapText="1"/>
    </xf>
    <xf borderId="90" fillId="2" fontId="14" numFmtId="0" xfId="0" applyAlignment="1" applyBorder="1" applyFont="1">
      <alignment horizontal="center"/>
    </xf>
    <xf borderId="14" fillId="2" fontId="14" numFmtId="0" xfId="0" applyAlignment="1" applyBorder="1" applyFont="1">
      <alignment horizontal="center" readingOrder="0" vertical="center"/>
    </xf>
    <xf borderId="14" fillId="2" fontId="14" numFmtId="0" xfId="0" applyAlignment="1" applyBorder="1" applyFont="1">
      <alignment horizontal="center" vertical="center"/>
    </xf>
    <xf borderId="14" fillId="2" fontId="14" numFmtId="0" xfId="0" applyAlignment="1" applyBorder="1" applyFont="1">
      <alignment readingOrder="0" vertical="center"/>
    </xf>
    <xf borderId="17" fillId="2" fontId="14" numFmtId="0" xfId="0" applyAlignment="1" applyBorder="1" applyFont="1">
      <alignment horizontal="left" readingOrder="0" vertical="center"/>
    </xf>
    <xf borderId="0" fillId="2" fontId="14" numFmtId="0" xfId="0" applyAlignment="1" applyFont="1">
      <alignment readingOrder="0" shrinkToFit="0" vertical="center" wrapText="1"/>
    </xf>
    <xf borderId="14" fillId="2" fontId="14" numFmtId="0" xfId="0" applyAlignment="1" applyBorder="1" applyFont="1">
      <alignment shrinkToFit="0" vertical="center" wrapText="1"/>
    </xf>
    <xf borderId="91" fillId="0" fontId="14" numFmtId="0" xfId="0" applyAlignment="1" applyBorder="1" applyFont="1">
      <alignment horizontal="center" vertical="center"/>
    </xf>
    <xf borderId="91" fillId="0" fontId="14" numFmtId="0" xfId="0" applyAlignment="1" applyBorder="1" applyFont="1">
      <alignment vertical="center"/>
    </xf>
    <xf borderId="91" fillId="0" fontId="14" numFmtId="0" xfId="0" applyBorder="1" applyFont="1"/>
    <xf borderId="91" fillId="0" fontId="14" numFmtId="0" xfId="0" applyAlignment="1" applyBorder="1" applyFont="1">
      <alignment horizontal="center"/>
    </xf>
    <xf borderId="91" fillId="0" fontId="14" numFmtId="0" xfId="0" applyAlignment="1" applyBorder="1" applyFont="1">
      <alignment shrinkToFit="0" wrapText="1"/>
    </xf>
    <xf borderId="0" fillId="17" fontId="21" numFmtId="0" xfId="0" applyAlignment="1" applyFont="1">
      <alignment horizontal="center" readingOrder="0" vertical="center"/>
    </xf>
    <xf borderId="0" fillId="12" fontId="62" numFmtId="0" xfId="0" applyAlignment="1" applyFont="1">
      <alignment horizontal="center" readingOrder="0" vertical="center"/>
    </xf>
    <xf borderId="0" fillId="15" fontId="62" numFmtId="0" xfId="0" applyAlignment="1" applyFont="1">
      <alignment horizontal="center" readingOrder="0" vertical="center"/>
    </xf>
    <xf borderId="35" fillId="20" fontId="21" numFmtId="0" xfId="0" applyAlignment="1" applyBorder="1" applyFont="1">
      <alignment horizontal="center" readingOrder="0" vertical="center"/>
    </xf>
    <xf borderId="0" fillId="2" fontId="76" numFmtId="0" xfId="0" applyAlignment="1" applyFont="1">
      <alignment readingOrder="0"/>
    </xf>
    <xf borderId="92" fillId="0" fontId="77" numFmtId="0" xfId="0" applyAlignment="1" applyBorder="1" applyFont="1">
      <alignment horizontal="left" readingOrder="0" vertical="center"/>
    </xf>
    <xf borderId="93" fillId="0" fontId="4" numFmtId="0" xfId="0" applyBorder="1" applyFont="1"/>
    <xf borderId="94" fillId="0" fontId="63" numFmtId="0" xfId="0" applyAlignment="1" applyBorder="1" applyFont="1">
      <alignment horizontal="right" readingOrder="0" shrinkToFit="0" vertical="center" wrapText="0"/>
    </xf>
    <xf borderId="0" fillId="4" fontId="78" numFmtId="0" xfId="0" applyFont="1"/>
    <xf borderId="0" fillId="0" fontId="13" numFmtId="0" xfId="0" applyAlignment="1" applyFont="1">
      <alignment readingOrder="0"/>
    </xf>
    <xf borderId="24" fillId="0" fontId="13" numFmtId="0" xfId="0" applyAlignment="1" applyBorder="1" applyFont="1">
      <alignment readingOrder="0"/>
    </xf>
    <xf borderId="23" fillId="0" fontId="11" numFmtId="0" xfId="0" applyBorder="1" applyFont="1"/>
    <xf borderId="0" fillId="0" fontId="13" numFmtId="0" xfId="0" applyAlignment="1" applyFont="1">
      <alignment readingOrder="0"/>
    </xf>
    <xf borderId="24" fillId="0" fontId="11" numFmtId="0" xfId="0" applyBorder="1" applyFont="1"/>
    <xf borderId="0" fillId="0" fontId="13" numFmtId="0" xfId="0" applyAlignment="1" applyFont="1">
      <alignment readingOrder="0" shrinkToFit="0" wrapText="0"/>
    </xf>
    <xf borderId="24" fillId="0" fontId="14" numFmtId="0" xfId="0" applyAlignment="1" applyBorder="1" applyFont="1">
      <alignment readingOrder="0"/>
    </xf>
    <xf borderId="95" fillId="0" fontId="79" numFmtId="0" xfId="0" applyAlignment="1" applyBorder="1" applyFont="1">
      <alignment readingOrder="0" shrinkToFit="0" wrapText="1"/>
    </xf>
    <xf borderId="96" fillId="0" fontId="4" numFmtId="0" xfId="0" applyBorder="1" applyFont="1"/>
    <xf borderId="97" fillId="0" fontId="4" numFmtId="0" xfId="0" applyBorder="1" applyFont="1"/>
    <xf borderId="25" fillId="0" fontId="79" numFmtId="0" xfId="0" applyAlignment="1" applyBorder="1" applyFont="1">
      <alignment readingOrder="0" shrinkToFit="0" wrapText="1"/>
    </xf>
    <xf borderId="98" fillId="10" fontId="62" numFmtId="0" xfId="0" applyAlignment="1" applyBorder="1" applyFont="1">
      <alignment horizontal="left" readingOrder="0"/>
    </xf>
    <xf borderId="98" fillId="0" fontId="4" numFmtId="0" xfId="0" applyBorder="1" applyFont="1"/>
    <xf borderId="0" fillId="2" fontId="80" numFmtId="0" xfId="0" applyAlignment="1" applyFont="1">
      <alignment horizontal="center" readingOrder="0" vertical="bottom"/>
    </xf>
    <xf borderId="0" fillId="2" fontId="81" numFmtId="0" xfId="0" applyAlignment="1" applyFont="1">
      <alignment horizontal="center" readingOrder="0" shrinkToFit="0" vertical="bottom" wrapText="1"/>
    </xf>
    <xf borderId="0" fillId="2" fontId="82" numFmtId="0" xfId="0" applyAlignment="1" applyFont="1">
      <alignment horizontal="left" readingOrder="0" vertical="bottom"/>
    </xf>
    <xf borderId="0" fillId="2" fontId="81" numFmtId="0" xfId="0" applyAlignment="1" applyFont="1">
      <alignment horizontal="center" readingOrder="0" shrinkToFit="0" vertical="bottom" wrapText="1"/>
    </xf>
    <xf borderId="0" fillId="3" fontId="63" numFmtId="0" xfId="0" applyAlignment="1" applyFont="1">
      <alignment horizontal="center" readingOrder="0" vertical="center"/>
    </xf>
    <xf quotePrefix="1" borderId="0" fillId="3" fontId="63" numFmtId="0" xfId="0" applyAlignment="1" applyFont="1">
      <alignment horizontal="center" readingOrder="0" vertical="center"/>
    </xf>
    <xf borderId="0" fillId="3" fontId="29" numFmtId="0" xfId="0" applyAlignment="1" applyFont="1">
      <alignment horizontal="left" readingOrder="0" vertical="center"/>
    </xf>
    <xf borderId="0" fillId="2" fontId="83" numFmtId="0" xfId="0" applyAlignment="1" applyFont="1">
      <alignment horizontal="center" readingOrder="0" vertical="center"/>
    </xf>
    <xf quotePrefix="1" borderId="0" fillId="2" fontId="83" numFmtId="0" xfId="0" applyAlignment="1" applyFont="1">
      <alignment horizontal="center" readingOrder="0" vertical="center"/>
    </xf>
    <xf borderId="0" fillId="2" fontId="29" numFmtId="0" xfId="0" applyAlignment="1" applyFont="1">
      <alignment horizontal="left" readingOrder="0" vertical="center"/>
    </xf>
    <xf borderId="0" fillId="3" fontId="83" numFmtId="0" xfId="0" applyAlignment="1" applyFont="1">
      <alignment horizontal="center" readingOrder="0" vertical="center"/>
    </xf>
    <xf quotePrefix="1" borderId="0" fillId="3" fontId="83" numFmtId="0" xfId="0" applyAlignment="1" applyFont="1">
      <alignment horizontal="center" readingOrder="0" vertical="center"/>
    </xf>
    <xf borderId="0" fillId="3" fontId="83" numFmtId="0" xfId="0" applyAlignment="1" applyFont="1">
      <alignment horizontal="center" vertical="center"/>
    </xf>
    <xf borderId="0" fillId="2" fontId="83" numFmtId="0" xfId="0" applyAlignment="1" applyFont="1">
      <alignment horizontal="center" vertical="center"/>
    </xf>
    <xf borderId="99" fillId="3" fontId="84" numFmtId="0" xfId="0" applyAlignment="1" applyBorder="1" applyFont="1">
      <alignment horizontal="left" readingOrder="0"/>
    </xf>
    <xf borderId="99" fillId="3" fontId="14" numFmtId="0" xfId="0" applyBorder="1" applyFont="1"/>
    <xf borderId="0" fillId="3" fontId="13" numFmtId="0" xfId="0" applyAlignment="1" applyFont="1">
      <alignment horizontal="right" readingOrder="0"/>
    </xf>
    <xf borderId="0" fillId="3" fontId="14" numFmtId="0" xfId="0" applyAlignment="1" applyFont="1">
      <alignment readingOrder="0"/>
    </xf>
    <xf borderId="0" fillId="3" fontId="14" numFmtId="0" xfId="0" applyFont="1"/>
    <xf borderId="0" fillId="3" fontId="85" numFmtId="0" xfId="0" applyAlignment="1" applyFont="1">
      <alignment horizontal="left" readingOrder="0"/>
    </xf>
    <xf borderId="35" fillId="3" fontId="13" numFmtId="0" xfId="0" applyAlignment="1" applyBorder="1" applyFont="1">
      <alignment horizontal="right"/>
    </xf>
    <xf borderId="35" fillId="3" fontId="14" numFmtId="0" xfId="0" applyBorder="1" applyFont="1"/>
    <xf borderId="98" fillId="2" fontId="21" numFmtId="0" xfId="0" applyAlignment="1" applyBorder="1" applyFont="1">
      <alignment horizontal="center" readingOrder="0"/>
    </xf>
    <xf borderId="98" fillId="2" fontId="21" numFmtId="0" xfId="0" applyAlignment="1" applyBorder="1" applyFont="1">
      <alignment horizontal="left" readingOrder="0"/>
    </xf>
    <xf borderId="0" fillId="3" fontId="67" numFmtId="0" xfId="0" applyAlignment="1" applyFont="1">
      <alignment horizontal="center" readingOrder="0" vertical="center"/>
    </xf>
    <xf borderId="0" fillId="3" fontId="29" numFmtId="0" xfId="0" applyAlignment="1" applyFont="1">
      <alignment horizontal="left" readingOrder="0" shrinkToFit="0" vertical="center" wrapText="1"/>
    </xf>
    <xf borderId="98" fillId="13" fontId="21" numFmtId="0" xfId="0" applyAlignment="1" applyBorder="1" applyFont="1">
      <alignment horizontal="left" readingOrder="0"/>
    </xf>
    <xf borderId="0" fillId="2" fontId="81" numFmtId="0" xfId="0" applyAlignment="1" applyFont="1">
      <alignment horizontal="center" readingOrder="0" shrinkToFit="0" vertical="bottom" wrapText="1"/>
    </xf>
    <xf borderId="0" fillId="3" fontId="29" numFmtId="0" xfId="0" applyAlignment="1" applyFont="1">
      <alignment horizontal="left" readingOrder="0" vertical="center"/>
    </xf>
    <xf borderId="0" fillId="3" fontId="83" numFmtId="0" xfId="0" applyAlignment="1" applyFont="1">
      <alignment horizontal="center" readingOrder="0" vertical="center"/>
    </xf>
    <xf borderId="0" fillId="2" fontId="29" numFmtId="0" xfId="0" applyAlignment="1" applyFont="1">
      <alignment horizontal="left" readingOrder="0" vertical="center"/>
    </xf>
    <xf borderId="0" fillId="2" fontId="83" numFmtId="0" xfId="0" applyAlignment="1" applyFont="1">
      <alignment horizontal="center" readingOrder="0" vertical="center"/>
    </xf>
    <xf borderId="0" fillId="3" fontId="86" numFmtId="0" xfId="0" applyAlignment="1" applyFont="1">
      <alignment horizontal="left" readingOrder="0" vertical="center"/>
    </xf>
    <xf borderId="0" fillId="2" fontId="29" numFmtId="0" xfId="0" applyAlignment="1" applyFont="1">
      <alignment horizontal="left" readingOrder="0" vertical="center"/>
    </xf>
    <xf borderId="0" fillId="3" fontId="83" numFmtId="0" xfId="0" applyAlignment="1" applyFont="1">
      <alignment horizontal="center" vertical="center"/>
    </xf>
    <xf borderId="0" fillId="2" fontId="83" numFmtId="0" xfId="0" applyAlignment="1" applyFont="1">
      <alignment horizontal="center" vertical="center"/>
    </xf>
    <xf borderId="0" fillId="2" fontId="87" numFmtId="0" xfId="0" applyAlignment="1" applyFont="1">
      <alignment horizontal="center" readingOrder="0" vertical="center"/>
    </xf>
    <xf borderId="0" fillId="3" fontId="29" numFmtId="0" xfId="0" applyAlignment="1" applyFont="1">
      <alignment horizontal="left" readingOrder="0" vertical="center"/>
    </xf>
    <xf borderId="35" fillId="3" fontId="14" numFmtId="0" xfId="0" applyAlignment="1" applyBorder="1" applyFont="1">
      <alignment readingOrder="0"/>
    </xf>
    <xf borderId="98" fillId="16" fontId="21" numFmtId="0" xfId="0" applyAlignment="1" applyBorder="1" applyFont="1">
      <alignment horizontal="left" readingOrder="0"/>
    </xf>
    <xf borderId="0" fillId="2" fontId="81" numFmtId="0" xfId="0" applyAlignment="1" applyFont="1">
      <alignment horizontal="center" readingOrder="0" vertical="bottom"/>
    </xf>
    <xf borderId="0" fillId="2" fontId="81" numFmtId="0" xfId="0" applyAlignment="1" applyFont="1">
      <alignment horizontal="left" readingOrder="0" vertical="bottom"/>
    </xf>
    <xf borderId="0" fillId="2" fontId="88" numFmtId="0" xfId="0" applyAlignment="1" applyFont="1">
      <alignment horizontal="center" readingOrder="0" shrinkToFit="0" vertical="bottom" wrapText="1"/>
    </xf>
    <xf borderId="0" fillId="3" fontId="29" numFmtId="0" xfId="0" applyAlignment="1" applyFont="1">
      <alignment horizontal="left" readingOrder="0" vertical="center"/>
    </xf>
    <xf borderId="0" fillId="2" fontId="29" numFmtId="0" xfId="0" applyAlignment="1" applyFont="1">
      <alignment horizontal="left" readingOrder="0" vertical="center"/>
    </xf>
    <xf borderId="0" fillId="3" fontId="29" numFmtId="0" xfId="0" applyAlignment="1" applyFont="1">
      <alignment horizontal="left" readingOrder="0" vertical="center"/>
    </xf>
    <xf borderId="98" fillId="3" fontId="21" numFmtId="0" xfId="0" applyAlignment="1" applyBorder="1" applyFont="1">
      <alignment horizontal="left" readingOrder="0"/>
    </xf>
    <xf borderId="0" fillId="3" fontId="63" numFmtId="0" xfId="0" applyAlignment="1" applyFont="1">
      <alignment horizontal="center" vertical="center"/>
    </xf>
    <xf borderId="0" fillId="2" fontId="29" numFmtId="0" xfId="0" applyAlignment="1" applyFont="1">
      <alignment horizontal="left" readingOrder="0" vertical="center"/>
    </xf>
    <xf borderId="35" fillId="3" fontId="7" numFmtId="0" xfId="0" applyAlignment="1" applyBorder="1" applyFont="1">
      <alignment horizontal="center" readingOrder="0" vertical="center"/>
    </xf>
    <xf borderId="35" fillId="3" fontId="7" numFmtId="0" xfId="0" applyAlignment="1" applyBorder="1" applyFont="1">
      <alignment horizontal="left" readingOrder="0" vertical="center"/>
    </xf>
    <xf borderId="0" fillId="2" fontId="29" numFmtId="0" xfId="0" applyAlignment="1" applyFont="1">
      <alignment horizontal="center" readingOrder="0" vertical="center"/>
    </xf>
    <xf borderId="0" fillId="3" fontId="29" numFmtId="0" xfId="0" applyAlignment="1" applyFont="1">
      <alignment horizontal="center" readingOrder="0" shrinkToFit="0" vertical="center" wrapText="1"/>
    </xf>
    <xf borderId="0" fillId="0" fontId="11" numFmtId="0" xfId="0" applyAlignment="1" applyFont="1">
      <alignment readingOrder="0"/>
    </xf>
    <xf borderId="98" fillId="11" fontId="62" numFmtId="0" xfId="0" applyAlignment="1" applyBorder="1" applyFont="1">
      <alignment horizontal="left" readingOrder="0"/>
    </xf>
    <xf borderId="98" fillId="14" fontId="21" numFmtId="0" xfId="0" applyAlignment="1" applyBorder="1" applyFont="1">
      <alignment horizontal="left" readingOrder="0"/>
    </xf>
    <xf borderId="98" fillId="17" fontId="21" numFmtId="0" xfId="0" applyAlignment="1" applyBorder="1" applyFont="1">
      <alignment horizontal="left" readingOrder="0"/>
    </xf>
    <xf borderId="98" fillId="19" fontId="62" numFmtId="0" xfId="0" applyAlignment="1" applyBorder="1" applyFont="1">
      <alignment horizontal="left" readingOrder="0"/>
    </xf>
    <xf borderId="0" fillId="2" fontId="89" numFmtId="0" xfId="0" applyAlignment="1" applyFont="1">
      <alignment horizontal="center" readingOrder="0" vertical="bottom"/>
    </xf>
    <xf borderId="0" fillId="2" fontId="90" numFmtId="0" xfId="0" applyAlignment="1" applyFont="1">
      <alignment horizontal="left" readingOrder="0" vertical="bottom"/>
    </xf>
    <xf borderId="0" fillId="2" fontId="81" numFmtId="0" xfId="0" applyAlignment="1" applyFont="1">
      <alignment horizontal="left" readingOrder="0" shrinkToFit="0" vertical="bottom" wrapText="1"/>
    </xf>
    <xf borderId="0" fillId="3" fontId="29" numFmtId="0" xfId="0" applyAlignment="1" applyFont="1">
      <alignment horizontal="left" readingOrder="0" vertical="center"/>
    </xf>
    <xf borderId="0" fillId="3" fontId="29" numFmtId="0" xfId="0" applyAlignment="1" applyFont="1">
      <alignment horizontal="left" readingOrder="0" vertical="center"/>
    </xf>
    <xf borderId="35" fillId="3" fontId="13" numFmtId="0" xfId="0" applyAlignment="1" applyBorder="1" applyFont="1">
      <alignment horizontal="right" vertical="top"/>
    </xf>
    <xf borderId="35" fillId="3" fontId="14" numFmtId="0" xfId="0" applyAlignment="1" applyBorder="1" applyFont="1">
      <alignment readingOrder="0" shrinkToFit="0" wrapText="1"/>
    </xf>
    <xf borderId="98" fillId="12" fontId="62" numFmtId="0" xfId="0" applyAlignment="1" applyBorder="1" applyFont="1">
      <alignment horizontal="left" readingOrder="0"/>
    </xf>
    <xf borderId="98" fillId="15" fontId="62" numFmtId="0" xfId="0" applyAlignment="1" applyBorder="1" applyFont="1">
      <alignment horizontal="left" readingOrder="0"/>
    </xf>
    <xf borderId="0" fillId="2" fontId="29" numFmtId="0" xfId="0" applyAlignment="1" applyFont="1">
      <alignment horizontal="left" readingOrder="0" vertical="center"/>
    </xf>
    <xf borderId="98" fillId="18" fontId="62" numFmtId="0" xfId="0" applyAlignment="1" applyBorder="1" applyFont="1">
      <alignment horizontal="left" readingOrder="0"/>
    </xf>
    <xf borderId="0" fillId="2" fontId="67" numFmtId="0" xfId="0" applyAlignment="1" applyFont="1">
      <alignment horizontal="center" readingOrder="0" vertical="center"/>
    </xf>
    <xf borderId="0" fillId="3" fontId="67" numFmtId="0" xfId="0" applyAlignment="1" applyFont="1">
      <alignment horizontal="center" vertical="center"/>
    </xf>
    <xf borderId="0" fillId="2" fontId="67" numFmtId="0" xfId="0" applyAlignment="1" applyFont="1">
      <alignment horizontal="center" vertical="center"/>
    </xf>
    <xf borderId="98" fillId="20" fontId="21" numFmtId="0" xfId="0" applyAlignment="1" applyBorder="1" applyFont="1">
      <alignment horizontal="left" readingOrder="0"/>
    </xf>
    <xf borderId="0" fillId="3" fontId="91" numFmtId="0" xfId="0" applyAlignment="1" applyFont="1">
      <alignment horizontal="left" readingOrder="0" shrinkToFit="0" vertical="center" wrapText="0"/>
    </xf>
    <xf borderId="35" fillId="3" fontId="7" numFmtId="0" xfId="0" applyAlignment="1" applyBorder="1" applyFont="1">
      <alignment horizontal="center" readingOrder="0" shrinkToFit="0" vertical="center" wrapText="0"/>
    </xf>
    <xf borderId="35" fillId="3" fontId="7" numFmtId="0" xfId="0" applyAlignment="1" applyBorder="1" applyFont="1">
      <alignment horizontal="center" readingOrder="0" shrinkToFit="0" vertical="center" wrapText="1"/>
    </xf>
    <xf borderId="35" fillId="3" fontId="7" numFmtId="0" xfId="0" applyAlignment="1" applyBorder="1" applyFont="1">
      <alignment horizontal="left" readingOrder="0" shrinkToFit="0" vertical="center" wrapText="1"/>
    </xf>
    <xf borderId="0" fillId="2" fontId="29" numFmtId="164" xfId="0" applyAlignment="1" applyFont="1" applyNumberFormat="1">
      <alignment horizontal="center" readingOrder="0" shrinkToFit="0" vertical="center" wrapText="1"/>
    </xf>
    <xf borderId="0" fillId="2" fontId="29" numFmtId="0" xfId="0" applyAlignment="1" applyFont="1">
      <alignment horizontal="left" readingOrder="0" shrinkToFit="0" vertical="center" wrapText="1"/>
    </xf>
    <xf borderId="0" fillId="3" fontId="29" numFmtId="164" xfId="0" applyAlignment="1" applyFont="1" applyNumberFormat="1">
      <alignment horizontal="center" readingOrder="0" shrinkToFit="0" vertical="center" wrapText="1"/>
    </xf>
    <xf borderId="0" fillId="2" fontId="29" numFmtId="0" xfId="0" applyAlignment="1" applyFont="1">
      <alignment horizontal="center" readingOrder="0" shrinkToFit="0" vertical="center" wrapText="1"/>
    </xf>
  </cellXfs>
  <cellStyles count="1">
    <cellStyle xfId="0" name="Normal" builtinId="0"/>
  </cellStyles>
  <dxfs count="7">
    <dxf>
      <font/>
      <fill>
        <patternFill patternType="none"/>
      </fill>
      <border/>
    </dxf>
    <dxf>
      <font/>
      <fill>
        <patternFill patternType="solid">
          <fgColor rgb="FFD9D9D9"/>
          <bgColor rgb="FFD9D9D9"/>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535FC1"/>
          <bgColor rgb="FF535FC1"/>
        </patternFill>
      </fill>
      <border/>
    </dxf>
    <dxf>
      <font/>
      <fill>
        <patternFill patternType="none"/>
      </fill>
      <border/>
    </dxf>
    <dxf>
      <font/>
      <fill>
        <patternFill patternType="solid">
          <fgColor rgb="FFE6B8AF"/>
          <bgColor rgb="FFE6B8AF"/>
        </patternFill>
      </fill>
      <border/>
    </dxf>
  </dxfs>
  <tableStyles count="2">
    <tableStyle count="3" pivot="0" name="Hidden-style">
      <tableStyleElement dxfId="1" type="headerRow"/>
      <tableStyleElement dxfId="2" type="firstRowStripe"/>
      <tableStyleElement dxfId="3" type="secondRowStripe"/>
    </tableStyle>
    <tableStyle count="3" pivot="0" name="Spells-style">
      <tableStyleElement dxfId="4"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47625</xdr:colOff>
      <xdr:row>3</xdr:row>
      <xdr:rowOff>9525</xdr:rowOff>
    </xdr:from>
    <xdr:ext cx="752475" cy="190500"/>
    <xdr:sp>
      <xdr:nvSpPr>
        <xdr:cNvPr id="3" name="Shape 3"/>
        <xdr:cNvSpPr/>
      </xdr:nvSpPr>
      <xdr:spPr>
        <a:xfrm>
          <a:off x="1984250" y="2404875"/>
          <a:ext cx="3657600" cy="914400"/>
        </a:xfrm>
        <a:prstGeom prst="roundRect">
          <a:avLst>
            <a:gd fmla="val 5755" name="adj"/>
          </a:avLst>
        </a:prstGeom>
        <a:solidFill>
          <a:srgbClr val="B6D7A8"/>
        </a:solidFill>
        <a:ln cap="flat" cmpd="sng" w="2857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4800">
              <a:solidFill>
                <a:srgbClr val="434343"/>
              </a:solidFill>
              <a:latin typeface="Comfortaa"/>
              <a:ea typeface="Comfortaa"/>
              <a:cs typeface="Comfortaa"/>
              <a:sym typeface="Comfortaa"/>
            </a:rPr>
            <a:t>Heal</a:t>
          </a:r>
          <a:endParaRPr b="1" sz="4800">
            <a:solidFill>
              <a:srgbClr val="434343"/>
            </a:solidFill>
            <a:latin typeface="Comfortaa"/>
            <a:ea typeface="Comfortaa"/>
            <a:cs typeface="Comfortaa"/>
            <a:sym typeface="Comfortaa"/>
          </a:endParaRPr>
        </a:p>
      </xdr:txBody>
    </xdr:sp>
    <xdr:clientData fLocksWithSheet="0"/>
  </xdr:oneCellAnchor>
  <xdr:oneCellAnchor>
    <xdr:from>
      <xdr:col>36</xdr:col>
      <xdr:colOff>47625</xdr:colOff>
      <xdr:row>7</xdr:row>
      <xdr:rowOff>190500</xdr:rowOff>
    </xdr:from>
    <xdr:ext cx="752475" cy="190500"/>
    <xdr:sp>
      <xdr:nvSpPr>
        <xdr:cNvPr id="4" name="Shape 4"/>
        <xdr:cNvSpPr/>
      </xdr:nvSpPr>
      <xdr:spPr>
        <a:xfrm>
          <a:off x="1984250" y="2404875"/>
          <a:ext cx="3657600" cy="914400"/>
        </a:xfrm>
        <a:prstGeom prst="roundRect">
          <a:avLst>
            <a:gd fmla="val 5755" name="adj"/>
          </a:avLst>
        </a:prstGeom>
        <a:solidFill>
          <a:srgbClr val="EA9999"/>
        </a:solidFill>
        <a:ln cap="flat" cmpd="sng" w="2857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4800">
              <a:solidFill>
                <a:srgbClr val="434343"/>
              </a:solidFill>
              <a:latin typeface="Comfortaa"/>
              <a:ea typeface="Comfortaa"/>
              <a:cs typeface="Comfortaa"/>
              <a:sym typeface="Comfortaa"/>
            </a:rPr>
            <a:t>Damage</a:t>
          </a:r>
          <a:endParaRPr b="1" sz="4800">
            <a:solidFill>
              <a:srgbClr val="434343"/>
            </a:solidFill>
            <a:latin typeface="Comfortaa"/>
            <a:ea typeface="Comfortaa"/>
            <a:cs typeface="Comfortaa"/>
            <a:sym typeface="Comfortaa"/>
          </a:endParaRPr>
        </a:p>
      </xdr:txBody>
    </xdr:sp>
    <xdr:clientData fLocksWithSheet="0"/>
  </xdr:oneCellAnchor>
  <xdr:oneCellAnchor>
    <xdr:from>
      <xdr:col>14</xdr:col>
      <xdr:colOff>0</xdr:colOff>
      <xdr:row>12</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0</xdr:colOff>
      <xdr:row>12</xdr:row>
      <xdr:rowOff>0</xdr:rowOff>
    </xdr:from>
    <xdr:ext cx="104775" cy="1047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13</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15</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18</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19</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21</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24</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25</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27</xdr:row>
      <xdr:rowOff>0</xdr:rowOff>
    </xdr:from>
    <xdr:ext cx="104775" cy="10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200025" cy="2000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2</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3</xdr:row>
      <xdr:rowOff>0</xdr:rowOff>
    </xdr:from>
    <xdr:ext cx="200025"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4</xdr:row>
      <xdr:rowOff>0</xdr:rowOff>
    </xdr:from>
    <xdr:ext cx="200025"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I1:I50" displayName="Table_1" name="Table_1" id="1">
  <tableColumns count="1">
    <tableColumn name="Half-Elf" id="1"/>
  </tableColumns>
  <tableStyleInfo name="Hidden-style" showColumnStripes="0" showFirstColumn="1" showLastColumn="1" showRowStripes="1"/>
</table>
</file>

<file path=xl/tables/table2.xml><?xml version="1.0" encoding="utf-8"?>
<table xmlns="http://schemas.openxmlformats.org/spreadsheetml/2006/main" ref="A1:I1000" displayName="SPELLS" name="SPELLS" id="2">
  <autoFilter ref="$A$1:$I$1000"/>
  <tableColumns count="9">
    <tableColumn name="Spell Name" id="1"/>
    <tableColumn name="Level" id="2"/>
    <tableColumn name="Casting Time" id="3"/>
    <tableColumn name="Duration" id="4"/>
    <tableColumn name="School" id="5"/>
    <tableColumn name="Range" id="6"/>
    <tableColumn name="Components" id="7"/>
    <tableColumn name="Text" id="8"/>
    <tableColumn name="At Higher Levels" id="9"/>
  </tableColumns>
  <tableStyleInfo name="Spel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CCCCCC"/>
      </a:dk1>
      <a:lt1>
        <a:srgbClr val="FFFFFF"/>
      </a:lt1>
      <a:dk2>
        <a:srgbClr val="CCCCCC"/>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5e.tools/class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s://5e.tools/spell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5e.tools/classes.html" TargetMode="External"/><Relationship Id="rId2" Type="http://schemas.openxmlformats.org/officeDocument/2006/relationships/hyperlink" Target="https://5e.tools/classes.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63"/>
    <col customWidth="1" min="2" max="2" width="7.25"/>
    <col customWidth="1" min="6" max="6" width="6.5"/>
  </cols>
  <sheetData>
    <row r="1">
      <c r="A1" s="1" t="s">
        <v>0</v>
      </c>
      <c r="I1" s="2"/>
      <c r="J1" s="2"/>
      <c r="K1" s="2"/>
      <c r="L1" s="2"/>
      <c r="M1" s="2"/>
      <c r="N1" s="2"/>
      <c r="O1" s="2"/>
      <c r="P1" s="2"/>
      <c r="Q1" s="2"/>
      <c r="R1" s="2"/>
      <c r="S1" s="2"/>
      <c r="T1" s="2"/>
      <c r="U1" s="2"/>
      <c r="V1" s="2"/>
      <c r="W1" s="2"/>
      <c r="X1" s="2"/>
      <c r="Y1" s="2"/>
      <c r="Z1" s="2"/>
      <c r="AA1" s="2"/>
      <c r="AB1" s="2"/>
    </row>
    <row r="2">
      <c r="A2" s="3" t="s">
        <v>1</v>
      </c>
      <c r="B2" s="4" t="s">
        <v>2</v>
      </c>
      <c r="C2" s="5"/>
      <c r="D2" s="5"/>
      <c r="E2" s="5"/>
      <c r="F2" s="5"/>
      <c r="G2" s="5"/>
      <c r="H2" s="6" t="str">
        <f>"I  "&amp;Hidden!I2</f>
        <v>I  PHB</v>
      </c>
      <c r="I2" s="2"/>
      <c r="J2" s="2"/>
      <c r="K2" s="2"/>
      <c r="L2" s="2"/>
      <c r="M2" s="2"/>
      <c r="N2" s="2"/>
      <c r="O2" s="2"/>
      <c r="P2" s="2"/>
      <c r="Q2" s="2"/>
      <c r="R2" s="2"/>
      <c r="S2" s="2"/>
      <c r="T2" s="2"/>
      <c r="U2" s="2"/>
      <c r="V2" s="2"/>
      <c r="W2" s="2"/>
      <c r="X2" s="2"/>
      <c r="Y2" s="2"/>
      <c r="Z2" s="2"/>
      <c r="AA2" s="2"/>
      <c r="AB2" s="2"/>
    </row>
    <row r="3">
      <c r="A3" s="2"/>
      <c r="B3" s="7"/>
      <c r="C3" s="8"/>
      <c r="D3" s="2"/>
      <c r="E3" s="2"/>
      <c r="F3" s="2"/>
      <c r="G3" s="2"/>
      <c r="H3" s="9"/>
      <c r="I3" s="2"/>
      <c r="J3" s="2"/>
      <c r="K3" s="2"/>
      <c r="L3" s="2"/>
      <c r="M3" s="2"/>
      <c r="N3" s="2"/>
      <c r="O3" s="2"/>
      <c r="P3" s="2"/>
      <c r="Q3" s="2"/>
      <c r="R3" s="2"/>
      <c r="S3" s="2"/>
      <c r="T3" s="2"/>
      <c r="U3" s="2"/>
      <c r="V3" s="2"/>
      <c r="W3" s="2"/>
      <c r="X3" s="2"/>
      <c r="Y3" s="2"/>
      <c r="Z3" s="2"/>
      <c r="AA3" s="2"/>
      <c r="AB3" s="2"/>
    </row>
    <row r="4">
      <c r="A4" s="2"/>
      <c r="B4" s="10" t="str">
        <f>Hidden!$M10</f>
        <v>Darkvision</v>
      </c>
      <c r="C4" s="11"/>
      <c r="D4" s="11"/>
      <c r="E4" s="2"/>
      <c r="F4" s="12" t="str">
        <f>Hidden!$M12</f>
        <v>Fey Ancestry</v>
      </c>
      <c r="G4" s="11"/>
      <c r="H4" s="13"/>
      <c r="I4" s="2"/>
      <c r="J4" s="2"/>
      <c r="K4" s="2"/>
      <c r="L4" s="2"/>
      <c r="M4" s="2"/>
      <c r="N4" s="2"/>
      <c r="O4" s="2"/>
      <c r="P4" s="2"/>
      <c r="Q4" s="2"/>
      <c r="R4" s="2"/>
      <c r="S4" s="2"/>
      <c r="T4" s="2"/>
      <c r="U4" s="2"/>
      <c r="V4" s="2"/>
      <c r="W4" s="2"/>
      <c r="X4" s="2"/>
      <c r="Y4" s="2"/>
      <c r="Z4" s="2"/>
      <c r="AA4" s="2"/>
      <c r="AB4" s="2"/>
    </row>
    <row r="5">
      <c r="A5" s="2"/>
      <c r="B5" s="14" t="str">
        <f>if(Hidden!M11="","","  "&amp;Hidden!$M11&amp;"
")</f>
        <v>  You can see in dim light within 60 feet of you as if it were bright light, and in darkness as if it were dim light. You can't discern color in darkness, only shades of gray.
</v>
      </c>
      <c r="E5" s="2"/>
      <c r="F5" s="15" t="str">
        <f>if(Hidden!M13="","","  "&amp;Hidden!$M13&amp;"
")</f>
        <v>  You have advantage on saving throws against being charmed, and magic can't put you to sleep.
</v>
      </c>
      <c r="H5" s="16"/>
      <c r="I5" s="2"/>
      <c r="J5" s="2"/>
      <c r="K5" s="2"/>
      <c r="L5" s="2"/>
      <c r="M5" s="2"/>
      <c r="N5" s="2"/>
      <c r="O5" s="2"/>
      <c r="P5" s="2"/>
      <c r="Q5" s="2"/>
      <c r="R5" s="2"/>
      <c r="S5" s="2"/>
      <c r="T5" s="2"/>
      <c r="U5" s="2"/>
      <c r="V5" s="2"/>
      <c r="W5" s="2"/>
      <c r="X5" s="2"/>
      <c r="Y5" s="2"/>
      <c r="Z5" s="2"/>
      <c r="AA5" s="2"/>
      <c r="AB5" s="2"/>
    </row>
    <row r="6">
      <c r="A6" s="2"/>
      <c r="B6" s="10" t="str">
        <f>Hidden!$M14</f>
        <v>Skill Versatility</v>
      </c>
      <c r="C6" s="11"/>
      <c r="D6" s="11"/>
      <c r="E6" s="2"/>
      <c r="F6" s="12" t="str">
        <f>Hidden!$M16</f>
        <v/>
      </c>
      <c r="G6" s="11"/>
      <c r="H6" s="13"/>
      <c r="I6" s="2"/>
      <c r="J6" s="2"/>
      <c r="K6" s="2"/>
      <c r="L6" s="2"/>
      <c r="M6" s="2"/>
      <c r="N6" s="2"/>
      <c r="O6" s="2"/>
      <c r="P6" s="2"/>
      <c r="Q6" s="2"/>
      <c r="R6" s="2"/>
      <c r="S6" s="2"/>
      <c r="T6" s="2"/>
      <c r="U6" s="2"/>
      <c r="V6" s="2"/>
      <c r="W6" s="2"/>
      <c r="X6" s="2"/>
      <c r="Y6" s="2"/>
      <c r="Z6" s="2"/>
      <c r="AA6" s="2"/>
      <c r="AB6" s="2"/>
    </row>
    <row r="7">
      <c r="A7" s="2"/>
      <c r="B7" s="14" t="str">
        <f>if(Hidden!M15="","","  "&amp;Hidden!$M15&amp;"
")</f>
        <v>  You gain proficiency in two skills of your choice.
</v>
      </c>
      <c r="E7" s="2"/>
      <c r="F7" s="15" t="str">
        <f>if(Hidden!M17="","","  "&amp;Hidden!$M17&amp;"
")</f>
        <v/>
      </c>
      <c r="H7" s="16"/>
      <c r="I7" s="2"/>
      <c r="J7" s="2"/>
      <c r="K7" s="2"/>
      <c r="L7" s="2"/>
      <c r="M7" s="2"/>
      <c r="N7" s="2"/>
      <c r="O7" s="2"/>
      <c r="P7" s="2"/>
      <c r="Q7" s="2"/>
      <c r="R7" s="2"/>
      <c r="S7" s="2"/>
      <c r="T7" s="2"/>
      <c r="U7" s="2"/>
      <c r="V7" s="2"/>
      <c r="W7" s="2"/>
      <c r="X7" s="2"/>
      <c r="Y7" s="2"/>
      <c r="Z7" s="2"/>
      <c r="AA7" s="2"/>
      <c r="AB7" s="2"/>
    </row>
    <row r="8">
      <c r="A8" s="2"/>
      <c r="B8" s="10" t="str">
        <f>Hidden!$M18</f>
        <v/>
      </c>
      <c r="C8" s="11"/>
      <c r="D8" s="11"/>
      <c r="E8" s="2"/>
      <c r="F8" s="12" t="str">
        <f>Hidden!$M20</f>
        <v/>
      </c>
      <c r="G8" s="11"/>
      <c r="H8" s="13"/>
      <c r="I8" s="2"/>
      <c r="J8" s="2"/>
      <c r="K8" s="2"/>
      <c r="L8" s="2"/>
      <c r="M8" s="2"/>
      <c r="N8" s="2"/>
      <c r="O8" s="2"/>
      <c r="P8" s="2"/>
      <c r="Q8" s="2"/>
      <c r="R8" s="2"/>
      <c r="S8" s="2"/>
      <c r="T8" s="2"/>
      <c r="U8" s="2"/>
      <c r="V8" s="2"/>
      <c r="W8" s="2"/>
      <c r="X8" s="2"/>
      <c r="Y8" s="2"/>
      <c r="Z8" s="2"/>
      <c r="AA8" s="2"/>
      <c r="AB8" s="2"/>
    </row>
    <row r="9">
      <c r="A9" s="2"/>
      <c r="B9" s="14" t="str">
        <f>if(Hidden!M19="","","  "&amp;Hidden!$M19&amp;"
")</f>
        <v/>
      </c>
      <c r="E9" s="2"/>
      <c r="F9" s="15" t="str">
        <f>if(Hidden!M21="","","  "&amp;Hidden!$M21&amp;"
")</f>
        <v/>
      </c>
      <c r="H9" s="16"/>
      <c r="I9" s="2"/>
      <c r="J9" s="2"/>
      <c r="K9" s="2"/>
      <c r="L9" s="2"/>
      <c r="M9" s="2"/>
      <c r="N9" s="2"/>
      <c r="O9" s="2"/>
      <c r="P9" s="2"/>
      <c r="Q9" s="2"/>
      <c r="R9" s="2"/>
      <c r="S9" s="2"/>
      <c r="T9" s="2"/>
      <c r="U9" s="2"/>
      <c r="V9" s="2"/>
      <c r="W9" s="2"/>
      <c r="X9" s="2"/>
      <c r="Y9" s="2"/>
      <c r="Z9" s="2"/>
      <c r="AA9" s="2"/>
      <c r="AB9" s="2"/>
    </row>
    <row r="10">
      <c r="A10" s="2"/>
      <c r="B10" s="10" t="str">
        <f>Hidden!$M22</f>
        <v/>
      </c>
      <c r="C10" s="11"/>
      <c r="D10" s="11"/>
      <c r="E10" s="2"/>
      <c r="F10" s="12" t="str">
        <f>Hidden!$M24</f>
        <v/>
      </c>
      <c r="G10" s="11"/>
      <c r="H10" s="13"/>
      <c r="I10" s="2"/>
      <c r="J10" s="2"/>
      <c r="K10" s="2"/>
      <c r="L10" s="2"/>
      <c r="M10" s="2"/>
      <c r="N10" s="2"/>
      <c r="O10" s="2"/>
      <c r="P10" s="2"/>
      <c r="Q10" s="2"/>
      <c r="R10" s="2"/>
      <c r="S10" s="2"/>
      <c r="T10" s="2"/>
      <c r="U10" s="2"/>
      <c r="V10" s="2"/>
      <c r="W10" s="2"/>
      <c r="X10" s="2"/>
      <c r="Y10" s="2"/>
      <c r="Z10" s="2"/>
      <c r="AA10" s="2"/>
      <c r="AB10" s="2"/>
    </row>
    <row r="11">
      <c r="A11" s="2"/>
      <c r="B11" s="14" t="str">
        <f>Hidden!$M23</f>
        <v/>
      </c>
      <c r="E11" s="2"/>
      <c r="F11" s="15" t="str">
        <f>Hidden!M25</f>
        <v/>
      </c>
      <c r="H11" s="16"/>
      <c r="I11" s="2"/>
      <c r="J11" s="2"/>
      <c r="K11" s="2"/>
      <c r="L11" s="2"/>
      <c r="M11" s="2"/>
      <c r="N11" s="2"/>
      <c r="O11" s="2"/>
      <c r="P11" s="2"/>
      <c r="Q11" s="2"/>
      <c r="R11" s="2"/>
      <c r="S11" s="2"/>
      <c r="T11" s="2"/>
      <c r="U11" s="2"/>
      <c r="V11" s="2"/>
      <c r="W11" s="2"/>
      <c r="X11" s="2"/>
      <c r="Y11" s="2"/>
      <c r="Z11" s="2"/>
      <c r="AA11" s="2"/>
      <c r="AB11" s="2"/>
    </row>
    <row r="12">
      <c r="A12" s="2"/>
      <c r="B12" s="17"/>
      <c r="C12" s="18"/>
      <c r="D12" s="18"/>
      <c r="E12" s="18"/>
      <c r="F12" s="18"/>
      <c r="G12" s="18"/>
      <c r="H12" s="19"/>
      <c r="I12" s="2"/>
      <c r="J12" s="2"/>
      <c r="K12" s="2"/>
      <c r="L12" s="2"/>
      <c r="M12" s="2"/>
      <c r="N12" s="2"/>
      <c r="O12" s="2"/>
      <c r="P12" s="2"/>
      <c r="Q12" s="2"/>
      <c r="R12" s="2"/>
      <c r="S12" s="2"/>
      <c r="T12" s="2"/>
      <c r="U12" s="2"/>
      <c r="V12" s="2"/>
      <c r="W12" s="2"/>
      <c r="X12" s="2"/>
      <c r="Y12" s="2"/>
      <c r="Z12" s="2"/>
      <c r="AA12" s="2"/>
      <c r="AB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c r="A14" s="20"/>
      <c r="B14" s="20"/>
      <c r="C14" s="20"/>
      <c r="D14" s="20"/>
      <c r="E14" s="20"/>
      <c r="F14" s="20"/>
      <c r="G14" s="20"/>
      <c r="H14" s="20"/>
      <c r="I14" s="2"/>
      <c r="J14" s="2"/>
      <c r="K14" s="2"/>
      <c r="L14" s="2"/>
      <c r="M14" s="2"/>
      <c r="N14" s="2"/>
      <c r="O14" s="2"/>
      <c r="P14" s="2"/>
      <c r="Q14" s="2"/>
      <c r="R14" s="2"/>
      <c r="S14" s="2"/>
      <c r="T14" s="2"/>
      <c r="U14" s="2"/>
      <c r="V14" s="2"/>
      <c r="W14" s="2"/>
      <c r="X14" s="2"/>
      <c r="Y14" s="2"/>
      <c r="Z14" s="2"/>
      <c r="AA14" s="2"/>
      <c r="AB14" s="2"/>
    </row>
    <row r="15">
      <c r="A15" s="1" t="s">
        <v>3</v>
      </c>
      <c r="I15" s="1"/>
      <c r="J15" s="2"/>
      <c r="K15" s="2"/>
      <c r="L15" s="2"/>
      <c r="M15" s="2"/>
      <c r="N15" s="2"/>
      <c r="O15" s="2"/>
      <c r="P15" s="2"/>
      <c r="Q15" s="2"/>
      <c r="R15" s="2"/>
      <c r="S15" s="2"/>
      <c r="T15" s="2"/>
      <c r="U15" s="2"/>
      <c r="V15" s="2"/>
      <c r="W15" s="2"/>
      <c r="X15" s="2"/>
      <c r="Y15" s="2"/>
      <c r="Z15" s="2"/>
      <c r="AA15" s="2"/>
      <c r="AB15" s="2"/>
    </row>
    <row r="16">
      <c r="A16" s="3" t="s">
        <v>4</v>
      </c>
      <c r="B16" s="21" t="s">
        <v>5</v>
      </c>
      <c r="H16" s="22">
        <v>5.0</v>
      </c>
      <c r="J16" s="2"/>
      <c r="K16" s="2"/>
      <c r="L16" s="2"/>
      <c r="M16" s="2"/>
      <c r="N16" s="2"/>
      <c r="O16" s="2"/>
      <c r="P16" s="2"/>
      <c r="Q16" s="2"/>
      <c r="R16" s="2"/>
      <c r="S16" s="2"/>
      <c r="T16" s="2"/>
      <c r="U16" s="2"/>
      <c r="V16" s="2"/>
      <c r="W16" s="2"/>
      <c r="X16" s="2"/>
      <c r="Y16" s="2"/>
      <c r="Z16" s="2"/>
      <c r="AA16" s="2"/>
      <c r="AB16" s="2"/>
    </row>
    <row r="17">
      <c r="A17" s="2"/>
      <c r="B17" s="23" t="s">
        <v>6</v>
      </c>
      <c r="C17" s="24"/>
      <c r="D17" s="24"/>
      <c r="E17" s="24"/>
      <c r="F17" s="24"/>
      <c r="G17" s="24"/>
      <c r="H17" s="24"/>
      <c r="I17" s="2"/>
      <c r="J17" s="2"/>
      <c r="K17" s="2"/>
      <c r="L17" s="2"/>
      <c r="M17" s="2"/>
      <c r="N17" s="2"/>
      <c r="O17" s="2"/>
      <c r="P17" s="2"/>
      <c r="Q17" s="2"/>
      <c r="R17" s="2"/>
      <c r="S17" s="2"/>
      <c r="T17" s="2"/>
      <c r="U17" s="2"/>
      <c r="V17" s="2"/>
      <c r="W17" s="2"/>
      <c r="X17" s="2"/>
      <c r="Y17" s="2"/>
      <c r="Z17" s="2"/>
      <c r="AA17" s="2"/>
      <c r="AB17" s="2"/>
    </row>
    <row r="18">
      <c r="A18" s="2"/>
      <c r="B18" s="25" t="str">
        <f>ifs($B$16="Pick a Class","—",
$B$16="Battle Rager",'Features List'!A2,
$B$16="Eldritch Vessel",'Features List'!A16,
$B$16="Guardian",'Features List'!A30,
$B$16="Healer",'Features List'!A44,
$B$16="Mage",'Features List'!I2,
$B$16="Martial Artist",'Features List'!I16,
$B$16="Minstrel",'Features List'!I30,
$B$16="Sneak",'Features List'!I44,
$B$16="Spellborn",'Features List'!Q2,
$B$16="Strider",'Features List'!Q16,
$B$16="Warrior",'Features List'!Q30,
$B$16="Wildkeeper",'Features List'!Q44)</f>
        <v>1st</v>
      </c>
      <c r="C18" s="26" t="str">
        <f>ifs($B$16="Pick a Class","—",
$B$16="Battle Rager",'Features List'!B2,
$B$16="Eldritch Vessel",'Features List'!B16,
$B$16="Guardian",'Features List'!B30,
$B$16="Healer",'Features List'!B44,
$B$16="Mage",'Features List'!J2,
$B$16="Martial Artist",'Features List'!J16,
$B$16="Minstrel",'Features List'!J30,
$B$16="Sneak",'Features List'!J44,
$B$16="Spellborn",'Features List'!R2,
$B$16="Strider",'Features List'!R16,
$B$16="Warrior",'Features List'!R30,
$B$16="Wildkeeper",'Features List'!R44)</f>
        <v>Sneak Attack</v>
      </c>
      <c r="D18" s="27"/>
      <c r="E18" s="28"/>
      <c r="F18" s="25" t="str">
        <f>ifs($B$16="Pick a Class","—",
$B$16="Battle Rager",'Features List'!E2,
$B$16="Eldritch Vessel",'Features List'!E16,
$B$16="Guardian",'Features List'!E30,
$B$16="Healer",'Features List'!E44,
$B$16="Mage",'Features List'!M2,
$B$16="Martial Artist",'Features List'!M16,
$B$16="Minstrel",'Features List'!M30,
$B$16="Sneak",'Features List'!M44,
$B$16="Spellborn",'Features List'!U2,
$B$16="Strider",'Features List'!U16,
$B$16="Warrior",'Features List'!U30,
$B$16="Wildkeeper",'Features List'!U44)</f>
        <v>11th</v>
      </c>
      <c r="G18" s="29" t="str">
        <f>ifs($B$16="Pick a Class","—",
$B$16="Battle Rager",'Features List'!F2,
$B$16="Eldritch Vessel",'Features List'!F16,
$B$16="Guardian",'Features List'!F30,
$B$16="Healer",'Features List'!F44,
$B$16="Mage",'Features List'!N2,
$B$16="Martial Artist",'Features List'!N16,
$B$16="Minstrel",'Features List'!N30,
$B$16="Sneak",'Features List'!N44,
$B$16="Spellborn",'Features List'!V2,
$B$16="Strider",'Features List'!V16,
$B$16="Warrior",'Features List'!V30,
$B$16="Wildkeeper",'Features List'!V44)</f>
        <v>Reliable Talent</v>
      </c>
      <c r="H18" s="27"/>
      <c r="I18" s="2"/>
      <c r="J18" s="2"/>
      <c r="K18" s="2"/>
      <c r="L18" s="2"/>
      <c r="M18" s="2"/>
      <c r="N18" s="2"/>
      <c r="O18" s="2"/>
      <c r="P18" s="2"/>
      <c r="Q18" s="2"/>
      <c r="R18" s="2"/>
      <c r="S18" s="2"/>
      <c r="T18" s="2"/>
      <c r="U18" s="2"/>
      <c r="V18" s="2"/>
      <c r="W18" s="2"/>
      <c r="X18" s="2"/>
      <c r="Y18" s="2"/>
      <c r="Z18" s="2"/>
      <c r="AA18" s="2"/>
      <c r="AB18" s="2"/>
    </row>
    <row r="19">
      <c r="A19" s="2"/>
      <c r="B19" s="30" t="str">
        <f>ifs($B$16="Pick a Class","—",
$B$16="Battle Rager",'Features List'!A3,
$B$16="Eldritch Vessel",'Features List'!A17,
$B$16="Guardian",'Features List'!A31,
$B$16="Healer",'Features List'!A45,
$B$16="Mage",'Features List'!I3,
$B$16="Martial Artist",'Features List'!I17,
$B$16="Minstrel",'Features List'!I31,
$B$16="Sneak",'Features List'!I45,
$B$16="Spellborn",'Features List'!Q3,
$B$16="Strider",'Features List'!Q17,
$B$16="Warrior",'Features List'!Q31,
$B$16="Wildkeeper",'Features List'!Q45)</f>
        <v>1st</v>
      </c>
      <c r="C19" s="31" t="str">
        <f>ifs($B$16="Pick a Class","—",
$B$16="Battle Rager",'Features List'!B3,
$B$16="Eldritch Vessel",'Features List'!B17,
$B$16="Guardian",'Features List'!B31,
$B$16="Healer",'Features List'!B45,
$B$16="Mage",'Features List'!J3,
$B$16="Martial Artist",'Features List'!J17,
$B$16="Minstrel",'Features List'!J31,
$B$16="Sneak",'Features List'!J45,
$B$16="Spellborn",'Features List'!R3,
$B$16="Strider",'Features List'!R17,
$B$16="Warrior",'Features List'!R31,
$B$16="Wildkeeper",'Features List'!R45)</f>
        <v>Thieves' Cant</v>
      </c>
      <c r="D19" s="32"/>
      <c r="E19" s="33"/>
      <c r="F19" s="30" t="str">
        <f>ifs($B$16="Pick a Class","—",
$B$16="Battle Rager",'Features List'!E3,
$B$16="Eldritch Vessel",'Features List'!E17,
$B$16="Guardian",'Features List'!E31,
$B$16="Healer",'Features List'!E45,
$B$16="Mage",'Features List'!M3,
$B$16="Martial Artist",'Features List'!M17,
$B$16="Minstrel",'Features List'!M31,
$B$16="Sneak",'Features List'!M45,
$B$16="Spellborn",'Features List'!U3,
$B$16="Strider",'Features List'!U17,
$B$16="Warrior",'Features List'!U31,
$B$16="Wildkeeper",'Features List'!U45)</f>
        <v>12th</v>
      </c>
      <c r="G19" s="34" t="str">
        <f>ifs($B$16="Pick a Class","—",
$B$16="Battle Rager",'Features List'!F3,
$B$16="Eldritch Vessel",'Features List'!F17,
$B$16="Guardian",'Features List'!F31,
$B$16="Healer",'Features List'!F45,
$B$16="Mage",'Features List'!N3,
$B$16="Martial Artist",'Features List'!N17,
$B$16="Minstrel",'Features List'!N31,
$B$16="Sneak",'Features List'!N45,
$B$16="Spellborn",'Features List'!V3,
$B$16="Strider",'Features List'!V17,
$B$16="Warrior",'Features List'!V31,
$B$16="Wildkeeper",'Features List'!V45)</f>
        <v>Ability Score Improvement</v>
      </c>
      <c r="H19" s="35"/>
      <c r="I19" s="2"/>
      <c r="J19" s="2"/>
      <c r="K19" s="2"/>
      <c r="L19" s="2"/>
      <c r="M19" s="2"/>
      <c r="N19" s="2"/>
      <c r="O19" s="2"/>
      <c r="P19" s="2"/>
      <c r="Q19" s="2"/>
      <c r="R19" s="2"/>
      <c r="S19" s="2"/>
      <c r="T19" s="2"/>
      <c r="U19" s="2"/>
      <c r="V19" s="2"/>
      <c r="W19" s="2"/>
      <c r="X19" s="2"/>
      <c r="Y19" s="2"/>
      <c r="Z19" s="2"/>
      <c r="AA19" s="2"/>
      <c r="AB19" s="2"/>
    </row>
    <row r="20">
      <c r="A20" s="2"/>
      <c r="B20" s="30" t="str">
        <f>ifs($B$16="Pick a Class","—",
$B$16="Battle Rager",'Features List'!A4,
$B$16="Eldritch Vessel",'Features List'!A18,
$B$16="Guardian",'Features List'!A32,
$B$16="Healer",'Features List'!A46,
$B$16="Mage",'Features List'!I4,
$B$16="Martial Artist",'Features List'!I18,
$B$16="Minstrel",'Features List'!I32,
$B$16="Sneak",'Features List'!I46,
$B$16="Spellborn",'Features List'!Q4,
$B$16="Strider",'Features List'!Q18,
$B$16="Warrior",'Features List'!Q32,
$B$16="Wildkeeper",'Features List'!Q46)</f>
        <v>2nd</v>
      </c>
      <c r="C20" s="31" t="str">
        <f>ifs($B$16="Pick a Class","—",
$B$16="Battle Rager",'Features List'!B4,
$B$16="Eldritch Vessel",'Features List'!B18,
$B$16="Guardian",'Features List'!B32,
$B$16="Healer",'Features List'!B46,
$B$16="Mage",'Features List'!J4,
$B$16="Martial Artist",'Features List'!J18,
$B$16="Minstrel",'Features List'!J32,
$B$16="Sneak",'Features List'!J46,
$B$16="Spellborn",'Features List'!R4,
$B$16="Strider",'Features List'!R18,
$B$16="Warrior",'Features List'!R32,
$B$16="Wildkeeper",'Features List'!R46)</f>
        <v>Cunning Action</v>
      </c>
      <c r="D20" s="32"/>
      <c r="E20" s="33"/>
      <c r="F20" s="30" t="str">
        <f>ifs($B$16="Pick a Class","—",
$B$16="Battle Rager",'Features List'!E4,
$B$16="Eldritch Vessel",'Features List'!E18,
$B$16="Guardian",'Features List'!E32,
$B$16="Healer",'Features List'!E46,
$B$16="Mage",'Features List'!M4,
$B$16="Martial Artist",'Features List'!M18,
$B$16="Minstrel",'Features List'!M32,
$B$16="Sneak",'Features List'!M46,
$B$16="Spellborn",'Features List'!U4,
$B$16="Strider",'Features List'!U18,
$B$16="Warrior",'Features List'!U32,
$B$16="Wildkeeper",'Features List'!U46)</f>
        <v>14th</v>
      </c>
      <c r="G20" s="31" t="str">
        <f>ifs($B$16="Pick a Class","—",
$B$16="Battle Rager",'Features List'!F4,
$B$16="Eldritch Vessel",'Features List'!F18,
$B$16="Guardian",'Features List'!F32,
$B$16="Healer",'Features List'!F46,
$B$16="Mage",'Features List'!N4,
$B$16="Martial Artist",'Features List'!N18,
$B$16="Minstrel",'Features List'!N32,
$B$16="Sneak",'Features List'!N46,
$B$16="Spellborn",'Features List'!V4,
$B$16="Strider",'Features List'!V18,
$B$16="Warrior",'Features List'!V32,
$B$16="Wildkeeper",'Features List'!V46)</f>
        <v>Blindsense</v>
      </c>
      <c r="H20" s="35"/>
      <c r="I20" s="2"/>
      <c r="J20" s="2"/>
      <c r="K20" s="2"/>
      <c r="L20" s="2"/>
      <c r="M20" s="2"/>
      <c r="N20" s="2"/>
      <c r="O20" s="2"/>
      <c r="P20" s="2"/>
      <c r="Q20" s="2"/>
      <c r="R20" s="2"/>
      <c r="S20" s="2"/>
      <c r="T20" s="2"/>
      <c r="U20" s="2"/>
      <c r="V20" s="2"/>
      <c r="W20" s="2"/>
      <c r="X20" s="2"/>
      <c r="Y20" s="2"/>
      <c r="Z20" s="2"/>
      <c r="AA20" s="2"/>
      <c r="AB20" s="2"/>
    </row>
    <row r="21">
      <c r="A21" s="2"/>
      <c r="B21" s="30" t="str">
        <f>ifs($B$16="Pick a Class","—",
$B$16="Battle Rager",'Features List'!A5,
$B$16="Eldritch Vessel",'Features List'!A19,
$B$16="Guardian",'Features List'!A33,
$B$16="Healer",'Features List'!A47,
$B$16="Mage",'Features List'!I5,
$B$16="Martial Artist",'Features List'!I19,
$B$16="Minstrel",'Features List'!I33,
$B$16="Sneak",'Features List'!I47,
$B$16="Spellborn",'Features List'!Q5,
$B$16="Strider",'Features List'!Q19,
$B$16="Warrior",'Features List'!Q33,
$B$16="Wildkeeper",'Features List'!Q47)</f>
        <v>4th</v>
      </c>
      <c r="C21" s="31" t="str">
        <f>ifs($B$16="Pick a Class","—",
$B$16="Battle Rager",'Features List'!B5,
$B$16="Eldritch Vessel",'Features List'!B19,
$B$16="Guardian",'Features List'!B33,
$B$16="Healer",'Features List'!B47,
$B$16="Mage",'Features List'!J5,
$B$16="Martial Artist",'Features List'!J19,
$B$16="Minstrel",'Features List'!J33,
$B$16="Sneak",'Features List'!J47,
$B$16="Spellborn",'Features List'!R5,
$B$16="Strider",'Features List'!R19,
$B$16="Warrior",'Features List'!R33,
$B$16="Wildkeeper",'Features List'!R47)</f>
        <v>Ability Score Improvement</v>
      </c>
      <c r="D21" s="32"/>
      <c r="E21" s="33"/>
      <c r="F21" s="30" t="str">
        <f>ifs($B$16="Pick a Class","—",
$B$16="Battle Rager",'Features List'!E5,
$B$16="Eldritch Vessel",'Features List'!E19,
$B$16="Guardian",'Features List'!E33,
$B$16="Healer",'Features List'!E47,
$B$16="Mage",'Features List'!M5,
$B$16="Martial Artist",'Features List'!M19,
$B$16="Minstrel",'Features List'!M33,
$B$16="Sneak",'Features List'!M47,
$B$16="Spellborn",'Features List'!U5,
$B$16="Strider",'Features List'!U19,
$B$16="Warrior",'Features List'!U33,
$B$16="Wildkeeper",'Features List'!U47)</f>
        <v>15th</v>
      </c>
      <c r="G21" s="34" t="str">
        <f>ifs($B$16="Pick a Class","—",
$B$16="Battle Rager",'Features List'!F5,
$B$16="Eldritch Vessel",'Features List'!F19,
$B$16="Guardian",'Features List'!F33,
$B$16="Healer",'Features List'!F47,
$B$16="Mage",'Features List'!N5,
$B$16="Martial Artist",'Features List'!N19,
$B$16="Minstrel",'Features List'!N33,
$B$16="Sneak",'Features List'!N47,
$B$16="Spellborn",'Features List'!V5,
$B$16="Strider",'Features List'!V19,
$B$16="Warrior",'Features List'!V33,
$B$16="Wildkeeper",'Features List'!V47)</f>
        <v>Slippery Mind</v>
      </c>
      <c r="H21" s="35"/>
      <c r="I21" s="2"/>
      <c r="J21" s="2"/>
      <c r="K21" s="2"/>
      <c r="L21" s="2"/>
      <c r="M21" s="2"/>
      <c r="N21" s="2"/>
      <c r="O21" s="2"/>
      <c r="P21" s="2"/>
      <c r="Q21" s="2"/>
      <c r="R21" s="2"/>
      <c r="S21" s="2"/>
      <c r="T21" s="2"/>
      <c r="U21" s="2"/>
      <c r="V21" s="2"/>
      <c r="W21" s="2"/>
      <c r="X21" s="2"/>
      <c r="Y21" s="2"/>
      <c r="Z21" s="2"/>
      <c r="AA21" s="2"/>
      <c r="AB21" s="2"/>
    </row>
    <row r="22">
      <c r="A22" s="2"/>
      <c r="B22" s="30" t="str">
        <f>ifs($B$16="Pick a Class","—",
$B$16="Battle Rager",'Features List'!A6,
$B$16="Eldritch Vessel",'Features List'!A20,
$B$16="Guardian",'Features List'!A34,
$B$16="Healer",'Features List'!A48,
$B$16="Mage",'Features List'!I6,
$B$16="Martial Artist",'Features List'!I20,
$B$16="Minstrel",'Features List'!I34,
$B$16="Sneak",'Features List'!I48,
$B$16="Spellborn",'Features List'!Q6,
$B$16="Strider",'Features List'!Q20,
$B$16="Warrior",'Features List'!Q34,
$B$16="Wildkeeper",'Features List'!Q48)</f>
        <v>5th</v>
      </c>
      <c r="C22" s="31" t="str">
        <f>ifs($B$16="Pick a Class","—",
$B$16="Battle Rager",'Features List'!B6,
$B$16="Eldritch Vessel",'Features List'!B20,
$B$16="Guardian",'Features List'!B34,
$B$16="Healer",'Features List'!B48,
$B$16="Mage",'Features List'!J6,
$B$16="Martial Artist",'Features List'!J20,
$B$16="Minstrel",'Features List'!J34,
$B$16="Sneak",'Features List'!J48,
$B$16="Spellborn",'Features List'!R6,
$B$16="Strider",'Features List'!R20,
$B$16="Warrior",'Features List'!R34,
$B$16="Wildkeeper",'Features List'!R48)</f>
        <v>Uncanny Dodge</v>
      </c>
      <c r="D22" s="32"/>
      <c r="E22" s="33"/>
      <c r="F22" s="30" t="str">
        <f>ifs($B$16="Pick a Class","—",
$B$16="Battle Rager",'Features List'!E6,
$B$16="Eldritch Vessel",'Features List'!E20,
$B$16="Guardian",'Features List'!E34,
$B$16="Healer",'Features List'!E48,
$B$16="Mage",'Features List'!M6,
$B$16="Martial Artist",'Features List'!M20,
$B$16="Minstrel",'Features List'!M34,
$B$16="Sneak",'Features List'!M48,
$B$16="Spellborn",'Features List'!U6,
$B$16="Strider",'Features List'!U20,
$B$16="Warrior",'Features List'!U34,
$B$16="Wildkeeper",'Features List'!U48)</f>
        <v>16th</v>
      </c>
      <c r="G22" s="34" t="str">
        <f>ifs($B$16="Pick a Class","—",
$B$16="Battle Rager",'Features List'!F6,
$B$16="Eldritch Vessel",'Features List'!F20,
$B$16="Guardian",'Features List'!F34,
$B$16="Healer",'Features List'!F48,
$B$16="Mage",'Features List'!N6,
$B$16="Martial Artist",'Features List'!N20,
$B$16="Minstrel",'Features List'!N34,
$B$16="Sneak",'Features List'!N48,
$B$16="Spellborn",'Features List'!V6,
$B$16="Strider",'Features List'!V20,
$B$16="Warrior",'Features List'!V34,
$B$16="Wildkeeper",'Features List'!V48)</f>
        <v>Ability Score Improvement</v>
      </c>
      <c r="H22" s="35"/>
      <c r="I22" s="2"/>
      <c r="J22" s="2"/>
      <c r="K22" s="2"/>
      <c r="L22" s="2"/>
      <c r="M22" s="2"/>
      <c r="N22" s="2"/>
      <c r="O22" s="2"/>
      <c r="P22" s="2"/>
      <c r="Q22" s="2"/>
      <c r="R22" s="2"/>
      <c r="S22" s="2"/>
      <c r="T22" s="2"/>
      <c r="U22" s="2"/>
      <c r="V22" s="2"/>
      <c r="W22" s="2"/>
      <c r="X22" s="2"/>
      <c r="Y22" s="2"/>
      <c r="Z22" s="2"/>
      <c r="AA22" s="2"/>
      <c r="AB22" s="2"/>
    </row>
    <row r="23">
      <c r="A23" s="2"/>
      <c r="B23" s="30" t="str">
        <f>ifs($B$16="Pick a Class","—",
$B$16="Battle Rager",'Features List'!A7,
$B$16="Eldritch Vessel",'Features List'!A21,
$B$16="Guardian",'Features List'!A35,
$B$16="Healer",'Features List'!A49,
$B$16="Mage",'Features List'!I7,
$B$16="Martial Artist",'Features List'!I21,
$B$16="Minstrel",'Features List'!I35,
$B$16="Sneak",'Features List'!I49,
$B$16="Spellborn",'Features List'!Q7,
$B$16="Strider",'Features List'!Q21,
$B$16="Warrior",'Features List'!Q35,
$B$16="Wildkeeper",'Features List'!Q49)</f>
        <v>6th</v>
      </c>
      <c r="C23" s="34" t="str">
        <f>ifs($B$16="Pick a Class","—",
$B$16="Battle Rager",'Features List'!B7,
$B$16="Eldritch Vessel",'Features List'!B21,
$B$16="Guardian",'Features List'!B35,
$B$16="Healer",'Features List'!B49,
$B$16="Mage",'Features List'!J7,
$B$16="Martial Artist",'Features List'!J21,
$B$16="Minstrel",'Features List'!J35,
$B$16="Sneak",'Features List'!J49,
$B$16="Spellborn",'Features List'!R7,
$B$16="Strider",'Features List'!R21,
$B$16="Warrior",'Features List'!R35,
$B$16="Wildkeeper",'Features List'!R49)</f>
        <v>Expertise</v>
      </c>
      <c r="D23" s="32"/>
      <c r="E23" s="33"/>
      <c r="F23" s="30" t="str">
        <f>ifs($B$16="Pick a Class","—",
$B$16="Battle Rager",'Features List'!E7,
$B$16="Eldritch Vessel",'Features List'!E21,
$B$16="Guardian",'Features List'!E35,
$B$16="Healer",'Features List'!E49,
$B$16="Mage",'Features List'!M7,
$B$16="Martial Artist",'Features List'!M21,
$B$16="Minstrel",'Features List'!M35,
$B$16="Sneak",'Features List'!M49,
$B$16="Spellborn",'Features List'!U7,
$B$16="Strider",'Features List'!U21,
$B$16="Warrior",'Features List'!U35,
$B$16="Wildkeeper",'Features List'!U49)</f>
        <v>18th</v>
      </c>
      <c r="G23" s="31" t="str">
        <f>ifs($B$16="Pick a Class","—",
$B$16="Battle Rager",'Features List'!F7,
$B$16="Eldritch Vessel",'Features List'!F21,
$B$16="Guardian",'Features List'!F35,
$B$16="Healer",'Features List'!F49,
$B$16="Mage",'Features List'!N7,
$B$16="Martial Artist",'Features List'!N21,
$B$16="Minstrel",'Features List'!N35,
$B$16="Sneak",'Features List'!N49,
$B$16="Spellborn",'Features List'!V7,
$B$16="Strider",'Features List'!V21,
$B$16="Warrior",'Features List'!V35,
$B$16="Wildkeeper",'Features List'!V49)</f>
        <v>Elusive</v>
      </c>
      <c r="H23" s="35"/>
      <c r="I23" s="2"/>
      <c r="J23" s="2"/>
      <c r="K23" s="2"/>
      <c r="L23" s="2"/>
      <c r="M23" s="2"/>
      <c r="N23" s="2"/>
      <c r="O23" s="2"/>
      <c r="P23" s="2"/>
      <c r="Q23" s="2"/>
      <c r="R23" s="2"/>
      <c r="S23" s="2"/>
      <c r="T23" s="2"/>
      <c r="U23" s="2"/>
      <c r="V23" s="2"/>
      <c r="W23" s="2"/>
      <c r="X23" s="2"/>
      <c r="Y23" s="2"/>
      <c r="Z23" s="2"/>
      <c r="AA23" s="2"/>
      <c r="AB23" s="2"/>
    </row>
    <row r="24">
      <c r="A24" s="2"/>
      <c r="B24" s="30" t="str">
        <f>ifs($B$16="Pick a Class","—",
$B$16="Battle Rager",'Features List'!A8,
$B$16="Eldritch Vessel",'Features List'!A22,
$B$16="Guardian",'Features List'!A36,
$B$16="Healer",'Features List'!A50,
$B$16="Mage",'Features List'!I8,
$B$16="Martial Artist",'Features List'!I22,
$B$16="Minstrel",'Features List'!I36,
$B$16="Sneak",'Features List'!I50,
$B$16="Spellborn",'Features List'!Q8,
$B$16="Strider",'Features List'!Q22,
$B$16="Warrior",'Features List'!Q36,
$B$16="Wildkeeper",'Features List'!Q50)</f>
        <v>7th</v>
      </c>
      <c r="C24" s="34" t="str">
        <f>ifs($B$16="Pick a Class","—",
$B$16="Battle Rager",'Features List'!B8,
$B$16="Eldritch Vessel",'Features List'!B22,
$B$16="Guardian",'Features List'!B36,
$B$16="Healer",'Features List'!B50,
$B$16="Mage",'Features List'!J8,
$B$16="Martial Artist",'Features List'!J22,
$B$16="Minstrel",'Features List'!J36,
$B$16="Sneak",'Features List'!J50,
$B$16="Spellborn",'Features List'!R8,
$B$16="Strider",'Features List'!R22,
$B$16="Warrior",'Features List'!R36,
$B$16="Wildkeeper",'Features List'!R50)</f>
        <v>Evasion</v>
      </c>
      <c r="D24" s="32"/>
      <c r="E24" s="33"/>
      <c r="F24" s="30" t="str">
        <f>ifs($B$16="Pick a Class","—",
$B$16="Battle Rager",'Features List'!E8,
$B$16="Eldritch Vessel",'Features List'!E22,
$B$16="Guardian",'Features List'!E36,
$B$16="Healer",'Features List'!E50,
$B$16="Mage",'Features List'!M8,
$B$16="Martial Artist",'Features List'!M22,
$B$16="Minstrel",'Features List'!M36,
$B$16="Sneak",'Features List'!M50,
$B$16="Spellborn",'Features List'!U8,
$B$16="Strider",'Features List'!U22,
$B$16="Warrior",'Features List'!U36,
$B$16="Wildkeeper",'Features List'!U50)</f>
        <v>19th</v>
      </c>
      <c r="G24" s="34" t="str">
        <f>ifs($B$16="Pick a Class","—",
$B$16="Battle Rager",'Features List'!F8,
$B$16="Eldritch Vessel",'Features List'!F22,
$B$16="Guardian",'Features List'!F36,
$B$16="Healer",'Features List'!F50,
$B$16="Mage",'Features List'!N8,
$B$16="Martial Artist",'Features List'!N22,
$B$16="Minstrel",'Features List'!N36,
$B$16="Sneak",'Features List'!N50,
$B$16="Spellborn",'Features List'!V8,
$B$16="Strider",'Features List'!V22,
$B$16="Warrior",'Features List'!V36,
$B$16="Wildkeeper",'Features List'!V50)</f>
        <v>Ability Score Improvement</v>
      </c>
      <c r="H24" s="35"/>
      <c r="I24" s="2"/>
      <c r="J24" s="2"/>
      <c r="K24" s="2"/>
      <c r="L24" s="2"/>
      <c r="M24" s="2"/>
      <c r="N24" s="2"/>
      <c r="O24" s="2"/>
      <c r="P24" s="2"/>
      <c r="Q24" s="2"/>
      <c r="R24" s="2"/>
      <c r="S24" s="2"/>
      <c r="T24" s="2"/>
      <c r="U24" s="2"/>
      <c r="V24" s="2"/>
      <c r="W24" s="2"/>
      <c r="X24" s="2"/>
      <c r="Y24" s="2"/>
      <c r="Z24" s="2"/>
      <c r="AA24" s="2"/>
      <c r="AB24" s="2"/>
    </row>
    <row r="25">
      <c r="A25" s="2"/>
      <c r="B25" s="30" t="str">
        <f>ifs($B$16="Pick a Class","—",
$B$16="Battle Rager",'Features List'!A9,
$B$16="Eldritch Vessel",'Features List'!A23,
$B$16="Guardian",'Features List'!A37,
$B$16="Healer",'Features List'!A51,
$B$16="Mage",'Features List'!I9,
$B$16="Martial Artist",'Features List'!I23,
$B$16="Minstrel",'Features List'!I37,
$B$16="Sneak",'Features List'!I51,
$B$16="Spellborn",'Features List'!Q9,
$B$16="Strider",'Features List'!Q23,
$B$16="Warrior",'Features List'!Q37,
$B$16="Wildkeeper",'Features List'!Q51)</f>
        <v>8th</v>
      </c>
      <c r="C25" s="34" t="str">
        <f>ifs($B$16="Pick a Class","—",
$B$16="Battle Rager",'Features List'!B9,
$B$16="Eldritch Vessel",'Features List'!B23,
$B$16="Guardian",'Features List'!B37,
$B$16="Healer",'Features List'!B51,
$B$16="Mage",'Features List'!J9,
$B$16="Martial Artist",'Features List'!J23,
$B$16="Minstrel",'Features List'!J37,
$B$16="Sneak",'Features List'!J51,
$B$16="Spellborn",'Features List'!R9,
$B$16="Strider",'Features List'!R23,
$B$16="Warrior",'Features List'!R37,
$B$16="Wildkeeper",'Features List'!R51)</f>
        <v>Ability Score Improvement</v>
      </c>
      <c r="D25" s="32"/>
      <c r="E25" s="33"/>
      <c r="F25" s="30" t="str">
        <f>ifs($B$16="Pick a Class","—",
$B$16="Battle Rager",'Features List'!E9,
$B$16="Eldritch Vessel",'Features List'!E23,
$B$16="Guardian",'Features List'!E37,
$B$16="Healer",'Features List'!E51,
$B$16="Mage",'Features List'!M9,
$B$16="Martial Artist",'Features List'!M23,
$B$16="Minstrel",'Features List'!M37,
$B$16="Sneak",'Features List'!M51,
$B$16="Spellborn",'Features List'!U9,
$B$16="Strider",'Features List'!U23,
$B$16="Warrior",'Features List'!U37,
$B$16="Wildkeeper",'Features List'!U51)</f>
        <v>20th</v>
      </c>
      <c r="G25" s="34" t="str">
        <f>ifs($B$16="Pick a Class","—",
$B$16="Battle Rager",'Features List'!F9,
$B$16="Eldritch Vessel",'Features List'!F23,
$B$16="Guardian",'Features List'!F37,
$B$16="Healer",'Features List'!F51,
$B$16="Mage",'Features List'!N9,
$B$16="Martial Artist",'Features List'!N23,
$B$16="Minstrel",'Features List'!N37,
$B$16="Sneak",'Features List'!N51,
$B$16="Spellborn",'Features List'!V9,
$B$16="Strider",'Features List'!V23,
$B$16="Warrior",'Features List'!V37,
$B$16="Wildkeeper",'Features List'!V51)</f>
        <v>Stroke of Luck</v>
      </c>
      <c r="H25" s="35"/>
      <c r="I25" s="2"/>
      <c r="J25" s="2"/>
      <c r="K25" s="2"/>
      <c r="L25" s="2"/>
      <c r="M25" s="2"/>
      <c r="N25" s="2"/>
      <c r="O25" s="2"/>
      <c r="P25" s="2"/>
      <c r="Q25" s="2"/>
      <c r="R25" s="2"/>
      <c r="S25" s="2"/>
      <c r="T25" s="2"/>
      <c r="U25" s="2"/>
      <c r="V25" s="2"/>
      <c r="W25" s="2"/>
      <c r="X25" s="2"/>
      <c r="Y25" s="2"/>
      <c r="Z25" s="2"/>
      <c r="AA25" s="2"/>
      <c r="AB25" s="2"/>
    </row>
    <row r="26">
      <c r="A26" s="2"/>
      <c r="B26" s="30" t="str">
        <f>ifs($B$16="Pick a Class","—",
$B$16="Battle Rager",'Features List'!A10,
$B$16="Eldritch Vessel",'Features List'!A24,
$B$16="Guardian",'Features List'!A38,
$B$16="Healer",'Features List'!A52,
$B$16="Mage",'Features List'!I10,
$B$16="Martial Artist",'Features List'!I24,
$B$16="Minstrel",'Features List'!I38,
$B$16="Sneak",'Features List'!I52,
$B$16="Spellborn",'Features List'!Q10,
$B$16="Strider",'Features List'!Q24,
$B$16="Warrior",'Features List'!Q38,
$B$16="Wildkeeper",'Features List'!Q52)</f>
        <v/>
      </c>
      <c r="C26" s="34" t="str">
        <f>ifs($B$16="Pick a Class","—",
$B$16="Battle Rager",'Features List'!B10,
$B$16="Eldritch Vessel",'Features List'!B24,
$B$16="Guardian",'Features List'!B38,
$B$16="Healer",'Features List'!B52,
$B$16="Mage",'Features List'!J10,
$B$16="Martial Artist",'Features List'!J24,
$B$16="Minstrel",'Features List'!J38,
$B$16="Sneak",'Features List'!J52,
$B$16="Spellborn",'Features List'!R10,
$B$16="Strider",'Features List'!R24,
$B$16="Warrior",'Features List'!R38,
$B$16="Wildkeeper",'Features List'!R52)</f>
        <v/>
      </c>
      <c r="D26" s="32"/>
      <c r="E26" s="33"/>
      <c r="F26" s="30" t="str">
        <f>ifs($B$16="Pick a Class","—",
$B$16="Battle Rager",'Features List'!E10,
$B$16="Eldritch Vessel",'Features List'!E24,
$B$16="Guardian",'Features List'!E38,
$B$16="Healer",'Features List'!E52,
$B$16="Mage",'Features List'!M10,
$B$16="Martial Artist",'Features List'!M24,
$B$16="Minstrel",'Features List'!M38,
$B$16="Sneak",'Features List'!M52,
$B$16="Spellborn",'Features List'!U10,
$B$16="Strider",'Features List'!U24,
$B$16="Warrior",'Features List'!U38,
$B$16="Wildkeeper",'Features List'!U52)</f>
        <v/>
      </c>
      <c r="G26" s="34" t="str">
        <f>ifs($B$16="Pick a Class","—",
$B$16="Battle Rager",'Features List'!F10,
$B$16="Eldritch Vessel",'Features List'!F24,
$B$16="Guardian",'Features List'!F38,
$B$16="Healer",'Features List'!F52,
$B$16="Mage",'Features List'!N10,
$B$16="Martial Artist",'Features List'!N24,
$B$16="Minstrel",'Features List'!N38,
$B$16="Sneak",'Features List'!N52,
$B$16="Spellborn",'Features List'!V10,
$B$16="Strider",'Features List'!V24,
$B$16="Warrior",'Features List'!V38,
$B$16="Wildkeeper",'Features List'!V52)</f>
        <v/>
      </c>
      <c r="H26" s="35"/>
      <c r="I26" s="2"/>
      <c r="J26" s="2"/>
      <c r="K26" s="2"/>
      <c r="L26" s="2"/>
      <c r="M26" s="2"/>
      <c r="N26" s="2"/>
      <c r="O26" s="2"/>
      <c r="P26" s="2"/>
      <c r="Q26" s="2"/>
      <c r="R26" s="2"/>
      <c r="S26" s="2"/>
      <c r="T26" s="2"/>
      <c r="U26" s="2"/>
      <c r="V26" s="2"/>
      <c r="W26" s="2"/>
      <c r="X26" s="2"/>
      <c r="Y26" s="2"/>
      <c r="Z26" s="2"/>
      <c r="AA26" s="2"/>
      <c r="AB26" s="2"/>
    </row>
    <row r="27">
      <c r="A27" s="2"/>
      <c r="B27" s="30" t="str">
        <f>ifs($B$16="Pick a Class","—",
$B$16="Battle Rager",'Features List'!A11,
$B$16="Eldritch Vessel",'Features List'!A25,
$B$16="Guardian",'Features List'!A39,
$B$16="Healer",'Features List'!A53,
$B$16="Mage",'Features List'!I11,
$B$16="Martial Artist",'Features List'!I25,
$B$16="Minstrel",'Features List'!I39,
$B$16="Sneak",'Features List'!I53,
$B$16="Spellborn",'Features List'!Q11,
$B$16="Strider",'Features List'!Q25,
$B$16="Warrior",'Features List'!Q39,
$B$16="Wildkeeper",'Features List'!Q53)</f>
        <v/>
      </c>
      <c r="C27" s="34" t="str">
        <f>ifs($B$16="Pick a Class","—",
$B$16="Battle Rager",'Features List'!B11,
$B$16="Eldritch Vessel",'Features List'!B25,
$B$16="Guardian",'Features List'!B39,
$B$16="Healer",'Features List'!B53,
$B$16="Mage",'Features List'!J11,
$B$16="Martial Artist",'Features List'!J25,
$B$16="Minstrel",'Features List'!J39,
$B$16="Sneak",'Features List'!J53,
$B$16="Spellborn",'Features List'!R11,
$B$16="Strider",'Features List'!R25,
$B$16="Warrior",'Features List'!R39,
$B$16="Wildkeeper",'Features List'!R53)</f>
        <v/>
      </c>
      <c r="D27" s="32"/>
      <c r="E27" s="33"/>
      <c r="F27" s="30" t="str">
        <f>ifs($B$16="Pick a Class","—",
$B$16="Battle Rager",'Features List'!E11,
$B$16="Eldritch Vessel",'Features List'!E25,
$B$16="Guardian",'Features List'!E39,
$B$16="Healer",'Features List'!E53,
$B$16="Mage",'Features List'!M11,
$B$16="Martial Artist",'Features List'!M25,
$B$16="Minstrel",'Features List'!M39,
$B$16="Sneak",'Features List'!M53,
$B$16="Spellborn",'Features List'!U11,
$B$16="Strider",'Features List'!U25,
$B$16="Warrior",'Features List'!U39,
$B$16="Wildkeeper",'Features List'!U53)</f>
        <v/>
      </c>
      <c r="G27" s="34" t="str">
        <f>ifs($B$16="Pick a Class","—",
$B$16="Battle Rager",'Features List'!F11,
$B$16="Eldritch Vessel",'Features List'!F25,
$B$16="Guardian",'Features List'!F39,
$B$16="Healer",'Features List'!F53,
$B$16="Mage",'Features List'!N11,
$B$16="Martial Artist",'Features List'!N25,
$B$16="Minstrel",'Features List'!N39,
$B$16="Sneak",'Features List'!N53,
$B$16="Spellborn",'Features List'!V11,
$B$16="Strider",'Features List'!V25,
$B$16="Warrior",'Features List'!V39,
$B$16="Wildkeeper",'Features List'!V53)</f>
        <v/>
      </c>
      <c r="H27" s="35"/>
      <c r="I27" s="2"/>
      <c r="J27" s="2"/>
      <c r="K27" s="2"/>
      <c r="L27" s="2"/>
      <c r="M27" s="2"/>
      <c r="N27" s="2"/>
      <c r="O27" s="2"/>
      <c r="P27" s="2"/>
      <c r="Q27" s="2"/>
      <c r="R27" s="2"/>
      <c r="S27" s="2"/>
      <c r="T27" s="2"/>
      <c r="U27" s="2"/>
      <c r="V27" s="2"/>
      <c r="W27" s="2"/>
      <c r="X27" s="2"/>
      <c r="Y27" s="2"/>
      <c r="Z27" s="2"/>
      <c r="AA27" s="2"/>
      <c r="AB27" s="2"/>
    </row>
    <row r="28">
      <c r="A28" s="2"/>
      <c r="B28" s="30" t="str">
        <f>ifs($B$16="Pick a Class","—",
$B$16="Battle Rager",'Features List'!A12,
$B$16="Eldritch Vessel",'Features List'!A26,
$B$16="Guardian",'Features List'!A40,
$B$16="Healer",'Features List'!A54,
$B$16="Mage",'Features List'!I12,
$B$16="Martial Artist",'Features List'!I26,
$B$16="Minstrel",'Features List'!I40,
$B$16="Sneak",'Features List'!I54,
$B$16="Spellborn",'Features List'!Q12,
$B$16="Strider",'Features List'!Q26,
$B$16="Warrior",'Features List'!Q40,
$B$16="Wildkeeper",'Features List'!Q54)</f>
        <v/>
      </c>
      <c r="C28" s="34" t="str">
        <f>ifs($B$16="Pick a Class","—",
$B$16="Battle Rager",'Features List'!B12,
$B$16="Eldritch Vessel",'Features List'!B26,
$B$16="Guardian",'Features List'!B40,
$B$16="Healer",'Features List'!B54,
$B$16="Mage",'Features List'!J12,
$B$16="Martial Artist",'Features List'!J26,
$B$16="Minstrel",'Features List'!J40,
$B$16="Sneak",'Features List'!J54,
$B$16="Spellborn",'Features List'!R12,
$B$16="Strider",'Features List'!R26,
$B$16="Warrior",'Features List'!R40,
$B$16="Wildkeeper",'Features List'!R54)</f>
        <v/>
      </c>
      <c r="D28" s="32"/>
      <c r="E28" s="33"/>
      <c r="F28" s="30" t="str">
        <f>ifs($B$16="Pick a Class","—",
$B$16="Battle Rager",'Features List'!E12,
$B$16="Eldritch Vessel",'Features List'!E26,
$B$16="Guardian",'Features List'!E40,
$B$16="Healer",'Features List'!E54,
$B$16="Mage",'Features List'!M12,
$B$16="Martial Artist",'Features List'!M26,
$B$16="Minstrel",'Features List'!M40,
$B$16="Sneak",'Features List'!M54,
$B$16="Spellborn",'Features List'!U12,
$B$16="Strider",'Features List'!U26,
$B$16="Warrior",'Features List'!U40,
$B$16="Wildkeeper",'Features List'!U54)</f>
        <v/>
      </c>
      <c r="G28" s="34" t="str">
        <f>ifs($B$16="Pick a Class","—",
$B$16="Battle Rager",'Features List'!F12,
$B$16="Eldritch Vessel",'Features List'!F26,
$B$16="Guardian",'Features List'!F40,
$B$16="Healer",'Features List'!F54,
$B$16="Mage",'Features List'!N12,
$B$16="Martial Artist",'Features List'!N26,
$B$16="Minstrel",'Features List'!N40,
$B$16="Sneak",'Features List'!N54,
$B$16="Spellborn",'Features List'!V12,
$B$16="Strider",'Features List'!V26,
$B$16="Warrior",'Features List'!V40,
$B$16="Wildkeeper",'Features List'!V54)</f>
        <v/>
      </c>
      <c r="H28" s="35"/>
      <c r="I28" s="2"/>
      <c r="J28" s="2"/>
      <c r="K28" s="2"/>
      <c r="L28" s="2"/>
      <c r="M28" s="2"/>
      <c r="N28" s="2"/>
      <c r="O28" s="2"/>
      <c r="P28" s="2"/>
      <c r="Q28" s="2"/>
      <c r="R28" s="2"/>
      <c r="S28" s="2"/>
      <c r="T28" s="2"/>
      <c r="U28" s="2"/>
      <c r="V28" s="2"/>
      <c r="W28" s="2"/>
      <c r="X28" s="2"/>
      <c r="Y28" s="2"/>
      <c r="Z28" s="2"/>
      <c r="AA28" s="2"/>
      <c r="AB28" s="2"/>
    </row>
    <row r="29">
      <c r="A29" s="2"/>
      <c r="B29" s="36" t="str">
        <f>ifs($B$16="Pick a Class","—",
$B$16="Battle Rager",'Features List'!A13,
$B$16="Eldritch Vessel",'Features List'!A27,
$B$16="Guardian",'Features List'!A41,
$B$16="Healer",'Features List'!A55,
$B$16="Mage",'Features List'!I13,
$B$16="Martial Artist",'Features List'!I27,
$B$16="Minstrel",'Features List'!I41,
$B$16="Sneak",'Features List'!I55,
$B$16="Spellborn",'Features List'!Q13,
$B$16="Strider",'Features List'!Q27,
$B$16="Warrior",'Features List'!Q41,
$B$16="Wildkeeper",'Features List'!Q55)</f>
        <v/>
      </c>
      <c r="C29" s="37" t="str">
        <f>ifs($B$16="Pick a Class","—",
$B$16="Battle Rager",'Features List'!B13,
$B$16="Eldritch Vessel",'Features List'!B27,
$B$16="Guardian",'Features List'!B41,
$B$16="Healer",'Features List'!B55,
$B$16="Mage",'Features List'!J13,
$B$16="Martial Artist",'Features List'!J27,
$B$16="Minstrel",'Features List'!J41,
$B$16="Sneak",'Features List'!J55,
$B$16="Spellborn",'Features List'!R13,
$B$16="Strider",'Features List'!R27,
$B$16="Warrior",'Features List'!R41,
$B$16="Wildkeeper",'Features List'!R55)</f>
        <v/>
      </c>
      <c r="D29" s="38"/>
      <c r="E29" s="39"/>
      <c r="F29" s="36" t="str">
        <f>ifs($B$16="Pick a Class","—",
$B$16="Battle Rager",'Features List'!E13,
$B$16="Eldritch Vessel",'Features List'!E27,
$B$16="Guardian",'Features List'!E41,
$B$16="Healer",'Features List'!E55,
$B$16="Mage",'Features List'!M13,
$B$16="Martial Artist",'Features List'!M27,
$B$16="Minstrel",'Features List'!M41,
$B$16="Sneak",'Features List'!M55,
$B$16="Spellborn",'Features List'!U13,
$B$16="Strider",'Features List'!U27,
$B$16="Warrior",'Features List'!U41,
$B$16="Wildkeeper",'Features List'!U55)</f>
        <v/>
      </c>
      <c r="G29" s="37" t="str">
        <f>ifs($B$16="Pick a Class","—",
$B$16="Battle Rager",'Features List'!F13,
$B$16="Eldritch Vessel",'Features List'!F27,
$B$16="Guardian",'Features List'!F41,
$B$16="Healer",'Features List'!F55,
$B$16="Mage",'Features List'!N13,
$B$16="Martial Artist",'Features List'!N27,
$B$16="Minstrel",'Features List'!N41,
$B$16="Sneak",'Features List'!N55,
$B$16="Spellborn",'Features List'!V13,
$B$16="Strider",'Features List'!V27,
$B$16="Warrior",'Features List'!V41,
$B$16="Wildkeeper",'Features List'!V55)</f>
        <v/>
      </c>
      <c r="H29" s="40"/>
      <c r="I29" s="2"/>
      <c r="J29" s="2"/>
      <c r="K29" s="2"/>
      <c r="L29" s="2"/>
      <c r="M29" s="2"/>
      <c r="N29" s="2"/>
      <c r="O29" s="2"/>
      <c r="P29" s="2"/>
      <c r="Q29" s="2"/>
      <c r="R29" s="2"/>
      <c r="S29" s="2"/>
      <c r="T29" s="2"/>
      <c r="U29" s="2"/>
      <c r="V29" s="2"/>
      <c r="W29" s="2"/>
      <c r="X29" s="2"/>
      <c r="Y29" s="2"/>
      <c r="Z29" s="2"/>
      <c r="AA29" s="2"/>
      <c r="AB29" s="2"/>
    </row>
    <row r="30">
      <c r="A30" s="2"/>
      <c r="B30" s="41" t="s">
        <v>7</v>
      </c>
      <c r="C30" s="42"/>
      <c r="D30" s="42"/>
      <c r="E30" s="42"/>
      <c r="F30" s="42"/>
      <c r="G30" s="42"/>
      <c r="H30" s="42"/>
      <c r="I30" s="2"/>
      <c r="J30" s="2"/>
      <c r="K30" s="2"/>
      <c r="L30" s="2"/>
      <c r="M30" s="2"/>
      <c r="N30" s="2"/>
      <c r="O30" s="2"/>
      <c r="P30" s="2"/>
      <c r="Q30" s="2"/>
      <c r="R30" s="2"/>
      <c r="S30" s="2"/>
      <c r="T30" s="2"/>
      <c r="U30" s="2"/>
      <c r="V30" s="2"/>
      <c r="W30" s="2"/>
      <c r="X30" s="2"/>
      <c r="Y30" s="2"/>
      <c r="Z30" s="2"/>
      <c r="AA30" s="2"/>
      <c r="AB30" s="2"/>
    </row>
    <row r="31">
      <c r="A31" s="2"/>
      <c r="B31" s="43" t="s">
        <v>8</v>
      </c>
      <c r="D31" s="44" t="str">
        <f>ifs($B$16="Class","—",
$B$16="Battle Rager",'Battle Rager'!C25,
$B$16="Eldritch Vessel",'Eldritch Vessel'!C24,
$B$16="Guardian",Guardian!C27,
$B$16="Healer",Healer!C27,
$B$16="Mage",Mage!C26,
$B$16="Martial Artist",'Martial Artist'!C27,
$B$16="Minstrel",Minstrel!C27,
$B$16="Sneak",Sneak!C25,
$B$16="Spellborn",Spellborn!C26,
$B$16="Strider",Strider!C30,
$B$16="Warrior",Warrior!C25,
$B$16="Wildkeeper",Wildkeeper!C31)</f>
        <v>1d8</v>
      </c>
      <c r="I31" s="2"/>
      <c r="J31" s="2"/>
      <c r="K31" s="2"/>
      <c r="L31" s="2"/>
      <c r="M31" s="2"/>
      <c r="N31" s="2"/>
      <c r="O31" s="2"/>
      <c r="P31" s="2"/>
      <c r="Q31" s="2"/>
      <c r="R31" s="2"/>
      <c r="S31" s="2"/>
      <c r="T31" s="2"/>
      <c r="U31" s="2"/>
      <c r="V31" s="2"/>
      <c r="W31" s="2"/>
      <c r="X31" s="2"/>
      <c r="Y31" s="2"/>
      <c r="Z31" s="2"/>
      <c r="AA31" s="2"/>
      <c r="AB31" s="2"/>
    </row>
    <row r="32">
      <c r="A32" s="2"/>
      <c r="B32" s="43" t="s">
        <v>9</v>
      </c>
      <c r="D32" s="44" t="str">
        <f>ifs($B$16="Class","—",
$B$16="Battle Rager",'Battle Rager'!C26,
$B$16="Eldritch Vessel",'Eldritch Vessel'!C25,
$B$16="Guardian",Guardian!C28,
$B$16="Healer",Healer!C28,
$B$16="Mage",Mage!C27,
$B$16="Martial Artist",'Martial Artist'!C28,
$B$16="Minstrel",Minstrel!C28,
$B$16="Sneak",Sneak!C26,
$B$16="Spellborn",Spellborn!C27,
$B$16="Strider",Strider!C31,
$B$16="Warrior",Warrior!C26,
$B$16="Wildkeeper",Wildkeeper!C32)</f>
        <v>8 + Con @ 1st, 5 + Con @ &gt; 1st</v>
      </c>
      <c r="I32" s="2"/>
      <c r="J32" s="2"/>
      <c r="K32" s="2"/>
      <c r="L32" s="2"/>
      <c r="M32" s="2"/>
      <c r="N32" s="2"/>
      <c r="O32" s="2"/>
      <c r="P32" s="2"/>
      <c r="Q32" s="2"/>
      <c r="R32" s="2"/>
      <c r="S32" s="2"/>
      <c r="T32" s="2"/>
      <c r="U32" s="2"/>
      <c r="V32" s="2"/>
      <c r="W32" s="2"/>
      <c r="X32" s="2"/>
      <c r="Y32" s="2"/>
      <c r="Z32" s="2"/>
      <c r="AA32" s="2"/>
      <c r="AB32" s="2"/>
    </row>
    <row r="33">
      <c r="A33" s="2"/>
      <c r="B33" s="43"/>
      <c r="D33" s="44"/>
      <c r="I33" s="2"/>
      <c r="J33" s="2"/>
      <c r="K33" s="2"/>
      <c r="L33" s="2"/>
      <c r="M33" s="2"/>
      <c r="N33" s="2"/>
      <c r="O33" s="2"/>
      <c r="P33" s="2"/>
      <c r="Q33" s="2"/>
      <c r="R33" s="2"/>
      <c r="S33" s="2"/>
      <c r="T33" s="2"/>
      <c r="U33" s="2"/>
      <c r="V33" s="2"/>
      <c r="W33" s="2"/>
      <c r="X33" s="2"/>
      <c r="Y33" s="2"/>
      <c r="Z33" s="2"/>
      <c r="AA33" s="2"/>
      <c r="AB33" s="2"/>
    </row>
    <row r="34">
      <c r="A34" s="2"/>
      <c r="B34" s="45" t="s">
        <v>10</v>
      </c>
      <c r="I34" s="2"/>
      <c r="J34" s="2"/>
      <c r="K34" s="2"/>
      <c r="L34" s="2"/>
      <c r="M34" s="2"/>
      <c r="N34" s="2"/>
      <c r="O34" s="2"/>
      <c r="P34" s="2"/>
      <c r="Q34" s="2"/>
      <c r="R34" s="2"/>
      <c r="S34" s="2"/>
      <c r="T34" s="2"/>
      <c r="U34" s="2"/>
      <c r="V34" s="2"/>
      <c r="W34" s="2"/>
      <c r="X34" s="2"/>
      <c r="Y34" s="2"/>
      <c r="Z34" s="2"/>
      <c r="AA34" s="2"/>
      <c r="AB34" s="2"/>
    </row>
    <row r="35">
      <c r="A35" s="2"/>
      <c r="B35" s="46" t="s">
        <v>11</v>
      </c>
      <c r="D35" s="44" t="str">
        <f>ifs($B$16="Class","—",
$B$16="Battle Rager",'Battle Rager'!C29,
$B$16="Eldritch Vessel",'Eldritch Vessel'!C28,
$B$16="Guardian",Guardian!C31,
$B$16="Healer",Healer!C31,
$B$16="Mage",Mage!C30,
$B$16="Martial Artist",'Martial Artist'!C31,
$B$16="Minstrel",Minstrel!C31,
$B$16="Sneak",Sneak!C29,
$B$16="Spellborn",Spellborn!C30,
$B$16="Strider",Strider!C34,
$B$16="Warrior",Warrior!C29,
$B$16="Wildkeeper",Wildkeeper!C35)</f>
        <v>Light</v>
      </c>
      <c r="I35" s="2"/>
      <c r="J35" s="2"/>
      <c r="K35" s="2"/>
      <c r="L35" s="2"/>
      <c r="M35" s="2"/>
      <c r="N35" s="2"/>
      <c r="O35" s="2"/>
      <c r="P35" s="2"/>
      <c r="Q35" s="2"/>
      <c r="R35" s="2"/>
      <c r="S35" s="2"/>
      <c r="T35" s="2"/>
      <c r="U35" s="2"/>
      <c r="V35" s="2"/>
      <c r="W35" s="2"/>
      <c r="X35" s="2"/>
      <c r="Y35" s="2"/>
      <c r="Z35" s="2"/>
      <c r="AA35" s="2"/>
      <c r="AB35" s="2"/>
    </row>
    <row r="36">
      <c r="A36" s="2"/>
      <c r="B36" s="46" t="s">
        <v>12</v>
      </c>
      <c r="D36" s="44" t="str">
        <f>ifs($B$16="Class","—",
$B$16="Battle Rager",'Battle Rager'!C30,
$B$16="Eldritch Vessel",'Eldritch Vessel'!C29,
$B$16="Guardian",Guardian!C32,
$B$16="Healer",Healer!C32,
$B$16="Mage",Mage!C31,
$B$16="Martial Artist",'Martial Artist'!C32,
$B$16="Minstrel",Minstrel!C32,
$B$16="Sneak",Sneak!C30,
$B$16="Spellborn",Spellborn!C31,
$B$16="Strider",Strider!C35,
$B$16="Warrior",Warrior!C30,
$B$16="Wildkeeper",Wildkeeper!C36)</f>
        <v>Simple, Hand Crossbows, Longswords, Rapiers, and Shortswords</v>
      </c>
      <c r="I36" s="2"/>
      <c r="J36" s="2"/>
      <c r="K36" s="2"/>
      <c r="L36" s="2"/>
      <c r="M36" s="2"/>
      <c r="N36" s="2"/>
      <c r="O36" s="2"/>
      <c r="P36" s="2"/>
      <c r="Q36" s="2"/>
      <c r="R36" s="2"/>
      <c r="S36" s="2"/>
      <c r="T36" s="2"/>
      <c r="U36" s="2"/>
      <c r="V36" s="2"/>
      <c r="W36" s="2"/>
      <c r="X36" s="2"/>
      <c r="Y36" s="2"/>
      <c r="Z36" s="2"/>
      <c r="AA36" s="2"/>
      <c r="AB36" s="2"/>
    </row>
    <row r="37">
      <c r="A37" s="2"/>
      <c r="B37" s="46" t="s">
        <v>13</v>
      </c>
      <c r="D37" s="44" t="str">
        <f>ifs($B$16="Class","—",
$B$16="Battle Rager",'Battle Rager'!C31,
$B$16="Eldritch Vessel",'Eldritch Vessel'!C30,
$B$16="Guardian",Guardian!C33,
$B$16="Healer",Healer!C33,
$B$16="Mage",Mage!C32,
$B$16="Martial Artist",'Martial Artist'!C33,
$B$16="Minstrel",Minstrel!C33,
$B$16="Sneak",Sneak!C31,
$B$16="Spellborn",Spellborn!C32,
$B$16="Strider",Strider!C36,
$B$16="Warrior",Warrior!C31,
$B$16="Wildkeeper",Wildkeeper!C37)</f>
        <v>Thieves' Tools</v>
      </c>
      <c r="I37" s="2"/>
      <c r="J37" s="2"/>
      <c r="K37" s="2"/>
      <c r="L37" s="2"/>
      <c r="M37" s="2"/>
      <c r="N37" s="2"/>
      <c r="O37" s="2"/>
      <c r="P37" s="2"/>
      <c r="Q37" s="2"/>
      <c r="R37" s="2"/>
      <c r="S37" s="2"/>
      <c r="T37" s="2"/>
      <c r="U37" s="2"/>
      <c r="V37" s="2"/>
      <c r="W37" s="2"/>
      <c r="X37" s="2"/>
      <c r="Y37" s="2"/>
      <c r="Z37" s="2"/>
      <c r="AA37" s="2"/>
      <c r="AB37" s="2"/>
    </row>
    <row r="38">
      <c r="A38" s="2"/>
      <c r="B38" s="46" t="s">
        <v>14</v>
      </c>
      <c r="D38" s="44" t="str">
        <f>ifs($B$16="Class","—",
$B$16="Battle Rager",'Battle Rager'!C32,
$B$16="Eldritch Vessel",'Eldritch Vessel'!C31,
$B$16="Guardian",Guardian!C34,
$B$16="Healer",Healer!C34,
$B$16="Mage",Mage!C33,
$B$16="Martial Artist",'Martial Artist'!C34,
$B$16="Minstrel",Minstrel!C34,
$B$16="Sneak",Sneak!C32,
$B$16="Spellborn",Spellborn!C33,
$B$16="Strider",Strider!C37,
$B$16="Warrior",Warrior!C32,
$B$16="Wildkeeper",Wildkeeper!C38)</f>
        <v>Dexterity and Intelligence</v>
      </c>
      <c r="I38" s="2"/>
      <c r="J38" s="2"/>
      <c r="K38" s="2"/>
      <c r="L38" s="2"/>
      <c r="M38" s="2"/>
      <c r="N38" s="2"/>
      <c r="O38" s="2"/>
      <c r="P38" s="2"/>
      <c r="Q38" s="2"/>
      <c r="R38" s="2"/>
      <c r="S38" s="2"/>
      <c r="T38" s="2"/>
      <c r="U38" s="2"/>
      <c r="V38" s="2"/>
      <c r="W38" s="2"/>
      <c r="X38" s="2"/>
      <c r="Y38" s="2"/>
      <c r="Z38" s="2"/>
      <c r="AA38" s="2"/>
      <c r="AB38" s="2"/>
    </row>
    <row r="39">
      <c r="A39" s="2"/>
      <c r="B39" s="47" t="s">
        <v>15</v>
      </c>
      <c r="C39" s="24"/>
      <c r="D39" s="48" t="str">
        <f>ifs($B$16="Class","—",
$B$16="Battle Rager",'Battle Rager'!C33,
$B$16="Eldritch Vessel",'Eldritch Vessel'!C32,
$B$16="Guardian",Guardian!C35,
$B$16="Healer",Healer!C35,
$B$16="Mage",Mage!C34,
$B$16="Martial Artist",'Martial Artist'!C35,
$B$16="Minstrel",Minstrel!C35,
$B$16="Sneak",Sneak!C33,
$B$16="Spellborn",Spellborn!C34,
$B$16="Strider",Strider!C38,
$B$16="Warrior",Warrior!C33,
$B$16="Wildkeeper",Wildkeeper!C39)</f>
        <v>Choose 4 from Acrobatics, Athletics, Deception, Insight, Intimidation, Investigation, Perception, Performance, Persuasion, Sleight of Hand, and Stealth.</v>
      </c>
      <c r="E39" s="24"/>
      <c r="F39" s="24"/>
      <c r="G39" s="24"/>
      <c r="H39" s="24"/>
      <c r="I39" s="2"/>
      <c r="J39" s="2"/>
      <c r="K39" s="2"/>
      <c r="L39" s="2"/>
      <c r="M39" s="2"/>
      <c r="N39" s="2"/>
      <c r="O39" s="2"/>
      <c r="P39" s="2"/>
      <c r="Q39" s="2"/>
      <c r="R39" s="2"/>
      <c r="S39" s="2"/>
      <c r="T39" s="2"/>
      <c r="U39" s="2"/>
      <c r="V39" s="2"/>
      <c r="W39" s="2"/>
      <c r="X39" s="2"/>
      <c r="Y39" s="2"/>
      <c r="Z39" s="2"/>
      <c r="AA39" s="2"/>
      <c r="AB39" s="2"/>
    </row>
    <row r="40">
      <c r="A40" s="49"/>
      <c r="B40" s="49"/>
      <c r="C40" s="49"/>
      <c r="D40" s="49"/>
      <c r="E40" s="49"/>
      <c r="F40" s="49"/>
      <c r="G40" s="49"/>
      <c r="H40" s="49"/>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1" t="s">
        <v>16</v>
      </c>
      <c r="I42" s="2"/>
      <c r="J42" s="2"/>
      <c r="K42" s="2"/>
      <c r="L42" s="2"/>
      <c r="M42" s="2"/>
      <c r="N42" s="2"/>
      <c r="O42" s="2"/>
      <c r="P42" s="2"/>
      <c r="Q42" s="2"/>
      <c r="R42" s="2"/>
      <c r="S42" s="2"/>
      <c r="T42" s="2"/>
      <c r="U42" s="2"/>
      <c r="V42" s="2"/>
      <c r="W42" s="2"/>
      <c r="X42" s="2"/>
      <c r="Y42" s="2"/>
      <c r="Z42" s="2"/>
      <c r="AA42" s="2"/>
      <c r="AB42" s="2"/>
    </row>
    <row r="43">
      <c r="A43" s="50" t="s">
        <v>17</v>
      </c>
      <c r="B43" s="51" t="str">
        <f>27-(COUNTIF(C45:E47,"=9"))-(COUNTIF(C45:E47,"=10")*2)-(COUNTIF(C45:E47,"=11")*3)-(COUNTIF(C45:E47,"=12")*4)-(COUNTIF(C45:E47,"=13")*5)-(COUNTIF(C45:E47,"=14")*7)-(COUNTIF(C45:E47,"=15")*9)&amp;"/27"</f>
        <v>0/27</v>
      </c>
      <c r="D43" s="52"/>
      <c r="E43" s="52"/>
      <c r="F43" s="2"/>
      <c r="G43" s="2"/>
      <c r="I43" s="2"/>
      <c r="J43" s="2"/>
      <c r="K43" s="2"/>
      <c r="L43" s="2"/>
      <c r="M43" s="2"/>
      <c r="N43" s="2"/>
      <c r="O43" s="2"/>
      <c r="P43" s="2"/>
      <c r="Q43" s="2"/>
      <c r="R43" s="2"/>
      <c r="S43" s="2"/>
      <c r="T43" s="2"/>
      <c r="U43" s="2"/>
      <c r="V43" s="2"/>
      <c r="W43" s="2"/>
      <c r="X43" s="2"/>
      <c r="Y43" s="2"/>
      <c r="Z43" s="2"/>
      <c r="AA43" s="2"/>
      <c r="AB43" s="2"/>
    </row>
    <row r="44">
      <c r="A44" s="2"/>
      <c r="B44" s="2"/>
      <c r="C44" s="52" t="s">
        <v>18</v>
      </c>
      <c r="D44" s="52" t="s">
        <v>19</v>
      </c>
      <c r="E44" s="52" t="s">
        <v>20</v>
      </c>
      <c r="F44" s="2"/>
      <c r="G44" s="2"/>
      <c r="H44" s="2"/>
      <c r="I44" s="2"/>
      <c r="J44" s="2"/>
      <c r="K44" s="2"/>
      <c r="L44" s="2"/>
      <c r="M44" s="2"/>
      <c r="N44" s="2"/>
      <c r="O44" s="2"/>
      <c r="P44" s="2"/>
      <c r="Q44" s="2"/>
      <c r="R44" s="2"/>
      <c r="S44" s="2"/>
      <c r="T44" s="2"/>
      <c r="U44" s="2"/>
      <c r="V44" s="2"/>
      <c r="W44" s="2"/>
      <c r="X44" s="2"/>
      <c r="Y44" s="2"/>
      <c r="Z44" s="2"/>
      <c r="AA44" s="2"/>
      <c r="AB44" s="2"/>
    </row>
    <row r="45" ht="56.25" customHeight="1">
      <c r="A45" s="2"/>
      <c r="B45" s="2"/>
      <c r="C45" s="53">
        <v>10.0</v>
      </c>
      <c r="D45" s="53">
        <v>14.0</v>
      </c>
      <c r="E45" s="53">
        <v>12.0</v>
      </c>
      <c r="F45" s="2"/>
      <c r="G45" s="2"/>
      <c r="H45" s="2"/>
      <c r="I45" s="2"/>
      <c r="J45" s="2"/>
      <c r="K45" s="2"/>
      <c r="L45" s="2"/>
      <c r="M45" s="2"/>
      <c r="N45" s="2"/>
      <c r="O45" s="2"/>
      <c r="P45" s="2"/>
      <c r="Q45" s="2"/>
      <c r="R45" s="2"/>
      <c r="S45" s="2"/>
      <c r="T45" s="2"/>
      <c r="U45" s="2"/>
      <c r="V45" s="2"/>
      <c r="W45" s="2"/>
      <c r="X45" s="2"/>
      <c r="Y45" s="2"/>
      <c r="Z45" s="2"/>
      <c r="AA45" s="2"/>
      <c r="AB45" s="2"/>
    </row>
    <row r="46">
      <c r="A46" s="2"/>
      <c r="B46" s="2"/>
      <c r="C46" s="52" t="s">
        <v>21</v>
      </c>
      <c r="D46" s="52" t="s">
        <v>22</v>
      </c>
      <c r="E46" s="52" t="s">
        <v>23</v>
      </c>
      <c r="F46" s="2"/>
      <c r="G46" s="2"/>
      <c r="H46" s="2"/>
      <c r="I46" s="2"/>
      <c r="J46" s="2"/>
      <c r="K46" s="2"/>
      <c r="L46" s="2"/>
      <c r="M46" s="2"/>
      <c r="N46" s="2"/>
      <c r="O46" s="2"/>
      <c r="P46" s="2"/>
      <c r="Q46" s="2"/>
      <c r="R46" s="2"/>
      <c r="S46" s="2"/>
      <c r="T46" s="2"/>
      <c r="U46" s="2"/>
      <c r="V46" s="2"/>
      <c r="W46" s="2"/>
      <c r="X46" s="2"/>
      <c r="Y46" s="2"/>
      <c r="Z46" s="2"/>
      <c r="AA46" s="2"/>
      <c r="AB46" s="2"/>
    </row>
    <row r="47" ht="56.25" customHeight="1">
      <c r="A47" s="2"/>
      <c r="B47" s="2"/>
      <c r="C47" s="53">
        <v>15.0</v>
      </c>
      <c r="D47" s="53">
        <v>12.0</v>
      </c>
      <c r="E47" s="53">
        <v>9.0</v>
      </c>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54" t="s">
        <v>24</v>
      </c>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C50" s="2"/>
      <c r="D50" s="55" t="s">
        <v>25</v>
      </c>
      <c r="E50" s="55" t="s">
        <v>26</v>
      </c>
      <c r="F50" s="2"/>
      <c r="G50" s="2"/>
      <c r="H50" s="2"/>
      <c r="I50" s="2"/>
      <c r="J50" s="2"/>
      <c r="K50" s="2"/>
      <c r="L50" s="2"/>
      <c r="M50" s="2"/>
      <c r="N50" s="2"/>
      <c r="O50" s="2"/>
      <c r="P50" s="2"/>
      <c r="Q50" s="2"/>
      <c r="R50" s="2"/>
      <c r="S50" s="2"/>
      <c r="T50" s="2"/>
      <c r="U50" s="2"/>
      <c r="V50" s="2"/>
      <c r="W50" s="2"/>
      <c r="X50" s="2"/>
      <c r="Y50" s="2"/>
      <c r="Z50" s="2"/>
      <c r="AA50" s="2"/>
      <c r="AB50" s="2"/>
    </row>
    <row r="51">
      <c r="A51" s="2"/>
      <c r="C51" s="56" t="s">
        <v>27</v>
      </c>
      <c r="D51" s="57" t="b">
        <v>0</v>
      </c>
      <c r="E51" s="8" t="b">
        <v>0</v>
      </c>
      <c r="F51" s="2"/>
      <c r="G51" s="2"/>
      <c r="H51" s="2"/>
      <c r="I51" s="2"/>
      <c r="J51" s="2"/>
      <c r="K51" s="2"/>
      <c r="L51" s="2"/>
      <c r="M51" s="2"/>
      <c r="N51" s="2"/>
      <c r="O51" s="2"/>
      <c r="P51" s="2"/>
      <c r="Q51" s="2"/>
      <c r="R51" s="2"/>
      <c r="S51" s="2"/>
      <c r="T51" s="2"/>
      <c r="U51" s="2"/>
      <c r="V51" s="2"/>
      <c r="W51" s="2"/>
      <c r="X51" s="2"/>
      <c r="Y51" s="2"/>
      <c r="Z51" s="2"/>
      <c r="AA51" s="2"/>
      <c r="AB51" s="2"/>
    </row>
    <row r="52">
      <c r="A52" s="2"/>
      <c r="C52" s="56" t="s">
        <v>28</v>
      </c>
      <c r="D52" s="8" t="b">
        <v>0</v>
      </c>
      <c r="E52" s="57" t="b">
        <v>0</v>
      </c>
      <c r="F52" s="2"/>
      <c r="G52" s="2"/>
      <c r="H52" s="2"/>
      <c r="I52" s="2"/>
      <c r="J52" s="2"/>
      <c r="K52" s="2"/>
      <c r="L52" s="2"/>
      <c r="M52" s="2"/>
      <c r="N52" s="2"/>
      <c r="O52" s="2"/>
      <c r="P52" s="2"/>
      <c r="Q52" s="2"/>
      <c r="R52" s="2"/>
      <c r="S52" s="2"/>
      <c r="T52" s="2"/>
      <c r="U52" s="2"/>
      <c r="V52" s="2"/>
      <c r="W52" s="2"/>
      <c r="X52" s="2"/>
      <c r="Y52" s="2"/>
      <c r="Z52" s="2"/>
      <c r="AA52" s="2"/>
      <c r="AB52" s="2"/>
    </row>
    <row r="53">
      <c r="A53" s="2"/>
      <c r="C53" s="56" t="s">
        <v>29</v>
      </c>
      <c r="D53" s="8" t="b">
        <v>0</v>
      </c>
      <c r="E53" s="8" t="b">
        <v>0</v>
      </c>
      <c r="F53" s="2"/>
      <c r="G53" s="2"/>
      <c r="H53" s="2"/>
      <c r="I53" s="2"/>
      <c r="J53" s="2"/>
      <c r="K53" s="2"/>
      <c r="L53" s="2"/>
      <c r="M53" s="2"/>
      <c r="N53" s="2"/>
      <c r="O53" s="2"/>
      <c r="P53" s="2"/>
      <c r="Q53" s="2"/>
      <c r="R53" s="2"/>
      <c r="S53" s="2"/>
      <c r="T53" s="2"/>
      <c r="U53" s="2"/>
      <c r="V53" s="2"/>
      <c r="W53" s="2"/>
      <c r="X53" s="2"/>
      <c r="Y53" s="2"/>
      <c r="Z53" s="2"/>
      <c r="AA53" s="2"/>
      <c r="AB53" s="2"/>
    </row>
    <row r="54">
      <c r="A54" s="2"/>
      <c r="C54" s="56" t="s">
        <v>30</v>
      </c>
      <c r="D54" s="8" t="b">
        <v>0</v>
      </c>
      <c r="E54" s="57" t="b">
        <v>1</v>
      </c>
      <c r="F54" s="2"/>
      <c r="G54" s="2"/>
      <c r="H54" s="2"/>
      <c r="I54" s="2"/>
      <c r="J54" s="2"/>
      <c r="K54" s="2"/>
      <c r="L54" s="2"/>
      <c r="M54" s="2"/>
      <c r="N54" s="2"/>
      <c r="O54" s="2"/>
      <c r="P54" s="2"/>
      <c r="Q54" s="2"/>
      <c r="R54" s="2"/>
      <c r="S54" s="2"/>
      <c r="T54" s="2"/>
      <c r="U54" s="2"/>
      <c r="V54" s="2"/>
      <c r="W54" s="2"/>
      <c r="X54" s="2"/>
      <c r="Y54" s="2"/>
      <c r="Z54" s="2"/>
      <c r="AA54" s="2"/>
      <c r="AB54" s="2"/>
    </row>
    <row r="55">
      <c r="A55" s="2"/>
      <c r="C55" s="56" t="s">
        <v>31</v>
      </c>
      <c r="D55" s="57" t="b">
        <v>1</v>
      </c>
      <c r="E55" s="8" t="b">
        <v>0</v>
      </c>
      <c r="F55" s="2"/>
      <c r="G55" s="2"/>
      <c r="H55" s="2"/>
      <c r="I55" s="2"/>
      <c r="J55" s="2"/>
      <c r="K55" s="2"/>
      <c r="L55" s="2"/>
      <c r="M55" s="2"/>
      <c r="N55" s="2"/>
      <c r="O55" s="2"/>
      <c r="P55" s="2"/>
      <c r="Q55" s="2"/>
      <c r="R55" s="2"/>
      <c r="S55" s="2"/>
      <c r="T55" s="2"/>
      <c r="U55" s="2"/>
      <c r="V55" s="2"/>
      <c r="W55" s="2"/>
      <c r="X55" s="2"/>
      <c r="Y55" s="2"/>
      <c r="Z55" s="2"/>
      <c r="AA55" s="2"/>
      <c r="AB55" s="2"/>
    </row>
    <row r="56">
      <c r="A56" s="2"/>
      <c r="C56" s="56" t="s">
        <v>32</v>
      </c>
      <c r="D56" s="8" t="b">
        <v>0</v>
      </c>
      <c r="E56" s="8" t="b">
        <v>0</v>
      </c>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1" t="s">
        <v>33</v>
      </c>
      <c r="I59" s="1"/>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54"/>
      <c r="B62" s="58" t="s">
        <v>34</v>
      </c>
      <c r="C62" s="59"/>
      <c r="D62" s="59"/>
      <c r="E62" s="59"/>
      <c r="F62" s="59"/>
      <c r="G62" s="60" t="str">
        <f>"Known: "&amp;ifs(B16='Features List'!A104,VLOOKUP(H16,'Features List'!A106:C125,2,FALSE),B16='Features List'!E104,VLOOKUP(H16,'Features List'!E106:G125,2,FALSE),B16='Features List'!I104,VLOOKUP(H16,'Features List'!I106:K125,2,FALSE),B16='Features List'!M104,VLOOKUP(H16,'Features List'!M106:O125,2,FALSE),B16='Features List'!Q104,VLOOKUP(H16,'Features List'!Q106:S125,2,FALSE),B16='Features List'!A128,VLOOKUP(H16,'Features List'!A130:C149,2,FALSE),B16='Features List'!E128,VLOOKUP(H16,'Features List'!E130:G149,2,FALSE))</f>
        <v>#N/A</v>
      </c>
      <c r="H62" s="59"/>
      <c r="I62" s="2"/>
      <c r="J62" s="2" t="str">
        <f>ifs(B16='Features List'!A104,VLOOKUP(H16,'Features List'!A106:C125,2,FALSE),B16='Features List'!E128,VLOOKUP(H16,'Features List'!E130:G149,2,FALSE))</f>
        <v>#N/A</v>
      </c>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58" t="s">
        <v>35</v>
      </c>
      <c r="C68" s="59"/>
      <c r="D68" s="59"/>
      <c r="E68" s="59"/>
      <c r="F68" s="59"/>
      <c r="G68" s="59"/>
      <c r="H68" s="59"/>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58" t="s">
        <v>36</v>
      </c>
      <c r="C74" s="59"/>
      <c r="D74" s="59"/>
      <c r="E74" s="59"/>
      <c r="F74" s="59"/>
      <c r="G74" s="59"/>
      <c r="H74" s="59"/>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58" t="s">
        <v>37</v>
      </c>
      <c r="C80" s="59"/>
      <c r="D80" s="59"/>
      <c r="E80" s="59"/>
      <c r="F80" s="59"/>
      <c r="G80" s="59"/>
      <c r="H80" s="59"/>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58" t="s">
        <v>38</v>
      </c>
      <c r="C86" s="59"/>
      <c r="D86" s="59"/>
      <c r="E86" s="59"/>
      <c r="F86" s="59"/>
      <c r="G86" s="59"/>
      <c r="H86" s="59"/>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58" t="s">
        <v>39</v>
      </c>
      <c r="C92" s="59"/>
      <c r="D92" s="59"/>
      <c r="E92" s="59"/>
      <c r="F92" s="59"/>
      <c r="G92" s="59"/>
      <c r="H92" s="59"/>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sheetData>
  <mergeCells count="73">
    <mergeCell ref="C25:D25"/>
    <mergeCell ref="C26:D26"/>
    <mergeCell ref="C27:D27"/>
    <mergeCell ref="C28:D28"/>
    <mergeCell ref="C29:D29"/>
    <mergeCell ref="G26:H26"/>
    <mergeCell ref="G27:H27"/>
    <mergeCell ref="G28:H28"/>
    <mergeCell ref="G29:H29"/>
    <mergeCell ref="B30:H30"/>
    <mergeCell ref="B31:C31"/>
    <mergeCell ref="D31:H31"/>
    <mergeCell ref="B36:C36"/>
    <mergeCell ref="D36:H36"/>
    <mergeCell ref="B37:C37"/>
    <mergeCell ref="D37:H37"/>
    <mergeCell ref="B38:C38"/>
    <mergeCell ref="D38:H38"/>
    <mergeCell ref="B39:C39"/>
    <mergeCell ref="B74:H74"/>
    <mergeCell ref="B80:H80"/>
    <mergeCell ref="B86:H86"/>
    <mergeCell ref="B92:H92"/>
    <mergeCell ref="D39:H39"/>
    <mergeCell ref="A42:H42"/>
    <mergeCell ref="B43:C43"/>
    <mergeCell ref="A59:H59"/>
    <mergeCell ref="B62:F62"/>
    <mergeCell ref="G62:H62"/>
    <mergeCell ref="B68:H68"/>
    <mergeCell ref="B6:D6"/>
    <mergeCell ref="B7:D7"/>
    <mergeCell ref="B8:D8"/>
    <mergeCell ref="B9:D9"/>
    <mergeCell ref="B10:D10"/>
    <mergeCell ref="B11:D11"/>
    <mergeCell ref="A1:H1"/>
    <mergeCell ref="B2:G2"/>
    <mergeCell ref="B4:D4"/>
    <mergeCell ref="F4:H4"/>
    <mergeCell ref="B5:D5"/>
    <mergeCell ref="F5:H5"/>
    <mergeCell ref="F6:H6"/>
    <mergeCell ref="F7:H7"/>
    <mergeCell ref="F8:H8"/>
    <mergeCell ref="F9:H9"/>
    <mergeCell ref="F10:H10"/>
    <mergeCell ref="F11:H11"/>
    <mergeCell ref="A15:H15"/>
    <mergeCell ref="B16:G16"/>
    <mergeCell ref="G20:H20"/>
    <mergeCell ref="G21:H21"/>
    <mergeCell ref="B17:H17"/>
    <mergeCell ref="C18:D18"/>
    <mergeCell ref="G18:H18"/>
    <mergeCell ref="C19:D19"/>
    <mergeCell ref="G19:H19"/>
    <mergeCell ref="C20:D20"/>
    <mergeCell ref="C21:D21"/>
    <mergeCell ref="C22:D22"/>
    <mergeCell ref="G22:H22"/>
    <mergeCell ref="C23:D23"/>
    <mergeCell ref="G23:H23"/>
    <mergeCell ref="C24:D24"/>
    <mergeCell ref="G24:H24"/>
    <mergeCell ref="G25:H25"/>
    <mergeCell ref="B32:C32"/>
    <mergeCell ref="D32:H32"/>
    <mergeCell ref="B33:C33"/>
    <mergeCell ref="D33:H33"/>
    <mergeCell ref="B34:H34"/>
    <mergeCell ref="B35:C35"/>
    <mergeCell ref="D35:H35"/>
  </mergeCells>
  <dataValidations>
    <dataValidation type="list" allowBlank="1" showErrorMessage="1" sqref="B16">
      <formula1>Hidden!$B:$B</formula1>
    </dataValidation>
    <dataValidation type="list" allowBlank="1" showErrorMessage="1" sqref="H16">
      <formula1>"--,1,2,3,4,5,6,7,8,9,10,11,12,13,14,15,16,17,18,19,20"</formula1>
    </dataValidation>
    <dataValidation type="list" allowBlank="1" showErrorMessage="1" sqref="B2">
      <formula1>Race!$D$1:$Z$1</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13"/>
    <col customWidth="1" min="8" max="8" width="9.63"/>
    <col customWidth="1" min="9" max="9" width="14.88"/>
    <col customWidth="1" min="10" max="10" width="6.38"/>
  </cols>
  <sheetData>
    <row r="1">
      <c r="B1" s="545" t="s">
        <v>236</v>
      </c>
      <c r="C1" s="518"/>
      <c r="D1" s="518"/>
      <c r="E1" s="518"/>
      <c r="F1" s="518"/>
      <c r="G1" s="518"/>
      <c r="H1" s="518"/>
      <c r="I1" s="518"/>
    </row>
    <row r="2">
      <c r="B2" s="519" t="s">
        <v>249</v>
      </c>
      <c r="C2" s="522" t="s">
        <v>1355</v>
      </c>
      <c r="D2" s="521" t="s">
        <v>1289</v>
      </c>
      <c r="E2" s="546" t="s">
        <v>1356</v>
      </c>
      <c r="F2" s="546" t="s">
        <v>1357</v>
      </c>
      <c r="G2" s="522" t="s">
        <v>1358</v>
      </c>
      <c r="H2" s="522" t="s">
        <v>1359</v>
      </c>
      <c r="I2" s="546" t="s">
        <v>1360</v>
      </c>
    </row>
    <row r="3">
      <c r="B3" s="523" t="s">
        <v>35</v>
      </c>
      <c r="C3" s="529">
        <f t="shared" ref="C3:C6" si="1">+2</f>
        <v>2</v>
      </c>
      <c r="D3" s="547" t="s">
        <v>1361</v>
      </c>
      <c r="E3" s="529">
        <v>2.0</v>
      </c>
      <c r="F3" s="529">
        <v>2.0</v>
      </c>
      <c r="G3" s="529">
        <v>1.0</v>
      </c>
      <c r="H3" s="548" t="s">
        <v>35</v>
      </c>
      <c r="I3" s="529" t="s">
        <v>87</v>
      </c>
    </row>
    <row r="4">
      <c r="B4" s="526" t="s">
        <v>36</v>
      </c>
      <c r="C4" s="526">
        <f t="shared" si="1"/>
        <v>2</v>
      </c>
      <c r="D4" s="549" t="s">
        <v>1362</v>
      </c>
      <c r="E4" s="526">
        <v>2.0</v>
      </c>
      <c r="F4" s="526">
        <v>3.0</v>
      </c>
      <c r="G4" s="526">
        <v>2.0</v>
      </c>
      <c r="H4" s="550" t="s">
        <v>35</v>
      </c>
      <c r="I4" s="526">
        <v>1.0</v>
      </c>
    </row>
    <row r="5">
      <c r="B5" s="529" t="s">
        <v>37</v>
      </c>
      <c r="C5" s="529">
        <f t="shared" si="1"/>
        <v>2</v>
      </c>
      <c r="D5" s="551" t="s">
        <v>87</v>
      </c>
      <c r="E5" s="529">
        <v>2.0</v>
      </c>
      <c r="F5" s="529">
        <v>4.0</v>
      </c>
      <c r="G5" s="529">
        <v>2.0</v>
      </c>
      <c r="H5" s="548" t="s">
        <v>36</v>
      </c>
      <c r="I5" s="529">
        <v>1.0</v>
      </c>
    </row>
    <row r="6">
      <c r="B6" s="526" t="s">
        <v>38</v>
      </c>
      <c r="C6" s="526">
        <f t="shared" si="1"/>
        <v>2</v>
      </c>
      <c r="D6" s="552" t="s">
        <v>1295</v>
      </c>
      <c r="E6" s="526">
        <v>3.0</v>
      </c>
      <c r="F6" s="526">
        <v>5.0</v>
      </c>
      <c r="G6" s="526">
        <v>2.0</v>
      </c>
      <c r="H6" s="550" t="s">
        <v>36</v>
      </c>
      <c r="I6" s="526">
        <v>1.0</v>
      </c>
    </row>
    <row r="7">
      <c r="B7" s="529" t="s">
        <v>39</v>
      </c>
      <c r="C7" s="529">
        <f t="shared" ref="C7:C10" si="2">+3</f>
        <v>3</v>
      </c>
      <c r="D7" s="547" t="s">
        <v>87</v>
      </c>
      <c r="E7" s="529">
        <v>3.0</v>
      </c>
      <c r="F7" s="529">
        <v>6.0</v>
      </c>
      <c r="G7" s="529">
        <v>2.0</v>
      </c>
      <c r="H7" s="553" t="s">
        <v>37</v>
      </c>
      <c r="I7" s="529">
        <v>2.0</v>
      </c>
    </row>
    <row r="8">
      <c r="B8" s="526" t="s">
        <v>990</v>
      </c>
      <c r="C8" s="526">
        <f t="shared" si="2"/>
        <v>3</v>
      </c>
      <c r="D8" s="549" t="s">
        <v>1363</v>
      </c>
      <c r="E8" s="526">
        <v>3.0</v>
      </c>
      <c r="F8" s="526">
        <v>7.0</v>
      </c>
      <c r="G8" s="526">
        <v>2.0</v>
      </c>
      <c r="H8" s="554" t="s">
        <v>37</v>
      </c>
      <c r="I8" s="526">
        <v>2.0</v>
      </c>
    </row>
    <row r="9">
      <c r="B9" s="529" t="s">
        <v>1089</v>
      </c>
      <c r="C9" s="529">
        <f t="shared" si="2"/>
        <v>3</v>
      </c>
      <c r="D9" s="547" t="s">
        <v>87</v>
      </c>
      <c r="E9" s="529">
        <v>3.0</v>
      </c>
      <c r="F9" s="529">
        <v>8.0</v>
      </c>
      <c r="G9" s="529">
        <v>2.0</v>
      </c>
      <c r="H9" s="553" t="s">
        <v>38</v>
      </c>
      <c r="I9" s="529">
        <v>2.0</v>
      </c>
    </row>
    <row r="10">
      <c r="B10" s="526" t="s">
        <v>1149</v>
      </c>
      <c r="C10" s="526">
        <f t="shared" si="2"/>
        <v>3</v>
      </c>
      <c r="D10" s="549" t="s">
        <v>1295</v>
      </c>
      <c r="E10" s="526">
        <v>3.0</v>
      </c>
      <c r="F10" s="526">
        <v>9.0</v>
      </c>
      <c r="G10" s="526">
        <v>2.0</v>
      </c>
      <c r="H10" s="554" t="s">
        <v>38</v>
      </c>
      <c r="I10" s="526">
        <v>3.0</v>
      </c>
    </row>
    <row r="11">
      <c r="B11" s="529" t="s">
        <v>1193</v>
      </c>
      <c r="C11" s="529">
        <f t="shared" ref="C11:C14" si="3">+4</f>
        <v>4</v>
      </c>
      <c r="D11" s="547" t="s">
        <v>87</v>
      </c>
      <c r="E11" s="529">
        <v>3.0</v>
      </c>
      <c r="F11" s="529">
        <v>10.0</v>
      </c>
      <c r="G11" s="529">
        <v>2.0</v>
      </c>
      <c r="H11" s="553" t="s">
        <v>39</v>
      </c>
      <c r="I11" s="529">
        <v>3.0</v>
      </c>
    </row>
    <row r="12">
      <c r="B12" s="526" t="s">
        <v>1300</v>
      </c>
      <c r="C12" s="526">
        <f t="shared" si="3"/>
        <v>4</v>
      </c>
      <c r="D12" s="549" t="s">
        <v>1364</v>
      </c>
      <c r="E12" s="526">
        <v>4.0</v>
      </c>
      <c r="F12" s="526">
        <v>10.0</v>
      </c>
      <c r="G12" s="526">
        <v>2.0</v>
      </c>
      <c r="H12" s="554" t="s">
        <v>39</v>
      </c>
      <c r="I12" s="526">
        <v>3.0</v>
      </c>
    </row>
    <row r="13">
      <c r="B13" s="529" t="s">
        <v>1301</v>
      </c>
      <c r="C13" s="529">
        <f t="shared" si="3"/>
        <v>4</v>
      </c>
      <c r="D13" s="547" t="s">
        <v>87</v>
      </c>
      <c r="E13" s="529">
        <v>4.0</v>
      </c>
      <c r="F13" s="529">
        <v>11.0</v>
      </c>
      <c r="G13" s="529">
        <v>3.0</v>
      </c>
      <c r="H13" s="553" t="s">
        <v>39</v>
      </c>
      <c r="I13" s="529">
        <v>3.0</v>
      </c>
    </row>
    <row r="14">
      <c r="B14" s="526" t="s">
        <v>1303</v>
      </c>
      <c r="C14" s="526">
        <f t="shared" si="3"/>
        <v>4</v>
      </c>
      <c r="D14" s="549" t="s">
        <v>1295</v>
      </c>
      <c r="E14" s="526">
        <v>4.0</v>
      </c>
      <c r="F14" s="526">
        <v>11.0</v>
      </c>
      <c r="G14" s="526">
        <v>3.0</v>
      </c>
      <c r="H14" s="554" t="s">
        <v>39</v>
      </c>
      <c r="I14" s="526">
        <v>4.0</v>
      </c>
    </row>
    <row r="15">
      <c r="B15" s="529" t="s">
        <v>1304</v>
      </c>
      <c r="C15" s="529">
        <f t="shared" ref="C15:C18" si="4">+5</f>
        <v>5</v>
      </c>
      <c r="D15" s="547" t="s">
        <v>87</v>
      </c>
      <c r="E15" s="529">
        <v>4.0</v>
      </c>
      <c r="F15" s="529">
        <v>12.0</v>
      </c>
      <c r="G15" s="529">
        <v>3.0</v>
      </c>
      <c r="H15" s="553" t="s">
        <v>39</v>
      </c>
      <c r="I15" s="529">
        <v>4.0</v>
      </c>
    </row>
    <row r="16">
      <c r="B16" s="526" t="s">
        <v>1306</v>
      </c>
      <c r="C16" s="526">
        <f t="shared" si="4"/>
        <v>5</v>
      </c>
      <c r="D16" s="549" t="s">
        <v>1365</v>
      </c>
      <c r="E16" s="526">
        <v>4.0</v>
      </c>
      <c r="F16" s="526">
        <v>12.0</v>
      </c>
      <c r="G16" s="526">
        <v>3.0</v>
      </c>
      <c r="H16" s="555" t="s">
        <v>39</v>
      </c>
      <c r="I16" s="526">
        <v>4.0</v>
      </c>
    </row>
    <row r="17">
      <c r="B17" s="529" t="s">
        <v>1307</v>
      </c>
      <c r="C17" s="529">
        <f t="shared" si="4"/>
        <v>5</v>
      </c>
      <c r="D17" s="547" t="s">
        <v>87</v>
      </c>
      <c r="E17" s="529">
        <v>4.0</v>
      </c>
      <c r="F17" s="529">
        <v>13.0</v>
      </c>
      <c r="G17" s="529">
        <v>3.0</v>
      </c>
      <c r="H17" s="553" t="s">
        <v>39</v>
      </c>
      <c r="I17" s="529">
        <v>5.0</v>
      </c>
    </row>
    <row r="18">
      <c r="B18" s="526" t="s">
        <v>1309</v>
      </c>
      <c r="C18" s="526">
        <f t="shared" si="4"/>
        <v>5</v>
      </c>
      <c r="D18" s="549" t="s">
        <v>1295</v>
      </c>
      <c r="E18" s="526">
        <v>4.0</v>
      </c>
      <c r="F18" s="526">
        <v>13.0</v>
      </c>
      <c r="G18" s="526">
        <v>3.0</v>
      </c>
      <c r="H18" s="554" t="s">
        <v>39</v>
      </c>
      <c r="I18" s="526">
        <v>5.0</v>
      </c>
    </row>
    <row r="19">
      <c r="B19" s="529" t="s">
        <v>1310</v>
      </c>
      <c r="C19" s="529">
        <f t="shared" ref="C19:C22" si="5">+6</f>
        <v>6</v>
      </c>
      <c r="D19" s="551" t="s">
        <v>87</v>
      </c>
      <c r="E19" s="529">
        <v>4.0</v>
      </c>
      <c r="F19" s="529">
        <v>14.0</v>
      </c>
      <c r="G19" s="529">
        <v>4.0</v>
      </c>
      <c r="H19" s="553" t="s">
        <v>39</v>
      </c>
      <c r="I19" s="529">
        <v>5.0</v>
      </c>
    </row>
    <row r="20">
      <c r="B20" s="526" t="s">
        <v>1313</v>
      </c>
      <c r="C20" s="526">
        <f t="shared" si="5"/>
        <v>6</v>
      </c>
      <c r="D20" s="549" t="s">
        <v>87</v>
      </c>
      <c r="E20" s="526">
        <v>4.0</v>
      </c>
      <c r="F20" s="526">
        <v>14.0</v>
      </c>
      <c r="G20" s="526">
        <v>4.0</v>
      </c>
      <c r="H20" s="554" t="s">
        <v>39</v>
      </c>
      <c r="I20" s="526">
        <v>6.0</v>
      </c>
    </row>
    <row r="21">
      <c r="B21" s="529" t="s">
        <v>1315</v>
      </c>
      <c r="C21" s="529">
        <f t="shared" si="5"/>
        <v>6</v>
      </c>
      <c r="D21" s="556" t="s">
        <v>1295</v>
      </c>
      <c r="E21" s="529">
        <v>4.0</v>
      </c>
      <c r="F21" s="529">
        <v>15.0</v>
      </c>
      <c r="G21" s="529">
        <v>4.0</v>
      </c>
      <c r="H21" s="553" t="s">
        <v>39</v>
      </c>
      <c r="I21" s="529">
        <v>6.0</v>
      </c>
    </row>
    <row r="22">
      <c r="B22" s="526" t="s">
        <v>1316</v>
      </c>
      <c r="C22" s="526">
        <f t="shared" si="5"/>
        <v>6</v>
      </c>
      <c r="D22" s="549" t="s">
        <v>1366</v>
      </c>
      <c r="E22" s="526">
        <v>4.0</v>
      </c>
      <c r="F22" s="526">
        <v>15.0</v>
      </c>
      <c r="G22" s="526">
        <v>4.0</v>
      </c>
      <c r="H22" s="554" t="s">
        <v>39</v>
      </c>
      <c r="I22" s="526">
        <v>6.0</v>
      </c>
    </row>
    <row r="23">
      <c r="B23" s="533" t="s">
        <v>7</v>
      </c>
      <c r="C23" s="534"/>
      <c r="D23" s="534"/>
      <c r="E23" s="534"/>
      <c r="F23" s="534"/>
      <c r="G23" s="534"/>
      <c r="H23" s="534"/>
      <c r="I23" s="534"/>
    </row>
    <row r="24">
      <c r="B24" s="535" t="s">
        <v>8</v>
      </c>
      <c r="C24" s="536" t="s">
        <v>1367</v>
      </c>
      <c r="D24" s="537"/>
      <c r="E24" s="537"/>
      <c r="F24" s="537"/>
      <c r="G24" s="537"/>
      <c r="H24" s="537"/>
      <c r="I24" s="537"/>
    </row>
    <row r="25">
      <c r="B25" s="535" t="s">
        <v>9</v>
      </c>
      <c r="C25" s="536" t="s">
        <v>1368</v>
      </c>
      <c r="D25" s="537"/>
      <c r="E25" s="537"/>
      <c r="F25" s="537"/>
      <c r="G25" s="537"/>
      <c r="H25" s="537"/>
      <c r="I25" s="537"/>
    </row>
    <row r="26">
      <c r="B26" s="537"/>
      <c r="C26" s="537"/>
      <c r="D26" s="537"/>
      <c r="E26" s="537"/>
      <c r="F26" s="537"/>
      <c r="G26" s="537"/>
      <c r="H26" s="537"/>
      <c r="I26" s="537"/>
    </row>
    <row r="27">
      <c r="B27" s="538" t="s">
        <v>10</v>
      </c>
      <c r="C27" s="537"/>
      <c r="D27" s="537"/>
      <c r="E27" s="537"/>
      <c r="F27" s="537"/>
      <c r="G27" s="537"/>
      <c r="H27" s="537"/>
      <c r="I27" s="537"/>
    </row>
    <row r="28">
      <c r="B28" s="535" t="s">
        <v>11</v>
      </c>
      <c r="C28" s="536" t="s">
        <v>103</v>
      </c>
      <c r="D28" s="537"/>
      <c r="E28" s="537"/>
      <c r="F28" s="537"/>
      <c r="G28" s="537"/>
      <c r="H28" s="537"/>
      <c r="I28" s="537"/>
    </row>
    <row r="29">
      <c r="B29" s="535" t="s">
        <v>12</v>
      </c>
      <c r="C29" s="536" t="s">
        <v>111</v>
      </c>
      <c r="D29" s="537"/>
      <c r="E29" s="537"/>
      <c r="F29" s="537"/>
      <c r="G29" s="537"/>
      <c r="H29" s="537"/>
      <c r="I29" s="537"/>
    </row>
    <row r="30">
      <c r="B30" s="535" t="s">
        <v>13</v>
      </c>
      <c r="C30" s="536" t="s">
        <v>1322</v>
      </c>
      <c r="D30" s="537"/>
      <c r="E30" s="537"/>
      <c r="F30" s="537"/>
      <c r="G30" s="537"/>
      <c r="H30" s="537"/>
      <c r="I30" s="537"/>
    </row>
    <row r="31">
      <c r="B31" s="535" t="s">
        <v>14</v>
      </c>
      <c r="C31" s="536" t="s">
        <v>1369</v>
      </c>
      <c r="D31" s="537"/>
      <c r="E31" s="537"/>
      <c r="F31" s="537"/>
      <c r="G31" s="537"/>
      <c r="H31" s="537"/>
      <c r="I31" s="537"/>
    </row>
    <row r="32">
      <c r="B32" s="539" t="s">
        <v>15</v>
      </c>
      <c r="C32" s="557" t="s">
        <v>1370</v>
      </c>
      <c r="D32" s="540"/>
      <c r="E32" s="540"/>
      <c r="F32" s="540"/>
      <c r="G32" s="540"/>
      <c r="H32" s="540"/>
      <c r="I32" s="540"/>
    </row>
    <row r="35">
      <c r="B35" s="541" t="s">
        <v>1325</v>
      </c>
      <c r="C35" s="542" t="s">
        <v>1361</v>
      </c>
      <c r="D35" s="518"/>
      <c r="E35" s="518"/>
      <c r="F35" s="518"/>
      <c r="G35" s="518"/>
      <c r="H35" s="518"/>
      <c r="I35" s="518"/>
    </row>
    <row r="36">
      <c r="B36" s="543"/>
      <c r="C36" s="544" t="s">
        <v>1371</v>
      </c>
      <c r="H36" s="544"/>
      <c r="I36" s="544"/>
    </row>
    <row r="38">
      <c r="B38" s="541" t="s">
        <v>1328</v>
      </c>
      <c r="C38" s="542" t="s">
        <v>1362</v>
      </c>
      <c r="D38" s="518"/>
      <c r="E38" s="518"/>
      <c r="F38" s="518"/>
      <c r="G38" s="518"/>
      <c r="H38" s="518"/>
      <c r="I38" s="518"/>
    </row>
    <row r="39">
      <c r="B39" s="543"/>
      <c r="C39" s="544" t="s">
        <v>1372</v>
      </c>
      <c r="H39" s="544"/>
      <c r="I39" s="544"/>
    </row>
    <row r="41">
      <c r="B41" s="541" t="s">
        <v>1330</v>
      </c>
      <c r="C41" s="542" t="s">
        <v>1331</v>
      </c>
      <c r="D41" s="518"/>
      <c r="E41" s="518"/>
      <c r="F41" s="518"/>
      <c r="G41" s="518"/>
      <c r="H41" s="518"/>
      <c r="I41" s="518"/>
    </row>
    <row r="42">
      <c r="B42" s="543"/>
      <c r="C42" s="544"/>
    </row>
    <row r="44">
      <c r="B44" s="541" t="s">
        <v>1373</v>
      </c>
      <c r="C44" s="542" t="s">
        <v>1363</v>
      </c>
      <c r="D44" s="518"/>
      <c r="E44" s="518"/>
      <c r="F44" s="518"/>
      <c r="G44" s="518"/>
      <c r="H44" s="518"/>
      <c r="I44" s="518"/>
    </row>
    <row r="45">
      <c r="B45" s="543"/>
      <c r="C45" s="544" t="s">
        <v>1374</v>
      </c>
      <c r="H45" s="544"/>
      <c r="I45" s="544"/>
    </row>
    <row r="47">
      <c r="B47" s="541" t="s">
        <v>1337</v>
      </c>
      <c r="C47" s="542" t="s">
        <v>1331</v>
      </c>
      <c r="D47" s="518"/>
      <c r="E47" s="518"/>
      <c r="F47" s="518"/>
      <c r="G47" s="518"/>
      <c r="H47" s="518"/>
      <c r="I47" s="518"/>
    </row>
    <row r="48">
      <c r="B48" s="543"/>
      <c r="C48" s="544"/>
    </row>
    <row r="50">
      <c r="B50" s="541" t="s">
        <v>1375</v>
      </c>
      <c r="C50" s="542" t="s">
        <v>1364</v>
      </c>
      <c r="D50" s="518"/>
      <c r="E50" s="518"/>
      <c r="F50" s="518"/>
      <c r="G50" s="518"/>
      <c r="H50" s="518"/>
      <c r="I50" s="518"/>
    </row>
    <row r="51">
      <c r="B51" s="543"/>
      <c r="C51" s="544" t="s">
        <v>1376</v>
      </c>
      <c r="H51" s="544"/>
      <c r="I51" s="544"/>
    </row>
    <row r="53">
      <c r="B53" s="541" t="s">
        <v>1342</v>
      </c>
      <c r="C53" s="542" t="s">
        <v>1331</v>
      </c>
      <c r="D53" s="518"/>
      <c r="E53" s="518"/>
      <c r="F53" s="518"/>
      <c r="G53" s="518"/>
      <c r="H53" s="518"/>
      <c r="I53" s="518"/>
    </row>
    <row r="54">
      <c r="B54" s="543"/>
      <c r="C54" s="544"/>
    </row>
    <row r="56">
      <c r="B56" s="541" t="s">
        <v>1377</v>
      </c>
      <c r="C56" s="542" t="s">
        <v>1378</v>
      </c>
      <c r="D56" s="518"/>
      <c r="E56" s="518"/>
      <c r="F56" s="518"/>
      <c r="G56" s="518"/>
      <c r="H56" s="518"/>
      <c r="I56" s="518"/>
    </row>
    <row r="57">
      <c r="B57" s="543"/>
      <c r="C57" s="544" t="s">
        <v>1379</v>
      </c>
    </row>
    <row r="59">
      <c r="B59" s="541" t="s">
        <v>1347</v>
      </c>
      <c r="C59" s="542" t="s">
        <v>1331</v>
      </c>
      <c r="D59" s="518"/>
      <c r="E59" s="518"/>
      <c r="F59" s="518"/>
      <c r="G59" s="518"/>
      <c r="H59" s="518"/>
      <c r="I59" s="518"/>
    </row>
    <row r="60">
      <c r="B60" s="543"/>
      <c r="C60" s="544"/>
    </row>
    <row r="62">
      <c r="B62" s="541" t="s">
        <v>1352</v>
      </c>
      <c r="C62" s="542" t="s">
        <v>1331</v>
      </c>
      <c r="D62" s="518"/>
      <c r="E62" s="518"/>
      <c r="F62" s="518"/>
      <c r="G62" s="518"/>
      <c r="H62" s="518"/>
      <c r="I62" s="518"/>
    </row>
    <row r="63">
      <c r="B63" s="543"/>
      <c r="C63" s="544"/>
    </row>
    <row r="65">
      <c r="B65" s="541" t="s">
        <v>1353</v>
      </c>
      <c r="C65" s="542" t="s">
        <v>1366</v>
      </c>
      <c r="D65" s="518"/>
      <c r="E65" s="518"/>
      <c r="F65" s="518"/>
      <c r="G65" s="518"/>
      <c r="H65" s="518"/>
      <c r="I65" s="518"/>
    </row>
    <row r="66">
      <c r="B66" s="543"/>
      <c r="C66" s="544" t="s">
        <v>1380</v>
      </c>
      <c r="H66" s="544"/>
      <c r="I66" s="544"/>
    </row>
  </sheetData>
  <mergeCells count="23">
    <mergeCell ref="B1:I1"/>
    <mergeCell ref="C35:I35"/>
    <mergeCell ref="C36:G36"/>
    <mergeCell ref="C38:I38"/>
    <mergeCell ref="C39:G39"/>
    <mergeCell ref="C41:I41"/>
    <mergeCell ref="C42:I42"/>
    <mergeCell ref="C44:I44"/>
    <mergeCell ref="C45:G45"/>
    <mergeCell ref="C47:I47"/>
    <mergeCell ref="C48:I48"/>
    <mergeCell ref="C50:I50"/>
    <mergeCell ref="C51:G51"/>
    <mergeCell ref="C53:I53"/>
    <mergeCell ref="C65:I65"/>
    <mergeCell ref="C66:G66"/>
    <mergeCell ref="C54:I54"/>
    <mergeCell ref="C56:I56"/>
    <mergeCell ref="C57:I57"/>
    <mergeCell ref="C59:I59"/>
    <mergeCell ref="C60:I60"/>
    <mergeCell ref="C62:I62"/>
    <mergeCell ref="C63:I63"/>
  </mergeCells>
  <hyperlinks>
    <hyperlink r:id="rId1" location="warlock_phb,state:feature=s15-0~ishidesidebar=b1~ishideoutline=b1" ref="D18"/>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B1" s="558" t="s">
        <v>239</v>
      </c>
      <c r="C1" s="518"/>
      <c r="D1" s="518"/>
      <c r="E1" s="518"/>
      <c r="F1" s="518"/>
      <c r="G1" s="518"/>
    </row>
    <row r="2">
      <c r="B2" s="559"/>
      <c r="C2" s="559" t="s">
        <v>1381</v>
      </c>
      <c r="D2" s="560"/>
      <c r="E2" s="559" t="s">
        <v>1382</v>
      </c>
      <c r="F2" s="522" t="s">
        <v>1383</v>
      </c>
      <c r="G2" s="522" t="s">
        <v>1384</v>
      </c>
    </row>
    <row r="3">
      <c r="B3" s="519" t="s">
        <v>249</v>
      </c>
      <c r="C3" s="561" t="s">
        <v>1385</v>
      </c>
      <c r="D3" s="521" t="s">
        <v>1289</v>
      </c>
      <c r="E3" s="561" t="s">
        <v>1386</v>
      </c>
      <c r="F3" s="561" t="s">
        <v>1387</v>
      </c>
      <c r="G3" s="561" t="s">
        <v>1388</v>
      </c>
    </row>
    <row r="4">
      <c r="B4" s="529" t="s">
        <v>35</v>
      </c>
      <c r="C4" s="530" t="s">
        <v>25</v>
      </c>
      <c r="D4" s="562" t="s">
        <v>1389</v>
      </c>
      <c r="E4" s="529" t="s">
        <v>87</v>
      </c>
      <c r="F4" s="529" t="s">
        <v>87</v>
      </c>
      <c r="G4" s="529" t="s">
        <v>87</v>
      </c>
    </row>
    <row r="5" ht="15.0" customHeight="1">
      <c r="B5" s="526" t="s">
        <v>36</v>
      </c>
      <c r="C5" s="527" t="s">
        <v>25</v>
      </c>
      <c r="D5" s="552" t="s">
        <v>1390</v>
      </c>
      <c r="E5" s="526">
        <v>2.0</v>
      </c>
      <c r="F5" s="526">
        <v>3.0</v>
      </c>
      <c r="G5" s="526" t="s">
        <v>35</v>
      </c>
    </row>
    <row r="6" ht="15.0" customHeight="1">
      <c r="B6" s="526" t="s">
        <v>36</v>
      </c>
      <c r="D6" s="552" t="s">
        <v>1391</v>
      </c>
    </row>
    <row r="7" ht="15.0" customHeight="1">
      <c r="B7" s="526" t="s">
        <v>36</v>
      </c>
      <c r="D7" s="552" t="s">
        <v>1392</v>
      </c>
    </row>
    <row r="8">
      <c r="B8" s="529" t="s">
        <v>37</v>
      </c>
      <c r="C8" s="530" t="s">
        <v>25</v>
      </c>
      <c r="D8" s="562" t="s">
        <v>1393</v>
      </c>
      <c r="E8" s="529">
        <v>3.0</v>
      </c>
      <c r="F8" s="531">
        <v>3.0</v>
      </c>
      <c r="G8" s="529" t="s">
        <v>35</v>
      </c>
    </row>
    <row r="9">
      <c r="B9" s="526" t="s">
        <v>38</v>
      </c>
      <c r="C9" s="527" t="s">
        <v>25</v>
      </c>
      <c r="D9" s="563" t="s">
        <v>1295</v>
      </c>
      <c r="E9" s="526">
        <v>3.0</v>
      </c>
      <c r="F9" s="532">
        <v>4.0</v>
      </c>
      <c r="G9" s="526" t="s">
        <v>35</v>
      </c>
    </row>
    <row r="10">
      <c r="B10" s="529" t="s">
        <v>39</v>
      </c>
      <c r="C10" s="530" t="s">
        <v>61</v>
      </c>
      <c r="D10" s="562" t="s">
        <v>1296</v>
      </c>
      <c r="E10" s="529">
        <v>4.0</v>
      </c>
      <c r="F10" s="531">
        <v>6.0</v>
      </c>
      <c r="G10" s="529" t="s">
        <v>35</v>
      </c>
    </row>
    <row r="11">
      <c r="B11" s="526" t="s">
        <v>990</v>
      </c>
      <c r="C11" s="527" t="s">
        <v>61</v>
      </c>
      <c r="D11" s="563" t="s">
        <v>87</v>
      </c>
      <c r="E11" s="526">
        <v>4.0</v>
      </c>
      <c r="F11" s="532">
        <v>6.0</v>
      </c>
      <c r="G11" s="526" t="s">
        <v>36</v>
      </c>
    </row>
    <row r="12">
      <c r="B12" s="529" t="s">
        <v>1089</v>
      </c>
      <c r="C12" s="530" t="s">
        <v>61</v>
      </c>
      <c r="D12" s="564" t="s">
        <v>87</v>
      </c>
      <c r="E12" s="529">
        <v>5.0</v>
      </c>
      <c r="F12" s="531">
        <v>7.0</v>
      </c>
      <c r="G12" s="529" t="s">
        <v>36</v>
      </c>
    </row>
    <row r="13">
      <c r="B13" s="526" t="s">
        <v>1149</v>
      </c>
      <c r="C13" s="527" t="s">
        <v>61</v>
      </c>
      <c r="D13" s="563" t="s">
        <v>1295</v>
      </c>
      <c r="E13" s="526">
        <v>5.0</v>
      </c>
      <c r="F13" s="532">
        <v>8.0</v>
      </c>
      <c r="G13" s="526" t="s">
        <v>36</v>
      </c>
    </row>
    <row r="14">
      <c r="B14" s="529" t="s">
        <v>1193</v>
      </c>
      <c r="C14" s="530" t="s">
        <v>1298</v>
      </c>
      <c r="D14" s="564" t="s">
        <v>87</v>
      </c>
      <c r="E14" s="529">
        <v>6.0</v>
      </c>
      <c r="F14" s="531">
        <v>9.0</v>
      </c>
      <c r="G14" s="529" t="s">
        <v>36</v>
      </c>
    </row>
    <row r="15">
      <c r="B15" s="526" t="s">
        <v>1300</v>
      </c>
      <c r="C15" s="527" t="s">
        <v>1298</v>
      </c>
      <c r="D15" s="563" t="s">
        <v>87</v>
      </c>
      <c r="E15" s="526">
        <v>6.0</v>
      </c>
      <c r="F15" s="532">
        <v>10.0</v>
      </c>
      <c r="G15" s="526" t="s">
        <v>36</v>
      </c>
    </row>
    <row r="16">
      <c r="B16" s="529" t="s">
        <v>1301</v>
      </c>
      <c r="C16" s="530" t="s">
        <v>1298</v>
      </c>
      <c r="D16" s="562" t="s">
        <v>1394</v>
      </c>
      <c r="E16" s="529">
        <v>7.0</v>
      </c>
      <c r="F16" s="531">
        <v>11.0</v>
      </c>
      <c r="G16" s="529" t="s">
        <v>37</v>
      </c>
    </row>
    <row r="17">
      <c r="B17" s="526" t="s">
        <v>1303</v>
      </c>
      <c r="C17" s="527" t="s">
        <v>1298</v>
      </c>
      <c r="D17" s="563" t="s">
        <v>1295</v>
      </c>
      <c r="E17" s="526">
        <v>7.0</v>
      </c>
      <c r="F17" s="532">
        <v>11.0</v>
      </c>
      <c r="G17" s="526" t="s">
        <v>37</v>
      </c>
    </row>
    <row r="18">
      <c r="B18" s="529" t="s">
        <v>1304</v>
      </c>
      <c r="C18" s="530" t="s">
        <v>64</v>
      </c>
      <c r="D18" s="564" t="s">
        <v>87</v>
      </c>
      <c r="E18" s="529">
        <v>8.0</v>
      </c>
      <c r="F18" s="531">
        <v>12.0</v>
      </c>
      <c r="G18" s="529" t="s">
        <v>37</v>
      </c>
    </row>
    <row r="19">
      <c r="B19" s="526" t="s">
        <v>1306</v>
      </c>
      <c r="C19" s="527" t="s">
        <v>64</v>
      </c>
      <c r="D19" s="552" t="s">
        <v>1395</v>
      </c>
      <c r="E19" s="526">
        <v>8.0</v>
      </c>
      <c r="F19" s="532">
        <v>13.0</v>
      </c>
      <c r="G19" s="526" t="s">
        <v>37</v>
      </c>
    </row>
    <row r="20">
      <c r="B20" s="529" t="s">
        <v>1307</v>
      </c>
      <c r="C20" s="530" t="s">
        <v>64</v>
      </c>
      <c r="D20" s="564" t="s">
        <v>87</v>
      </c>
      <c r="E20" s="529">
        <v>9.0</v>
      </c>
      <c r="F20" s="531">
        <v>14.0</v>
      </c>
      <c r="G20" s="529" t="s">
        <v>37</v>
      </c>
    </row>
    <row r="21">
      <c r="B21" s="526" t="s">
        <v>1309</v>
      </c>
      <c r="C21" s="527" t="s">
        <v>64</v>
      </c>
      <c r="D21" s="563" t="s">
        <v>1295</v>
      </c>
      <c r="E21" s="526">
        <v>9.0</v>
      </c>
      <c r="F21" s="532">
        <v>15.0</v>
      </c>
      <c r="G21" s="526" t="s">
        <v>38</v>
      </c>
    </row>
    <row r="22">
      <c r="B22" s="529" t="s">
        <v>1310</v>
      </c>
      <c r="C22" s="530" t="s">
        <v>1311</v>
      </c>
      <c r="D22" s="564" t="s">
        <v>87</v>
      </c>
      <c r="E22" s="529">
        <v>10.0</v>
      </c>
      <c r="F22" s="531">
        <v>16.0</v>
      </c>
      <c r="G22" s="529" t="s">
        <v>38</v>
      </c>
    </row>
    <row r="23">
      <c r="B23" s="526" t="s">
        <v>1313</v>
      </c>
      <c r="C23" s="527" t="s">
        <v>1311</v>
      </c>
      <c r="D23" s="563" t="s">
        <v>87</v>
      </c>
      <c r="E23" s="526">
        <v>10.0</v>
      </c>
      <c r="F23" s="532">
        <v>17.0</v>
      </c>
      <c r="G23" s="526" t="s">
        <v>38</v>
      </c>
    </row>
    <row r="24">
      <c r="B24" s="529" t="s">
        <v>1315</v>
      </c>
      <c r="C24" s="530" t="s">
        <v>1311</v>
      </c>
      <c r="D24" s="564" t="s">
        <v>1295</v>
      </c>
      <c r="E24" s="529">
        <v>11.0</v>
      </c>
      <c r="F24" s="531">
        <v>18.0</v>
      </c>
      <c r="G24" s="529" t="s">
        <v>38</v>
      </c>
    </row>
    <row r="25">
      <c r="B25" s="526" t="s">
        <v>1316</v>
      </c>
      <c r="C25" s="527" t="s">
        <v>1311</v>
      </c>
      <c r="D25" s="552" t="s">
        <v>1396</v>
      </c>
      <c r="E25" s="526">
        <v>11.0</v>
      </c>
      <c r="F25" s="526">
        <v>19.0</v>
      </c>
      <c r="G25" s="526" t="s">
        <v>38</v>
      </c>
    </row>
    <row r="26">
      <c r="B26" s="533" t="s">
        <v>7</v>
      </c>
      <c r="C26" s="534"/>
      <c r="D26" s="534"/>
      <c r="E26" s="534"/>
      <c r="F26" s="534"/>
      <c r="G26" s="534"/>
    </row>
    <row r="27">
      <c r="B27" s="535" t="s">
        <v>8</v>
      </c>
      <c r="C27" s="536" t="s">
        <v>1397</v>
      </c>
      <c r="D27" s="537"/>
      <c r="E27" s="537"/>
      <c r="F27" s="537"/>
      <c r="G27" s="537"/>
    </row>
    <row r="28">
      <c r="B28" s="535" t="s">
        <v>9</v>
      </c>
      <c r="C28" s="536" t="s">
        <v>1398</v>
      </c>
      <c r="D28" s="537"/>
      <c r="E28" s="537"/>
      <c r="F28" s="537"/>
      <c r="G28" s="537"/>
    </row>
    <row r="29">
      <c r="B29" s="537"/>
      <c r="C29" s="537"/>
      <c r="D29" s="537"/>
      <c r="E29" s="537"/>
      <c r="F29" s="537"/>
      <c r="G29" s="537"/>
    </row>
    <row r="30">
      <c r="B30" s="538" t="s">
        <v>10</v>
      </c>
      <c r="C30" s="537"/>
      <c r="D30" s="537"/>
      <c r="E30" s="537"/>
      <c r="F30" s="537"/>
      <c r="G30" s="537"/>
    </row>
    <row r="31">
      <c r="B31" s="535" t="s">
        <v>11</v>
      </c>
      <c r="C31" s="536" t="s">
        <v>1399</v>
      </c>
      <c r="D31" s="537"/>
      <c r="E31" s="537"/>
      <c r="F31" s="537"/>
      <c r="G31" s="537"/>
    </row>
    <row r="32">
      <c r="B32" s="535" t="s">
        <v>12</v>
      </c>
      <c r="C32" s="536" t="s">
        <v>1321</v>
      </c>
      <c r="D32" s="537"/>
      <c r="E32" s="537"/>
      <c r="F32" s="537"/>
      <c r="G32" s="537"/>
    </row>
    <row r="33">
      <c r="B33" s="535" t="s">
        <v>13</v>
      </c>
      <c r="C33" s="536" t="s">
        <v>1322</v>
      </c>
      <c r="D33" s="537"/>
      <c r="E33" s="537"/>
      <c r="F33" s="537"/>
      <c r="G33" s="537"/>
    </row>
    <row r="34">
      <c r="B34" s="535" t="s">
        <v>14</v>
      </c>
      <c r="C34" s="536" t="s">
        <v>1369</v>
      </c>
      <c r="D34" s="537"/>
      <c r="E34" s="537"/>
      <c r="F34" s="537"/>
      <c r="G34" s="537"/>
    </row>
    <row r="35">
      <c r="B35" s="539" t="s">
        <v>15</v>
      </c>
      <c r="C35" s="557" t="s">
        <v>1400</v>
      </c>
      <c r="D35" s="540"/>
      <c r="E35" s="540"/>
      <c r="F35" s="540"/>
      <c r="G35" s="540"/>
    </row>
    <row r="38">
      <c r="B38" s="541" t="s">
        <v>1325</v>
      </c>
      <c r="C38" s="542" t="s">
        <v>1389</v>
      </c>
      <c r="D38" s="518"/>
      <c r="E38" s="518"/>
      <c r="F38" s="518"/>
      <c r="G38" s="541"/>
    </row>
    <row r="39">
      <c r="B39" s="543"/>
      <c r="C39" s="544" t="s">
        <v>1401</v>
      </c>
      <c r="G39" s="543"/>
    </row>
    <row r="41">
      <c r="B41" s="541" t="s">
        <v>1328</v>
      </c>
      <c r="C41" s="542" t="s">
        <v>1390</v>
      </c>
      <c r="D41" s="518"/>
      <c r="E41" s="518"/>
      <c r="F41" s="518"/>
      <c r="G41" s="541"/>
    </row>
    <row r="42">
      <c r="B42" s="543"/>
      <c r="C42" s="544" t="s">
        <v>1402</v>
      </c>
      <c r="G42" s="543"/>
    </row>
    <row r="44">
      <c r="B44" s="541" t="s">
        <v>1328</v>
      </c>
      <c r="C44" s="542" t="s">
        <v>1391</v>
      </c>
      <c r="D44" s="518"/>
      <c r="E44" s="518"/>
      <c r="F44" s="518"/>
      <c r="G44" s="541"/>
    </row>
    <row r="45">
      <c r="B45" s="543"/>
      <c r="C45" s="544" t="s">
        <v>1403</v>
      </c>
      <c r="G45" s="543"/>
    </row>
    <row r="47">
      <c r="B47" s="541" t="s">
        <v>1328</v>
      </c>
      <c r="C47" s="542" t="s">
        <v>1392</v>
      </c>
      <c r="D47" s="518"/>
      <c r="E47" s="518"/>
      <c r="F47" s="518"/>
      <c r="G47" s="541"/>
    </row>
    <row r="48">
      <c r="B48" s="543"/>
      <c r="C48" s="544" t="s">
        <v>1404</v>
      </c>
      <c r="G48" s="543"/>
    </row>
    <row r="50">
      <c r="B50" s="541" t="s">
        <v>1405</v>
      </c>
      <c r="C50" s="542" t="s">
        <v>1393</v>
      </c>
      <c r="D50" s="518"/>
      <c r="E50" s="518"/>
      <c r="F50" s="518"/>
      <c r="G50" s="541"/>
    </row>
    <row r="51">
      <c r="B51" s="543"/>
      <c r="C51" s="544" t="s">
        <v>1406</v>
      </c>
      <c r="G51" s="543"/>
    </row>
    <row r="53">
      <c r="B53" s="541" t="s">
        <v>1330</v>
      </c>
      <c r="C53" s="542" t="s">
        <v>1331</v>
      </c>
      <c r="D53" s="518"/>
      <c r="E53" s="518"/>
      <c r="F53" s="518"/>
      <c r="G53" s="541"/>
    </row>
    <row r="54">
      <c r="B54" s="543"/>
      <c r="C54" s="544"/>
      <c r="G54" s="543"/>
    </row>
    <row r="56">
      <c r="B56" s="541" t="s">
        <v>1332</v>
      </c>
      <c r="C56" s="542" t="s">
        <v>1296</v>
      </c>
      <c r="D56" s="518"/>
      <c r="E56" s="518"/>
      <c r="F56" s="518"/>
      <c r="G56" s="541"/>
    </row>
    <row r="57">
      <c r="B57" s="543"/>
      <c r="C57" s="544" t="s">
        <v>1333</v>
      </c>
      <c r="G57" s="543"/>
    </row>
    <row r="59">
      <c r="B59" s="541" t="s">
        <v>1337</v>
      </c>
      <c r="C59" s="542" t="s">
        <v>1331</v>
      </c>
      <c r="D59" s="518"/>
      <c r="E59" s="518"/>
      <c r="F59" s="518"/>
      <c r="G59" s="541"/>
    </row>
    <row r="60">
      <c r="B60" s="543"/>
      <c r="C60" s="544"/>
      <c r="G60" s="543"/>
    </row>
    <row r="62">
      <c r="B62" s="541" t="s">
        <v>1340</v>
      </c>
      <c r="C62" s="542" t="s">
        <v>1394</v>
      </c>
      <c r="D62" s="518"/>
      <c r="E62" s="518"/>
      <c r="F62" s="518"/>
      <c r="G62" s="541"/>
    </row>
    <row r="63">
      <c r="B63" s="543"/>
      <c r="C63" s="544" t="s">
        <v>1407</v>
      </c>
      <c r="G63" s="543"/>
    </row>
    <row r="65">
      <c r="B65" s="541" t="s">
        <v>1342</v>
      </c>
      <c r="C65" s="542" t="s">
        <v>1331</v>
      </c>
      <c r="D65" s="518"/>
      <c r="E65" s="518"/>
      <c r="F65" s="518"/>
      <c r="G65" s="541"/>
    </row>
    <row r="66">
      <c r="B66" s="543"/>
      <c r="C66" s="544"/>
      <c r="G66" s="543"/>
    </row>
    <row r="68">
      <c r="B68" s="541" t="s">
        <v>1377</v>
      </c>
      <c r="C68" s="542" t="s">
        <v>1395</v>
      </c>
      <c r="D68" s="518"/>
      <c r="E68" s="518"/>
      <c r="F68" s="518"/>
      <c r="G68" s="541"/>
    </row>
    <row r="69">
      <c r="B69" s="543"/>
      <c r="C69" s="544" t="s">
        <v>1408</v>
      </c>
      <c r="G69" s="543"/>
    </row>
    <row r="71">
      <c r="B71" s="541" t="s">
        <v>1347</v>
      </c>
      <c r="C71" s="542" t="s">
        <v>1331</v>
      </c>
      <c r="D71" s="518"/>
      <c r="E71" s="518"/>
      <c r="F71" s="518"/>
      <c r="G71" s="541"/>
    </row>
    <row r="72">
      <c r="B72" s="543"/>
      <c r="C72" s="544"/>
      <c r="G72" s="543"/>
    </row>
    <row r="74">
      <c r="B74" s="541" t="s">
        <v>1352</v>
      </c>
      <c r="C74" s="542" t="s">
        <v>1331</v>
      </c>
      <c r="D74" s="518"/>
      <c r="E74" s="518"/>
      <c r="F74" s="518"/>
      <c r="G74" s="541"/>
    </row>
    <row r="75">
      <c r="B75" s="543"/>
      <c r="C75" s="544"/>
      <c r="G75" s="543"/>
    </row>
    <row r="77">
      <c r="B77" s="541" t="s">
        <v>1353</v>
      </c>
      <c r="C77" s="542" t="s">
        <v>1396</v>
      </c>
      <c r="D77" s="518"/>
      <c r="E77" s="518"/>
      <c r="F77" s="518"/>
      <c r="G77" s="541"/>
    </row>
    <row r="78">
      <c r="B78" s="543"/>
      <c r="C78" s="544" t="s">
        <v>1409</v>
      </c>
      <c r="G78" s="543"/>
    </row>
  </sheetData>
  <mergeCells count="33">
    <mergeCell ref="B1:G1"/>
    <mergeCell ref="C5:C7"/>
    <mergeCell ref="E5:E7"/>
    <mergeCell ref="F5:F7"/>
    <mergeCell ref="G5:G7"/>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72:F72"/>
    <mergeCell ref="C74:F74"/>
    <mergeCell ref="C75:F75"/>
    <mergeCell ref="C77:F77"/>
    <mergeCell ref="C78:F78"/>
    <mergeCell ref="C62:F62"/>
    <mergeCell ref="C63:F63"/>
    <mergeCell ref="C65:F65"/>
    <mergeCell ref="C66:F66"/>
    <mergeCell ref="C68:F68"/>
    <mergeCell ref="C69:F69"/>
    <mergeCell ref="C71:F7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565" t="s">
        <v>242</v>
      </c>
      <c r="C1" s="518"/>
      <c r="D1" s="518"/>
      <c r="E1" s="518"/>
      <c r="F1" s="518"/>
      <c r="G1" s="518"/>
      <c r="H1" s="518"/>
    </row>
    <row r="2">
      <c r="B2" s="559"/>
      <c r="C2" s="559" t="s">
        <v>1381</v>
      </c>
      <c r="D2" s="559"/>
      <c r="E2" s="559" t="s">
        <v>1410</v>
      </c>
      <c r="F2" s="559" t="s">
        <v>1382</v>
      </c>
      <c r="G2" s="522" t="s">
        <v>1383</v>
      </c>
      <c r="H2" s="522" t="s">
        <v>1384</v>
      </c>
    </row>
    <row r="3">
      <c r="B3" s="519" t="s">
        <v>249</v>
      </c>
      <c r="C3" s="561" t="s">
        <v>1385</v>
      </c>
      <c r="D3" s="521" t="s">
        <v>1289</v>
      </c>
      <c r="E3" s="561" t="s">
        <v>1386</v>
      </c>
      <c r="F3" s="561" t="s">
        <v>1386</v>
      </c>
      <c r="G3" s="561" t="s">
        <v>1387</v>
      </c>
      <c r="H3" s="561" t="s">
        <v>1388</v>
      </c>
    </row>
    <row r="4" ht="15.0" customHeight="1">
      <c r="B4" s="523" t="s">
        <v>35</v>
      </c>
      <c r="C4" s="524" t="s">
        <v>25</v>
      </c>
      <c r="D4" s="547" t="s">
        <v>1411</v>
      </c>
      <c r="E4" s="523">
        <v>3.0</v>
      </c>
      <c r="F4" s="523">
        <v>2.0</v>
      </c>
      <c r="G4" s="566">
        <v>3.0</v>
      </c>
      <c r="H4" s="523" t="s">
        <v>35</v>
      </c>
    </row>
    <row r="5" ht="15.0" customHeight="1">
      <c r="B5" s="523" t="s">
        <v>35</v>
      </c>
      <c r="D5" s="547" t="s">
        <v>1412</v>
      </c>
    </row>
    <row r="6" ht="15.0" customHeight="1">
      <c r="B6" s="523" t="s">
        <v>35</v>
      </c>
      <c r="D6" s="547" t="s">
        <v>1392</v>
      </c>
    </row>
    <row r="7">
      <c r="B7" s="526" t="s">
        <v>36</v>
      </c>
      <c r="C7" s="527" t="s">
        <v>25</v>
      </c>
      <c r="D7" s="567" t="s">
        <v>1413</v>
      </c>
      <c r="E7" s="526">
        <v>3.0</v>
      </c>
      <c r="F7" s="526">
        <v>3.0</v>
      </c>
      <c r="G7" s="532">
        <v>5.0</v>
      </c>
      <c r="H7" s="526" t="s">
        <v>35</v>
      </c>
    </row>
    <row r="8">
      <c r="B8" s="529" t="s">
        <v>37</v>
      </c>
      <c r="C8" s="530" t="s">
        <v>25</v>
      </c>
      <c r="D8" s="547" t="s">
        <v>87</v>
      </c>
      <c r="E8" s="529">
        <v>3.0</v>
      </c>
      <c r="F8" s="529">
        <v>4.0</v>
      </c>
      <c r="G8" s="531">
        <v>6.0</v>
      </c>
      <c r="H8" s="529" t="s">
        <v>35</v>
      </c>
    </row>
    <row r="9">
      <c r="B9" s="526" t="s">
        <v>38</v>
      </c>
      <c r="C9" s="527" t="s">
        <v>25</v>
      </c>
      <c r="D9" s="528" t="s">
        <v>1295</v>
      </c>
      <c r="E9" s="526">
        <v>4.0</v>
      </c>
      <c r="F9" s="526">
        <v>4.0</v>
      </c>
      <c r="G9" s="532">
        <v>8.0</v>
      </c>
      <c r="H9" s="526" t="s">
        <v>35</v>
      </c>
    </row>
    <row r="10">
      <c r="B10" s="529" t="s">
        <v>39</v>
      </c>
      <c r="C10" s="530" t="s">
        <v>61</v>
      </c>
      <c r="D10" s="525" t="s">
        <v>1414</v>
      </c>
      <c r="E10" s="529">
        <v>4.0</v>
      </c>
      <c r="F10" s="529">
        <v>5.0</v>
      </c>
      <c r="G10" s="531">
        <v>11.0</v>
      </c>
      <c r="H10" s="529" t="s">
        <v>36</v>
      </c>
    </row>
    <row r="11">
      <c r="B11" s="526" t="s">
        <v>990</v>
      </c>
      <c r="C11" s="527" t="s">
        <v>61</v>
      </c>
      <c r="D11" s="528" t="s">
        <v>1415</v>
      </c>
      <c r="E11" s="526">
        <v>4.0</v>
      </c>
      <c r="F11" s="526">
        <v>6.0</v>
      </c>
      <c r="G11" s="532">
        <v>12.0</v>
      </c>
      <c r="H11" s="526" t="s">
        <v>36</v>
      </c>
    </row>
    <row r="12">
      <c r="B12" s="529" t="s">
        <v>1089</v>
      </c>
      <c r="C12" s="530" t="s">
        <v>61</v>
      </c>
      <c r="D12" s="525" t="s">
        <v>87</v>
      </c>
      <c r="E12" s="529">
        <v>4.0</v>
      </c>
      <c r="F12" s="529">
        <v>6.0</v>
      </c>
      <c r="G12" s="531">
        <v>14.0</v>
      </c>
      <c r="H12" s="529" t="s">
        <v>36</v>
      </c>
    </row>
    <row r="13">
      <c r="B13" s="526" t="s">
        <v>1149</v>
      </c>
      <c r="C13" s="527" t="s">
        <v>61</v>
      </c>
      <c r="D13" s="528" t="s">
        <v>1295</v>
      </c>
      <c r="E13" s="526">
        <v>4.0</v>
      </c>
      <c r="F13" s="526">
        <v>7.0</v>
      </c>
      <c r="G13" s="532">
        <v>15.0</v>
      </c>
      <c r="H13" s="526" t="s">
        <v>36</v>
      </c>
    </row>
    <row r="14">
      <c r="B14" s="529" t="s">
        <v>1193</v>
      </c>
      <c r="C14" s="530" t="s">
        <v>1298</v>
      </c>
      <c r="D14" s="525" t="s">
        <v>1416</v>
      </c>
      <c r="E14" s="529">
        <v>4.0</v>
      </c>
      <c r="F14" s="529">
        <v>8.0</v>
      </c>
      <c r="G14" s="531">
        <v>18.0</v>
      </c>
      <c r="H14" s="529" t="s">
        <v>37</v>
      </c>
    </row>
    <row r="15">
      <c r="B15" s="526" t="s">
        <v>1300</v>
      </c>
      <c r="C15" s="527" t="s">
        <v>1298</v>
      </c>
      <c r="D15" s="528" t="s">
        <v>1417</v>
      </c>
      <c r="E15" s="526">
        <v>5.0</v>
      </c>
      <c r="F15" s="526">
        <v>9.0</v>
      </c>
      <c r="G15" s="532">
        <v>19.0</v>
      </c>
      <c r="H15" s="526" t="s">
        <v>37</v>
      </c>
    </row>
    <row r="16">
      <c r="B16" s="529" t="s">
        <v>1301</v>
      </c>
      <c r="C16" s="530" t="s">
        <v>1298</v>
      </c>
      <c r="D16" s="525" t="s">
        <v>87</v>
      </c>
      <c r="E16" s="529">
        <v>5.0</v>
      </c>
      <c r="F16" s="529">
        <v>10.0</v>
      </c>
      <c r="G16" s="531">
        <v>21.0</v>
      </c>
      <c r="H16" s="529" t="s">
        <v>37</v>
      </c>
    </row>
    <row r="17">
      <c r="B17" s="526" t="s">
        <v>1303</v>
      </c>
      <c r="C17" s="527" t="s">
        <v>1298</v>
      </c>
      <c r="D17" s="528" t="s">
        <v>1295</v>
      </c>
      <c r="E17" s="526">
        <v>5.0</v>
      </c>
      <c r="F17" s="526">
        <v>10.0</v>
      </c>
      <c r="G17" s="532">
        <v>22.0</v>
      </c>
      <c r="H17" s="526" t="s">
        <v>37</v>
      </c>
    </row>
    <row r="18">
      <c r="B18" s="529" t="s">
        <v>1304</v>
      </c>
      <c r="C18" s="530" t="s">
        <v>64</v>
      </c>
      <c r="D18" s="525" t="s">
        <v>87</v>
      </c>
      <c r="E18" s="529">
        <v>5.0</v>
      </c>
      <c r="F18" s="529">
        <v>11.0</v>
      </c>
      <c r="G18" s="531">
        <v>24.0</v>
      </c>
      <c r="H18" s="529" t="s">
        <v>38</v>
      </c>
    </row>
    <row r="19">
      <c r="B19" s="526" t="s">
        <v>1306</v>
      </c>
      <c r="C19" s="527" t="s">
        <v>64</v>
      </c>
      <c r="D19" s="528" t="s">
        <v>1418</v>
      </c>
      <c r="E19" s="526">
        <v>5.0</v>
      </c>
      <c r="F19" s="526">
        <v>11.0</v>
      </c>
      <c r="G19" s="532">
        <v>25.0</v>
      </c>
      <c r="H19" s="526" t="s">
        <v>38</v>
      </c>
    </row>
    <row r="20">
      <c r="B20" s="529" t="s">
        <v>1307</v>
      </c>
      <c r="C20" s="530" t="s">
        <v>64</v>
      </c>
      <c r="D20" s="525" t="s">
        <v>87</v>
      </c>
      <c r="E20" s="529">
        <v>5.0</v>
      </c>
      <c r="F20" s="529">
        <v>12.0</v>
      </c>
      <c r="G20" s="531">
        <v>27.0</v>
      </c>
      <c r="H20" s="529" t="s">
        <v>38</v>
      </c>
    </row>
    <row r="21">
      <c r="B21" s="526" t="s">
        <v>1309</v>
      </c>
      <c r="C21" s="527" t="s">
        <v>64</v>
      </c>
      <c r="D21" s="528" t="s">
        <v>1295</v>
      </c>
      <c r="E21" s="526">
        <v>5.0</v>
      </c>
      <c r="F21" s="526">
        <v>12.0</v>
      </c>
      <c r="G21" s="532">
        <v>29.0</v>
      </c>
      <c r="H21" s="526" t="s">
        <v>39</v>
      </c>
    </row>
    <row r="22">
      <c r="B22" s="529" t="s">
        <v>1310</v>
      </c>
      <c r="C22" s="530" t="s">
        <v>1311</v>
      </c>
      <c r="D22" s="525" t="s">
        <v>1419</v>
      </c>
      <c r="E22" s="529">
        <v>5.0</v>
      </c>
      <c r="F22" s="529">
        <v>13.0</v>
      </c>
      <c r="G22" s="531">
        <v>31.0</v>
      </c>
      <c r="H22" s="529" t="s">
        <v>39</v>
      </c>
    </row>
    <row r="23">
      <c r="B23" s="526" t="s">
        <v>1313</v>
      </c>
      <c r="C23" s="527" t="s">
        <v>1311</v>
      </c>
      <c r="D23" s="528" t="s">
        <v>1420</v>
      </c>
      <c r="E23" s="526">
        <v>5.0</v>
      </c>
      <c r="F23" s="526">
        <v>13.0</v>
      </c>
      <c r="G23" s="532">
        <v>33.0</v>
      </c>
      <c r="H23" s="526" t="s">
        <v>39</v>
      </c>
    </row>
    <row r="24">
      <c r="B24" s="529" t="s">
        <v>1315</v>
      </c>
      <c r="C24" s="530" t="s">
        <v>1311</v>
      </c>
      <c r="D24" s="525" t="s">
        <v>1295</v>
      </c>
      <c r="E24" s="529">
        <v>5.0</v>
      </c>
      <c r="F24" s="529">
        <v>14.0</v>
      </c>
      <c r="G24" s="531">
        <v>35.0</v>
      </c>
      <c r="H24" s="529" t="s">
        <v>990</v>
      </c>
    </row>
    <row r="25">
      <c r="B25" s="526" t="s">
        <v>1316</v>
      </c>
      <c r="C25" s="527" t="s">
        <v>1311</v>
      </c>
      <c r="D25" s="528" t="s">
        <v>1421</v>
      </c>
      <c r="E25" s="526">
        <v>5.0</v>
      </c>
      <c r="F25" s="526">
        <v>14.0</v>
      </c>
      <c r="G25" s="532">
        <v>38.0</v>
      </c>
      <c r="H25" s="526" t="s">
        <v>990</v>
      </c>
    </row>
    <row r="26">
      <c r="B26" s="533" t="s">
        <v>7</v>
      </c>
      <c r="C26" s="534"/>
      <c r="D26" s="534"/>
      <c r="E26" s="534"/>
      <c r="F26" s="534"/>
      <c r="G26" s="534"/>
      <c r="H26" s="534"/>
    </row>
    <row r="27">
      <c r="B27" s="535" t="s">
        <v>8</v>
      </c>
      <c r="C27" s="536" t="s">
        <v>1367</v>
      </c>
      <c r="D27" s="537"/>
      <c r="E27" s="537"/>
      <c r="F27" s="537"/>
      <c r="G27" s="537"/>
      <c r="H27" s="537"/>
    </row>
    <row r="28">
      <c r="B28" s="535" t="s">
        <v>9</v>
      </c>
      <c r="C28" s="536" t="s">
        <v>1368</v>
      </c>
      <c r="D28" s="537"/>
      <c r="E28" s="537"/>
      <c r="F28" s="537"/>
      <c r="G28" s="537"/>
      <c r="H28" s="537"/>
    </row>
    <row r="29">
      <c r="B29" s="537"/>
      <c r="C29" s="537"/>
      <c r="D29" s="537"/>
      <c r="E29" s="537"/>
      <c r="F29" s="537"/>
      <c r="G29" s="537"/>
      <c r="H29" s="537"/>
    </row>
    <row r="30">
      <c r="B30" s="538" t="s">
        <v>10</v>
      </c>
      <c r="C30" s="537"/>
      <c r="D30" s="537"/>
      <c r="E30" s="537"/>
      <c r="F30" s="537"/>
      <c r="G30" s="537"/>
      <c r="H30" s="537"/>
    </row>
    <row r="31">
      <c r="B31" s="535" t="s">
        <v>11</v>
      </c>
      <c r="C31" s="536" t="s">
        <v>1320</v>
      </c>
      <c r="D31" s="537"/>
      <c r="E31" s="537"/>
      <c r="F31" s="537"/>
      <c r="G31" s="537"/>
      <c r="H31" s="537"/>
    </row>
    <row r="32">
      <c r="B32" s="535" t="s">
        <v>12</v>
      </c>
      <c r="C32" s="536" t="s">
        <v>111</v>
      </c>
      <c r="D32" s="537"/>
      <c r="E32" s="537"/>
      <c r="F32" s="537"/>
      <c r="G32" s="537"/>
      <c r="H32" s="537"/>
    </row>
    <row r="33">
      <c r="B33" s="535" t="s">
        <v>13</v>
      </c>
      <c r="C33" s="536" t="s">
        <v>1322</v>
      </c>
      <c r="D33" s="537"/>
      <c r="E33" s="537"/>
      <c r="F33" s="537"/>
      <c r="G33" s="537"/>
      <c r="H33" s="537"/>
    </row>
    <row r="34">
      <c r="B34" s="535" t="s">
        <v>14</v>
      </c>
      <c r="C34" s="536" t="s">
        <v>1369</v>
      </c>
      <c r="D34" s="537"/>
      <c r="E34" s="537"/>
      <c r="F34" s="537"/>
      <c r="G34" s="537"/>
      <c r="H34" s="537"/>
    </row>
    <row r="35">
      <c r="B35" s="539" t="s">
        <v>15</v>
      </c>
      <c r="C35" s="557" t="s">
        <v>1422</v>
      </c>
      <c r="D35" s="540"/>
      <c r="E35" s="540"/>
      <c r="F35" s="540"/>
      <c r="G35" s="540"/>
      <c r="H35" s="540"/>
    </row>
    <row r="38">
      <c r="B38" s="541"/>
      <c r="C38" s="542" t="s">
        <v>1411</v>
      </c>
      <c r="D38" s="518"/>
      <c r="E38" s="518"/>
      <c r="F38" s="518"/>
      <c r="G38" s="518"/>
      <c r="H38" s="518"/>
    </row>
    <row r="39">
      <c r="B39" s="543"/>
      <c r="C39" s="544" t="s">
        <v>1423</v>
      </c>
      <c r="G39" s="544"/>
      <c r="H39" s="544"/>
    </row>
    <row r="40">
      <c r="B40" s="543"/>
      <c r="C40" s="568" t="s">
        <v>1424</v>
      </c>
      <c r="D40" s="569" t="s">
        <v>1425</v>
      </c>
      <c r="E40" s="544"/>
      <c r="F40" s="544"/>
      <c r="G40" s="544"/>
      <c r="H40" s="544"/>
    </row>
    <row r="41">
      <c r="B41" s="543"/>
      <c r="C41" s="570" t="s">
        <v>35</v>
      </c>
      <c r="D41" s="528" t="s">
        <v>377</v>
      </c>
      <c r="E41" s="544"/>
      <c r="F41" s="544"/>
      <c r="G41" s="544"/>
      <c r="H41" s="544"/>
    </row>
    <row r="42">
      <c r="B42" s="543"/>
      <c r="C42" s="571" t="s">
        <v>37</v>
      </c>
      <c r="D42" s="544" t="s">
        <v>576</v>
      </c>
      <c r="E42" s="544"/>
      <c r="F42" s="544"/>
      <c r="G42" s="544"/>
      <c r="H42" s="544"/>
    </row>
    <row r="43">
      <c r="B43" s="543"/>
      <c r="C43" s="570" t="s">
        <v>39</v>
      </c>
      <c r="D43" s="528" t="s">
        <v>658</v>
      </c>
      <c r="E43" s="544"/>
      <c r="F43" s="544"/>
      <c r="G43" s="544"/>
      <c r="H43" s="544"/>
    </row>
    <row r="44">
      <c r="B44" s="543"/>
      <c r="C44" s="571" t="s">
        <v>1089</v>
      </c>
      <c r="D44" s="544" t="s">
        <v>810</v>
      </c>
      <c r="E44" s="544"/>
      <c r="F44" s="544"/>
      <c r="G44" s="544"/>
      <c r="H44" s="544"/>
    </row>
    <row r="45">
      <c r="B45" s="543"/>
      <c r="C45" s="570" t="s">
        <v>1193</v>
      </c>
      <c r="D45" s="528" t="s">
        <v>947</v>
      </c>
      <c r="E45" s="544"/>
      <c r="F45" s="544"/>
      <c r="G45" s="544"/>
      <c r="H45" s="544"/>
    </row>
    <row r="46" ht="1.5" customHeight="1">
      <c r="B46" s="543"/>
      <c r="C46" s="544"/>
      <c r="D46" s="544"/>
      <c r="E46" s="544"/>
      <c r="F46" s="544"/>
      <c r="G46" s="544"/>
      <c r="H46" s="544"/>
    </row>
    <row r="48">
      <c r="B48" s="541" t="s">
        <v>1325</v>
      </c>
      <c r="C48" s="542" t="s">
        <v>1412</v>
      </c>
      <c r="D48" s="518"/>
      <c r="E48" s="518"/>
      <c r="F48" s="518"/>
      <c r="G48" s="518"/>
      <c r="H48" s="518"/>
    </row>
    <row r="49">
      <c r="B49" s="543"/>
      <c r="C49" s="544" t="s">
        <v>1426</v>
      </c>
      <c r="G49" s="544"/>
      <c r="H49" s="544"/>
    </row>
    <row r="51">
      <c r="B51" s="541" t="s">
        <v>1325</v>
      </c>
      <c r="C51" s="542" t="s">
        <v>1392</v>
      </c>
      <c r="D51" s="518"/>
      <c r="E51" s="518"/>
      <c r="F51" s="518"/>
      <c r="G51" s="518"/>
      <c r="H51" s="518"/>
    </row>
    <row r="52">
      <c r="B52" s="543"/>
      <c r="C52" s="544" t="s">
        <v>1427</v>
      </c>
      <c r="G52" s="544"/>
      <c r="H52" s="544"/>
    </row>
    <row r="54">
      <c r="B54" s="541" t="s">
        <v>1328</v>
      </c>
      <c r="C54" s="542" t="s">
        <v>1413</v>
      </c>
      <c r="D54" s="518"/>
      <c r="E54" s="518"/>
      <c r="F54" s="518"/>
      <c r="G54" s="518"/>
      <c r="H54" s="518"/>
    </row>
    <row r="55">
      <c r="B55" s="543"/>
      <c r="C55" s="544" t="s">
        <v>1428</v>
      </c>
      <c r="G55" s="544"/>
      <c r="H55" s="544"/>
    </row>
    <row r="57">
      <c r="B57" s="541" t="s">
        <v>1330</v>
      </c>
      <c r="C57" s="542" t="s">
        <v>1331</v>
      </c>
      <c r="D57" s="518"/>
      <c r="E57" s="518"/>
      <c r="F57" s="518"/>
      <c r="G57" s="518"/>
      <c r="H57" s="518"/>
    </row>
    <row r="58">
      <c r="B58" s="543"/>
      <c r="C58" s="544"/>
    </row>
    <row r="60">
      <c r="B60" s="541" t="s">
        <v>1332</v>
      </c>
      <c r="C60" s="542" t="s">
        <v>1414</v>
      </c>
      <c r="D60" s="518"/>
      <c r="E60" s="518"/>
      <c r="F60" s="518"/>
      <c r="G60" s="518"/>
      <c r="H60" s="518"/>
    </row>
    <row r="61">
      <c r="B61" s="543"/>
      <c r="C61" s="544" t="s">
        <v>1429</v>
      </c>
      <c r="G61" s="544"/>
      <c r="H61" s="544"/>
    </row>
    <row r="63">
      <c r="B63" s="541" t="s">
        <v>1373</v>
      </c>
      <c r="C63" s="542" t="s">
        <v>1415</v>
      </c>
      <c r="D63" s="518"/>
      <c r="E63" s="518"/>
      <c r="F63" s="518"/>
      <c r="G63" s="518"/>
      <c r="H63" s="518"/>
    </row>
    <row r="64">
      <c r="B64" s="543"/>
      <c r="C64" s="544" t="s">
        <v>1430</v>
      </c>
      <c r="G64" s="544"/>
      <c r="H64" s="544"/>
    </row>
    <row r="66">
      <c r="B66" s="541" t="s">
        <v>1337</v>
      </c>
      <c r="C66" s="542" t="s">
        <v>1331</v>
      </c>
      <c r="D66" s="518"/>
      <c r="E66" s="518"/>
      <c r="F66" s="518"/>
      <c r="G66" s="518"/>
      <c r="H66" s="518"/>
    </row>
    <row r="67">
      <c r="B67" s="543"/>
      <c r="C67" s="544"/>
    </row>
    <row r="69">
      <c r="B69" s="541" t="s">
        <v>1338</v>
      </c>
      <c r="C69" s="542" t="s">
        <v>1416</v>
      </c>
      <c r="D69" s="518"/>
      <c r="E69" s="518"/>
      <c r="F69" s="518"/>
      <c r="G69" s="518"/>
      <c r="H69" s="518"/>
    </row>
    <row r="70">
      <c r="B70" s="543"/>
      <c r="C70" s="544" t="s">
        <v>1431</v>
      </c>
      <c r="G70" s="544"/>
      <c r="H70" s="544"/>
    </row>
    <row r="72">
      <c r="B72" s="541" t="s">
        <v>1375</v>
      </c>
      <c r="C72" s="542" t="s">
        <v>1417</v>
      </c>
      <c r="D72" s="518"/>
      <c r="E72" s="518"/>
      <c r="F72" s="518"/>
      <c r="G72" s="518"/>
      <c r="H72" s="518"/>
    </row>
    <row r="73">
      <c r="B73" s="543"/>
      <c r="C73" s="544" t="s">
        <v>1432</v>
      </c>
      <c r="G73" s="544"/>
      <c r="H73" s="544"/>
    </row>
    <row r="75">
      <c r="B75" s="541" t="s">
        <v>1342</v>
      </c>
      <c r="C75" s="542" t="s">
        <v>1331</v>
      </c>
      <c r="D75" s="518"/>
      <c r="E75" s="518"/>
      <c r="F75" s="518"/>
      <c r="G75" s="518"/>
      <c r="H75" s="518"/>
    </row>
    <row r="76">
      <c r="B76" s="543"/>
      <c r="C76" s="544"/>
    </row>
    <row r="78">
      <c r="B78" s="541" t="s">
        <v>1343</v>
      </c>
      <c r="C78" s="542" t="s">
        <v>1418</v>
      </c>
      <c r="D78" s="518"/>
      <c r="E78" s="518"/>
      <c r="F78" s="518"/>
      <c r="G78" s="518"/>
      <c r="H78" s="518"/>
    </row>
    <row r="79">
      <c r="B79" s="543"/>
      <c r="C79" s="544" t="s">
        <v>1433</v>
      </c>
      <c r="G79" s="544"/>
      <c r="H79" s="544"/>
    </row>
    <row r="81">
      <c r="B81" s="541" t="s">
        <v>1347</v>
      </c>
      <c r="C81" s="542" t="s">
        <v>1331</v>
      </c>
      <c r="D81" s="518"/>
      <c r="E81" s="518"/>
      <c r="F81" s="518"/>
      <c r="G81" s="518"/>
      <c r="H81" s="518"/>
    </row>
    <row r="82">
      <c r="B82" s="543"/>
      <c r="C82" s="544"/>
    </row>
    <row r="84">
      <c r="B84" s="541" t="s">
        <v>1348</v>
      </c>
      <c r="C84" s="542" t="s">
        <v>1419</v>
      </c>
      <c r="D84" s="518"/>
      <c r="E84" s="518"/>
      <c r="F84" s="518"/>
      <c r="G84" s="518"/>
      <c r="H84" s="518"/>
    </row>
    <row r="85">
      <c r="B85" s="543"/>
      <c r="C85" s="544" t="s">
        <v>1434</v>
      </c>
      <c r="G85" s="544"/>
      <c r="H85" s="544"/>
    </row>
    <row r="86">
      <c r="C86" s="572" t="s">
        <v>1435</v>
      </c>
    </row>
    <row r="87">
      <c r="B87" s="541" t="s">
        <v>1350</v>
      </c>
      <c r="C87" s="542" t="s">
        <v>1420</v>
      </c>
      <c r="D87" s="518"/>
      <c r="E87" s="518"/>
      <c r="F87" s="518"/>
      <c r="G87" s="518"/>
      <c r="H87" s="518"/>
    </row>
    <row r="88">
      <c r="B88" s="543"/>
      <c r="C88" s="544" t="s">
        <v>1436</v>
      </c>
      <c r="G88" s="544"/>
      <c r="H88" s="544"/>
    </row>
    <row r="89">
      <c r="C89" s="572"/>
    </row>
    <row r="90">
      <c r="B90" s="541" t="s">
        <v>1352</v>
      </c>
      <c r="C90" s="542" t="s">
        <v>1331</v>
      </c>
      <c r="D90" s="518"/>
      <c r="E90" s="518"/>
      <c r="F90" s="518"/>
      <c r="G90" s="518"/>
      <c r="H90" s="518"/>
    </row>
    <row r="91">
      <c r="B91" s="543"/>
      <c r="C91" s="544"/>
    </row>
    <row r="93">
      <c r="B93" s="541" t="s">
        <v>1353</v>
      </c>
      <c r="C93" s="542" t="s">
        <v>1421</v>
      </c>
      <c r="D93" s="518"/>
      <c r="E93" s="518"/>
      <c r="F93" s="518"/>
      <c r="G93" s="518"/>
      <c r="H93" s="518"/>
    </row>
    <row r="94">
      <c r="B94" s="543"/>
      <c r="C94" s="544" t="s">
        <v>1437</v>
      </c>
    </row>
  </sheetData>
  <mergeCells count="40">
    <mergeCell ref="B1:H1"/>
    <mergeCell ref="C4:C6"/>
    <mergeCell ref="E4:E6"/>
    <mergeCell ref="F4:F6"/>
    <mergeCell ref="G4:G6"/>
    <mergeCell ref="H4:H6"/>
    <mergeCell ref="C38:H38"/>
    <mergeCell ref="C39:F39"/>
    <mergeCell ref="C48:H48"/>
    <mergeCell ref="C49:F49"/>
    <mergeCell ref="C51:H51"/>
    <mergeCell ref="C52:F52"/>
    <mergeCell ref="C54:H54"/>
    <mergeCell ref="C55:F55"/>
    <mergeCell ref="C57:H57"/>
    <mergeCell ref="C58:H58"/>
    <mergeCell ref="C60:H60"/>
    <mergeCell ref="C61:F61"/>
    <mergeCell ref="C63:H63"/>
    <mergeCell ref="C64:F64"/>
    <mergeCell ref="C66:H66"/>
    <mergeCell ref="C67:H67"/>
    <mergeCell ref="C69:H69"/>
    <mergeCell ref="C70:F70"/>
    <mergeCell ref="C72:H72"/>
    <mergeCell ref="C73:F73"/>
    <mergeCell ref="C75:H75"/>
    <mergeCell ref="C76:H76"/>
    <mergeCell ref="C88:F88"/>
    <mergeCell ref="C90:H90"/>
    <mergeCell ref="C91:H91"/>
    <mergeCell ref="C93:H93"/>
    <mergeCell ref="C94:H94"/>
    <mergeCell ref="C78:H78"/>
    <mergeCell ref="C79:F79"/>
    <mergeCell ref="C81:H81"/>
    <mergeCell ref="C82:H82"/>
    <mergeCell ref="C84:H84"/>
    <mergeCell ref="C85:F85"/>
    <mergeCell ref="C87:H8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88"/>
    <col customWidth="1" min="7" max="7" width="9.5"/>
    <col customWidth="1" min="8" max="8" width="13.88"/>
    <col customWidth="1" min="9" max="9" width="6.38"/>
  </cols>
  <sheetData>
    <row r="1">
      <c r="A1" s="65"/>
      <c r="B1" s="573" t="s">
        <v>234</v>
      </c>
      <c r="C1" s="518"/>
      <c r="D1" s="518"/>
      <c r="E1" s="518"/>
      <c r="F1" s="518"/>
      <c r="G1" s="518"/>
      <c r="H1" s="518"/>
      <c r="I1" s="65"/>
    </row>
    <row r="2">
      <c r="A2" s="65"/>
      <c r="B2" s="560"/>
      <c r="C2" s="559" t="s">
        <v>1381</v>
      </c>
      <c r="D2" s="560"/>
      <c r="E2" s="559" t="s">
        <v>1410</v>
      </c>
      <c r="F2" s="559" t="s">
        <v>1382</v>
      </c>
      <c r="G2" s="522" t="s">
        <v>1383</v>
      </c>
      <c r="H2" s="522" t="s">
        <v>1384</v>
      </c>
      <c r="I2" s="65"/>
    </row>
    <row r="3">
      <c r="A3" s="65"/>
      <c r="B3" s="519" t="s">
        <v>249</v>
      </c>
      <c r="C3" s="561" t="s">
        <v>1385</v>
      </c>
      <c r="D3" s="521" t="s">
        <v>1289</v>
      </c>
      <c r="E3" s="561" t="s">
        <v>1386</v>
      </c>
      <c r="F3" s="561" t="s">
        <v>1386</v>
      </c>
      <c r="G3" s="561" t="s">
        <v>1387</v>
      </c>
      <c r="H3" s="561" t="s">
        <v>1388</v>
      </c>
      <c r="I3" s="65"/>
    </row>
    <row r="4" ht="15.0" customHeight="1">
      <c r="A4" s="65"/>
      <c r="B4" s="523" t="s">
        <v>35</v>
      </c>
      <c r="C4" s="523">
        <f>+2</f>
        <v>2</v>
      </c>
      <c r="D4" s="547" t="s">
        <v>1438</v>
      </c>
      <c r="E4" s="523">
        <v>3.0</v>
      </c>
      <c r="F4" s="523">
        <v>6.0</v>
      </c>
      <c r="G4" s="523">
        <v>3.0</v>
      </c>
      <c r="H4" s="523" t="s">
        <v>35</v>
      </c>
      <c r="I4" s="65"/>
    </row>
    <row r="5" ht="15.0" customHeight="1">
      <c r="A5" s="65"/>
      <c r="B5" s="523" t="s">
        <v>35</v>
      </c>
      <c r="D5" s="547" t="s">
        <v>1392</v>
      </c>
      <c r="I5" s="65"/>
    </row>
    <row r="6">
      <c r="A6" s="65"/>
      <c r="B6" s="526" t="s">
        <v>36</v>
      </c>
      <c r="C6" s="526">
        <f t="shared" ref="C6:C8" si="1">+2</f>
        <v>2</v>
      </c>
      <c r="D6" s="549" t="s">
        <v>87</v>
      </c>
      <c r="E6" s="526">
        <v>3.0</v>
      </c>
      <c r="F6" s="526">
        <f>F4</f>
        <v>6</v>
      </c>
      <c r="G6" s="532">
        <v>5.0</v>
      </c>
      <c r="H6" s="526" t="s">
        <v>35</v>
      </c>
      <c r="I6" s="65"/>
    </row>
    <row r="7">
      <c r="A7" s="65"/>
      <c r="B7" s="529" t="s">
        <v>37</v>
      </c>
      <c r="C7" s="529">
        <f t="shared" si="1"/>
        <v>2</v>
      </c>
      <c r="D7" s="547" t="s">
        <v>87</v>
      </c>
      <c r="E7" s="529">
        <v>3.0</v>
      </c>
      <c r="F7" s="529">
        <f t="shared" ref="F7:F8" si="2">F6+1</f>
        <v>7</v>
      </c>
      <c r="G7" s="531">
        <v>6.0</v>
      </c>
      <c r="H7" s="529" t="s">
        <v>35</v>
      </c>
      <c r="I7" s="65"/>
    </row>
    <row r="8">
      <c r="A8" s="65"/>
      <c r="B8" s="526" t="s">
        <v>38</v>
      </c>
      <c r="C8" s="526">
        <f t="shared" si="1"/>
        <v>2</v>
      </c>
      <c r="D8" s="549" t="s">
        <v>1295</v>
      </c>
      <c r="E8" s="526">
        <v>4.0</v>
      </c>
      <c r="F8" s="526">
        <f t="shared" si="2"/>
        <v>8</v>
      </c>
      <c r="G8" s="532">
        <v>8.0</v>
      </c>
      <c r="H8" s="526" t="s">
        <v>35</v>
      </c>
      <c r="I8" s="65"/>
    </row>
    <row r="9">
      <c r="A9" s="65"/>
      <c r="B9" s="529" t="s">
        <v>39</v>
      </c>
      <c r="C9" s="529">
        <f t="shared" ref="C9:C12" si="3">+3</f>
        <v>3</v>
      </c>
      <c r="D9" s="525" t="s">
        <v>87</v>
      </c>
      <c r="E9" s="529">
        <v>4.0</v>
      </c>
      <c r="F9" s="529">
        <f>F8</f>
        <v>8</v>
      </c>
      <c r="G9" s="531">
        <v>11.0</v>
      </c>
      <c r="H9" s="529" t="s">
        <v>36</v>
      </c>
      <c r="I9" s="65"/>
    </row>
    <row r="10">
      <c r="A10" s="65"/>
      <c r="B10" s="526" t="s">
        <v>990</v>
      </c>
      <c r="C10" s="526">
        <f t="shared" si="3"/>
        <v>3</v>
      </c>
      <c r="D10" s="549" t="s">
        <v>1439</v>
      </c>
      <c r="E10" s="526">
        <v>4.0</v>
      </c>
      <c r="F10" s="526">
        <f t="shared" ref="F10:F11" si="4">F9+1</f>
        <v>9</v>
      </c>
      <c r="G10" s="532">
        <v>12.0</v>
      </c>
      <c r="H10" s="526" t="s">
        <v>36</v>
      </c>
      <c r="I10" s="65"/>
    </row>
    <row r="11">
      <c r="A11" s="65"/>
      <c r="B11" s="529" t="s">
        <v>1089</v>
      </c>
      <c r="C11" s="529">
        <f t="shared" si="3"/>
        <v>3</v>
      </c>
      <c r="D11" s="525" t="s">
        <v>87</v>
      </c>
      <c r="E11" s="529">
        <v>4.0</v>
      </c>
      <c r="F11" s="529">
        <f t="shared" si="4"/>
        <v>10</v>
      </c>
      <c r="G11" s="531">
        <v>14.0</v>
      </c>
      <c r="H11" s="529" t="s">
        <v>36</v>
      </c>
      <c r="I11" s="65"/>
    </row>
    <row r="12">
      <c r="A12" s="65"/>
      <c r="B12" s="526" t="s">
        <v>1149</v>
      </c>
      <c r="C12" s="526">
        <f t="shared" si="3"/>
        <v>3</v>
      </c>
      <c r="D12" s="549" t="s">
        <v>1295</v>
      </c>
      <c r="E12" s="526">
        <v>4.0</v>
      </c>
      <c r="F12" s="526">
        <f>F11</f>
        <v>10</v>
      </c>
      <c r="G12" s="532">
        <v>15.0</v>
      </c>
      <c r="H12" s="526" t="s">
        <v>36</v>
      </c>
      <c r="I12" s="65"/>
    </row>
    <row r="13">
      <c r="A13" s="65"/>
      <c r="B13" s="529" t="s">
        <v>1193</v>
      </c>
      <c r="C13" s="529">
        <f t="shared" ref="C13:C16" si="5">+4</f>
        <v>4</v>
      </c>
      <c r="D13" s="525" t="s">
        <v>87</v>
      </c>
      <c r="E13" s="529">
        <v>4.0</v>
      </c>
      <c r="F13" s="529">
        <f t="shared" ref="F13:F14" si="6">F12+1</f>
        <v>11</v>
      </c>
      <c r="G13" s="531">
        <v>18.0</v>
      </c>
      <c r="H13" s="529" t="s">
        <v>37</v>
      </c>
      <c r="I13" s="65"/>
    </row>
    <row r="14">
      <c r="A14" s="65"/>
      <c r="B14" s="526" t="s">
        <v>1300</v>
      </c>
      <c r="C14" s="526">
        <f t="shared" si="5"/>
        <v>4</v>
      </c>
      <c r="D14" s="549" t="s">
        <v>87</v>
      </c>
      <c r="E14" s="526">
        <v>5.0</v>
      </c>
      <c r="F14" s="526">
        <f t="shared" si="6"/>
        <v>12</v>
      </c>
      <c r="G14" s="532">
        <v>19.0</v>
      </c>
      <c r="H14" s="526" t="s">
        <v>37</v>
      </c>
      <c r="I14" s="65"/>
    </row>
    <row r="15">
      <c r="A15" s="65"/>
      <c r="B15" s="529" t="s">
        <v>1301</v>
      </c>
      <c r="C15" s="529">
        <f t="shared" si="5"/>
        <v>4</v>
      </c>
      <c r="D15" s="525" t="s">
        <v>87</v>
      </c>
      <c r="E15" s="529">
        <v>5.0</v>
      </c>
      <c r="F15" s="529">
        <f>F14</f>
        <v>12</v>
      </c>
      <c r="G15" s="531">
        <v>21.0</v>
      </c>
      <c r="H15" s="529" t="s">
        <v>37</v>
      </c>
      <c r="I15" s="65"/>
    </row>
    <row r="16">
      <c r="A16" s="65"/>
      <c r="B16" s="526" t="s">
        <v>1303</v>
      </c>
      <c r="C16" s="526">
        <f t="shared" si="5"/>
        <v>4</v>
      </c>
      <c r="D16" s="549" t="s">
        <v>1295</v>
      </c>
      <c r="E16" s="526">
        <v>5.0</v>
      </c>
      <c r="F16" s="526">
        <f t="shared" ref="F16:F17" si="7">F15+1</f>
        <v>13</v>
      </c>
      <c r="G16" s="532">
        <v>22.0</v>
      </c>
      <c r="H16" s="526" t="s">
        <v>37</v>
      </c>
      <c r="I16" s="65"/>
    </row>
    <row r="17">
      <c r="A17" s="65"/>
      <c r="B17" s="529" t="s">
        <v>1304</v>
      </c>
      <c r="C17" s="529">
        <f t="shared" ref="C17:C20" si="8">+5</f>
        <v>5</v>
      </c>
      <c r="D17" s="525" t="s">
        <v>87</v>
      </c>
      <c r="E17" s="529">
        <v>5.0</v>
      </c>
      <c r="F17" s="529">
        <f t="shared" si="7"/>
        <v>14</v>
      </c>
      <c r="G17" s="531">
        <v>24.0</v>
      </c>
      <c r="H17" s="529" t="s">
        <v>38</v>
      </c>
      <c r="I17" s="65"/>
    </row>
    <row r="18">
      <c r="A18" s="65"/>
      <c r="B18" s="526" t="s">
        <v>1306</v>
      </c>
      <c r="C18" s="526">
        <f t="shared" si="8"/>
        <v>5</v>
      </c>
      <c r="D18" s="549" t="s">
        <v>1440</v>
      </c>
      <c r="E18" s="526">
        <v>5.0</v>
      </c>
      <c r="F18" s="526">
        <f>F17</f>
        <v>14</v>
      </c>
      <c r="G18" s="532">
        <v>25.0</v>
      </c>
      <c r="H18" s="526" t="s">
        <v>38</v>
      </c>
      <c r="I18" s="65"/>
    </row>
    <row r="19">
      <c r="A19" s="65"/>
      <c r="B19" s="529" t="s">
        <v>1307</v>
      </c>
      <c r="C19" s="529">
        <f t="shared" si="8"/>
        <v>5</v>
      </c>
      <c r="D19" s="525" t="s">
        <v>87</v>
      </c>
      <c r="E19" s="529">
        <v>5.0</v>
      </c>
      <c r="F19" s="529">
        <f t="shared" ref="F19:F20" si="9">F18+1</f>
        <v>15</v>
      </c>
      <c r="G19" s="531">
        <v>27.0</v>
      </c>
      <c r="H19" s="529" t="s">
        <v>38</v>
      </c>
      <c r="I19" s="65"/>
    </row>
    <row r="20">
      <c r="A20" s="65"/>
      <c r="B20" s="526" t="s">
        <v>1309</v>
      </c>
      <c r="C20" s="526">
        <f t="shared" si="8"/>
        <v>5</v>
      </c>
      <c r="D20" s="549" t="s">
        <v>1295</v>
      </c>
      <c r="E20" s="526">
        <v>5.0</v>
      </c>
      <c r="F20" s="526">
        <f t="shared" si="9"/>
        <v>16</v>
      </c>
      <c r="G20" s="532">
        <v>29.0</v>
      </c>
      <c r="H20" s="526" t="s">
        <v>39</v>
      </c>
      <c r="I20" s="65"/>
    </row>
    <row r="21">
      <c r="A21" s="65"/>
      <c r="B21" s="529" t="s">
        <v>1310</v>
      </c>
      <c r="C21" s="529">
        <f t="shared" ref="C21:C24" si="10">+6</f>
        <v>6</v>
      </c>
      <c r="D21" s="525" t="s">
        <v>87</v>
      </c>
      <c r="E21" s="529">
        <v>5.0</v>
      </c>
      <c r="F21" s="529">
        <f>F20</f>
        <v>16</v>
      </c>
      <c r="G21" s="531">
        <v>31.0</v>
      </c>
      <c r="H21" s="529" t="s">
        <v>39</v>
      </c>
      <c r="I21" s="65"/>
    </row>
    <row r="22">
      <c r="A22" s="65"/>
      <c r="B22" s="526" t="s">
        <v>1313</v>
      </c>
      <c r="C22" s="526">
        <f t="shared" si="10"/>
        <v>6</v>
      </c>
      <c r="D22" s="549" t="s">
        <v>1441</v>
      </c>
      <c r="E22" s="526">
        <v>5.0</v>
      </c>
      <c r="F22" s="526">
        <f t="shared" ref="F22:F23" si="11">F21+1</f>
        <v>17</v>
      </c>
      <c r="G22" s="532">
        <v>33.0</v>
      </c>
      <c r="H22" s="526" t="s">
        <v>39</v>
      </c>
      <c r="I22" s="65"/>
    </row>
    <row r="23">
      <c r="A23" s="65"/>
      <c r="B23" s="529" t="s">
        <v>1315</v>
      </c>
      <c r="C23" s="529">
        <f t="shared" si="10"/>
        <v>6</v>
      </c>
      <c r="D23" s="556" t="s">
        <v>1295</v>
      </c>
      <c r="E23" s="529">
        <v>5.0</v>
      </c>
      <c r="F23" s="529">
        <f t="shared" si="11"/>
        <v>18</v>
      </c>
      <c r="G23" s="531">
        <v>35.0</v>
      </c>
      <c r="H23" s="529" t="s">
        <v>990</v>
      </c>
      <c r="I23" s="65"/>
    </row>
    <row r="24">
      <c r="A24" s="65"/>
      <c r="B24" s="526" t="s">
        <v>1316</v>
      </c>
      <c r="C24" s="526">
        <f t="shared" si="10"/>
        <v>6</v>
      </c>
      <c r="D24" s="549" t="s">
        <v>1442</v>
      </c>
      <c r="E24" s="526">
        <v>5.0</v>
      </c>
      <c r="F24" s="526">
        <v>18.0</v>
      </c>
      <c r="G24" s="532">
        <v>38.0</v>
      </c>
      <c r="H24" s="526" t="s">
        <v>990</v>
      </c>
      <c r="I24" s="65"/>
    </row>
    <row r="25">
      <c r="A25" s="65"/>
      <c r="B25" s="533" t="s">
        <v>7</v>
      </c>
      <c r="C25" s="534"/>
      <c r="D25" s="534"/>
      <c r="E25" s="534"/>
      <c r="F25" s="534"/>
      <c r="G25" s="534"/>
      <c r="H25" s="534"/>
      <c r="I25" s="65"/>
    </row>
    <row r="26">
      <c r="A26" s="65"/>
      <c r="B26" s="535" t="s">
        <v>8</v>
      </c>
      <c r="C26" s="536" t="s">
        <v>1443</v>
      </c>
      <c r="D26" s="537"/>
      <c r="E26" s="537"/>
      <c r="F26" s="537"/>
      <c r="G26" s="537"/>
      <c r="H26" s="537"/>
      <c r="I26" s="65"/>
    </row>
    <row r="27">
      <c r="A27" s="65"/>
      <c r="B27" s="535" t="s">
        <v>9</v>
      </c>
      <c r="C27" s="536" t="s">
        <v>1444</v>
      </c>
      <c r="D27" s="537"/>
      <c r="E27" s="537"/>
      <c r="F27" s="537"/>
      <c r="G27" s="537"/>
      <c r="H27" s="537"/>
      <c r="I27" s="65"/>
    </row>
    <row r="28">
      <c r="A28" s="65"/>
      <c r="B28" s="537"/>
      <c r="C28" s="537"/>
      <c r="D28" s="537"/>
      <c r="E28" s="537"/>
      <c r="F28" s="537"/>
      <c r="G28" s="537"/>
      <c r="H28" s="537"/>
      <c r="I28" s="65"/>
    </row>
    <row r="29">
      <c r="A29" s="65"/>
      <c r="B29" s="538" t="s">
        <v>10</v>
      </c>
      <c r="C29" s="537"/>
      <c r="D29" s="537"/>
      <c r="E29" s="537"/>
      <c r="F29" s="537"/>
      <c r="G29" s="537"/>
      <c r="H29" s="537"/>
      <c r="I29" s="65"/>
    </row>
    <row r="30">
      <c r="A30" s="65"/>
      <c r="B30" s="535" t="s">
        <v>11</v>
      </c>
      <c r="C30" s="536" t="s">
        <v>1322</v>
      </c>
      <c r="D30" s="537"/>
      <c r="E30" s="537"/>
      <c r="F30" s="537"/>
      <c r="G30" s="537"/>
      <c r="H30" s="537"/>
      <c r="I30" s="65"/>
    </row>
    <row r="31">
      <c r="A31" s="65"/>
      <c r="B31" s="535" t="s">
        <v>12</v>
      </c>
      <c r="C31" s="536" t="s">
        <v>1445</v>
      </c>
      <c r="D31" s="537"/>
      <c r="E31" s="537"/>
      <c r="F31" s="537"/>
      <c r="G31" s="537"/>
      <c r="H31" s="537"/>
      <c r="I31" s="65"/>
    </row>
    <row r="32">
      <c r="A32" s="65"/>
      <c r="B32" s="535" t="s">
        <v>13</v>
      </c>
      <c r="C32" s="536" t="s">
        <v>1322</v>
      </c>
      <c r="D32" s="537"/>
      <c r="E32" s="537"/>
      <c r="F32" s="537"/>
      <c r="G32" s="537"/>
      <c r="H32" s="537"/>
      <c r="I32" s="65"/>
    </row>
    <row r="33">
      <c r="A33" s="65"/>
      <c r="B33" s="535" t="s">
        <v>14</v>
      </c>
      <c r="C33" s="536" t="s">
        <v>1446</v>
      </c>
      <c r="D33" s="537"/>
      <c r="E33" s="537"/>
      <c r="F33" s="537"/>
      <c r="G33" s="537"/>
      <c r="H33" s="537"/>
      <c r="I33" s="65"/>
    </row>
    <row r="34">
      <c r="A34" s="65"/>
      <c r="B34" s="539" t="s">
        <v>15</v>
      </c>
      <c r="C34" s="557" t="s">
        <v>1447</v>
      </c>
      <c r="D34" s="540"/>
      <c r="E34" s="540"/>
      <c r="F34" s="540"/>
      <c r="G34" s="540"/>
      <c r="H34" s="540"/>
      <c r="I34" s="65"/>
    </row>
    <row r="35">
      <c r="A35" s="65"/>
      <c r="I35" s="65"/>
    </row>
    <row r="36">
      <c r="A36" s="65"/>
      <c r="I36" s="65"/>
    </row>
    <row r="37">
      <c r="A37" s="65"/>
      <c r="B37" s="541" t="s">
        <v>1325</v>
      </c>
      <c r="C37" s="542" t="s">
        <v>1438</v>
      </c>
      <c r="D37" s="518"/>
      <c r="E37" s="518"/>
      <c r="F37" s="518"/>
      <c r="G37" s="542"/>
      <c r="H37" s="542"/>
      <c r="I37" s="65"/>
    </row>
    <row r="38">
      <c r="A38" s="65"/>
      <c r="B38" s="543"/>
      <c r="C38" s="544" t="s">
        <v>1448</v>
      </c>
      <c r="G38" s="544"/>
      <c r="H38" s="544"/>
      <c r="I38" s="65"/>
    </row>
    <row r="39">
      <c r="A39" s="65"/>
      <c r="I39" s="65"/>
    </row>
    <row r="40">
      <c r="A40" s="65"/>
      <c r="B40" s="541" t="s">
        <v>1325</v>
      </c>
      <c r="C40" s="542" t="s">
        <v>1392</v>
      </c>
      <c r="D40" s="518"/>
      <c r="E40" s="518"/>
      <c r="F40" s="518"/>
      <c r="G40" s="542"/>
      <c r="H40" s="542"/>
      <c r="I40" s="65"/>
    </row>
    <row r="41">
      <c r="A41" s="65"/>
      <c r="B41" s="543"/>
      <c r="C41" s="544" t="s">
        <v>1449</v>
      </c>
      <c r="G41" s="544"/>
      <c r="H41" s="544"/>
      <c r="I41" s="65"/>
    </row>
    <row r="42">
      <c r="A42" s="65"/>
      <c r="I42" s="65"/>
    </row>
    <row r="43">
      <c r="A43" s="65"/>
      <c r="B43" s="541" t="s">
        <v>1330</v>
      </c>
      <c r="C43" s="542" t="s">
        <v>1331</v>
      </c>
      <c r="D43" s="518"/>
      <c r="E43" s="518"/>
      <c r="F43" s="518"/>
      <c r="G43" s="542"/>
      <c r="H43" s="542"/>
      <c r="I43" s="65"/>
    </row>
    <row r="44">
      <c r="A44" s="65"/>
      <c r="B44" s="543"/>
      <c r="C44" s="544"/>
      <c r="G44" s="544"/>
      <c r="H44" s="544"/>
      <c r="I44" s="65"/>
    </row>
    <row r="45">
      <c r="A45" s="65"/>
      <c r="I45" s="65"/>
    </row>
    <row r="46">
      <c r="A46" s="65"/>
      <c r="B46" s="541" t="s">
        <v>1373</v>
      </c>
      <c r="C46" s="542" t="s">
        <v>1439</v>
      </c>
      <c r="D46" s="518"/>
      <c r="E46" s="518"/>
      <c r="F46" s="518"/>
      <c r="G46" s="542"/>
      <c r="H46" s="542"/>
      <c r="I46" s="65"/>
    </row>
    <row r="47">
      <c r="A47" s="65"/>
      <c r="B47" s="543"/>
      <c r="C47" s="544" t="s">
        <v>1450</v>
      </c>
      <c r="G47" s="544"/>
      <c r="H47" s="544"/>
      <c r="I47" s="65"/>
    </row>
    <row r="48">
      <c r="A48" s="65"/>
      <c r="I48" s="65"/>
    </row>
    <row r="49">
      <c r="A49" s="65"/>
      <c r="B49" s="541" t="s">
        <v>1337</v>
      </c>
      <c r="C49" s="542" t="s">
        <v>1331</v>
      </c>
      <c r="D49" s="518"/>
      <c r="E49" s="518"/>
      <c r="F49" s="518"/>
      <c r="G49" s="542"/>
      <c r="H49" s="542"/>
      <c r="I49" s="65"/>
    </row>
    <row r="50">
      <c r="A50" s="65"/>
      <c r="B50" s="543"/>
      <c r="C50" s="544"/>
      <c r="G50" s="544"/>
      <c r="H50" s="544"/>
      <c r="I50" s="65"/>
    </row>
    <row r="51">
      <c r="A51" s="65"/>
      <c r="I51" s="65"/>
    </row>
    <row r="52">
      <c r="A52" s="65"/>
      <c r="B52" s="541" t="s">
        <v>1342</v>
      </c>
      <c r="C52" s="542" t="s">
        <v>1331</v>
      </c>
      <c r="D52" s="518"/>
      <c r="E52" s="518"/>
      <c r="F52" s="518"/>
      <c r="G52" s="542"/>
      <c r="H52" s="542"/>
      <c r="I52" s="65"/>
    </row>
    <row r="53">
      <c r="A53" s="65"/>
      <c r="B53" s="543"/>
      <c r="C53" s="544"/>
      <c r="G53" s="544"/>
      <c r="H53" s="544"/>
      <c r="I53" s="65"/>
    </row>
    <row r="54">
      <c r="A54" s="65"/>
      <c r="I54" s="65"/>
    </row>
    <row r="55">
      <c r="A55" s="65"/>
      <c r="B55" s="541" t="s">
        <v>1377</v>
      </c>
      <c r="C55" s="542" t="s">
        <v>1440</v>
      </c>
      <c r="D55" s="518"/>
      <c r="E55" s="518"/>
      <c r="F55" s="518"/>
      <c r="G55" s="542"/>
      <c r="H55" s="542"/>
      <c r="I55" s="65"/>
    </row>
    <row r="56">
      <c r="A56" s="65"/>
      <c r="B56" s="543"/>
      <c r="C56" s="544" t="s">
        <v>1451</v>
      </c>
      <c r="G56" s="544"/>
      <c r="H56" s="544"/>
      <c r="I56" s="65"/>
    </row>
    <row r="57">
      <c r="A57" s="65"/>
      <c r="I57" s="65"/>
    </row>
    <row r="58">
      <c r="A58" s="65"/>
      <c r="B58" s="541" t="s">
        <v>1347</v>
      </c>
      <c r="C58" s="542" t="s">
        <v>1331</v>
      </c>
      <c r="D58" s="518"/>
      <c r="E58" s="518"/>
      <c r="F58" s="518"/>
      <c r="G58" s="542"/>
      <c r="H58" s="542"/>
      <c r="I58" s="65"/>
    </row>
    <row r="59">
      <c r="A59" s="65"/>
      <c r="B59" s="543"/>
      <c r="C59" s="544"/>
      <c r="G59" s="544"/>
      <c r="H59" s="544"/>
      <c r="I59" s="65"/>
    </row>
    <row r="60">
      <c r="A60" s="65"/>
      <c r="I60" s="65"/>
    </row>
    <row r="61">
      <c r="A61" s="65"/>
      <c r="B61" s="541" t="s">
        <v>1350</v>
      </c>
      <c r="C61" s="542" t="s">
        <v>1441</v>
      </c>
      <c r="D61" s="518"/>
      <c r="E61" s="518"/>
      <c r="F61" s="518"/>
      <c r="G61" s="542"/>
      <c r="H61" s="542"/>
      <c r="I61" s="65"/>
    </row>
    <row r="62">
      <c r="A62" s="65"/>
      <c r="B62" s="543"/>
      <c r="C62" s="544" t="s">
        <v>1452</v>
      </c>
      <c r="G62" s="544"/>
      <c r="H62" s="544"/>
      <c r="I62" s="65"/>
    </row>
    <row r="63">
      <c r="A63" s="65"/>
      <c r="C63" s="572" t="s">
        <v>1435</v>
      </c>
      <c r="I63" s="65"/>
    </row>
    <row r="64">
      <c r="A64" s="65"/>
      <c r="B64" s="541" t="s">
        <v>1352</v>
      </c>
      <c r="C64" s="542" t="s">
        <v>1331</v>
      </c>
      <c r="D64" s="518"/>
      <c r="E64" s="518"/>
      <c r="F64" s="518"/>
      <c r="G64" s="542"/>
      <c r="H64" s="542"/>
      <c r="I64" s="65"/>
    </row>
    <row r="65">
      <c r="A65" s="65"/>
      <c r="B65" s="543"/>
      <c r="C65" s="544"/>
      <c r="G65" s="544"/>
      <c r="H65" s="544"/>
      <c r="I65" s="65"/>
    </row>
    <row r="66">
      <c r="A66" s="65"/>
      <c r="I66" s="65"/>
    </row>
    <row r="67">
      <c r="A67" s="65"/>
      <c r="B67" s="541" t="s">
        <v>1353</v>
      </c>
      <c r="C67" s="542" t="s">
        <v>1442</v>
      </c>
      <c r="D67" s="518"/>
      <c r="E67" s="518"/>
      <c r="F67" s="518"/>
      <c r="G67" s="542"/>
      <c r="H67" s="542"/>
      <c r="I67" s="65"/>
    </row>
    <row r="68">
      <c r="A68" s="65"/>
      <c r="B68" s="543"/>
      <c r="C68" s="544" t="s">
        <v>1453</v>
      </c>
      <c r="G68" s="544"/>
      <c r="H68" s="544"/>
      <c r="I68" s="65"/>
    </row>
    <row r="69">
      <c r="A69" s="65"/>
      <c r="I69" s="65"/>
    </row>
    <row r="70">
      <c r="A70" s="65"/>
      <c r="I70" s="65"/>
    </row>
    <row r="71">
      <c r="A71" s="65"/>
      <c r="I71" s="65"/>
    </row>
    <row r="72">
      <c r="A72" s="65"/>
      <c r="I72" s="65"/>
    </row>
    <row r="73">
      <c r="A73" s="65"/>
      <c r="I73" s="65"/>
    </row>
    <row r="74">
      <c r="A74" s="65"/>
      <c r="I74" s="65"/>
    </row>
    <row r="75">
      <c r="A75" s="65"/>
      <c r="I75" s="65"/>
    </row>
    <row r="76">
      <c r="A76" s="65"/>
      <c r="I76" s="65"/>
    </row>
    <row r="77">
      <c r="A77" s="65"/>
      <c r="I77" s="65"/>
    </row>
    <row r="78">
      <c r="A78" s="65"/>
      <c r="I78" s="65"/>
    </row>
    <row r="79">
      <c r="A79" s="65"/>
      <c r="I79" s="65"/>
    </row>
    <row r="80">
      <c r="A80" s="65"/>
      <c r="I80" s="65"/>
    </row>
    <row r="81">
      <c r="A81" s="65"/>
      <c r="I81" s="65"/>
    </row>
    <row r="82">
      <c r="A82" s="65"/>
      <c r="I82" s="65"/>
    </row>
    <row r="83">
      <c r="A83" s="65"/>
      <c r="I83" s="65"/>
    </row>
    <row r="84">
      <c r="A84" s="65"/>
      <c r="I84" s="65"/>
    </row>
    <row r="85">
      <c r="A85" s="65"/>
      <c r="I85" s="65"/>
    </row>
    <row r="86">
      <c r="A86" s="65"/>
      <c r="I86" s="65"/>
    </row>
    <row r="87">
      <c r="A87" s="65"/>
      <c r="I87" s="65"/>
    </row>
    <row r="88">
      <c r="A88" s="65"/>
      <c r="I88" s="65"/>
    </row>
    <row r="89">
      <c r="A89" s="65"/>
      <c r="I89" s="65"/>
    </row>
    <row r="90">
      <c r="A90" s="65"/>
      <c r="I90" s="65"/>
    </row>
    <row r="91">
      <c r="A91" s="65"/>
      <c r="I91" s="65"/>
    </row>
    <row r="92">
      <c r="A92" s="65"/>
      <c r="I92" s="65"/>
    </row>
    <row r="93">
      <c r="A93" s="65"/>
      <c r="I93" s="65"/>
    </row>
    <row r="94">
      <c r="A94" s="65"/>
      <c r="I94" s="65"/>
    </row>
    <row r="95">
      <c r="A95" s="65"/>
      <c r="I95" s="65"/>
    </row>
    <row r="96">
      <c r="A96" s="65"/>
      <c r="I96" s="65"/>
    </row>
    <row r="97">
      <c r="A97" s="65"/>
      <c r="I97" s="65"/>
    </row>
    <row r="98">
      <c r="A98" s="65"/>
      <c r="I98" s="65"/>
    </row>
    <row r="99">
      <c r="A99" s="65"/>
      <c r="I99" s="65"/>
    </row>
    <row r="100">
      <c r="A100" s="65"/>
      <c r="I100" s="65"/>
    </row>
    <row r="101">
      <c r="A101" s="65"/>
      <c r="I101" s="65"/>
    </row>
    <row r="102">
      <c r="A102" s="65"/>
      <c r="I102" s="65"/>
    </row>
    <row r="103">
      <c r="A103" s="65"/>
      <c r="I103" s="65"/>
    </row>
    <row r="104">
      <c r="A104" s="65"/>
      <c r="I104" s="65"/>
    </row>
    <row r="105">
      <c r="A105" s="65"/>
      <c r="I105" s="65"/>
    </row>
    <row r="106">
      <c r="A106" s="65"/>
      <c r="I106" s="65"/>
    </row>
    <row r="107">
      <c r="A107" s="65"/>
      <c r="I107" s="65"/>
    </row>
    <row r="108">
      <c r="A108" s="65"/>
      <c r="I108" s="65"/>
    </row>
    <row r="109">
      <c r="A109" s="65"/>
      <c r="I109" s="65"/>
    </row>
    <row r="110">
      <c r="A110" s="65"/>
      <c r="I110" s="65"/>
    </row>
    <row r="111">
      <c r="A111" s="65"/>
      <c r="I111" s="65"/>
    </row>
    <row r="112">
      <c r="A112" s="65"/>
      <c r="I112" s="65"/>
    </row>
    <row r="113">
      <c r="A113" s="65"/>
      <c r="I113" s="65"/>
    </row>
    <row r="114">
      <c r="A114" s="65"/>
      <c r="I114" s="65"/>
    </row>
    <row r="115">
      <c r="A115" s="65"/>
      <c r="I115" s="65"/>
    </row>
    <row r="116">
      <c r="A116" s="65"/>
      <c r="I116" s="65"/>
    </row>
    <row r="117">
      <c r="A117" s="65"/>
      <c r="I117" s="65"/>
    </row>
    <row r="118">
      <c r="A118" s="65"/>
      <c r="I118" s="65"/>
    </row>
    <row r="119">
      <c r="A119" s="65"/>
      <c r="I119" s="65"/>
    </row>
    <row r="120">
      <c r="A120" s="65"/>
      <c r="I120" s="65"/>
    </row>
    <row r="121">
      <c r="A121" s="65"/>
      <c r="I121" s="65"/>
    </row>
    <row r="122">
      <c r="A122" s="65"/>
      <c r="I122" s="65"/>
    </row>
    <row r="123">
      <c r="A123" s="65"/>
      <c r="I123" s="65"/>
    </row>
    <row r="124">
      <c r="A124" s="65"/>
      <c r="I124" s="65"/>
    </row>
    <row r="125">
      <c r="A125" s="65"/>
      <c r="I125" s="65"/>
    </row>
    <row r="126">
      <c r="A126" s="65"/>
      <c r="I126" s="65"/>
    </row>
    <row r="127">
      <c r="A127" s="65"/>
      <c r="I127" s="65"/>
    </row>
    <row r="128">
      <c r="A128" s="65"/>
      <c r="I128" s="65"/>
    </row>
    <row r="129">
      <c r="A129" s="65"/>
      <c r="I129" s="65"/>
    </row>
    <row r="130">
      <c r="A130" s="65"/>
      <c r="I130" s="65"/>
    </row>
    <row r="131">
      <c r="A131" s="65"/>
      <c r="I131" s="65"/>
    </row>
    <row r="132">
      <c r="A132" s="65"/>
      <c r="I132" s="65"/>
    </row>
    <row r="133">
      <c r="A133" s="65"/>
      <c r="I133" s="65"/>
    </row>
    <row r="134">
      <c r="A134" s="65"/>
      <c r="I134" s="65"/>
    </row>
    <row r="135">
      <c r="A135" s="65"/>
      <c r="I135" s="65"/>
    </row>
    <row r="136">
      <c r="A136" s="65"/>
      <c r="I136" s="65"/>
    </row>
    <row r="137">
      <c r="A137" s="65"/>
      <c r="I137" s="65"/>
    </row>
    <row r="138">
      <c r="A138" s="65"/>
      <c r="I138" s="65"/>
    </row>
    <row r="139">
      <c r="A139" s="65"/>
      <c r="I139" s="65"/>
    </row>
    <row r="140">
      <c r="A140" s="65"/>
      <c r="I140" s="65"/>
    </row>
    <row r="141">
      <c r="A141" s="65"/>
      <c r="I141" s="65"/>
    </row>
    <row r="142">
      <c r="A142" s="65"/>
      <c r="I142" s="65"/>
    </row>
    <row r="143">
      <c r="A143" s="65"/>
      <c r="I143" s="65"/>
    </row>
    <row r="144">
      <c r="A144" s="65"/>
      <c r="I144" s="65"/>
    </row>
    <row r="145">
      <c r="A145" s="65"/>
      <c r="I145" s="65"/>
    </row>
    <row r="146">
      <c r="A146" s="65"/>
      <c r="I146" s="65"/>
    </row>
    <row r="147">
      <c r="A147" s="65"/>
      <c r="I147" s="65"/>
    </row>
    <row r="148">
      <c r="A148" s="65"/>
      <c r="I148" s="65"/>
    </row>
    <row r="149">
      <c r="A149" s="65"/>
      <c r="I149" s="65"/>
    </row>
    <row r="150">
      <c r="A150" s="65"/>
      <c r="I150" s="65"/>
    </row>
    <row r="151">
      <c r="A151" s="65"/>
      <c r="I151" s="65"/>
    </row>
    <row r="152">
      <c r="A152" s="65"/>
      <c r="I152" s="65"/>
    </row>
    <row r="153">
      <c r="A153" s="65"/>
      <c r="I153" s="65"/>
    </row>
    <row r="154">
      <c r="A154" s="65"/>
      <c r="I154" s="65"/>
    </row>
    <row r="155">
      <c r="A155" s="65"/>
      <c r="I155" s="65"/>
    </row>
    <row r="156">
      <c r="A156" s="65"/>
      <c r="I156" s="65"/>
    </row>
    <row r="157">
      <c r="A157" s="65"/>
      <c r="I157" s="65"/>
    </row>
    <row r="158">
      <c r="A158" s="65"/>
      <c r="I158" s="65"/>
    </row>
    <row r="159">
      <c r="A159" s="65"/>
      <c r="I159" s="65"/>
    </row>
    <row r="160">
      <c r="A160" s="65"/>
      <c r="I160" s="65"/>
    </row>
    <row r="161">
      <c r="A161" s="65"/>
      <c r="I161" s="65"/>
    </row>
    <row r="162">
      <c r="A162" s="65"/>
      <c r="I162" s="65"/>
    </row>
    <row r="163">
      <c r="A163" s="65"/>
      <c r="I163" s="65"/>
    </row>
    <row r="164">
      <c r="A164" s="65"/>
      <c r="I164" s="65"/>
    </row>
    <row r="165">
      <c r="A165" s="65"/>
      <c r="I165" s="65"/>
    </row>
    <row r="166">
      <c r="A166" s="65"/>
      <c r="I166" s="65"/>
    </row>
    <row r="167">
      <c r="A167" s="65"/>
      <c r="I167" s="65"/>
    </row>
    <row r="168">
      <c r="A168" s="65"/>
      <c r="I168" s="65"/>
    </row>
    <row r="169">
      <c r="A169" s="65"/>
      <c r="I169" s="65"/>
    </row>
    <row r="170">
      <c r="A170" s="65"/>
      <c r="I170" s="65"/>
    </row>
    <row r="171">
      <c r="A171" s="65"/>
      <c r="I171" s="65"/>
    </row>
    <row r="172">
      <c r="A172" s="65"/>
      <c r="I172" s="65"/>
    </row>
    <row r="173">
      <c r="A173" s="65"/>
      <c r="I173" s="65"/>
    </row>
    <row r="174">
      <c r="A174" s="65"/>
      <c r="I174" s="65"/>
    </row>
    <row r="175">
      <c r="A175" s="65"/>
      <c r="I175" s="65"/>
    </row>
    <row r="176">
      <c r="A176" s="65"/>
      <c r="I176" s="65"/>
    </row>
    <row r="177">
      <c r="A177" s="65"/>
      <c r="I177" s="65"/>
    </row>
    <row r="178">
      <c r="A178" s="65"/>
      <c r="I178" s="65"/>
    </row>
    <row r="179">
      <c r="A179" s="65"/>
      <c r="I179" s="65"/>
    </row>
    <row r="180">
      <c r="A180" s="65"/>
      <c r="I180" s="65"/>
    </row>
    <row r="181">
      <c r="A181" s="65"/>
      <c r="I181" s="65"/>
    </row>
    <row r="182">
      <c r="A182" s="65"/>
      <c r="I182" s="65"/>
    </row>
    <row r="183">
      <c r="A183" s="65"/>
      <c r="I183" s="65"/>
    </row>
    <row r="184">
      <c r="A184" s="65"/>
      <c r="I184" s="65"/>
    </row>
    <row r="185">
      <c r="A185" s="65"/>
      <c r="I185" s="65"/>
    </row>
    <row r="186">
      <c r="A186" s="65"/>
      <c r="I186" s="65"/>
    </row>
    <row r="187">
      <c r="A187" s="65"/>
      <c r="I187" s="65"/>
    </row>
    <row r="188">
      <c r="A188" s="65"/>
      <c r="I188" s="65"/>
    </row>
    <row r="189">
      <c r="A189" s="65"/>
      <c r="I189" s="65"/>
    </row>
    <row r="190">
      <c r="A190" s="65"/>
      <c r="I190" s="65"/>
    </row>
    <row r="191">
      <c r="A191" s="65"/>
      <c r="I191" s="65"/>
    </row>
    <row r="192">
      <c r="A192" s="65"/>
      <c r="I192" s="65"/>
    </row>
    <row r="193">
      <c r="A193" s="65"/>
      <c r="I193" s="65"/>
    </row>
    <row r="194">
      <c r="A194" s="65"/>
      <c r="I194" s="65"/>
    </row>
    <row r="195">
      <c r="A195" s="65"/>
      <c r="I195" s="65"/>
    </row>
    <row r="196">
      <c r="A196" s="65"/>
      <c r="I196" s="65"/>
    </row>
    <row r="197">
      <c r="A197" s="65"/>
      <c r="I197" s="65"/>
    </row>
    <row r="198">
      <c r="A198" s="65"/>
      <c r="I198" s="65"/>
    </row>
    <row r="199">
      <c r="A199" s="65"/>
      <c r="I199" s="65"/>
    </row>
    <row r="200">
      <c r="A200" s="65"/>
      <c r="I200" s="65"/>
    </row>
    <row r="201">
      <c r="A201" s="65"/>
      <c r="I201" s="65"/>
    </row>
    <row r="202">
      <c r="A202" s="65"/>
      <c r="I202" s="65"/>
    </row>
    <row r="203">
      <c r="A203" s="65"/>
      <c r="I203" s="65"/>
    </row>
    <row r="204">
      <c r="A204" s="65"/>
      <c r="I204" s="65"/>
    </row>
    <row r="205">
      <c r="A205" s="65"/>
      <c r="I205" s="65"/>
    </row>
    <row r="206">
      <c r="A206" s="65"/>
      <c r="I206" s="65"/>
    </row>
    <row r="207">
      <c r="A207" s="65"/>
      <c r="I207" s="65"/>
    </row>
    <row r="208">
      <c r="A208" s="65"/>
      <c r="I208" s="65"/>
    </row>
    <row r="209">
      <c r="A209" s="65"/>
      <c r="I209" s="65"/>
    </row>
    <row r="210">
      <c r="A210" s="65"/>
      <c r="I210" s="65"/>
    </row>
    <row r="211">
      <c r="A211" s="65"/>
      <c r="I211" s="65"/>
    </row>
    <row r="212">
      <c r="A212" s="65"/>
      <c r="I212" s="65"/>
    </row>
    <row r="213">
      <c r="A213" s="65"/>
      <c r="I213" s="65"/>
    </row>
    <row r="214">
      <c r="A214" s="65"/>
      <c r="I214" s="65"/>
    </row>
    <row r="215">
      <c r="A215" s="65"/>
      <c r="I215" s="65"/>
    </row>
    <row r="216">
      <c r="A216" s="65"/>
      <c r="I216" s="65"/>
    </row>
    <row r="217">
      <c r="A217" s="65"/>
      <c r="I217" s="65"/>
    </row>
    <row r="218">
      <c r="A218" s="65"/>
      <c r="I218" s="65"/>
    </row>
    <row r="219">
      <c r="A219" s="65"/>
      <c r="I219" s="65"/>
    </row>
    <row r="220">
      <c r="A220" s="65"/>
      <c r="I220" s="65"/>
    </row>
    <row r="221">
      <c r="A221" s="65"/>
      <c r="I221" s="65"/>
    </row>
    <row r="222">
      <c r="A222" s="65"/>
      <c r="I222" s="65"/>
    </row>
    <row r="223">
      <c r="A223" s="65"/>
      <c r="I223" s="65"/>
    </row>
    <row r="224">
      <c r="A224" s="65"/>
      <c r="I224" s="65"/>
    </row>
    <row r="225">
      <c r="A225" s="65"/>
      <c r="I225" s="65"/>
    </row>
    <row r="226">
      <c r="A226" s="65"/>
      <c r="I226" s="65"/>
    </row>
    <row r="227">
      <c r="A227" s="65"/>
      <c r="I227" s="65"/>
    </row>
    <row r="228">
      <c r="A228" s="65"/>
      <c r="I228" s="65"/>
    </row>
    <row r="229">
      <c r="A229" s="65"/>
      <c r="I229" s="65"/>
    </row>
    <row r="230">
      <c r="A230" s="65"/>
      <c r="I230" s="65"/>
    </row>
    <row r="231">
      <c r="A231" s="65"/>
      <c r="I231" s="65"/>
    </row>
    <row r="232">
      <c r="A232" s="65"/>
      <c r="I232" s="65"/>
    </row>
    <row r="233">
      <c r="A233" s="65"/>
      <c r="I233" s="65"/>
    </row>
    <row r="234">
      <c r="A234" s="65"/>
      <c r="I234" s="65"/>
    </row>
    <row r="235">
      <c r="A235" s="65"/>
      <c r="I235" s="65"/>
    </row>
    <row r="236">
      <c r="A236" s="65"/>
      <c r="I236" s="65"/>
    </row>
    <row r="237">
      <c r="A237" s="65"/>
      <c r="I237" s="65"/>
    </row>
    <row r="238">
      <c r="A238" s="65"/>
      <c r="I238" s="65"/>
    </row>
    <row r="239">
      <c r="A239" s="65"/>
      <c r="I239" s="65"/>
    </row>
    <row r="240">
      <c r="A240" s="65"/>
      <c r="I240" s="65"/>
    </row>
    <row r="241">
      <c r="A241" s="65"/>
      <c r="I241" s="65"/>
    </row>
    <row r="242">
      <c r="A242" s="65"/>
      <c r="I242" s="65"/>
    </row>
    <row r="243">
      <c r="A243" s="65"/>
      <c r="I243" s="65"/>
    </row>
    <row r="244">
      <c r="A244" s="65"/>
      <c r="I244" s="65"/>
    </row>
    <row r="245">
      <c r="A245" s="65"/>
      <c r="I245" s="65"/>
    </row>
    <row r="246">
      <c r="A246" s="65"/>
      <c r="I246" s="65"/>
    </row>
    <row r="247">
      <c r="A247" s="65"/>
      <c r="I247" s="65"/>
    </row>
    <row r="248">
      <c r="A248" s="65"/>
      <c r="I248" s="65"/>
    </row>
    <row r="249">
      <c r="A249" s="65"/>
      <c r="I249" s="65"/>
    </row>
    <row r="250">
      <c r="A250" s="65"/>
      <c r="I250" s="65"/>
    </row>
    <row r="251">
      <c r="A251" s="65"/>
      <c r="I251" s="65"/>
    </row>
    <row r="252">
      <c r="A252" s="65"/>
      <c r="I252" s="65"/>
    </row>
    <row r="253">
      <c r="A253" s="65"/>
      <c r="I253" s="65"/>
    </row>
    <row r="254">
      <c r="A254" s="65"/>
      <c r="I254" s="65"/>
    </row>
    <row r="255">
      <c r="A255" s="65"/>
      <c r="I255" s="65"/>
    </row>
    <row r="256">
      <c r="A256" s="65"/>
      <c r="I256" s="65"/>
    </row>
    <row r="257">
      <c r="A257" s="65"/>
      <c r="I257" s="65"/>
    </row>
    <row r="258">
      <c r="A258" s="65"/>
      <c r="I258" s="65"/>
    </row>
    <row r="259">
      <c r="A259" s="65"/>
      <c r="I259" s="65"/>
    </row>
    <row r="260">
      <c r="A260" s="65"/>
      <c r="I260" s="65"/>
    </row>
    <row r="261">
      <c r="A261" s="65"/>
      <c r="I261" s="65"/>
    </row>
    <row r="262">
      <c r="A262" s="65"/>
      <c r="I262" s="65"/>
    </row>
    <row r="263">
      <c r="A263" s="65"/>
      <c r="I263" s="65"/>
    </row>
    <row r="264">
      <c r="A264" s="65"/>
      <c r="I264" s="65"/>
    </row>
    <row r="265">
      <c r="A265" s="65"/>
      <c r="I265" s="65"/>
    </row>
    <row r="266">
      <c r="A266" s="65"/>
      <c r="I266" s="65"/>
    </row>
    <row r="267">
      <c r="A267" s="65"/>
      <c r="I267" s="65"/>
    </row>
    <row r="268">
      <c r="A268" s="65"/>
      <c r="I268" s="65"/>
    </row>
    <row r="269">
      <c r="A269" s="65"/>
      <c r="I269" s="65"/>
    </row>
    <row r="270">
      <c r="A270" s="65"/>
      <c r="I270" s="65"/>
    </row>
    <row r="271">
      <c r="A271" s="65"/>
      <c r="I271" s="65"/>
    </row>
    <row r="272">
      <c r="A272" s="65"/>
      <c r="I272" s="65"/>
    </row>
    <row r="273">
      <c r="A273" s="65"/>
      <c r="I273" s="65"/>
    </row>
    <row r="274">
      <c r="A274" s="65"/>
      <c r="I274" s="65"/>
    </row>
    <row r="275">
      <c r="A275" s="65"/>
      <c r="I275" s="65"/>
    </row>
    <row r="276">
      <c r="A276" s="65"/>
      <c r="I276" s="65"/>
    </row>
    <row r="277">
      <c r="A277" s="65"/>
      <c r="I277" s="65"/>
    </row>
    <row r="278">
      <c r="A278" s="65"/>
      <c r="I278" s="65"/>
    </row>
    <row r="279">
      <c r="A279" s="65"/>
      <c r="I279" s="65"/>
    </row>
    <row r="280">
      <c r="A280" s="65"/>
      <c r="I280" s="65"/>
    </row>
    <row r="281">
      <c r="A281" s="65"/>
      <c r="I281" s="65"/>
    </row>
    <row r="282">
      <c r="A282" s="65"/>
      <c r="I282" s="65"/>
    </row>
    <row r="283">
      <c r="A283" s="65"/>
      <c r="I283" s="65"/>
    </row>
    <row r="284">
      <c r="A284" s="65"/>
      <c r="I284" s="65"/>
    </row>
    <row r="285">
      <c r="A285" s="65"/>
      <c r="I285" s="65"/>
    </row>
    <row r="286">
      <c r="A286" s="65"/>
      <c r="I286" s="65"/>
    </row>
    <row r="287">
      <c r="A287" s="65"/>
      <c r="I287" s="65"/>
    </row>
    <row r="288">
      <c r="A288" s="65"/>
      <c r="I288" s="65"/>
    </row>
    <row r="289">
      <c r="A289" s="65"/>
      <c r="I289" s="65"/>
    </row>
    <row r="290">
      <c r="A290" s="65"/>
      <c r="I290" s="65"/>
    </row>
    <row r="291">
      <c r="A291" s="65"/>
      <c r="I291" s="65"/>
    </row>
    <row r="292">
      <c r="A292" s="65"/>
      <c r="I292" s="65"/>
    </row>
    <row r="293">
      <c r="A293" s="65"/>
      <c r="I293" s="65"/>
    </row>
    <row r="294">
      <c r="A294" s="65"/>
      <c r="I294" s="65"/>
    </row>
    <row r="295">
      <c r="A295" s="65"/>
      <c r="I295" s="65"/>
    </row>
    <row r="296">
      <c r="A296" s="65"/>
      <c r="I296" s="65"/>
    </row>
    <row r="297">
      <c r="A297" s="65"/>
      <c r="I297" s="65"/>
    </row>
    <row r="298">
      <c r="A298" s="65"/>
      <c r="I298" s="65"/>
    </row>
    <row r="299">
      <c r="A299" s="65"/>
      <c r="I299" s="65"/>
    </row>
    <row r="300">
      <c r="A300" s="65"/>
      <c r="I300" s="65"/>
    </row>
    <row r="301">
      <c r="A301" s="65"/>
      <c r="I301" s="65"/>
    </row>
    <row r="302">
      <c r="A302" s="65"/>
      <c r="I302" s="65"/>
    </row>
    <row r="303">
      <c r="A303" s="65"/>
      <c r="I303" s="65"/>
    </row>
    <row r="304">
      <c r="A304" s="65"/>
      <c r="I304" s="65"/>
    </row>
    <row r="305">
      <c r="A305" s="65"/>
      <c r="I305" s="65"/>
    </row>
    <row r="306">
      <c r="A306" s="65"/>
      <c r="I306" s="65"/>
    </row>
    <row r="307">
      <c r="A307" s="65"/>
      <c r="I307" s="65"/>
    </row>
    <row r="308">
      <c r="A308" s="65"/>
      <c r="I308" s="65"/>
    </row>
    <row r="309">
      <c r="A309" s="65"/>
      <c r="I309" s="65"/>
    </row>
    <row r="310">
      <c r="A310" s="65"/>
      <c r="I310" s="65"/>
    </row>
    <row r="311">
      <c r="A311" s="65"/>
      <c r="I311" s="65"/>
    </row>
    <row r="312">
      <c r="A312" s="65"/>
      <c r="I312" s="65"/>
    </row>
    <row r="313">
      <c r="A313" s="65"/>
      <c r="I313" s="65"/>
    </row>
    <row r="314">
      <c r="A314" s="65"/>
      <c r="I314" s="65"/>
    </row>
    <row r="315">
      <c r="A315" s="65"/>
      <c r="I315" s="65"/>
    </row>
    <row r="316">
      <c r="A316" s="65"/>
      <c r="I316" s="65"/>
    </row>
    <row r="317">
      <c r="A317" s="65"/>
      <c r="I317" s="65"/>
    </row>
    <row r="318">
      <c r="A318" s="65"/>
      <c r="I318" s="65"/>
    </row>
    <row r="319">
      <c r="A319" s="65"/>
      <c r="I319" s="65"/>
    </row>
    <row r="320">
      <c r="A320" s="65"/>
      <c r="I320" s="65"/>
    </row>
    <row r="321">
      <c r="A321" s="65"/>
      <c r="I321" s="65"/>
    </row>
    <row r="322">
      <c r="A322" s="65"/>
      <c r="I322" s="65"/>
    </row>
    <row r="323">
      <c r="A323" s="65"/>
      <c r="I323" s="65"/>
    </row>
    <row r="324">
      <c r="A324" s="65"/>
      <c r="I324" s="65"/>
    </row>
    <row r="325">
      <c r="A325" s="65"/>
      <c r="I325" s="65"/>
    </row>
    <row r="326">
      <c r="A326" s="65"/>
      <c r="I326" s="65"/>
    </row>
    <row r="327">
      <c r="A327" s="65"/>
      <c r="I327" s="65"/>
    </row>
    <row r="328">
      <c r="A328" s="65"/>
      <c r="I328" s="65"/>
    </row>
    <row r="329">
      <c r="A329" s="65"/>
      <c r="I329" s="65"/>
    </row>
    <row r="330">
      <c r="A330" s="65"/>
      <c r="I330" s="65"/>
    </row>
    <row r="331">
      <c r="A331" s="65"/>
      <c r="I331" s="65"/>
    </row>
    <row r="332">
      <c r="A332" s="65"/>
      <c r="I332" s="65"/>
    </row>
    <row r="333">
      <c r="A333" s="65"/>
      <c r="I333" s="65"/>
    </row>
    <row r="334">
      <c r="A334" s="65"/>
      <c r="I334" s="65"/>
    </row>
    <row r="335">
      <c r="A335" s="65"/>
      <c r="I335" s="65"/>
    </row>
    <row r="336">
      <c r="A336" s="65"/>
      <c r="I336" s="65"/>
    </row>
    <row r="337">
      <c r="A337" s="65"/>
      <c r="I337" s="65"/>
    </row>
    <row r="338">
      <c r="A338" s="65"/>
      <c r="I338" s="65"/>
    </row>
    <row r="339">
      <c r="A339" s="65"/>
      <c r="I339" s="65"/>
    </row>
    <row r="340">
      <c r="A340" s="65"/>
      <c r="I340" s="65"/>
    </row>
    <row r="341">
      <c r="A341" s="65"/>
      <c r="I341" s="65"/>
    </row>
    <row r="342">
      <c r="A342" s="65"/>
      <c r="I342" s="65"/>
    </row>
    <row r="343">
      <c r="A343" s="65"/>
      <c r="I343" s="65"/>
    </row>
    <row r="344">
      <c r="A344" s="65"/>
      <c r="I344" s="65"/>
    </row>
    <row r="345">
      <c r="A345" s="65"/>
      <c r="I345" s="65"/>
    </row>
    <row r="346">
      <c r="A346" s="65"/>
      <c r="I346" s="65"/>
    </row>
    <row r="347">
      <c r="A347" s="65"/>
      <c r="I347" s="65"/>
    </row>
    <row r="348">
      <c r="A348" s="65"/>
      <c r="I348" s="65"/>
    </row>
    <row r="349">
      <c r="A349" s="65"/>
      <c r="I349" s="65"/>
    </row>
    <row r="350">
      <c r="A350" s="65"/>
      <c r="I350" s="65"/>
    </row>
    <row r="351">
      <c r="A351" s="65"/>
      <c r="I351" s="65"/>
    </row>
    <row r="352">
      <c r="A352" s="65"/>
      <c r="I352" s="65"/>
    </row>
    <row r="353">
      <c r="A353" s="65"/>
      <c r="I353" s="65"/>
    </row>
    <row r="354">
      <c r="A354" s="65"/>
      <c r="I354" s="65"/>
    </row>
    <row r="355">
      <c r="A355" s="65"/>
      <c r="I355" s="65"/>
    </row>
    <row r="356">
      <c r="A356" s="65"/>
      <c r="I356" s="65"/>
    </row>
    <row r="357">
      <c r="A357" s="65"/>
      <c r="I357" s="65"/>
    </row>
    <row r="358">
      <c r="A358" s="65"/>
      <c r="I358" s="65"/>
    </row>
    <row r="359">
      <c r="A359" s="65"/>
      <c r="I359" s="65"/>
    </row>
    <row r="360">
      <c r="A360" s="65"/>
      <c r="I360" s="65"/>
    </row>
    <row r="361">
      <c r="A361" s="65"/>
      <c r="I361" s="65"/>
    </row>
    <row r="362">
      <c r="A362" s="65"/>
      <c r="I362" s="65"/>
    </row>
    <row r="363">
      <c r="A363" s="65"/>
      <c r="I363" s="65"/>
    </row>
    <row r="364">
      <c r="A364" s="65"/>
      <c r="I364" s="65"/>
    </row>
    <row r="365">
      <c r="A365" s="65"/>
      <c r="I365" s="65"/>
    </row>
    <row r="366">
      <c r="A366" s="65"/>
      <c r="I366" s="65"/>
    </row>
    <row r="367">
      <c r="A367" s="65"/>
      <c r="I367" s="65"/>
    </row>
    <row r="368">
      <c r="A368" s="65"/>
      <c r="I368" s="65"/>
    </row>
    <row r="369">
      <c r="A369" s="65"/>
      <c r="I369" s="65"/>
    </row>
    <row r="370">
      <c r="A370" s="65"/>
      <c r="I370" s="65"/>
    </row>
    <row r="371">
      <c r="A371" s="65"/>
      <c r="I371" s="65"/>
    </row>
    <row r="372">
      <c r="A372" s="65"/>
      <c r="I372" s="65"/>
    </row>
    <row r="373">
      <c r="A373" s="65"/>
      <c r="I373" s="65"/>
    </row>
    <row r="374">
      <c r="A374" s="65"/>
      <c r="I374" s="65"/>
    </row>
    <row r="375">
      <c r="A375" s="65"/>
      <c r="I375" s="65"/>
    </row>
    <row r="376">
      <c r="A376" s="65"/>
      <c r="I376" s="65"/>
    </row>
    <row r="377">
      <c r="A377" s="65"/>
      <c r="I377" s="65"/>
    </row>
    <row r="378">
      <c r="A378" s="65"/>
      <c r="I378" s="65"/>
    </row>
    <row r="379">
      <c r="A379" s="65"/>
      <c r="I379" s="65"/>
    </row>
    <row r="380">
      <c r="A380" s="65"/>
      <c r="I380" s="65"/>
    </row>
    <row r="381">
      <c r="A381" s="65"/>
      <c r="I381" s="65"/>
    </row>
    <row r="382">
      <c r="A382" s="65"/>
      <c r="I382" s="65"/>
    </row>
    <row r="383">
      <c r="A383" s="65"/>
      <c r="I383" s="65"/>
    </row>
    <row r="384">
      <c r="A384" s="65"/>
      <c r="I384" s="65"/>
    </row>
    <row r="385">
      <c r="A385" s="65"/>
      <c r="I385" s="65"/>
    </row>
    <row r="386">
      <c r="A386" s="65"/>
      <c r="I386" s="65"/>
    </row>
    <row r="387">
      <c r="A387" s="65"/>
      <c r="I387" s="65"/>
    </row>
    <row r="388">
      <c r="A388" s="65"/>
      <c r="I388" s="65"/>
    </row>
    <row r="389">
      <c r="A389" s="65"/>
      <c r="I389" s="65"/>
    </row>
    <row r="390">
      <c r="A390" s="65"/>
      <c r="I390" s="65"/>
    </row>
    <row r="391">
      <c r="A391" s="65"/>
      <c r="I391" s="65"/>
    </row>
    <row r="392">
      <c r="A392" s="65"/>
      <c r="I392" s="65"/>
    </row>
    <row r="393">
      <c r="A393" s="65"/>
      <c r="I393" s="65"/>
    </row>
    <row r="394">
      <c r="A394" s="65"/>
      <c r="I394" s="65"/>
    </row>
    <row r="395">
      <c r="A395" s="65"/>
      <c r="I395" s="65"/>
    </row>
    <row r="396">
      <c r="A396" s="65"/>
      <c r="I396" s="65"/>
    </row>
    <row r="397">
      <c r="A397" s="65"/>
      <c r="I397" s="65"/>
    </row>
    <row r="398">
      <c r="A398" s="65"/>
      <c r="I398" s="65"/>
    </row>
    <row r="399">
      <c r="A399" s="65"/>
      <c r="I399" s="65"/>
    </row>
    <row r="400">
      <c r="A400" s="65"/>
      <c r="I400" s="65"/>
    </row>
    <row r="401">
      <c r="A401" s="65"/>
      <c r="I401" s="65"/>
    </row>
    <row r="402">
      <c r="A402" s="65"/>
      <c r="I402" s="65"/>
    </row>
    <row r="403">
      <c r="A403" s="65"/>
      <c r="I403" s="65"/>
    </row>
    <row r="404">
      <c r="A404" s="65"/>
      <c r="I404" s="65"/>
    </row>
    <row r="405">
      <c r="A405" s="65"/>
      <c r="I405" s="65"/>
    </row>
    <row r="406">
      <c r="A406" s="65"/>
      <c r="I406" s="65"/>
    </row>
    <row r="407">
      <c r="A407" s="65"/>
      <c r="I407" s="65"/>
    </row>
    <row r="408">
      <c r="A408" s="65"/>
      <c r="I408" s="65"/>
    </row>
    <row r="409">
      <c r="A409" s="65"/>
      <c r="I409" s="65"/>
    </row>
    <row r="410">
      <c r="A410" s="65"/>
      <c r="I410" s="65"/>
    </row>
    <row r="411">
      <c r="A411" s="65"/>
      <c r="I411" s="65"/>
    </row>
    <row r="412">
      <c r="A412" s="65"/>
      <c r="I412" s="65"/>
    </row>
    <row r="413">
      <c r="A413" s="65"/>
      <c r="I413" s="65"/>
    </row>
    <row r="414">
      <c r="A414" s="65"/>
      <c r="I414" s="65"/>
    </row>
    <row r="415">
      <c r="A415" s="65"/>
      <c r="I415" s="65"/>
    </row>
    <row r="416">
      <c r="A416" s="65"/>
      <c r="I416" s="65"/>
    </row>
    <row r="417">
      <c r="A417" s="65"/>
      <c r="I417" s="65"/>
    </row>
    <row r="418">
      <c r="A418" s="65"/>
      <c r="I418" s="65"/>
    </row>
    <row r="419">
      <c r="A419" s="65"/>
      <c r="I419" s="65"/>
    </row>
    <row r="420">
      <c r="A420" s="65"/>
      <c r="I420" s="65"/>
    </row>
    <row r="421">
      <c r="A421" s="65"/>
      <c r="I421" s="65"/>
    </row>
    <row r="422">
      <c r="A422" s="65"/>
      <c r="I422" s="65"/>
    </row>
    <row r="423">
      <c r="A423" s="65"/>
      <c r="I423" s="65"/>
    </row>
    <row r="424">
      <c r="A424" s="65"/>
      <c r="I424" s="65"/>
    </row>
    <row r="425">
      <c r="A425" s="65"/>
      <c r="I425" s="65"/>
    </row>
    <row r="426">
      <c r="A426" s="65"/>
      <c r="I426" s="65"/>
    </row>
    <row r="427">
      <c r="A427" s="65"/>
      <c r="I427" s="65"/>
    </row>
    <row r="428">
      <c r="A428" s="65"/>
      <c r="I428" s="65"/>
    </row>
    <row r="429">
      <c r="A429" s="65"/>
      <c r="I429" s="65"/>
    </row>
    <row r="430">
      <c r="A430" s="65"/>
      <c r="I430" s="65"/>
    </row>
    <row r="431">
      <c r="A431" s="65"/>
      <c r="I431" s="65"/>
    </row>
    <row r="432">
      <c r="A432" s="65"/>
      <c r="I432" s="65"/>
    </row>
    <row r="433">
      <c r="A433" s="65"/>
      <c r="I433" s="65"/>
    </row>
    <row r="434">
      <c r="A434" s="65"/>
      <c r="I434" s="65"/>
    </row>
    <row r="435">
      <c r="A435" s="65"/>
      <c r="I435" s="65"/>
    </row>
    <row r="436">
      <c r="A436" s="65"/>
      <c r="I436" s="65"/>
    </row>
    <row r="437">
      <c r="A437" s="65"/>
      <c r="I437" s="65"/>
    </row>
    <row r="438">
      <c r="A438" s="65"/>
      <c r="I438" s="65"/>
    </row>
    <row r="439">
      <c r="A439" s="65"/>
      <c r="I439" s="65"/>
    </row>
    <row r="440">
      <c r="A440" s="65"/>
      <c r="I440" s="65"/>
    </row>
    <row r="441">
      <c r="A441" s="65"/>
      <c r="I441" s="65"/>
    </row>
    <row r="442">
      <c r="A442" s="65"/>
      <c r="I442" s="65"/>
    </row>
    <row r="443">
      <c r="A443" s="65"/>
      <c r="I443" s="65"/>
    </row>
    <row r="444">
      <c r="A444" s="65"/>
      <c r="I444" s="65"/>
    </row>
    <row r="445">
      <c r="A445" s="65"/>
      <c r="I445" s="65"/>
    </row>
    <row r="446">
      <c r="A446" s="65"/>
      <c r="I446" s="65"/>
    </row>
    <row r="447">
      <c r="A447" s="65"/>
      <c r="I447" s="65"/>
    </row>
    <row r="448">
      <c r="A448" s="65"/>
      <c r="I448" s="65"/>
    </row>
    <row r="449">
      <c r="A449" s="65"/>
      <c r="I449" s="65"/>
    </row>
    <row r="450">
      <c r="A450" s="65"/>
      <c r="I450" s="65"/>
    </row>
    <row r="451">
      <c r="A451" s="65"/>
      <c r="I451" s="65"/>
    </row>
    <row r="452">
      <c r="A452" s="65"/>
      <c r="I452" s="65"/>
    </row>
    <row r="453">
      <c r="A453" s="65"/>
      <c r="I453" s="65"/>
    </row>
    <row r="454">
      <c r="A454" s="65"/>
      <c r="I454" s="65"/>
    </row>
    <row r="455">
      <c r="A455" s="65"/>
      <c r="I455" s="65"/>
    </row>
    <row r="456">
      <c r="A456" s="65"/>
      <c r="I456" s="65"/>
    </row>
    <row r="457">
      <c r="A457" s="65"/>
      <c r="I457" s="65"/>
    </row>
    <row r="458">
      <c r="A458" s="65"/>
      <c r="I458" s="65"/>
    </row>
    <row r="459">
      <c r="A459" s="65"/>
      <c r="I459" s="65"/>
    </row>
    <row r="460">
      <c r="A460" s="65"/>
      <c r="I460" s="65"/>
    </row>
    <row r="461">
      <c r="A461" s="65"/>
      <c r="I461" s="65"/>
    </row>
    <row r="462">
      <c r="A462" s="65"/>
      <c r="I462" s="65"/>
    </row>
    <row r="463">
      <c r="A463" s="65"/>
      <c r="I463" s="65"/>
    </row>
    <row r="464">
      <c r="A464" s="65"/>
      <c r="I464" s="65"/>
    </row>
    <row r="465">
      <c r="A465" s="65"/>
      <c r="I465" s="65"/>
    </row>
    <row r="466">
      <c r="A466" s="65"/>
      <c r="I466" s="65"/>
    </row>
    <row r="467">
      <c r="A467" s="65"/>
      <c r="I467" s="65"/>
    </row>
    <row r="468">
      <c r="A468" s="65"/>
      <c r="I468" s="65"/>
    </row>
    <row r="469">
      <c r="A469" s="65"/>
      <c r="I469" s="65"/>
    </row>
    <row r="470">
      <c r="A470" s="65"/>
      <c r="I470" s="65"/>
    </row>
    <row r="471">
      <c r="A471" s="65"/>
      <c r="I471" s="65"/>
    </row>
    <row r="472">
      <c r="A472" s="65"/>
      <c r="I472" s="65"/>
    </row>
    <row r="473">
      <c r="A473" s="65"/>
      <c r="I473" s="65"/>
    </row>
    <row r="474">
      <c r="A474" s="65"/>
      <c r="I474" s="65"/>
    </row>
    <row r="475">
      <c r="A475" s="65"/>
      <c r="I475" s="65"/>
    </row>
    <row r="476">
      <c r="A476" s="65"/>
      <c r="I476" s="65"/>
    </row>
    <row r="477">
      <c r="A477" s="65"/>
      <c r="I477" s="65"/>
    </row>
    <row r="478">
      <c r="A478" s="65"/>
      <c r="I478" s="65"/>
    </row>
    <row r="479">
      <c r="A479" s="65"/>
      <c r="I479" s="65"/>
    </row>
    <row r="480">
      <c r="A480" s="65"/>
      <c r="I480" s="65"/>
    </row>
    <row r="481">
      <c r="A481" s="65"/>
      <c r="I481" s="65"/>
    </row>
    <row r="482">
      <c r="A482" s="65"/>
      <c r="I482" s="65"/>
    </row>
    <row r="483">
      <c r="A483" s="65"/>
      <c r="I483" s="65"/>
    </row>
    <row r="484">
      <c r="A484" s="65"/>
      <c r="I484" s="65"/>
    </row>
    <row r="485">
      <c r="A485" s="65"/>
      <c r="I485" s="65"/>
    </row>
    <row r="486">
      <c r="A486" s="65"/>
      <c r="I486" s="65"/>
    </row>
    <row r="487">
      <c r="A487" s="65"/>
      <c r="I487" s="65"/>
    </row>
    <row r="488">
      <c r="A488" s="65"/>
      <c r="I488" s="65"/>
    </row>
    <row r="489">
      <c r="A489" s="65"/>
      <c r="I489" s="65"/>
    </row>
    <row r="490">
      <c r="A490" s="65"/>
      <c r="I490" s="65"/>
    </row>
    <row r="491">
      <c r="A491" s="65"/>
      <c r="I491" s="65"/>
    </row>
    <row r="492">
      <c r="A492" s="65"/>
      <c r="I492" s="65"/>
    </row>
    <row r="493">
      <c r="A493" s="65"/>
      <c r="I493" s="65"/>
    </row>
    <row r="494">
      <c r="A494" s="65"/>
      <c r="I494" s="65"/>
    </row>
    <row r="495">
      <c r="A495" s="65"/>
      <c r="I495" s="65"/>
    </row>
    <row r="496">
      <c r="A496" s="65"/>
      <c r="I496" s="65"/>
    </row>
    <row r="497">
      <c r="A497" s="65"/>
      <c r="I497" s="65"/>
    </row>
    <row r="498">
      <c r="A498" s="65"/>
      <c r="I498" s="65"/>
    </row>
    <row r="499">
      <c r="A499" s="65"/>
      <c r="I499" s="65"/>
    </row>
    <row r="500">
      <c r="A500" s="65"/>
      <c r="I500" s="65"/>
    </row>
    <row r="501">
      <c r="A501" s="65"/>
      <c r="I501" s="65"/>
    </row>
    <row r="502">
      <c r="A502" s="65"/>
      <c r="I502" s="65"/>
    </row>
    <row r="503">
      <c r="A503" s="65"/>
      <c r="I503" s="65"/>
    </row>
    <row r="504">
      <c r="A504" s="65"/>
      <c r="I504" s="65"/>
    </row>
    <row r="505">
      <c r="A505" s="65"/>
      <c r="I505" s="65"/>
    </row>
    <row r="506">
      <c r="A506" s="65"/>
      <c r="I506" s="65"/>
    </row>
    <row r="507">
      <c r="A507" s="65"/>
      <c r="I507" s="65"/>
    </row>
    <row r="508">
      <c r="A508" s="65"/>
      <c r="I508" s="65"/>
    </row>
    <row r="509">
      <c r="A509" s="65"/>
      <c r="I509" s="65"/>
    </row>
    <row r="510">
      <c r="A510" s="65"/>
      <c r="I510" s="65"/>
    </row>
    <row r="511">
      <c r="A511" s="65"/>
      <c r="I511" s="65"/>
    </row>
    <row r="512">
      <c r="A512" s="65"/>
      <c r="I512" s="65"/>
    </row>
    <row r="513">
      <c r="A513" s="65"/>
      <c r="I513" s="65"/>
    </row>
    <row r="514">
      <c r="A514" s="65"/>
      <c r="I514" s="65"/>
    </row>
    <row r="515">
      <c r="A515" s="65"/>
      <c r="I515" s="65"/>
    </row>
    <row r="516">
      <c r="A516" s="65"/>
      <c r="I516" s="65"/>
    </row>
    <row r="517">
      <c r="A517" s="65"/>
      <c r="I517" s="65"/>
    </row>
    <row r="518">
      <c r="A518" s="65"/>
      <c r="I518" s="65"/>
    </row>
    <row r="519">
      <c r="A519" s="65"/>
      <c r="I519" s="65"/>
    </row>
    <row r="520">
      <c r="A520" s="65"/>
      <c r="I520" s="65"/>
    </row>
    <row r="521">
      <c r="A521" s="65"/>
      <c r="I521" s="65"/>
    </row>
    <row r="522">
      <c r="A522" s="65"/>
      <c r="I522" s="65"/>
    </row>
    <row r="523">
      <c r="A523" s="65"/>
      <c r="I523" s="65"/>
    </row>
    <row r="524">
      <c r="A524" s="65"/>
      <c r="I524" s="65"/>
    </row>
    <row r="525">
      <c r="A525" s="65"/>
      <c r="I525" s="65"/>
    </row>
    <row r="526">
      <c r="A526" s="65"/>
      <c r="I526" s="65"/>
    </row>
    <row r="527">
      <c r="A527" s="65"/>
      <c r="I527" s="65"/>
    </row>
    <row r="528">
      <c r="A528" s="65"/>
      <c r="I528" s="65"/>
    </row>
    <row r="529">
      <c r="A529" s="65"/>
      <c r="I529" s="65"/>
    </row>
    <row r="530">
      <c r="A530" s="65"/>
      <c r="I530" s="65"/>
    </row>
    <row r="531">
      <c r="A531" s="65"/>
      <c r="I531" s="65"/>
    </row>
    <row r="532">
      <c r="A532" s="65"/>
      <c r="I532" s="65"/>
    </row>
    <row r="533">
      <c r="A533" s="65"/>
      <c r="I533" s="65"/>
    </row>
    <row r="534">
      <c r="A534" s="65"/>
      <c r="I534" s="65"/>
    </row>
    <row r="535">
      <c r="A535" s="65"/>
      <c r="I535" s="65"/>
    </row>
    <row r="536">
      <c r="A536" s="65"/>
      <c r="I536" s="65"/>
    </row>
    <row r="537">
      <c r="A537" s="65"/>
      <c r="I537" s="65"/>
    </row>
    <row r="538">
      <c r="A538" s="65"/>
      <c r="I538" s="65"/>
    </row>
    <row r="539">
      <c r="A539" s="65"/>
      <c r="I539" s="65"/>
    </row>
    <row r="540">
      <c r="A540" s="65"/>
      <c r="I540" s="65"/>
    </row>
    <row r="541">
      <c r="A541" s="65"/>
      <c r="I541" s="65"/>
    </row>
    <row r="542">
      <c r="A542" s="65"/>
      <c r="I542" s="65"/>
    </row>
    <row r="543">
      <c r="A543" s="65"/>
      <c r="I543" s="65"/>
    </row>
    <row r="544">
      <c r="A544" s="65"/>
      <c r="I544" s="65"/>
    </row>
    <row r="545">
      <c r="A545" s="65"/>
      <c r="I545" s="65"/>
    </row>
    <row r="546">
      <c r="A546" s="65"/>
      <c r="I546" s="65"/>
    </row>
    <row r="547">
      <c r="A547" s="65"/>
      <c r="I547" s="65"/>
    </row>
    <row r="548">
      <c r="A548" s="65"/>
      <c r="I548" s="65"/>
    </row>
    <row r="549">
      <c r="A549" s="65"/>
      <c r="I549" s="65"/>
    </row>
    <row r="550">
      <c r="A550" s="65"/>
      <c r="I550" s="65"/>
    </row>
    <row r="551">
      <c r="A551" s="65"/>
      <c r="I551" s="65"/>
    </row>
    <row r="552">
      <c r="A552" s="65"/>
      <c r="I552" s="65"/>
    </row>
    <row r="553">
      <c r="A553" s="65"/>
      <c r="I553" s="65"/>
    </row>
    <row r="554">
      <c r="A554" s="65"/>
      <c r="I554" s="65"/>
    </row>
    <row r="555">
      <c r="A555" s="65"/>
      <c r="I555" s="65"/>
    </row>
    <row r="556">
      <c r="A556" s="65"/>
      <c r="I556" s="65"/>
    </row>
    <row r="557">
      <c r="A557" s="65"/>
      <c r="I557" s="65"/>
    </row>
    <row r="558">
      <c r="A558" s="65"/>
      <c r="I558" s="65"/>
    </row>
    <row r="559">
      <c r="A559" s="65"/>
      <c r="I559" s="65"/>
    </row>
    <row r="560">
      <c r="A560" s="65"/>
      <c r="I560" s="65"/>
    </row>
    <row r="561">
      <c r="A561" s="65"/>
      <c r="I561" s="65"/>
    </row>
    <row r="562">
      <c r="A562" s="65"/>
      <c r="I562" s="65"/>
    </row>
    <row r="563">
      <c r="A563" s="65"/>
      <c r="I563" s="65"/>
    </row>
    <row r="564">
      <c r="A564" s="65"/>
      <c r="I564" s="65"/>
    </row>
    <row r="565">
      <c r="A565" s="65"/>
      <c r="I565" s="65"/>
    </row>
    <row r="566">
      <c r="A566" s="65"/>
      <c r="I566" s="65"/>
    </row>
    <row r="567">
      <c r="A567" s="65"/>
      <c r="I567" s="65"/>
    </row>
    <row r="568">
      <c r="A568" s="65"/>
      <c r="I568" s="65"/>
    </row>
    <row r="569">
      <c r="A569" s="65"/>
      <c r="I569" s="65"/>
    </row>
    <row r="570">
      <c r="A570" s="65"/>
      <c r="I570" s="65"/>
    </row>
    <row r="571">
      <c r="A571" s="65"/>
      <c r="I571" s="65"/>
    </row>
    <row r="572">
      <c r="A572" s="65"/>
      <c r="I572" s="65"/>
    </row>
    <row r="573">
      <c r="A573" s="65"/>
      <c r="I573" s="65"/>
    </row>
    <row r="574">
      <c r="A574" s="65"/>
      <c r="I574" s="65"/>
    </row>
    <row r="575">
      <c r="A575" s="65"/>
      <c r="I575" s="65"/>
    </row>
    <row r="576">
      <c r="A576" s="65"/>
      <c r="I576" s="65"/>
    </row>
    <row r="577">
      <c r="A577" s="65"/>
      <c r="I577" s="65"/>
    </row>
    <row r="578">
      <c r="A578" s="65"/>
      <c r="I578" s="65"/>
    </row>
    <row r="579">
      <c r="A579" s="65"/>
      <c r="I579" s="65"/>
    </row>
    <row r="580">
      <c r="A580" s="65"/>
      <c r="I580" s="65"/>
    </row>
    <row r="581">
      <c r="A581" s="65"/>
      <c r="I581" s="65"/>
    </row>
    <row r="582">
      <c r="A582" s="65"/>
      <c r="I582" s="65"/>
    </row>
    <row r="583">
      <c r="A583" s="65"/>
      <c r="I583" s="65"/>
    </row>
    <row r="584">
      <c r="A584" s="65"/>
      <c r="I584" s="65"/>
    </row>
    <row r="585">
      <c r="A585" s="65"/>
      <c r="I585" s="65"/>
    </row>
    <row r="586">
      <c r="A586" s="65"/>
      <c r="I586" s="65"/>
    </row>
    <row r="587">
      <c r="A587" s="65"/>
      <c r="I587" s="65"/>
    </row>
    <row r="588">
      <c r="A588" s="65"/>
      <c r="I588" s="65"/>
    </row>
    <row r="589">
      <c r="A589" s="65"/>
      <c r="I589" s="65"/>
    </row>
    <row r="590">
      <c r="A590" s="65"/>
      <c r="I590" s="65"/>
    </row>
    <row r="591">
      <c r="A591" s="65"/>
      <c r="I591" s="65"/>
    </row>
    <row r="592">
      <c r="A592" s="65"/>
      <c r="I592" s="65"/>
    </row>
    <row r="593">
      <c r="A593" s="65"/>
      <c r="I593" s="65"/>
    </row>
    <row r="594">
      <c r="A594" s="65"/>
      <c r="I594" s="65"/>
    </row>
    <row r="595">
      <c r="A595" s="65"/>
      <c r="I595" s="65"/>
    </row>
    <row r="596">
      <c r="A596" s="65"/>
      <c r="I596" s="65"/>
    </row>
    <row r="597">
      <c r="A597" s="65"/>
      <c r="I597" s="65"/>
    </row>
    <row r="598">
      <c r="A598" s="65"/>
      <c r="I598" s="65"/>
    </row>
    <row r="599">
      <c r="A599" s="65"/>
      <c r="I599" s="65"/>
    </row>
    <row r="600">
      <c r="A600" s="65"/>
      <c r="I600" s="65"/>
    </row>
    <row r="601">
      <c r="A601" s="65"/>
      <c r="I601" s="65"/>
    </row>
    <row r="602">
      <c r="A602" s="65"/>
      <c r="I602" s="65"/>
    </row>
    <row r="603">
      <c r="A603" s="65"/>
      <c r="I603" s="65"/>
    </row>
    <row r="604">
      <c r="A604" s="65"/>
      <c r="I604" s="65"/>
    </row>
    <row r="605">
      <c r="A605" s="65"/>
      <c r="I605" s="65"/>
    </row>
    <row r="606">
      <c r="A606" s="65"/>
      <c r="I606" s="65"/>
    </row>
    <row r="607">
      <c r="A607" s="65"/>
      <c r="I607" s="65"/>
    </row>
    <row r="608">
      <c r="A608" s="65"/>
      <c r="I608" s="65"/>
    </row>
    <row r="609">
      <c r="A609" s="65"/>
      <c r="I609" s="65"/>
    </row>
    <row r="610">
      <c r="A610" s="65"/>
      <c r="I610" s="65"/>
    </row>
    <row r="611">
      <c r="A611" s="65"/>
      <c r="I611" s="65"/>
    </row>
    <row r="612">
      <c r="A612" s="65"/>
      <c r="I612" s="65"/>
    </row>
    <row r="613">
      <c r="A613" s="65"/>
      <c r="I613" s="65"/>
    </row>
    <row r="614">
      <c r="A614" s="65"/>
      <c r="I614" s="65"/>
    </row>
    <row r="615">
      <c r="A615" s="65"/>
      <c r="I615" s="65"/>
    </row>
    <row r="616">
      <c r="A616" s="65"/>
      <c r="I616" s="65"/>
    </row>
    <row r="617">
      <c r="A617" s="65"/>
      <c r="I617" s="65"/>
    </row>
    <row r="618">
      <c r="A618" s="65"/>
      <c r="I618" s="65"/>
    </row>
    <row r="619">
      <c r="A619" s="65"/>
      <c r="I619" s="65"/>
    </row>
    <row r="620">
      <c r="A620" s="65"/>
      <c r="I620" s="65"/>
    </row>
    <row r="621">
      <c r="A621" s="65"/>
      <c r="I621" s="65"/>
    </row>
    <row r="622">
      <c r="A622" s="65"/>
      <c r="I622" s="65"/>
    </row>
    <row r="623">
      <c r="A623" s="65"/>
      <c r="I623" s="65"/>
    </row>
    <row r="624">
      <c r="A624" s="65"/>
      <c r="I624" s="65"/>
    </row>
    <row r="625">
      <c r="A625" s="65"/>
      <c r="I625" s="65"/>
    </row>
    <row r="626">
      <c r="A626" s="65"/>
      <c r="I626" s="65"/>
    </row>
    <row r="627">
      <c r="A627" s="65"/>
      <c r="I627" s="65"/>
    </row>
    <row r="628">
      <c r="A628" s="65"/>
      <c r="I628" s="65"/>
    </row>
    <row r="629">
      <c r="A629" s="65"/>
      <c r="I629" s="65"/>
    </row>
    <row r="630">
      <c r="A630" s="65"/>
      <c r="I630" s="65"/>
    </row>
    <row r="631">
      <c r="A631" s="65"/>
      <c r="I631" s="65"/>
    </row>
    <row r="632">
      <c r="A632" s="65"/>
      <c r="I632" s="65"/>
    </row>
    <row r="633">
      <c r="A633" s="65"/>
      <c r="I633" s="65"/>
    </row>
    <row r="634">
      <c r="A634" s="65"/>
      <c r="I634" s="65"/>
    </row>
    <row r="635">
      <c r="A635" s="65"/>
      <c r="I635" s="65"/>
    </row>
    <row r="636">
      <c r="A636" s="65"/>
      <c r="I636" s="65"/>
    </row>
    <row r="637">
      <c r="A637" s="65"/>
      <c r="I637" s="65"/>
    </row>
    <row r="638">
      <c r="A638" s="65"/>
      <c r="I638" s="65"/>
    </row>
    <row r="639">
      <c r="A639" s="65"/>
      <c r="I639" s="65"/>
    </row>
    <row r="640">
      <c r="A640" s="65"/>
      <c r="I640" s="65"/>
    </row>
    <row r="641">
      <c r="A641" s="65"/>
      <c r="I641" s="65"/>
    </row>
    <row r="642">
      <c r="A642" s="65"/>
      <c r="I642" s="65"/>
    </row>
    <row r="643">
      <c r="A643" s="65"/>
      <c r="I643" s="65"/>
    </row>
    <row r="644">
      <c r="A644" s="65"/>
      <c r="I644" s="65"/>
    </row>
    <row r="645">
      <c r="A645" s="65"/>
      <c r="I645" s="65"/>
    </row>
    <row r="646">
      <c r="A646" s="65"/>
      <c r="I646" s="65"/>
    </row>
    <row r="647">
      <c r="A647" s="65"/>
      <c r="I647" s="65"/>
    </row>
    <row r="648">
      <c r="A648" s="65"/>
      <c r="I648" s="65"/>
    </row>
    <row r="649">
      <c r="A649" s="65"/>
      <c r="I649" s="65"/>
    </row>
    <row r="650">
      <c r="A650" s="65"/>
      <c r="I650" s="65"/>
    </row>
    <row r="651">
      <c r="A651" s="65"/>
      <c r="I651" s="65"/>
    </row>
    <row r="652">
      <c r="A652" s="65"/>
      <c r="I652" s="65"/>
    </row>
    <row r="653">
      <c r="A653" s="65"/>
      <c r="I653" s="65"/>
    </row>
    <row r="654">
      <c r="A654" s="65"/>
      <c r="I654" s="65"/>
    </row>
    <row r="655">
      <c r="A655" s="65"/>
      <c r="I655" s="65"/>
    </row>
    <row r="656">
      <c r="A656" s="65"/>
      <c r="I656" s="65"/>
    </row>
    <row r="657">
      <c r="A657" s="65"/>
      <c r="I657" s="65"/>
    </row>
    <row r="658">
      <c r="A658" s="65"/>
      <c r="I658" s="65"/>
    </row>
    <row r="659">
      <c r="A659" s="65"/>
      <c r="I659" s="65"/>
    </row>
    <row r="660">
      <c r="A660" s="65"/>
      <c r="I660" s="65"/>
    </row>
    <row r="661">
      <c r="A661" s="65"/>
      <c r="I661" s="65"/>
    </row>
    <row r="662">
      <c r="A662" s="65"/>
      <c r="I662" s="65"/>
    </row>
    <row r="663">
      <c r="A663" s="65"/>
      <c r="I663" s="65"/>
    </row>
    <row r="664">
      <c r="A664" s="65"/>
      <c r="I664" s="65"/>
    </row>
    <row r="665">
      <c r="A665" s="65"/>
      <c r="I665" s="65"/>
    </row>
    <row r="666">
      <c r="A666" s="65"/>
      <c r="I666" s="65"/>
    </row>
    <row r="667">
      <c r="A667" s="65"/>
      <c r="I667" s="65"/>
    </row>
    <row r="668">
      <c r="A668" s="65"/>
      <c r="I668" s="65"/>
    </row>
    <row r="669">
      <c r="A669" s="65"/>
      <c r="I669" s="65"/>
    </row>
    <row r="670">
      <c r="A670" s="65"/>
      <c r="I670" s="65"/>
    </row>
    <row r="671">
      <c r="A671" s="65"/>
      <c r="I671" s="65"/>
    </row>
    <row r="672">
      <c r="A672" s="65"/>
      <c r="I672" s="65"/>
    </row>
    <row r="673">
      <c r="A673" s="65"/>
      <c r="I673" s="65"/>
    </row>
    <row r="674">
      <c r="A674" s="65"/>
      <c r="I674" s="65"/>
    </row>
    <row r="675">
      <c r="A675" s="65"/>
      <c r="I675" s="65"/>
    </row>
    <row r="676">
      <c r="A676" s="65"/>
      <c r="I676" s="65"/>
    </row>
    <row r="677">
      <c r="A677" s="65"/>
      <c r="I677" s="65"/>
    </row>
    <row r="678">
      <c r="A678" s="65"/>
      <c r="I678" s="65"/>
    </row>
    <row r="679">
      <c r="A679" s="65"/>
      <c r="I679" s="65"/>
    </row>
    <row r="680">
      <c r="A680" s="65"/>
      <c r="I680" s="65"/>
    </row>
    <row r="681">
      <c r="A681" s="65"/>
      <c r="I681" s="65"/>
    </row>
    <row r="682">
      <c r="A682" s="65"/>
      <c r="I682" s="65"/>
    </row>
    <row r="683">
      <c r="A683" s="65"/>
      <c r="I683" s="65"/>
    </row>
    <row r="684">
      <c r="A684" s="65"/>
      <c r="I684" s="65"/>
    </row>
    <row r="685">
      <c r="A685" s="65"/>
      <c r="I685" s="65"/>
    </row>
    <row r="686">
      <c r="A686" s="65"/>
      <c r="I686" s="65"/>
    </row>
    <row r="687">
      <c r="A687" s="65"/>
      <c r="I687" s="65"/>
    </row>
    <row r="688">
      <c r="A688" s="65"/>
      <c r="I688" s="65"/>
    </row>
    <row r="689">
      <c r="A689" s="65"/>
      <c r="I689" s="65"/>
    </row>
    <row r="690">
      <c r="A690" s="65"/>
      <c r="I690" s="65"/>
    </row>
    <row r="691">
      <c r="A691" s="65"/>
      <c r="I691" s="65"/>
    </row>
    <row r="692">
      <c r="A692" s="65"/>
      <c r="I692" s="65"/>
    </row>
    <row r="693">
      <c r="A693" s="65"/>
      <c r="I693" s="65"/>
    </row>
    <row r="694">
      <c r="A694" s="65"/>
      <c r="I694" s="65"/>
    </row>
    <row r="695">
      <c r="A695" s="65"/>
      <c r="I695" s="65"/>
    </row>
    <row r="696">
      <c r="A696" s="65"/>
      <c r="I696" s="65"/>
    </row>
    <row r="697">
      <c r="A697" s="65"/>
      <c r="I697" s="65"/>
    </row>
    <row r="698">
      <c r="A698" s="65"/>
      <c r="I698" s="65"/>
    </row>
    <row r="699">
      <c r="A699" s="65"/>
      <c r="I699" s="65"/>
    </row>
    <row r="700">
      <c r="A700" s="65"/>
      <c r="I700" s="65"/>
    </row>
    <row r="701">
      <c r="A701" s="65"/>
      <c r="I701" s="65"/>
    </row>
    <row r="702">
      <c r="A702" s="65"/>
      <c r="I702" s="65"/>
    </row>
    <row r="703">
      <c r="A703" s="65"/>
      <c r="I703" s="65"/>
    </row>
    <row r="704">
      <c r="A704" s="65"/>
      <c r="I704" s="65"/>
    </row>
    <row r="705">
      <c r="A705" s="65"/>
      <c r="I705" s="65"/>
    </row>
    <row r="706">
      <c r="A706" s="65"/>
      <c r="I706" s="65"/>
    </row>
    <row r="707">
      <c r="A707" s="65"/>
      <c r="I707" s="65"/>
    </row>
    <row r="708">
      <c r="A708" s="65"/>
      <c r="I708" s="65"/>
    </row>
    <row r="709">
      <c r="A709" s="65"/>
      <c r="I709" s="65"/>
    </row>
    <row r="710">
      <c r="A710" s="65"/>
      <c r="I710" s="65"/>
    </row>
    <row r="711">
      <c r="A711" s="65"/>
      <c r="I711" s="65"/>
    </row>
    <row r="712">
      <c r="A712" s="65"/>
      <c r="I712" s="65"/>
    </row>
    <row r="713">
      <c r="A713" s="65"/>
      <c r="I713" s="65"/>
    </row>
    <row r="714">
      <c r="A714" s="65"/>
      <c r="I714" s="65"/>
    </row>
    <row r="715">
      <c r="A715" s="65"/>
      <c r="I715" s="65"/>
    </row>
    <row r="716">
      <c r="A716" s="65"/>
      <c r="I716" s="65"/>
    </row>
    <row r="717">
      <c r="A717" s="65"/>
      <c r="I717" s="65"/>
    </row>
    <row r="718">
      <c r="A718" s="65"/>
      <c r="I718" s="65"/>
    </row>
    <row r="719">
      <c r="A719" s="65"/>
      <c r="I719" s="65"/>
    </row>
    <row r="720">
      <c r="A720" s="65"/>
      <c r="I720" s="65"/>
    </row>
    <row r="721">
      <c r="A721" s="65"/>
      <c r="I721" s="65"/>
    </row>
    <row r="722">
      <c r="A722" s="65"/>
      <c r="I722" s="65"/>
    </row>
    <row r="723">
      <c r="A723" s="65"/>
      <c r="I723" s="65"/>
    </row>
    <row r="724">
      <c r="A724" s="65"/>
      <c r="I724" s="65"/>
    </row>
    <row r="725">
      <c r="A725" s="65"/>
      <c r="I725" s="65"/>
    </row>
    <row r="726">
      <c r="A726" s="65"/>
      <c r="I726" s="65"/>
    </row>
    <row r="727">
      <c r="A727" s="65"/>
      <c r="I727" s="65"/>
    </row>
    <row r="728">
      <c r="A728" s="65"/>
      <c r="I728" s="65"/>
    </row>
    <row r="729">
      <c r="A729" s="65"/>
      <c r="I729" s="65"/>
    </row>
    <row r="730">
      <c r="A730" s="65"/>
      <c r="I730" s="65"/>
    </row>
    <row r="731">
      <c r="A731" s="65"/>
      <c r="I731" s="65"/>
    </row>
    <row r="732">
      <c r="A732" s="65"/>
      <c r="I732" s="65"/>
    </row>
    <row r="733">
      <c r="A733" s="65"/>
      <c r="I733" s="65"/>
    </row>
    <row r="734">
      <c r="A734" s="65"/>
      <c r="I734" s="65"/>
    </row>
    <row r="735">
      <c r="A735" s="65"/>
      <c r="I735" s="65"/>
    </row>
    <row r="736">
      <c r="A736" s="65"/>
      <c r="I736" s="65"/>
    </row>
    <row r="737">
      <c r="A737" s="65"/>
      <c r="I737" s="65"/>
    </row>
    <row r="738">
      <c r="A738" s="65"/>
      <c r="I738" s="65"/>
    </row>
    <row r="739">
      <c r="A739" s="65"/>
      <c r="I739" s="65"/>
    </row>
    <row r="740">
      <c r="A740" s="65"/>
      <c r="I740" s="65"/>
    </row>
    <row r="741">
      <c r="A741" s="65"/>
      <c r="I741" s="65"/>
    </row>
    <row r="742">
      <c r="A742" s="65"/>
      <c r="I742" s="65"/>
    </row>
    <row r="743">
      <c r="A743" s="65"/>
      <c r="I743" s="65"/>
    </row>
    <row r="744">
      <c r="A744" s="65"/>
      <c r="I744" s="65"/>
    </row>
    <row r="745">
      <c r="A745" s="65"/>
      <c r="I745" s="65"/>
    </row>
    <row r="746">
      <c r="A746" s="65"/>
      <c r="I746" s="65"/>
    </row>
    <row r="747">
      <c r="A747" s="65"/>
      <c r="I747" s="65"/>
    </row>
    <row r="748">
      <c r="A748" s="65"/>
      <c r="I748" s="65"/>
    </row>
    <row r="749">
      <c r="A749" s="65"/>
      <c r="I749" s="65"/>
    </row>
    <row r="750">
      <c r="A750" s="65"/>
      <c r="I750" s="65"/>
    </row>
    <row r="751">
      <c r="A751" s="65"/>
      <c r="I751" s="65"/>
    </row>
    <row r="752">
      <c r="A752" s="65"/>
      <c r="I752" s="65"/>
    </row>
    <row r="753">
      <c r="A753" s="65"/>
      <c r="I753" s="65"/>
    </row>
    <row r="754">
      <c r="A754" s="65"/>
      <c r="I754" s="65"/>
    </row>
    <row r="755">
      <c r="A755" s="65"/>
      <c r="I755" s="65"/>
    </row>
    <row r="756">
      <c r="A756" s="65"/>
      <c r="I756" s="65"/>
    </row>
    <row r="757">
      <c r="A757" s="65"/>
      <c r="I757" s="65"/>
    </row>
    <row r="758">
      <c r="A758" s="65"/>
      <c r="I758" s="65"/>
    </row>
    <row r="759">
      <c r="A759" s="65"/>
      <c r="I759" s="65"/>
    </row>
    <row r="760">
      <c r="A760" s="65"/>
      <c r="I760" s="65"/>
    </row>
    <row r="761">
      <c r="A761" s="65"/>
      <c r="I761" s="65"/>
    </row>
    <row r="762">
      <c r="A762" s="65"/>
      <c r="I762" s="65"/>
    </row>
    <row r="763">
      <c r="A763" s="65"/>
      <c r="I763" s="65"/>
    </row>
    <row r="764">
      <c r="A764" s="65"/>
      <c r="I764" s="65"/>
    </row>
    <row r="765">
      <c r="A765" s="65"/>
      <c r="I765" s="65"/>
    </row>
    <row r="766">
      <c r="A766" s="65"/>
      <c r="I766" s="65"/>
    </row>
    <row r="767">
      <c r="A767" s="65"/>
      <c r="I767" s="65"/>
    </row>
    <row r="768">
      <c r="A768" s="65"/>
      <c r="I768" s="65"/>
    </row>
    <row r="769">
      <c r="A769" s="65"/>
      <c r="I769" s="65"/>
    </row>
    <row r="770">
      <c r="A770" s="65"/>
      <c r="I770" s="65"/>
    </row>
    <row r="771">
      <c r="A771" s="65"/>
      <c r="I771" s="65"/>
    </row>
    <row r="772">
      <c r="A772" s="65"/>
      <c r="I772" s="65"/>
    </row>
    <row r="773">
      <c r="A773" s="65"/>
      <c r="I773" s="65"/>
    </row>
    <row r="774">
      <c r="A774" s="65"/>
      <c r="I774" s="65"/>
    </row>
    <row r="775">
      <c r="A775" s="65"/>
      <c r="I775" s="65"/>
    </row>
    <row r="776">
      <c r="A776" s="65"/>
      <c r="I776" s="65"/>
    </row>
    <row r="777">
      <c r="A777" s="65"/>
      <c r="I777" s="65"/>
    </row>
    <row r="778">
      <c r="A778" s="65"/>
      <c r="I778" s="65"/>
    </row>
    <row r="779">
      <c r="A779" s="65"/>
      <c r="I779" s="65"/>
    </row>
    <row r="780">
      <c r="A780" s="65"/>
      <c r="I780" s="65"/>
    </row>
    <row r="781">
      <c r="A781" s="65"/>
      <c r="I781" s="65"/>
    </row>
    <row r="782">
      <c r="A782" s="65"/>
      <c r="I782" s="65"/>
    </row>
    <row r="783">
      <c r="A783" s="65"/>
      <c r="I783" s="65"/>
    </row>
    <row r="784">
      <c r="A784" s="65"/>
      <c r="I784" s="65"/>
    </row>
    <row r="785">
      <c r="A785" s="65"/>
      <c r="I785" s="65"/>
    </row>
    <row r="786">
      <c r="A786" s="65"/>
      <c r="I786" s="65"/>
    </row>
    <row r="787">
      <c r="A787" s="65"/>
      <c r="I787" s="65"/>
    </row>
    <row r="788">
      <c r="A788" s="65"/>
      <c r="I788" s="65"/>
    </row>
    <row r="789">
      <c r="A789" s="65"/>
      <c r="I789" s="65"/>
    </row>
    <row r="790">
      <c r="A790" s="65"/>
      <c r="I790" s="65"/>
    </row>
    <row r="791">
      <c r="A791" s="65"/>
      <c r="I791" s="65"/>
    </row>
    <row r="792">
      <c r="A792" s="65"/>
      <c r="I792" s="65"/>
    </row>
    <row r="793">
      <c r="A793" s="65"/>
      <c r="I793" s="65"/>
    </row>
    <row r="794">
      <c r="A794" s="65"/>
      <c r="I794" s="65"/>
    </row>
    <row r="795">
      <c r="A795" s="65"/>
      <c r="I795" s="65"/>
    </row>
    <row r="796">
      <c r="A796" s="65"/>
      <c r="I796" s="65"/>
    </row>
    <row r="797">
      <c r="A797" s="65"/>
      <c r="I797" s="65"/>
    </row>
    <row r="798">
      <c r="A798" s="65"/>
      <c r="I798" s="65"/>
    </row>
    <row r="799">
      <c r="A799" s="65"/>
      <c r="I799" s="65"/>
    </row>
    <row r="800">
      <c r="A800" s="65"/>
      <c r="I800" s="65"/>
    </row>
    <row r="801">
      <c r="A801" s="65"/>
      <c r="I801" s="65"/>
    </row>
    <row r="802">
      <c r="A802" s="65"/>
      <c r="I802" s="65"/>
    </row>
    <row r="803">
      <c r="A803" s="65"/>
      <c r="I803" s="65"/>
    </row>
    <row r="804">
      <c r="A804" s="65"/>
      <c r="I804" s="65"/>
    </row>
    <row r="805">
      <c r="A805" s="65"/>
      <c r="I805" s="65"/>
    </row>
    <row r="806">
      <c r="A806" s="65"/>
      <c r="I806" s="65"/>
    </row>
    <row r="807">
      <c r="A807" s="65"/>
      <c r="I807" s="65"/>
    </row>
    <row r="808">
      <c r="A808" s="65"/>
      <c r="I808" s="65"/>
    </row>
    <row r="809">
      <c r="A809" s="65"/>
      <c r="I809" s="65"/>
    </row>
    <row r="810">
      <c r="A810" s="65"/>
      <c r="I810" s="65"/>
    </row>
    <row r="811">
      <c r="A811" s="65"/>
      <c r="I811" s="65"/>
    </row>
    <row r="812">
      <c r="A812" s="65"/>
      <c r="I812" s="65"/>
    </row>
    <row r="813">
      <c r="A813" s="65"/>
      <c r="I813" s="65"/>
    </row>
    <row r="814">
      <c r="A814" s="65"/>
      <c r="I814" s="65"/>
    </row>
    <row r="815">
      <c r="A815" s="65"/>
      <c r="I815" s="65"/>
    </row>
    <row r="816">
      <c r="A816" s="65"/>
      <c r="I816" s="65"/>
    </row>
    <row r="817">
      <c r="A817" s="65"/>
      <c r="I817" s="65"/>
    </row>
    <row r="818">
      <c r="A818" s="65"/>
      <c r="I818" s="65"/>
    </row>
    <row r="819">
      <c r="A819" s="65"/>
      <c r="I819" s="65"/>
    </row>
    <row r="820">
      <c r="A820" s="65"/>
      <c r="I820" s="65"/>
    </row>
    <row r="821">
      <c r="A821" s="65"/>
      <c r="I821" s="65"/>
    </row>
    <row r="822">
      <c r="A822" s="65"/>
      <c r="I822" s="65"/>
    </row>
    <row r="823">
      <c r="A823" s="65"/>
      <c r="I823" s="65"/>
    </row>
    <row r="824">
      <c r="A824" s="65"/>
      <c r="I824" s="65"/>
    </row>
    <row r="825">
      <c r="A825" s="65"/>
      <c r="I825" s="65"/>
    </row>
    <row r="826">
      <c r="A826" s="65"/>
      <c r="I826" s="65"/>
    </row>
    <row r="827">
      <c r="A827" s="65"/>
      <c r="I827" s="65"/>
    </row>
    <row r="828">
      <c r="A828" s="65"/>
      <c r="I828" s="65"/>
    </row>
    <row r="829">
      <c r="A829" s="65"/>
      <c r="I829" s="65"/>
    </row>
    <row r="830">
      <c r="A830" s="65"/>
      <c r="I830" s="65"/>
    </row>
    <row r="831">
      <c r="A831" s="65"/>
      <c r="I831" s="65"/>
    </row>
    <row r="832">
      <c r="A832" s="65"/>
      <c r="I832" s="65"/>
    </row>
    <row r="833">
      <c r="A833" s="65"/>
      <c r="I833" s="65"/>
    </row>
    <row r="834">
      <c r="A834" s="65"/>
      <c r="I834" s="65"/>
    </row>
    <row r="835">
      <c r="A835" s="65"/>
      <c r="I835" s="65"/>
    </row>
    <row r="836">
      <c r="A836" s="65"/>
      <c r="I836" s="65"/>
    </row>
    <row r="837">
      <c r="A837" s="65"/>
      <c r="I837" s="65"/>
    </row>
    <row r="838">
      <c r="A838" s="65"/>
      <c r="I838" s="65"/>
    </row>
    <row r="839">
      <c r="A839" s="65"/>
      <c r="I839" s="65"/>
    </row>
    <row r="840">
      <c r="A840" s="65"/>
      <c r="I840" s="65"/>
    </row>
    <row r="841">
      <c r="A841" s="65"/>
      <c r="I841" s="65"/>
    </row>
    <row r="842">
      <c r="A842" s="65"/>
      <c r="I842" s="65"/>
    </row>
    <row r="843">
      <c r="A843" s="65"/>
      <c r="I843" s="65"/>
    </row>
    <row r="844">
      <c r="A844" s="65"/>
      <c r="I844" s="65"/>
    </row>
    <row r="845">
      <c r="A845" s="65"/>
      <c r="I845" s="65"/>
    </row>
    <row r="846">
      <c r="A846" s="65"/>
      <c r="I846" s="65"/>
    </row>
    <row r="847">
      <c r="A847" s="65"/>
      <c r="I847" s="65"/>
    </row>
    <row r="848">
      <c r="A848" s="65"/>
      <c r="I848" s="65"/>
    </row>
    <row r="849">
      <c r="A849" s="65"/>
      <c r="I849" s="65"/>
    </row>
    <row r="850">
      <c r="A850" s="65"/>
      <c r="I850" s="65"/>
    </row>
    <row r="851">
      <c r="A851" s="65"/>
      <c r="I851" s="65"/>
    </row>
    <row r="852">
      <c r="A852" s="65"/>
      <c r="I852" s="65"/>
    </row>
    <row r="853">
      <c r="A853" s="65"/>
      <c r="I853" s="65"/>
    </row>
    <row r="854">
      <c r="A854" s="65"/>
      <c r="I854" s="65"/>
    </row>
    <row r="855">
      <c r="A855" s="65"/>
      <c r="I855" s="65"/>
    </row>
    <row r="856">
      <c r="A856" s="65"/>
      <c r="I856" s="65"/>
    </row>
    <row r="857">
      <c r="A857" s="65"/>
      <c r="I857" s="65"/>
    </row>
    <row r="858">
      <c r="A858" s="65"/>
      <c r="I858" s="65"/>
    </row>
    <row r="859">
      <c r="A859" s="65"/>
      <c r="I859" s="65"/>
    </row>
    <row r="860">
      <c r="A860" s="65"/>
      <c r="I860" s="65"/>
    </row>
    <row r="861">
      <c r="A861" s="65"/>
      <c r="I861" s="65"/>
    </row>
    <row r="862">
      <c r="A862" s="65"/>
      <c r="I862" s="65"/>
    </row>
    <row r="863">
      <c r="A863" s="65"/>
      <c r="I863" s="65"/>
    </row>
    <row r="864">
      <c r="A864" s="65"/>
      <c r="I864" s="65"/>
    </row>
    <row r="865">
      <c r="A865" s="65"/>
      <c r="I865" s="65"/>
    </row>
    <row r="866">
      <c r="A866" s="65"/>
      <c r="I866" s="65"/>
    </row>
    <row r="867">
      <c r="A867" s="65"/>
      <c r="I867" s="65"/>
    </row>
    <row r="868">
      <c r="A868" s="65"/>
      <c r="I868" s="65"/>
    </row>
    <row r="869">
      <c r="A869" s="65"/>
      <c r="I869" s="65"/>
    </row>
    <row r="870">
      <c r="A870" s="65"/>
      <c r="I870" s="65"/>
    </row>
    <row r="871">
      <c r="A871" s="65"/>
      <c r="I871" s="65"/>
    </row>
    <row r="872">
      <c r="A872" s="65"/>
      <c r="I872" s="65"/>
    </row>
    <row r="873">
      <c r="A873" s="65"/>
      <c r="I873" s="65"/>
    </row>
    <row r="874">
      <c r="A874" s="65"/>
      <c r="I874" s="65"/>
    </row>
    <row r="875">
      <c r="A875" s="65"/>
      <c r="I875" s="65"/>
    </row>
    <row r="876">
      <c r="A876" s="65"/>
      <c r="I876" s="65"/>
    </row>
    <row r="877">
      <c r="A877" s="65"/>
      <c r="I877" s="65"/>
    </row>
    <row r="878">
      <c r="A878" s="65"/>
      <c r="I878" s="65"/>
    </row>
    <row r="879">
      <c r="A879" s="65"/>
      <c r="I879" s="65"/>
    </row>
    <row r="880">
      <c r="A880" s="65"/>
      <c r="I880" s="65"/>
    </row>
    <row r="881">
      <c r="A881" s="65"/>
      <c r="I881" s="65"/>
    </row>
    <row r="882">
      <c r="A882" s="65"/>
      <c r="I882" s="65"/>
    </row>
    <row r="883">
      <c r="A883" s="65"/>
      <c r="I883" s="65"/>
    </row>
    <row r="884">
      <c r="A884" s="65"/>
      <c r="I884" s="65"/>
    </row>
    <row r="885">
      <c r="A885" s="65"/>
      <c r="I885" s="65"/>
    </row>
    <row r="886">
      <c r="A886" s="65"/>
      <c r="I886" s="65"/>
    </row>
    <row r="887">
      <c r="A887" s="65"/>
      <c r="I887" s="65"/>
    </row>
    <row r="888">
      <c r="A888" s="65"/>
      <c r="I888" s="65"/>
    </row>
    <row r="889">
      <c r="A889" s="65"/>
      <c r="I889" s="65"/>
    </row>
    <row r="890">
      <c r="A890" s="65"/>
      <c r="I890" s="65"/>
    </row>
    <row r="891">
      <c r="A891" s="65"/>
      <c r="I891" s="65"/>
    </row>
    <row r="892">
      <c r="A892" s="65"/>
      <c r="I892" s="65"/>
    </row>
    <row r="893">
      <c r="A893" s="65"/>
      <c r="I893" s="65"/>
    </row>
    <row r="894">
      <c r="A894" s="65"/>
      <c r="I894" s="65"/>
    </row>
    <row r="895">
      <c r="A895" s="65"/>
      <c r="I895" s="65"/>
    </row>
    <row r="896">
      <c r="A896" s="65"/>
      <c r="I896" s="65"/>
    </row>
    <row r="897">
      <c r="A897" s="65"/>
      <c r="I897" s="65"/>
    </row>
    <row r="898">
      <c r="A898" s="65"/>
      <c r="I898" s="65"/>
    </row>
    <row r="899">
      <c r="A899" s="65"/>
      <c r="I899" s="65"/>
    </row>
    <row r="900">
      <c r="A900" s="65"/>
      <c r="I900" s="65"/>
    </row>
    <row r="901">
      <c r="A901" s="65"/>
      <c r="I901" s="65"/>
    </row>
    <row r="902">
      <c r="A902" s="65"/>
      <c r="I902" s="65"/>
    </row>
    <row r="903">
      <c r="A903" s="65"/>
      <c r="I903" s="65"/>
    </row>
    <row r="904">
      <c r="A904" s="65"/>
      <c r="I904" s="65"/>
    </row>
    <row r="905">
      <c r="A905" s="65"/>
      <c r="I905" s="65"/>
    </row>
    <row r="906">
      <c r="A906" s="65"/>
      <c r="I906" s="65"/>
    </row>
    <row r="907">
      <c r="A907" s="65"/>
      <c r="I907" s="65"/>
    </row>
    <row r="908">
      <c r="A908" s="65"/>
      <c r="I908" s="65"/>
    </row>
    <row r="909">
      <c r="A909" s="65"/>
      <c r="I909" s="65"/>
    </row>
    <row r="910">
      <c r="A910" s="65"/>
      <c r="I910" s="65"/>
    </row>
    <row r="911">
      <c r="A911" s="65"/>
      <c r="I911" s="65"/>
    </row>
    <row r="912">
      <c r="A912" s="65"/>
      <c r="I912" s="65"/>
    </row>
    <row r="913">
      <c r="A913" s="65"/>
      <c r="I913" s="65"/>
    </row>
    <row r="914">
      <c r="A914" s="65"/>
      <c r="I914" s="65"/>
    </row>
    <row r="915">
      <c r="A915" s="65"/>
      <c r="I915" s="65"/>
    </row>
    <row r="916">
      <c r="A916" s="65"/>
      <c r="I916" s="65"/>
    </row>
    <row r="917">
      <c r="A917" s="65"/>
      <c r="I917" s="65"/>
    </row>
    <row r="918">
      <c r="A918" s="65"/>
      <c r="I918" s="65"/>
    </row>
    <row r="919">
      <c r="A919" s="65"/>
      <c r="I919" s="65"/>
    </row>
    <row r="920">
      <c r="A920" s="65"/>
      <c r="I920" s="65"/>
    </row>
    <row r="921">
      <c r="A921" s="65"/>
      <c r="I921" s="65"/>
    </row>
    <row r="922">
      <c r="A922" s="65"/>
      <c r="I922" s="65"/>
    </row>
    <row r="923">
      <c r="A923" s="65"/>
      <c r="I923" s="65"/>
    </row>
    <row r="924">
      <c r="A924" s="65"/>
      <c r="I924" s="65"/>
    </row>
    <row r="925">
      <c r="A925" s="65"/>
      <c r="I925" s="65"/>
    </row>
    <row r="926">
      <c r="A926" s="65"/>
      <c r="I926" s="65"/>
    </row>
    <row r="927">
      <c r="A927" s="65"/>
      <c r="I927" s="65"/>
    </row>
    <row r="928">
      <c r="A928" s="65"/>
      <c r="I928" s="65"/>
    </row>
    <row r="929">
      <c r="A929" s="65"/>
      <c r="I929" s="65"/>
    </row>
    <row r="930">
      <c r="A930" s="65"/>
      <c r="I930" s="65"/>
    </row>
    <row r="931">
      <c r="A931" s="65"/>
      <c r="I931" s="65"/>
    </row>
    <row r="932">
      <c r="A932" s="65"/>
      <c r="I932" s="65"/>
    </row>
    <row r="933">
      <c r="A933" s="65"/>
      <c r="I933" s="65"/>
    </row>
    <row r="934">
      <c r="A934" s="65"/>
      <c r="I934" s="65"/>
    </row>
    <row r="935">
      <c r="A935" s="65"/>
      <c r="I935" s="65"/>
    </row>
    <row r="936">
      <c r="A936" s="65"/>
      <c r="I936" s="65"/>
    </row>
    <row r="937">
      <c r="A937" s="65"/>
      <c r="I937" s="65"/>
    </row>
    <row r="938">
      <c r="A938" s="65"/>
      <c r="I938" s="65"/>
    </row>
    <row r="939">
      <c r="A939" s="65"/>
      <c r="I939" s="65"/>
    </row>
    <row r="940">
      <c r="A940" s="65"/>
      <c r="I940" s="65"/>
    </row>
    <row r="941">
      <c r="A941" s="65"/>
      <c r="I941" s="65"/>
    </row>
    <row r="942">
      <c r="A942" s="65"/>
      <c r="I942" s="65"/>
    </row>
    <row r="943">
      <c r="A943" s="65"/>
      <c r="I943" s="65"/>
    </row>
    <row r="944">
      <c r="A944" s="65"/>
      <c r="I944" s="65"/>
    </row>
    <row r="945">
      <c r="A945" s="65"/>
      <c r="I945" s="65"/>
    </row>
    <row r="946">
      <c r="A946" s="65"/>
      <c r="I946" s="65"/>
    </row>
    <row r="947">
      <c r="A947" s="65"/>
      <c r="I947" s="65"/>
    </row>
    <row r="948">
      <c r="A948" s="65"/>
      <c r="I948" s="65"/>
    </row>
    <row r="949">
      <c r="A949" s="65"/>
      <c r="I949" s="65"/>
    </row>
    <row r="950">
      <c r="A950" s="65"/>
      <c r="I950" s="65"/>
    </row>
    <row r="951">
      <c r="A951" s="65"/>
      <c r="I951" s="65"/>
    </row>
    <row r="952">
      <c r="A952" s="65"/>
      <c r="I952" s="65"/>
    </row>
    <row r="953">
      <c r="A953" s="65"/>
      <c r="I953" s="65"/>
    </row>
    <row r="954">
      <c r="A954" s="65"/>
      <c r="I954" s="65"/>
    </row>
    <row r="955">
      <c r="A955" s="65"/>
      <c r="I955" s="65"/>
    </row>
    <row r="956">
      <c r="A956" s="65"/>
      <c r="I956" s="65"/>
    </row>
    <row r="957">
      <c r="A957" s="65"/>
      <c r="I957" s="65"/>
    </row>
    <row r="958">
      <c r="A958" s="65"/>
      <c r="I958" s="65"/>
    </row>
    <row r="959">
      <c r="A959" s="65"/>
      <c r="I959" s="65"/>
    </row>
    <row r="960">
      <c r="A960" s="65"/>
      <c r="I960" s="65"/>
    </row>
    <row r="961">
      <c r="A961" s="65"/>
      <c r="I961" s="65"/>
    </row>
    <row r="962">
      <c r="A962" s="65"/>
      <c r="I962" s="65"/>
    </row>
    <row r="963">
      <c r="A963" s="65"/>
      <c r="I963" s="65"/>
    </row>
    <row r="964">
      <c r="A964" s="65"/>
      <c r="I964" s="65"/>
    </row>
    <row r="965">
      <c r="A965" s="65"/>
      <c r="I965" s="65"/>
    </row>
    <row r="966">
      <c r="A966" s="65"/>
      <c r="I966" s="65"/>
    </row>
    <row r="967">
      <c r="A967" s="65"/>
      <c r="I967" s="65"/>
    </row>
    <row r="968">
      <c r="A968" s="65"/>
      <c r="I968" s="65"/>
    </row>
    <row r="969">
      <c r="A969" s="65"/>
      <c r="I969" s="65"/>
    </row>
    <row r="970">
      <c r="A970" s="65"/>
      <c r="I970" s="65"/>
    </row>
    <row r="971">
      <c r="A971" s="65"/>
      <c r="I971" s="65"/>
    </row>
    <row r="972">
      <c r="A972" s="65"/>
      <c r="I972" s="65"/>
    </row>
    <row r="973">
      <c r="A973" s="65"/>
      <c r="I973" s="65"/>
    </row>
    <row r="974">
      <c r="A974" s="65"/>
      <c r="I974" s="65"/>
    </row>
    <row r="975">
      <c r="A975" s="65"/>
      <c r="I975" s="65"/>
    </row>
    <row r="976">
      <c r="A976" s="65"/>
      <c r="I976" s="65"/>
    </row>
    <row r="977">
      <c r="A977" s="65"/>
      <c r="I977" s="65"/>
    </row>
    <row r="978">
      <c r="A978" s="65"/>
      <c r="I978" s="65"/>
    </row>
    <row r="979">
      <c r="A979" s="65"/>
      <c r="I979" s="65"/>
    </row>
    <row r="980">
      <c r="A980" s="65"/>
      <c r="I980" s="65"/>
    </row>
    <row r="981">
      <c r="A981" s="65"/>
      <c r="I981" s="65"/>
    </row>
  </sheetData>
  <mergeCells count="28">
    <mergeCell ref="B1:H1"/>
    <mergeCell ref="C4:C5"/>
    <mergeCell ref="E4:E5"/>
    <mergeCell ref="F4:F5"/>
    <mergeCell ref="G4:G5"/>
    <mergeCell ref="H4:H5"/>
    <mergeCell ref="C37:F37"/>
    <mergeCell ref="C38:F38"/>
    <mergeCell ref="C40:F40"/>
    <mergeCell ref="C41:F41"/>
    <mergeCell ref="C43:F43"/>
    <mergeCell ref="C44:F44"/>
    <mergeCell ref="C46:F46"/>
    <mergeCell ref="C47:F47"/>
    <mergeCell ref="C59:F59"/>
    <mergeCell ref="C61:F61"/>
    <mergeCell ref="C62:F62"/>
    <mergeCell ref="C64:F64"/>
    <mergeCell ref="C65:F65"/>
    <mergeCell ref="C67:F67"/>
    <mergeCell ref="C68:F68"/>
    <mergeCell ref="C49:F49"/>
    <mergeCell ref="C50:F50"/>
    <mergeCell ref="C52:F52"/>
    <mergeCell ref="C53:F53"/>
    <mergeCell ref="C55:F55"/>
    <mergeCell ref="C56:F56"/>
    <mergeCell ref="C58:F5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574" t="s">
        <v>237</v>
      </c>
      <c r="C1" s="518"/>
      <c r="D1" s="518"/>
      <c r="E1" s="518"/>
      <c r="F1" s="518"/>
    </row>
    <row r="2">
      <c r="B2" s="519" t="s">
        <v>249</v>
      </c>
      <c r="C2" s="522" t="s">
        <v>1454</v>
      </c>
      <c r="D2" s="521" t="s">
        <v>1289</v>
      </c>
      <c r="E2" s="522" t="s">
        <v>1455</v>
      </c>
      <c r="F2" s="561" t="s">
        <v>1456</v>
      </c>
    </row>
    <row r="3" ht="15.0" customHeight="1">
      <c r="B3" s="523" t="s">
        <v>35</v>
      </c>
      <c r="C3" s="530" t="s">
        <v>25</v>
      </c>
      <c r="D3" s="525" t="s">
        <v>1457</v>
      </c>
      <c r="E3" s="529" t="s">
        <v>1458</v>
      </c>
      <c r="F3" s="529" t="s">
        <v>87</v>
      </c>
    </row>
    <row r="4" ht="15.0" customHeight="1">
      <c r="B4" s="523" t="s">
        <v>35</v>
      </c>
      <c r="D4" s="525" t="s">
        <v>1293</v>
      </c>
    </row>
    <row r="5">
      <c r="B5" s="526" t="s">
        <v>36</v>
      </c>
      <c r="C5" s="527" t="s">
        <v>25</v>
      </c>
      <c r="D5" s="528" t="s">
        <v>1459</v>
      </c>
      <c r="E5" s="526" t="s">
        <v>1458</v>
      </c>
      <c r="F5" s="526">
        <v>2.0</v>
      </c>
    </row>
    <row r="6">
      <c r="B6" s="529" t="s">
        <v>37</v>
      </c>
      <c r="C6" s="530" t="s">
        <v>25</v>
      </c>
      <c r="D6" s="525" t="s">
        <v>87</v>
      </c>
      <c r="E6" s="529" t="s">
        <v>1458</v>
      </c>
      <c r="F6" s="529">
        <v>3.0</v>
      </c>
    </row>
    <row r="7" ht="15.0" customHeight="1">
      <c r="B7" s="526" t="s">
        <v>38</v>
      </c>
      <c r="C7" s="527" t="s">
        <v>25</v>
      </c>
      <c r="D7" s="528" t="s">
        <v>1295</v>
      </c>
      <c r="E7" s="526" t="s">
        <v>1458</v>
      </c>
      <c r="F7" s="526">
        <v>4.0</v>
      </c>
    </row>
    <row r="8" ht="15.0" customHeight="1">
      <c r="B8" s="526" t="s">
        <v>38</v>
      </c>
      <c r="D8" s="528" t="s">
        <v>1460</v>
      </c>
    </row>
    <row r="9">
      <c r="B9" s="529" t="s">
        <v>39</v>
      </c>
      <c r="C9" s="530" t="s">
        <v>61</v>
      </c>
      <c r="D9" s="525" t="s">
        <v>1296</v>
      </c>
      <c r="E9" s="529" t="s">
        <v>1443</v>
      </c>
      <c r="F9" s="531">
        <v>5.0</v>
      </c>
    </row>
    <row r="10">
      <c r="B10" s="526" t="s">
        <v>990</v>
      </c>
      <c r="C10" s="527" t="s">
        <v>61</v>
      </c>
      <c r="D10" s="528" t="s">
        <v>1461</v>
      </c>
      <c r="E10" s="526" t="s">
        <v>1443</v>
      </c>
      <c r="F10" s="532">
        <v>6.0</v>
      </c>
    </row>
    <row r="11" ht="15.0" customHeight="1">
      <c r="B11" s="529" t="s">
        <v>1089</v>
      </c>
      <c r="C11" s="530" t="s">
        <v>61</v>
      </c>
      <c r="D11" s="525" t="s">
        <v>1462</v>
      </c>
      <c r="E11" s="529" t="s">
        <v>1443</v>
      </c>
      <c r="F11" s="529">
        <v>7.0</v>
      </c>
    </row>
    <row r="12" ht="15.0" customHeight="1">
      <c r="B12" s="529" t="s">
        <v>1089</v>
      </c>
      <c r="D12" s="525" t="s">
        <v>1463</v>
      </c>
    </row>
    <row r="13">
      <c r="B13" s="526" t="s">
        <v>1149</v>
      </c>
      <c r="C13" s="527" t="s">
        <v>61</v>
      </c>
      <c r="D13" s="528" t="s">
        <v>1295</v>
      </c>
      <c r="E13" s="526" t="s">
        <v>1443</v>
      </c>
      <c r="F13" s="532">
        <v>8.0</v>
      </c>
    </row>
    <row r="14">
      <c r="B14" s="529" t="s">
        <v>1193</v>
      </c>
      <c r="C14" s="530" t="s">
        <v>1298</v>
      </c>
      <c r="D14" s="525" t="s">
        <v>87</v>
      </c>
      <c r="E14" s="529" t="s">
        <v>1443</v>
      </c>
      <c r="F14" s="531">
        <v>9.0</v>
      </c>
    </row>
    <row r="15">
      <c r="B15" s="526" t="s">
        <v>1300</v>
      </c>
      <c r="C15" s="527" t="s">
        <v>1298</v>
      </c>
      <c r="D15" s="528" t="s">
        <v>1464</v>
      </c>
      <c r="E15" s="526" t="s">
        <v>1443</v>
      </c>
      <c r="F15" s="532">
        <v>10.0</v>
      </c>
    </row>
    <row r="16">
      <c r="B16" s="529" t="s">
        <v>1301</v>
      </c>
      <c r="C16" s="530" t="s">
        <v>1298</v>
      </c>
      <c r="D16" s="525" t="s">
        <v>87</v>
      </c>
      <c r="E16" s="529" t="s">
        <v>1367</v>
      </c>
      <c r="F16" s="531">
        <v>11.0</v>
      </c>
    </row>
    <row r="17">
      <c r="B17" s="526" t="s">
        <v>1303</v>
      </c>
      <c r="C17" s="527" t="s">
        <v>1298</v>
      </c>
      <c r="D17" s="528" t="s">
        <v>1295</v>
      </c>
      <c r="E17" s="526" t="s">
        <v>1367</v>
      </c>
      <c r="F17" s="532">
        <v>12.0</v>
      </c>
    </row>
    <row r="18">
      <c r="B18" s="529" t="s">
        <v>1304</v>
      </c>
      <c r="C18" s="530" t="s">
        <v>64</v>
      </c>
      <c r="D18" s="525" t="s">
        <v>1465</v>
      </c>
      <c r="E18" s="529" t="s">
        <v>1367</v>
      </c>
      <c r="F18" s="531">
        <v>13.0</v>
      </c>
    </row>
    <row r="19">
      <c r="B19" s="526" t="s">
        <v>1306</v>
      </c>
      <c r="C19" s="527" t="s">
        <v>64</v>
      </c>
      <c r="D19" s="528" t="s">
        <v>1466</v>
      </c>
      <c r="E19" s="526" t="s">
        <v>1367</v>
      </c>
      <c r="F19" s="532">
        <v>14.0</v>
      </c>
    </row>
    <row r="20">
      <c r="B20" s="529" t="s">
        <v>1307</v>
      </c>
      <c r="C20" s="530" t="s">
        <v>64</v>
      </c>
      <c r="D20" s="525" t="s">
        <v>1467</v>
      </c>
      <c r="E20" s="529" t="s">
        <v>1367</v>
      </c>
      <c r="F20" s="531">
        <v>15.0</v>
      </c>
    </row>
    <row r="21">
      <c r="B21" s="526" t="s">
        <v>1309</v>
      </c>
      <c r="C21" s="527" t="s">
        <v>64</v>
      </c>
      <c r="D21" s="528" t="s">
        <v>1295</v>
      </c>
      <c r="E21" s="526" t="s">
        <v>1367</v>
      </c>
      <c r="F21" s="532">
        <v>16.0</v>
      </c>
    </row>
    <row r="22">
      <c r="B22" s="529" t="s">
        <v>1310</v>
      </c>
      <c r="C22" s="530" t="s">
        <v>1311</v>
      </c>
      <c r="D22" s="525" t="s">
        <v>87</v>
      </c>
      <c r="E22" s="529" t="s">
        <v>1397</v>
      </c>
      <c r="F22" s="531">
        <v>17.0</v>
      </c>
    </row>
    <row r="23">
      <c r="B23" s="526" t="s">
        <v>1313</v>
      </c>
      <c r="C23" s="527" t="s">
        <v>1311</v>
      </c>
      <c r="D23" s="528" t="s">
        <v>1468</v>
      </c>
      <c r="E23" s="526" t="s">
        <v>1397</v>
      </c>
      <c r="F23" s="532">
        <v>18.0</v>
      </c>
    </row>
    <row r="24">
      <c r="B24" s="529" t="s">
        <v>1315</v>
      </c>
      <c r="C24" s="530" t="s">
        <v>1311</v>
      </c>
      <c r="D24" s="525" t="s">
        <v>1295</v>
      </c>
      <c r="E24" s="529" t="s">
        <v>1397</v>
      </c>
      <c r="F24" s="531">
        <v>19.0</v>
      </c>
    </row>
    <row r="25">
      <c r="B25" s="526" t="s">
        <v>1316</v>
      </c>
      <c r="C25" s="527" t="s">
        <v>1311</v>
      </c>
      <c r="D25" s="528" t="s">
        <v>1469</v>
      </c>
      <c r="E25" s="526" t="s">
        <v>1397</v>
      </c>
      <c r="F25" s="532">
        <v>20.0</v>
      </c>
    </row>
    <row r="26">
      <c r="B26" s="533" t="s">
        <v>7</v>
      </c>
      <c r="C26" s="534"/>
      <c r="D26" s="534"/>
      <c r="E26" s="534"/>
      <c r="F26" s="534"/>
    </row>
    <row r="27">
      <c r="B27" s="535" t="s">
        <v>8</v>
      </c>
      <c r="C27" s="536" t="s">
        <v>1397</v>
      </c>
      <c r="D27" s="537"/>
      <c r="E27" s="537"/>
      <c r="F27" s="537"/>
    </row>
    <row r="28">
      <c r="B28" s="535" t="s">
        <v>9</v>
      </c>
      <c r="C28" s="536" t="s">
        <v>1398</v>
      </c>
      <c r="D28" s="537"/>
      <c r="E28" s="537"/>
      <c r="F28" s="537"/>
    </row>
    <row r="29">
      <c r="B29" s="537"/>
      <c r="C29" s="537"/>
      <c r="D29" s="537"/>
      <c r="E29" s="537"/>
      <c r="F29" s="537"/>
    </row>
    <row r="30">
      <c r="B30" s="538" t="s">
        <v>10</v>
      </c>
      <c r="C30" s="537"/>
      <c r="D30" s="537"/>
      <c r="E30" s="537"/>
      <c r="F30" s="537"/>
    </row>
    <row r="31">
      <c r="B31" s="535" t="s">
        <v>11</v>
      </c>
      <c r="C31" s="536" t="s">
        <v>1322</v>
      </c>
      <c r="D31" s="537"/>
      <c r="E31" s="537"/>
      <c r="F31" s="537"/>
    </row>
    <row r="32">
      <c r="B32" s="535" t="s">
        <v>12</v>
      </c>
      <c r="C32" s="536" t="s">
        <v>1470</v>
      </c>
      <c r="D32" s="537"/>
      <c r="E32" s="537"/>
      <c r="F32" s="537"/>
    </row>
    <row r="33">
      <c r="B33" s="535" t="s">
        <v>13</v>
      </c>
      <c r="C33" s="536" t="s">
        <v>1471</v>
      </c>
      <c r="D33" s="537"/>
      <c r="E33" s="537"/>
      <c r="F33" s="537"/>
    </row>
    <row r="34">
      <c r="B34" s="535" t="s">
        <v>14</v>
      </c>
      <c r="C34" s="536" t="s">
        <v>1472</v>
      </c>
      <c r="D34" s="537"/>
      <c r="E34" s="537"/>
      <c r="F34" s="537"/>
    </row>
    <row r="35">
      <c r="B35" s="539" t="s">
        <v>15</v>
      </c>
      <c r="C35" s="557" t="s">
        <v>1473</v>
      </c>
      <c r="D35" s="540"/>
      <c r="E35" s="540"/>
      <c r="F35" s="540"/>
    </row>
    <row r="38">
      <c r="B38" s="541" t="s">
        <v>1325</v>
      </c>
      <c r="C38" s="542" t="s">
        <v>1457</v>
      </c>
      <c r="D38" s="518"/>
      <c r="E38" s="518"/>
      <c r="F38" s="518"/>
    </row>
    <row r="39">
      <c r="B39" s="543"/>
      <c r="C39" s="544" t="s">
        <v>1474</v>
      </c>
    </row>
    <row r="41">
      <c r="B41" s="541" t="s">
        <v>1325</v>
      </c>
      <c r="C41" s="542" t="s">
        <v>1293</v>
      </c>
      <c r="D41" s="518"/>
      <c r="E41" s="518"/>
      <c r="F41" s="518"/>
    </row>
    <row r="42">
      <c r="B42" s="543"/>
      <c r="C42" s="544" t="s">
        <v>1475</v>
      </c>
    </row>
    <row r="44">
      <c r="B44" s="541" t="s">
        <v>1328</v>
      </c>
      <c r="C44" s="542" t="s">
        <v>1459</v>
      </c>
      <c r="D44" s="518"/>
      <c r="E44" s="518"/>
      <c r="F44" s="518"/>
    </row>
    <row r="45">
      <c r="B45" s="543"/>
      <c r="C45" s="544" t="s">
        <v>1476</v>
      </c>
    </row>
    <row r="47">
      <c r="B47" s="541" t="s">
        <v>1330</v>
      </c>
      <c r="C47" s="542" t="s">
        <v>1331</v>
      </c>
      <c r="D47" s="518"/>
      <c r="E47" s="518"/>
      <c r="F47" s="518"/>
    </row>
    <row r="48">
      <c r="B48" s="543"/>
      <c r="C48" s="544"/>
    </row>
    <row r="50">
      <c r="B50" s="541" t="s">
        <v>1330</v>
      </c>
      <c r="C50" s="542" t="s">
        <v>1477</v>
      </c>
      <c r="D50" s="518"/>
      <c r="E50" s="518"/>
      <c r="F50" s="518"/>
    </row>
    <row r="51">
      <c r="B51" s="543"/>
      <c r="C51" s="544" t="s">
        <v>1478</v>
      </c>
    </row>
    <row r="53">
      <c r="B53" s="541" t="s">
        <v>1332</v>
      </c>
      <c r="C53" s="542" t="s">
        <v>1296</v>
      </c>
      <c r="D53" s="518"/>
      <c r="E53" s="518"/>
      <c r="F53" s="518"/>
    </row>
    <row r="54">
      <c r="B54" s="543"/>
      <c r="C54" s="544" t="s">
        <v>1333</v>
      </c>
    </row>
    <row r="56">
      <c r="B56" s="541" t="s">
        <v>1373</v>
      </c>
      <c r="C56" s="542" t="s">
        <v>1461</v>
      </c>
      <c r="D56" s="518"/>
      <c r="E56" s="518"/>
      <c r="F56" s="518"/>
    </row>
    <row r="57">
      <c r="B57" s="543"/>
      <c r="C57" s="544" t="s">
        <v>1479</v>
      </c>
    </row>
    <row r="59">
      <c r="B59" s="541" t="s">
        <v>1334</v>
      </c>
      <c r="C59" s="542" t="s">
        <v>1462</v>
      </c>
      <c r="D59" s="518"/>
      <c r="E59" s="518"/>
      <c r="F59" s="518"/>
    </row>
    <row r="60">
      <c r="B60" s="543"/>
      <c r="C60" s="544" t="s">
        <v>1480</v>
      </c>
    </row>
    <row r="62">
      <c r="B62" s="541" t="s">
        <v>1334</v>
      </c>
      <c r="C62" s="542" t="s">
        <v>1463</v>
      </c>
      <c r="D62" s="518"/>
      <c r="E62" s="518"/>
      <c r="F62" s="518"/>
    </row>
    <row r="63">
      <c r="B63" s="543"/>
      <c r="C63" s="544" t="s">
        <v>1481</v>
      </c>
    </row>
    <row r="65">
      <c r="B65" s="541" t="s">
        <v>1337</v>
      </c>
      <c r="C65" s="542" t="s">
        <v>1331</v>
      </c>
      <c r="D65" s="518"/>
      <c r="E65" s="518"/>
      <c r="F65" s="518"/>
    </row>
    <row r="66">
      <c r="B66" s="543"/>
      <c r="C66" s="544"/>
    </row>
    <row r="68">
      <c r="B68" s="541" t="s">
        <v>1375</v>
      </c>
      <c r="C68" s="542" t="s">
        <v>1464</v>
      </c>
      <c r="D68" s="518"/>
      <c r="E68" s="518"/>
      <c r="F68" s="518"/>
    </row>
    <row r="69">
      <c r="B69" s="543"/>
      <c r="C69" s="544" t="s">
        <v>1482</v>
      </c>
    </row>
    <row r="71">
      <c r="B71" s="541" t="s">
        <v>1342</v>
      </c>
      <c r="C71" s="542" t="s">
        <v>1331</v>
      </c>
      <c r="D71" s="518"/>
      <c r="E71" s="518"/>
      <c r="F71" s="518"/>
    </row>
    <row r="72">
      <c r="B72" s="543"/>
      <c r="C72" s="544"/>
    </row>
    <row r="74">
      <c r="B74" s="541" t="s">
        <v>1343</v>
      </c>
      <c r="C74" s="542" t="s">
        <v>1465</v>
      </c>
      <c r="D74" s="518"/>
      <c r="E74" s="518"/>
      <c r="F74" s="518"/>
    </row>
    <row r="75">
      <c r="B75" s="543"/>
      <c r="C75" s="544" t="s">
        <v>1483</v>
      </c>
    </row>
    <row r="77">
      <c r="B77" s="541" t="s">
        <v>1377</v>
      </c>
      <c r="C77" s="542" t="s">
        <v>1466</v>
      </c>
      <c r="D77" s="518"/>
      <c r="E77" s="518"/>
      <c r="F77" s="518"/>
    </row>
    <row r="78">
      <c r="B78" s="543"/>
      <c r="C78" s="544" t="s">
        <v>1484</v>
      </c>
    </row>
    <row r="80">
      <c r="B80" s="541" t="s">
        <v>1345</v>
      </c>
      <c r="C80" s="542" t="s">
        <v>1467</v>
      </c>
      <c r="D80" s="518"/>
      <c r="E80" s="518"/>
      <c r="F80" s="518"/>
    </row>
    <row r="81">
      <c r="B81" s="543"/>
      <c r="C81" s="544" t="s">
        <v>1485</v>
      </c>
    </row>
    <row r="83">
      <c r="B83" s="541" t="s">
        <v>1347</v>
      </c>
      <c r="C83" s="542" t="s">
        <v>1331</v>
      </c>
      <c r="D83" s="518"/>
      <c r="E83" s="518"/>
      <c r="F83" s="518"/>
    </row>
    <row r="84">
      <c r="B84" s="543"/>
      <c r="C84" s="544"/>
    </row>
    <row r="86">
      <c r="B86" s="541" t="s">
        <v>1350</v>
      </c>
      <c r="C86" s="542" t="s">
        <v>1468</v>
      </c>
      <c r="D86" s="518"/>
      <c r="E86" s="518"/>
      <c r="F86" s="518"/>
    </row>
    <row r="87">
      <c r="B87" s="543"/>
      <c r="C87" s="544" t="s">
        <v>1486</v>
      </c>
    </row>
    <row r="89">
      <c r="B89" s="541" t="s">
        <v>1352</v>
      </c>
      <c r="C89" s="542" t="s">
        <v>1331</v>
      </c>
      <c r="D89" s="518"/>
      <c r="E89" s="518"/>
      <c r="F89" s="518"/>
    </row>
    <row r="90">
      <c r="B90" s="543"/>
      <c r="C90" s="544"/>
    </row>
    <row r="92">
      <c r="B92" s="541" t="s">
        <v>1353</v>
      </c>
      <c r="C92" s="542" t="s">
        <v>1469</v>
      </c>
      <c r="D92" s="518"/>
      <c r="E92" s="518"/>
      <c r="F92" s="518"/>
    </row>
    <row r="93">
      <c r="B93" s="543"/>
      <c r="C93" s="544" t="s">
        <v>1487</v>
      </c>
    </row>
  </sheetData>
  <mergeCells count="48">
    <mergeCell ref="B1:F1"/>
    <mergeCell ref="C3:C4"/>
    <mergeCell ref="E3:E4"/>
    <mergeCell ref="F3:F4"/>
    <mergeCell ref="C7:C8"/>
    <mergeCell ref="E7:E8"/>
    <mergeCell ref="F7:F8"/>
    <mergeCell ref="C11:C12"/>
    <mergeCell ref="E11:E12"/>
    <mergeCell ref="F11:F12"/>
    <mergeCell ref="C38:F38"/>
    <mergeCell ref="C39:F39"/>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65:F65"/>
    <mergeCell ref="C66:F66"/>
    <mergeCell ref="C68:F68"/>
    <mergeCell ref="C69:F69"/>
    <mergeCell ref="C71:F71"/>
    <mergeCell ref="C72:F72"/>
    <mergeCell ref="C74:F74"/>
    <mergeCell ref="C86:F86"/>
    <mergeCell ref="C87:F87"/>
    <mergeCell ref="C89:F89"/>
    <mergeCell ref="C90:F90"/>
    <mergeCell ref="C92:F92"/>
    <mergeCell ref="C93:F93"/>
    <mergeCell ref="C75:F75"/>
    <mergeCell ref="C77:F77"/>
    <mergeCell ref="C78:F78"/>
    <mergeCell ref="C80:F80"/>
    <mergeCell ref="C81:F81"/>
    <mergeCell ref="C83:F83"/>
    <mergeCell ref="C84:F8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55.25"/>
    <col customWidth="1" min="5" max="5" width="10.75"/>
    <col customWidth="1" min="6" max="7" width="9.5"/>
    <col customWidth="1" min="8" max="8" width="13.88"/>
    <col customWidth="1" min="9" max="9" width="6.38"/>
  </cols>
  <sheetData>
    <row r="1">
      <c r="B1" s="575" t="s">
        <v>240</v>
      </c>
      <c r="C1" s="518"/>
      <c r="D1" s="518"/>
      <c r="E1" s="518"/>
      <c r="F1" s="518"/>
      <c r="G1" s="518"/>
      <c r="H1" s="518"/>
    </row>
    <row r="2">
      <c r="A2" s="65"/>
      <c r="B2" s="560"/>
      <c r="C2" s="559" t="s">
        <v>1381</v>
      </c>
      <c r="D2" s="560"/>
      <c r="E2" s="559" t="s">
        <v>1410</v>
      </c>
      <c r="F2" s="559" t="s">
        <v>1382</v>
      </c>
      <c r="G2" s="522" t="s">
        <v>1383</v>
      </c>
      <c r="H2" s="522" t="s">
        <v>1384</v>
      </c>
      <c r="I2" s="65"/>
    </row>
    <row r="3">
      <c r="A3" s="65"/>
      <c r="B3" s="519" t="s">
        <v>249</v>
      </c>
      <c r="C3" s="561" t="s">
        <v>1385</v>
      </c>
      <c r="D3" s="521" t="s">
        <v>1289</v>
      </c>
      <c r="E3" s="561" t="s">
        <v>1386</v>
      </c>
      <c r="F3" s="561" t="s">
        <v>1386</v>
      </c>
      <c r="G3" s="561" t="s">
        <v>1387</v>
      </c>
      <c r="H3" s="561" t="s">
        <v>1388</v>
      </c>
      <c r="I3" s="65"/>
    </row>
    <row r="4" ht="15.0" customHeight="1">
      <c r="A4" s="65"/>
      <c r="B4" s="523" t="s">
        <v>35</v>
      </c>
      <c r="C4" s="524" t="s">
        <v>25</v>
      </c>
      <c r="D4" s="547" t="s">
        <v>1488</v>
      </c>
      <c r="E4" s="523">
        <v>2.0</v>
      </c>
      <c r="F4" s="523">
        <v>2.0</v>
      </c>
      <c r="G4" s="566">
        <v>3.0</v>
      </c>
      <c r="H4" s="523" t="s">
        <v>35</v>
      </c>
      <c r="I4" s="65"/>
    </row>
    <row r="5" ht="15.0" customHeight="1">
      <c r="A5" s="65"/>
      <c r="B5" s="523" t="s">
        <v>35</v>
      </c>
      <c r="D5" s="547" t="s">
        <v>1392</v>
      </c>
      <c r="I5" s="65"/>
    </row>
    <row r="6">
      <c r="A6" s="65"/>
      <c r="B6" s="526" t="s">
        <v>36</v>
      </c>
      <c r="C6" s="527" t="s">
        <v>25</v>
      </c>
      <c r="D6" s="567" t="s">
        <v>1489</v>
      </c>
      <c r="E6" s="526">
        <v>2.0</v>
      </c>
      <c r="F6" s="526">
        <v>3.0</v>
      </c>
      <c r="G6" s="532">
        <v>5.0</v>
      </c>
      <c r="H6" s="526" t="s">
        <v>35</v>
      </c>
      <c r="I6" s="65"/>
    </row>
    <row r="7">
      <c r="A7" s="65"/>
      <c r="B7" s="529" t="s">
        <v>37</v>
      </c>
      <c r="C7" s="530" t="s">
        <v>25</v>
      </c>
      <c r="D7" s="547" t="s">
        <v>87</v>
      </c>
      <c r="E7" s="529">
        <v>2.0</v>
      </c>
      <c r="F7" s="529">
        <v>4.0</v>
      </c>
      <c r="G7" s="531">
        <v>6.0</v>
      </c>
      <c r="H7" s="529" t="s">
        <v>35</v>
      </c>
      <c r="I7" s="65"/>
    </row>
    <row r="8">
      <c r="A8" s="65"/>
      <c r="B8" s="526" t="s">
        <v>38</v>
      </c>
      <c r="C8" s="527" t="s">
        <v>25</v>
      </c>
      <c r="D8" s="528" t="s">
        <v>1295</v>
      </c>
      <c r="E8" s="526">
        <v>3.0</v>
      </c>
      <c r="F8" s="526">
        <v>4.0</v>
      </c>
      <c r="G8" s="532">
        <v>8.0</v>
      </c>
      <c r="H8" s="526" t="s">
        <v>35</v>
      </c>
      <c r="I8" s="65"/>
    </row>
    <row r="9" ht="15.0" customHeight="1">
      <c r="A9" s="65"/>
      <c r="B9" s="529" t="s">
        <v>39</v>
      </c>
      <c r="C9" s="530" t="s">
        <v>61</v>
      </c>
      <c r="D9" s="525" t="s">
        <v>1490</v>
      </c>
      <c r="E9" s="529">
        <v>3.0</v>
      </c>
      <c r="F9" s="529">
        <v>5.0</v>
      </c>
      <c r="G9" s="531">
        <v>9.0</v>
      </c>
      <c r="H9" s="529" t="s">
        <v>36</v>
      </c>
      <c r="I9" s="65"/>
    </row>
    <row r="10" ht="15.0" customHeight="1">
      <c r="B10" s="529" t="s">
        <v>39</v>
      </c>
      <c r="D10" s="525" t="s">
        <v>1491</v>
      </c>
    </row>
    <row r="11">
      <c r="B11" s="526" t="s">
        <v>990</v>
      </c>
      <c r="C11" s="527" t="s">
        <v>61</v>
      </c>
      <c r="D11" s="528" t="s">
        <v>1492</v>
      </c>
      <c r="E11" s="526">
        <v>3.0</v>
      </c>
      <c r="F11" s="526">
        <v>6.0</v>
      </c>
      <c r="G11" s="532">
        <v>12.0</v>
      </c>
      <c r="H11" s="526" t="s">
        <v>36</v>
      </c>
    </row>
    <row r="12">
      <c r="B12" s="529" t="s">
        <v>1089</v>
      </c>
      <c r="C12" s="530" t="s">
        <v>61</v>
      </c>
      <c r="D12" s="525" t="s">
        <v>87</v>
      </c>
      <c r="E12" s="529">
        <v>3.0</v>
      </c>
      <c r="F12" s="529">
        <v>6.0</v>
      </c>
      <c r="G12" s="531">
        <v>14.0</v>
      </c>
      <c r="H12" s="529" t="s">
        <v>36</v>
      </c>
    </row>
    <row r="13">
      <c r="B13" s="526" t="s">
        <v>1149</v>
      </c>
      <c r="C13" s="527" t="s">
        <v>61</v>
      </c>
      <c r="D13" s="528" t="s">
        <v>1295</v>
      </c>
      <c r="E13" s="526">
        <v>3.0</v>
      </c>
      <c r="F13" s="526">
        <v>7.0</v>
      </c>
      <c r="G13" s="532">
        <v>15.0</v>
      </c>
      <c r="H13" s="526" t="s">
        <v>36</v>
      </c>
    </row>
    <row r="14">
      <c r="B14" s="529" t="s">
        <v>1193</v>
      </c>
      <c r="C14" s="530" t="s">
        <v>1298</v>
      </c>
      <c r="D14" s="525" t="s">
        <v>1493</v>
      </c>
      <c r="E14" s="529">
        <v>3.0</v>
      </c>
      <c r="F14" s="529">
        <v>8.0</v>
      </c>
      <c r="G14" s="531">
        <v>18.0</v>
      </c>
      <c r="H14" s="529" t="s">
        <v>37</v>
      </c>
    </row>
    <row r="15">
      <c r="B15" s="526" t="s">
        <v>1300</v>
      </c>
      <c r="C15" s="527" t="s">
        <v>1298</v>
      </c>
      <c r="D15" s="528" t="s">
        <v>1494</v>
      </c>
      <c r="E15" s="526">
        <v>4.0</v>
      </c>
      <c r="F15" s="526">
        <v>9.0</v>
      </c>
      <c r="G15" s="532">
        <v>19.0</v>
      </c>
      <c r="H15" s="526" t="s">
        <v>37</v>
      </c>
    </row>
    <row r="16">
      <c r="B16" s="529" t="s">
        <v>1301</v>
      </c>
      <c r="C16" s="530" t="s">
        <v>1298</v>
      </c>
      <c r="D16" s="525" t="s">
        <v>87</v>
      </c>
      <c r="E16" s="529">
        <v>4.0</v>
      </c>
      <c r="F16" s="529">
        <v>10.0</v>
      </c>
      <c r="G16" s="531">
        <v>21.0</v>
      </c>
      <c r="H16" s="529" t="s">
        <v>37</v>
      </c>
    </row>
    <row r="17">
      <c r="B17" s="526" t="s">
        <v>1303</v>
      </c>
      <c r="C17" s="527" t="s">
        <v>1298</v>
      </c>
      <c r="D17" s="528" t="s">
        <v>1295</v>
      </c>
      <c r="E17" s="526">
        <v>4.0</v>
      </c>
      <c r="F17" s="526">
        <v>10.0</v>
      </c>
      <c r="G17" s="532">
        <v>22.0</v>
      </c>
      <c r="H17" s="526" t="s">
        <v>37</v>
      </c>
    </row>
    <row r="18">
      <c r="B18" s="529" t="s">
        <v>1304</v>
      </c>
      <c r="C18" s="530" t="s">
        <v>64</v>
      </c>
      <c r="D18" s="525" t="s">
        <v>1495</v>
      </c>
      <c r="E18" s="529">
        <v>4.0</v>
      </c>
      <c r="F18" s="529">
        <v>11.0</v>
      </c>
      <c r="G18" s="531">
        <v>24.0</v>
      </c>
      <c r="H18" s="529" t="s">
        <v>38</v>
      </c>
    </row>
    <row r="19">
      <c r="B19" s="526" t="s">
        <v>1306</v>
      </c>
      <c r="C19" s="527" t="s">
        <v>64</v>
      </c>
      <c r="D19" s="528" t="s">
        <v>87</v>
      </c>
      <c r="E19" s="526">
        <v>4.0</v>
      </c>
      <c r="F19" s="526">
        <v>11.0</v>
      </c>
      <c r="G19" s="532">
        <v>25.0</v>
      </c>
      <c r="H19" s="526" t="s">
        <v>38</v>
      </c>
    </row>
    <row r="20">
      <c r="B20" s="529" t="s">
        <v>1307</v>
      </c>
      <c r="C20" s="530" t="s">
        <v>64</v>
      </c>
      <c r="D20" s="525" t="s">
        <v>1496</v>
      </c>
      <c r="E20" s="529">
        <v>4.0</v>
      </c>
      <c r="F20" s="529">
        <v>12.0</v>
      </c>
      <c r="G20" s="531">
        <v>27.0</v>
      </c>
      <c r="H20" s="529" t="s">
        <v>38</v>
      </c>
    </row>
    <row r="21">
      <c r="B21" s="526" t="s">
        <v>1309</v>
      </c>
      <c r="C21" s="527" t="s">
        <v>64</v>
      </c>
      <c r="D21" s="528" t="s">
        <v>1295</v>
      </c>
      <c r="E21" s="526">
        <v>4.0</v>
      </c>
      <c r="F21" s="526">
        <v>12.0</v>
      </c>
      <c r="G21" s="532">
        <v>29.0</v>
      </c>
      <c r="H21" s="526" t="s">
        <v>39</v>
      </c>
    </row>
    <row r="22">
      <c r="B22" s="529" t="s">
        <v>1310</v>
      </c>
      <c r="C22" s="530" t="s">
        <v>1311</v>
      </c>
      <c r="D22" s="525" t="s">
        <v>1497</v>
      </c>
      <c r="E22" s="529">
        <v>4.0</v>
      </c>
      <c r="F22" s="529">
        <v>13.0</v>
      </c>
      <c r="G22" s="531">
        <v>31.0</v>
      </c>
      <c r="H22" s="529" t="s">
        <v>39</v>
      </c>
    </row>
    <row r="23">
      <c r="B23" s="526" t="s">
        <v>1313</v>
      </c>
      <c r="C23" s="527" t="s">
        <v>1311</v>
      </c>
      <c r="D23" s="528" t="s">
        <v>87</v>
      </c>
      <c r="E23" s="526">
        <v>4.0</v>
      </c>
      <c r="F23" s="526">
        <v>13.0</v>
      </c>
      <c r="G23" s="532">
        <v>33.0</v>
      </c>
      <c r="H23" s="526" t="s">
        <v>39</v>
      </c>
    </row>
    <row r="24">
      <c r="B24" s="529" t="s">
        <v>1315</v>
      </c>
      <c r="C24" s="530" t="s">
        <v>1311</v>
      </c>
      <c r="D24" s="525" t="s">
        <v>1295</v>
      </c>
      <c r="E24" s="529">
        <v>4.0</v>
      </c>
      <c r="F24" s="529">
        <v>14.0</v>
      </c>
      <c r="G24" s="531">
        <v>35.0</v>
      </c>
      <c r="H24" s="529" t="s">
        <v>990</v>
      </c>
    </row>
    <row r="25">
      <c r="B25" s="526" t="s">
        <v>1316</v>
      </c>
      <c r="C25" s="527" t="s">
        <v>1311</v>
      </c>
      <c r="D25" s="528" t="s">
        <v>1498</v>
      </c>
      <c r="E25" s="526">
        <v>4.0</v>
      </c>
      <c r="F25" s="526">
        <v>14.0</v>
      </c>
      <c r="G25" s="532">
        <v>38.0</v>
      </c>
      <c r="H25" s="526" t="s">
        <v>990</v>
      </c>
    </row>
    <row r="26">
      <c r="B26" s="533" t="s">
        <v>7</v>
      </c>
      <c r="C26" s="534"/>
      <c r="D26" s="534"/>
      <c r="E26" s="534"/>
      <c r="F26" s="534"/>
      <c r="G26" s="534"/>
      <c r="H26" s="534"/>
    </row>
    <row r="27">
      <c r="B27" s="535" t="s">
        <v>8</v>
      </c>
      <c r="C27" s="536" t="s">
        <v>1367</v>
      </c>
      <c r="D27" s="537"/>
      <c r="E27" s="537"/>
      <c r="F27" s="537"/>
      <c r="G27" s="537"/>
      <c r="H27" s="537"/>
    </row>
    <row r="28">
      <c r="B28" s="535" t="s">
        <v>9</v>
      </c>
      <c r="C28" s="536" t="s">
        <v>1368</v>
      </c>
      <c r="D28" s="537"/>
      <c r="E28" s="537"/>
      <c r="F28" s="537"/>
      <c r="G28" s="537"/>
      <c r="H28" s="537"/>
    </row>
    <row r="29">
      <c r="B29" s="537"/>
      <c r="C29" s="537"/>
      <c r="D29" s="537"/>
      <c r="E29" s="537"/>
      <c r="F29" s="537"/>
      <c r="G29" s="537"/>
      <c r="H29" s="537"/>
    </row>
    <row r="30">
      <c r="B30" s="538" t="s">
        <v>10</v>
      </c>
      <c r="C30" s="537"/>
      <c r="D30" s="537"/>
      <c r="E30" s="537"/>
      <c r="F30" s="537"/>
      <c r="G30" s="537"/>
      <c r="H30" s="537"/>
    </row>
    <row r="31">
      <c r="B31" s="535" t="s">
        <v>11</v>
      </c>
      <c r="C31" s="536" t="s">
        <v>103</v>
      </c>
      <c r="D31" s="537"/>
      <c r="E31" s="537"/>
      <c r="F31" s="537"/>
      <c r="G31" s="537"/>
      <c r="H31" s="537"/>
    </row>
    <row r="32">
      <c r="B32" s="535" t="s">
        <v>12</v>
      </c>
      <c r="C32" s="536" t="s">
        <v>1499</v>
      </c>
      <c r="D32" s="537"/>
      <c r="E32" s="537"/>
      <c r="F32" s="537"/>
      <c r="G32" s="537"/>
      <c r="H32" s="537"/>
    </row>
    <row r="33">
      <c r="B33" s="535" t="s">
        <v>13</v>
      </c>
      <c r="C33" s="536" t="s">
        <v>1500</v>
      </c>
      <c r="D33" s="537"/>
      <c r="E33" s="537"/>
      <c r="F33" s="537"/>
      <c r="G33" s="537"/>
      <c r="H33" s="537"/>
    </row>
    <row r="34">
      <c r="B34" s="535" t="s">
        <v>14</v>
      </c>
      <c r="C34" s="536" t="s">
        <v>1501</v>
      </c>
      <c r="D34" s="537"/>
      <c r="E34" s="537"/>
      <c r="F34" s="537"/>
      <c r="G34" s="537"/>
      <c r="H34" s="537"/>
    </row>
    <row r="35">
      <c r="B35" s="539" t="s">
        <v>15</v>
      </c>
      <c r="C35" s="557" t="s">
        <v>1502</v>
      </c>
      <c r="D35" s="540"/>
      <c r="E35" s="540"/>
      <c r="F35" s="540"/>
      <c r="G35" s="540"/>
      <c r="H35" s="540"/>
    </row>
    <row r="38">
      <c r="B38" s="541" t="s">
        <v>1325</v>
      </c>
      <c r="C38" s="542" t="s">
        <v>1488</v>
      </c>
      <c r="D38" s="518"/>
      <c r="E38" s="518"/>
      <c r="F38" s="518"/>
      <c r="G38" s="518"/>
      <c r="H38" s="518"/>
    </row>
    <row r="39">
      <c r="B39" s="543"/>
      <c r="C39" s="544" t="s">
        <v>1503</v>
      </c>
      <c r="G39" s="544"/>
      <c r="H39" s="544"/>
    </row>
    <row r="41">
      <c r="B41" s="541" t="s">
        <v>1325</v>
      </c>
      <c r="C41" s="542" t="s">
        <v>1392</v>
      </c>
      <c r="D41" s="518"/>
      <c r="E41" s="518"/>
      <c r="F41" s="518"/>
      <c r="G41" s="518"/>
      <c r="H41" s="518"/>
    </row>
    <row r="42">
      <c r="B42" s="543"/>
      <c r="C42" s="544" t="s">
        <v>1504</v>
      </c>
      <c r="G42" s="544"/>
      <c r="H42" s="544"/>
    </row>
    <row r="44">
      <c r="B44" s="541" t="s">
        <v>1328</v>
      </c>
      <c r="C44" s="542" t="s">
        <v>1489</v>
      </c>
      <c r="D44" s="518"/>
      <c r="E44" s="518"/>
      <c r="F44" s="518"/>
      <c r="G44" s="518"/>
      <c r="H44" s="518"/>
    </row>
    <row r="45">
      <c r="B45" s="543"/>
      <c r="C45" s="544" t="s">
        <v>1505</v>
      </c>
      <c r="G45" s="544"/>
      <c r="H45" s="544"/>
    </row>
    <row r="47">
      <c r="B47" s="541" t="s">
        <v>1330</v>
      </c>
      <c r="C47" s="542" t="s">
        <v>1331</v>
      </c>
      <c r="D47" s="518"/>
      <c r="E47" s="518"/>
      <c r="F47" s="518"/>
      <c r="G47" s="518"/>
      <c r="H47" s="518"/>
    </row>
    <row r="48">
      <c r="B48" s="543"/>
      <c r="C48" s="544"/>
    </row>
    <row r="50">
      <c r="B50" s="541" t="s">
        <v>1332</v>
      </c>
      <c r="C50" s="542" t="s">
        <v>1490</v>
      </c>
      <c r="D50" s="518"/>
      <c r="E50" s="518"/>
      <c r="F50" s="518"/>
      <c r="G50" s="518"/>
      <c r="H50" s="518"/>
    </row>
    <row r="51">
      <c r="B51" s="543"/>
      <c r="C51" s="544" t="s">
        <v>1506</v>
      </c>
    </row>
    <row r="53">
      <c r="B53" s="541" t="s">
        <v>1332</v>
      </c>
      <c r="C53" s="542" t="s">
        <v>1491</v>
      </c>
      <c r="D53" s="518"/>
      <c r="E53" s="518"/>
      <c r="F53" s="518"/>
      <c r="G53" s="518"/>
      <c r="H53" s="518"/>
    </row>
    <row r="54">
      <c r="B54" s="543"/>
      <c r="C54" s="544" t="s">
        <v>1507</v>
      </c>
      <c r="G54" s="544"/>
      <c r="H54" s="544"/>
    </row>
    <row r="56">
      <c r="B56" s="541" t="s">
        <v>1373</v>
      </c>
      <c r="C56" s="542" t="s">
        <v>1492</v>
      </c>
      <c r="D56" s="518"/>
      <c r="E56" s="518"/>
      <c r="F56" s="518"/>
      <c r="G56" s="518"/>
      <c r="H56" s="518"/>
    </row>
    <row r="57">
      <c r="B57" s="543"/>
      <c r="C57" s="544" t="s">
        <v>1508</v>
      </c>
      <c r="G57" s="544"/>
      <c r="H57" s="544"/>
    </row>
    <row r="59">
      <c r="B59" s="541" t="s">
        <v>1337</v>
      </c>
      <c r="C59" s="542" t="s">
        <v>1331</v>
      </c>
      <c r="D59" s="518"/>
      <c r="E59" s="518"/>
      <c r="F59" s="518"/>
      <c r="G59" s="518"/>
      <c r="H59" s="518"/>
    </row>
    <row r="60">
      <c r="B60" s="543"/>
      <c r="C60" s="544"/>
    </row>
    <row r="62">
      <c r="B62" s="541" t="s">
        <v>1338</v>
      </c>
      <c r="C62" s="542" t="s">
        <v>1493</v>
      </c>
      <c r="D62" s="518"/>
      <c r="E62" s="518"/>
      <c r="F62" s="518"/>
      <c r="G62" s="518"/>
      <c r="H62" s="518"/>
    </row>
    <row r="63">
      <c r="B63" s="543"/>
      <c r="C63" s="544" t="s">
        <v>1509</v>
      </c>
    </row>
    <row r="65">
      <c r="B65" s="541" t="s">
        <v>1375</v>
      </c>
      <c r="C65" s="542" t="s">
        <v>1494</v>
      </c>
      <c r="D65" s="518"/>
      <c r="E65" s="518"/>
      <c r="F65" s="518"/>
      <c r="G65" s="518"/>
      <c r="H65" s="518"/>
    </row>
    <row r="66">
      <c r="B66" s="543"/>
      <c r="C66" s="544" t="s">
        <v>1510</v>
      </c>
    </row>
    <row r="68">
      <c r="B68" s="541" t="s">
        <v>1342</v>
      </c>
      <c r="C68" s="542" t="s">
        <v>1331</v>
      </c>
      <c r="D68" s="518"/>
      <c r="E68" s="518"/>
      <c r="F68" s="518"/>
      <c r="G68" s="518"/>
      <c r="H68" s="518"/>
    </row>
    <row r="69">
      <c r="B69" s="543"/>
      <c r="C69" s="544"/>
    </row>
    <row r="71">
      <c r="B71" s="541" t="s">
        <v>1343</v>
      </c>
      <c r="C71" s="542" t="s">
        <v>1495</v>
      </c>
      <c r="D71" s="518"/>
      <c r="E71" s="518"/>
      <c r="F71" s="518"/>
      <c r="G71" s="518"/>
      <c r="H71" s="518"/>
    </row>
    <row r="72">
      <c r="B72" s="543"/>
      <c r="C72" s="544" t="s">
        <v>1511</v>
      </c>
    </row>
    <row r="74">
      <c r="B74" s="541" t="s">
        <v>1345</v>
      </c>
      <c r="C74" s="542" t="s">
        <v>1496</v>
      </c>
      <c r="D74" s="518"/>
      <c r="E74" s="518"/>
      <c r="F74" s="518"/>
      <c r="G74" s="518"/>
      <c r="H74" s="518"/>
    </row>
    <row r="75">
      <c r="B75" s="543"/>
      <c r="C75" s="544" t="s">
        <v>1512</v>
      </c>
    </row>
    <row r="77">
      <c r="B77" s="541" t="s">
        <v>1347</v>
      </c>
      <c r="C77" s="542" t="s">
        <v>1331</v>
      </c>
      <c r="D77" s="518"/>
      <c r="E77" s="518"/>
      <c r="F77" s="518"/>
      <c r="G77" s="518"/>
      <c r="H77" s="518"/>
    </row>
    <row r="78">
      <c r="B78" s="543"/>
      <c r="C78" s="544"/>
    </row>
    <row r="80">
      <c r="B80" s="541" t="s">
        <v>1348</v>
      </c>
      <c r="C80" s="542" t="s">
        <v>1497</v>
      </c>
      <c r="D80" s="518"/>
      <c r="E80" s="518"/>
      <c r="F80" s="518"/>
      <c r="G80" s="518"/>
      <c r="H80" s="518"/>
    </row>
    <row r="81">
      <c r="B81" s="543"/>
      <c r="C81" s="544" t="s">
        <v>1513</v>
      </c>
    </row>
    <row r="82">
      <c r="C82" s="572" t="s">
        <v>1435</v>
      </c>
    </row>
    <row r="83">
      <c r="B83" s="541" t="s">
        <v>1352</v>
      </c>
      <c r="C83" s="542" t="s">
        <v>1331</v>
      </c>
      <c r="D83" s="518"/>
      <c r="E83" s="518"/>
      <c r="F83" s="518"/>
      <c r="G83" s="518"/>
      <c r="H83" s="518"/>
    </row>
    <row r="84">
      <c r="B84" s="543"/>
      <c r="C84" s="544"/>
    </row>
    <row r="86">
      <c r="B86" s="541" t="s">
        <v>1353</v>
      </c>
      <c r="C86" s="542" t="s">
        <v>1498</v>
      </c>
      <c r="D86" s="518"/>
      <c r="E86" s="518"/>
      <c r="F86" s="518"/>
      <c r="G86" s="518"/>
      <c r="H86" s="518"/>
    </row>
    <row r="87">
      <c r="B87" s="543"/>
      <c r="C87" s="544" t="s">
        <v>1514</v>
      </c>
    </row>
  </sheetData>
  <mergeCells count="45">
    <mergeCell ref="E9:E10"/>
    <mergeCell ref="F9:F10"/>
    <mergeCell ref="B1:H1"/>
    <mergeCell ref="C4:C5"/>
    <mergeCell ref="E4:E5"/>
    <mergeCell ref="F4:F5"/>
    <mergeCell ref="G4:G5"/>
    <mergeCell ref="H4:H5"/>
    <mergeCell ref="C9:C10"/>
    <mergeCell ref="G9:G10"/>
    <mergeCell ref="H9:H10"/>
    <mergeCell ref="C38:H38"/>
    <mergeCell ref="C39:F39"/>
    <mergeCell ref="C41:H41"/>
    <mergeCell ref="C42:F42"/>
    <mergeCell ref="C44:H44"/>
    <mergeCell ref="C45:F45"/>
    <mergeCell ref="C47:H47"/>
    <mergeCell ref="C48:H48"/>
    <mergeCell ref="C50:H50"/>
    <mergeCell ref="C51:H51"/>
    <mergeCell ref="C53:H53"/>
    <mergeCell ref="C54:F54"/>
    <mergeCell ref="C56:H56"/>
    <mergeCell ref="C57:F57"/>
    <mergeCell ref="C59:H59"/>
    <mergeCell ref="C60:H60"/>
    <mergeCell ref="C62:H62"/>
    <mergeCell ref="C63:H63"/>
    <mergeCell ref="C65:H65"/>
    <mergeCell ref="C77:H77"/>
    <mergeCell ref="C78:H78"/>
    <mergeCell ref="C80:H80"/>
    <mergeCell ref="C81:H81"/>
    <mergeCell ref="C83:H83"/>
    <mergeCell ref="C84:H84"/>
    <mergeCell ref="C86:H86"/>
    <mergeCell ref="C87:H87"/>
    <mergeCell ref="C66:H66"/>
    <mergeCell ref="C68:H68"/>
    <mergeCell ref="C69:H69"/>
    <mergeCell ref="C71:H71"/>
    <mergeCell ref="C72:H72"/>
    <mergeCell ref="C74:H74"/>
    <mergeCell ref="C75:H7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6" max="6" width="12.63"/>
    <col customWidth="1" min="7" max="7" width="6.38"/>
  </cols>
  <sheetData>
    <row r="1">
      <c r="B1" s="576" t="s">
        <v>5</v>
      </c>
      <c r="C1" s="518"/>
      <c r="D1" s="518"/>
      <c r="E1" s="518"/>
      <c r="F1" s="518"/>
    </row>
    <row r="2">
      <c r="B2" s="577" t="s">
        <v>249</v>
      </c>
      <c r="C2" s="522" t="s">
        <v>1515</v>
      </c>
      <c r="D2" s="578" t="s">
        <v>1289</v>
      </c>
      <c r="E2" s="579"/>
      <c r="F2" s="522" t="s">
        <v>1516</v>
      </c>
    </row>
    <row r="3" ht="15.0" customHeight="1">
      <c r="B3" s="523" t="s">
        <v>35</v>
      </c>
      <c r="C3" s="524" t="s">
        <v>25</v>
      </c>
      <c r="D3" s="580" t="s">
        <v>1517</v>
      </c>
      <c r="E3" s="130"/>
      <c r="F3" s="523" t="s">
        <v>1458</v>
      </c>
    </row>
    <row r="4" ht="15.0" customHeight="1">
      <c r="B4" s="523" t="s">
        <v>35</v>
      </c>
      <c r="D4" s="581" t="s">
        <v>1518</v>
      </c>
    </row>
    <row r="5">
      <c r="B5" s="526" t="s">
        <v>36</v>
      </c>
      <c r="C5" s="527" t="s">
        <v>25</v>
      </c>
      <c r="D5" s="549" t="s">
        <v>1519</v>
      </c>
      <c r="E5" s="526"/>
      <c r="F5" s="526" t="s">
        <v>1458</v>
      </c>
    </row>
    <row r="6">
      <c r="B6" s="529" t="s">
        <v>37</v>
      </c>
      <c r="C6" s="530" t="s">
        <v>25</v>
      </c>
      <c r="D6" s="556" t="s">
        <v>87</v>
      </c>
      <c r="E6" s="529"/>
      <c r="F6" s="529" t="s">
        <v>1520</v>
      </c>
    </row>
    <row r="7">
      <c r="B7" s="526" t="s">
        <v>38</v>
      </c>
      <c r="C7" s="527" t="s">
        <v>25</v>
      </c>
      <c r="D7" s="549" t="s">
        <v>1295</v>
      </c>
      <c r="E7" s="526"/>
      <c r="F7" s="526" t="s">
        <v>1520</v>
      </c>
    </row>
    <row r="8">
      <c r="B8" s="529" t="s">
        <v>39</v>
      </c>
      <c r="C8" s="530" t="s">
        <v>61</v>
      </c>
      <c r="D8" s="556" t="s">
        <v>1521</v>
      </c>
      <c r="E8" s="529"/>
      <c r="F8" s="529" t="s">
        <v>1522</v>
      </c>
    </row>
    <row r="9">
      <c r="B9" s="526" t="s">
        <v>990</v>
      </c>
      <c r="C9" s="527" t="s">
        <v>61</v>
      </c>
      <c r="D9" s="549" t="s">
        <v>1523</v>
      </c>
      <c r="E9" s="526"/>
      <c r="F9" s="526" t="s">
        <v>1522</v>
      </c>
    </row>
    <row r="10">
      <c r="B10" s="529" t="s">
        <v>1089</v>
      </c>
      <c r="C10" s="530" t="s">
        <v>61</v>
      </c>
      <c r="D10" s="556" t="s">
        <v>1462</v>
      </c>
      <c r="E10" s="529"/>
      <c r="F10" s="529" t="s">
        <v>1524</v>
      </c>
    </row>
    <row r="11">
      <c r="B11" s="526" t="s">
        <v>1149</v>
      </c>
      <c r="C11" s="527" t="s">
        <v>61</v>
      </c>
      <c r="D11" s="549" t="s">
        <v>1295</v>
      </c>
      <c r="E11" s="526"/>
      <c r="F11" s="526" t="s">
        <v>1524</v>
      </c>
    </row>
    <row r="12">
      <c r="B12" s="529" t="s">
        <v>1193</v>
      </c>
      <c r="C12" s="530" t="s">
        <v>1298</v>
      </c>
      <c r="D12" s="556" t="s">
        <v>87</v>
      </c>
      <c r="E12" s="529"/>
      <c r="F12" s="529" t="s">
        <v>1525</v>
      </c>
    </row>
    <row r="13">
      <c r="B13" s="526" t="s">
        <v>1300</v>
      </c>
      <c r="C13" s="527" t="s">
        <v>1298</v>
      </c>
      <c r="D13" s="549" t="s">
        <v>87</v>
      </c>
      <c r="E13" s="526"/>
      <c r="F13" s="526" t="s">
        <v>1525</v>
      </c>
    </row>
    <row r="14">
      <c r="B14" s="529" t="s">
        <v>1301</v>
      </c>
      <c r="C14" s="530" t="s">
        <v>1298</v>
      </c>
      <c r="D14" s="556" t="s">
        <v>1526</v>
      </c>
      <c r="E14" s="529"/>
      <c r="F14" s="529" t="s">
        <v>1527</v>
      </c>
    </row>
    <row r="15">
      <c r="B15" s="526" t="s">
        <v>1303</v>
      </c>
      <c r="C15" s="527" t="s">
        <v>1298</v>
      </c>
      <c r="D15" s="549" t="s">
        <v>1295</v>
      </c>
      <c r="E15" s="526"/>
      <c r="F15" s="526" t="s">
        <v>1527</v>
      </c>
    </row>
    <row r="16">
      <c r="B16" s="529" t="s">
        <v>1304</v>
      </c>
      <c r="C16" s="530" t="s">
        <v>64</v>
      </c>
      <c r="D16" s="556" t="s">
        <v>87</v>
      </c>
      <c r="E16" s="529"/>
      <c r="F16" s="529" t="s">
        <v>1528</v>
      </c>
    </row>
    <row r="17">
      <c r="B17" s="526" t="s">
        <v>1306</v>
      </c>
      <c r="C17" s="527" t="s">
        <v>64</v>
      </c>
      <c r="D17" s="549" t="s">
        <v>1529</v>
      </c>
      <c r="E17" s="526"/>
      <c r="F17" s="526" t="s">
        <v>1528</v>
      </c>
    </row>
    <row r="18">
      <c r="B18" s="529" t="s">
        <v>1307</v>
      </c>
      <c r="C18" s="530" t="s">
        <v>64</v>
      </c>
      <c r="D18" s="556" t="s">
        <v>1530</v>
      </c>
      <c r="E18" s="529"/>
      <c r="F18" s="529" t="s">
        <v>1531</v>
      </c>
    </row>
    <row r="19">
      <c r="B19" s="526" t="s">
        <v>1309</v>
      </c>
      <c r="C19" s="527" t="s">
        <v>64</v>
      </c>
      <c r="D19" s="549" t="s">
        <v>1295</v>
      </c>
      <c r="E19" s="526"/>
      <c r="F19" s="526" t="s">
        <v>1531</v>
      </c>
    </row>
    <row r="20">
      <c r="B20" s="529" t="s">
        <v>1310</v>
      </c>
      <c r="C20" s="530" t="s">
        <v>1311</v>
      </c>
      <c r="D20" s="547" t="s">
        <v>87</v>
      </c>
      <c r="E20" s="529"/>
      <c r="F20" s="529" t="s">
        <v>1532</v>
      </c>
    </row>
    <row r="21">
      <c r="B21" s="526" t="s">
        <v>1313</v>
      </c>
      <c r="C21" s="527" t="s">
        <v>1311</v>
      </c>
      <c r="D21" s="549" t="s">
        <v>1533</v>
      </c>
      <c r="E21" s="526"/>
      <c r="F21" s="526" t="s">
        <v>1532</v>
      </c>
    </row>
    <row r="22">
      <c r="B22" s="529" t="s">
        <v>1315</v>
      </c>
      <c r="C22" s="530" t="s">
        <v>1311</v>
      </c>
      <c r="D22" s="556" t="s">
        <v>1295</v>
      </c>
      <c r="E22" s="529"/>
      <c r="F22" s="529" t="s">
        <v>1534</v>
      </c>
    </row>
    <row r="23">
      <c r="B23" s="526" t="s">
        <v>1316</v>
      </c>
      <c r="C23" s="527" t="s">
        <v>1311</v>
      </c>
      <c r="D23" s="549" t="s">
        <v>1535</v>
      </c>
      <c r="E23" s="526"/>
      <c r="F23" s="526" t="s">
        <v>1534</v>
      </c>
    </row>
    <row r="24">
      <c r="B24" s="533" t="s">
        <v>7</v>
      </c>
      <c r="C24" s="534"/>
      <c r="D24" s="534"/>
      <c r="E24" s="534"/>
      <c r="F24" s="534"/>
    </row>
    <row r="25">
      <c r="B25" s="535" t="s">
        <v>8</v>
      </c>
      <c r="C25" s="536" t="s">
        <v>1367</v>
      </c>
      <c r="D25" s="537"/>
      <c r="E25" s="537"/>
      <c r="F25" s="537"/>
    </row>
    <row r="26">
      <c r="B26" s="535" t="s">
        <v>9</v>
      </c>
      <c r="C26" s="536" t="s">
        <v>1368</v>
      </c>
      <c r="D26" s="537"/>
      <c r="E26" s="537"/>
      <c r="F26" s="537"/>
    </row>
    <row r="27">
      <c r="B27" s="537"/>
      <c r="C27" s="537"/>
      <c r="D27" s="537"/>
      <c r="E27" s="537"/>
      <c r="F27" s="537"/>
    </row>
    <row r="28">
      <c r="B28" s="538" t="s">
        <v>10</v>
      </c>
      <c r="C28" s="537"/>
      <c r="D28" s="537"/>
      <c r="E28" s="537"/>
      <c r="F28" s="537"/>
    </row>
    <row r="29">
      <c r="B29" s="535" t="s">
        <v>11</v>
      </c>
      <c r="C29" s="536" t="s">
        <v>103</v>
      </c>
      <c r="D29" s="537"/>
      <c r="E29" s="537"/>
      <c r="F29" s="537"/>
    </row>
    <row r="30">
      <c r="B30" s="535" t="s">
        <v>12</v>
      </c>
      <c r="C30" s="536" t="s">
        <v>1499</v>
      </c>
      <c r="D30" s="537"/>
      <c r="E30" s="537"/>
      <c r="F30" s="537"/>
    </row>
    <row r="31">
      <c r="B31" s="535" t="s">
        <v>13</v>
      </c>
      <c r="C31" s="536" t="s">
        <v>1536</v>
      </c>
      <c r="D31" s="537"/>
      <c r="E31" s="537"/>
      <c r="F31" s="537"/>
    </row>
    <row r="32">
      <c r="B32" s="535" t="s">
        <v>14</v>
      </c>
      <c r="C32" s="536" t="s">
        <v>1537</v>
      </c>
      <c r="D32" s="537"/>
      <c r="E32" s="537"/>
      <c r="F32" s="537"/>
    </row>
    <row r="33">
      <c r="B33" s="582" t="s">
        <v>15</v>
      </c>
      <c r="C33" s="583" t="s">
        <v>1538</v>
      </c>
      <c r="D33" s="126"/>
      <c r="E33" s="126"/>
      <c r="F33" s="126"/>
    </row>
    <row r="36">
      <c r="B36" s="541" t="s">
        <v>1325</v>
      </c>
      <c r="C36" s="542" t="s">
        <v>1517</v>
      </c>
      <c r="D36" s="518"/>
      <c r="E36" s="518"/>
      <c r="F36" s="518"/>
    </row>
    <row r="37">
      <c r="B37" s="543"/>
      <c r="C37" s="544" t="s">
        <v>1539</v>
      </c>
    </row>
    <row r="39">
      <c r="B39" s="541" t="s">
        <v>1325</v>
      </c>
      <c r="C39" s="542" t="s">
        <v>1518</v>
      </c>
      <c r="D39" s="518"/>
      <c r="E39" s="518"/>
      <c r="F39" s="518"/>
    </row>
    <row r="40">
      <c r="B40" s="543"/>
      <c r="C40" s="544" t="s">
        <v>1540</v>
      </c>
    </row>
    <row r="42">
      <c r="B42" s="541" t="s">
        <v>1328</v>
      </c>
      <c r="C42" s="542" t="s">
        <v>1519</v>
      </c>
      <c r="D42" s="518"/>
      <c r="E42" s="518"/>
      <c r="F42" s="518"/>
    </row>
    <row r="43">
      <c r="B43" s="543"/>
      <c r="C43" s="544" t="s">
        <v>1541</v>
      </c>
    </row>
    <row r="45">
      <c r="B45" s="541" t="s">
        <v>1330</v>
      </c>
      <c r="C45" s="542" t="s">
        <v>1331</v>
      </c>
      <c r="D45" s="518"/>
      <c r="E45" s="518"/>
      <c r="F45" s="518"/>
    </row>
    <row r="46">
      <c r="B46" s="543"/>
      <c r="C46" s="544"/>
    </row>
    <row r="48">
      <c r="B48" s="541" t="s">
        <v>1332</v>
      </c>
      <c r="C48" s="542" t="s">
        <v>1521</v>
      </c>
      <c r="D48" s="518"/>
      <c r="E48" s="518"/>
      <c r="F48" s="518"/>
    </row>
    <row r="49">
      <c r="B49" s="543"/>
      <c r="C49" s="544" t="s">
        <v>1542</v>
      </c>
    </row>
    <row r="51">
      <c r="B51" s="541" t="s">
        <v>1373</v>
      </c>
      <c r="C51" s="542" t="s">
        <v>1523</v>
      </c>
      <c r="D51" s="518"/>
      <c r="E51" s="518"/>
      <c r="F51" s="518"/>
    </row>
    <row r="52">
      <c r="B52" s="543"/>
      <c r="C52" s="544" t="s">
        <v>1543</v>
      </c>
    </row>
    <row r="54">
      <c r="B54" s="541" t="s">
        <v>1334</v>
      </c>
      <c r="C54" s="542" t="s">
        <v>1462</v>
      </c>
      <c r="D54" s="518"/>
      <c r="E54" s="518"/>
      <c r="F54" s="518"/>
    </row>
    <row r="55">
      <c r="B55" s="543"/>
      <c r="C55" s="544" t="s">
        <v>1480</v>
      </c>
    </row>
    <row r="57">
      <c r="B57" s="541" t="s">
        <v>1337</v>
      </c>
      <c r="C57" s="542" t="s">
        <v>1331</v>
      </c>
      <c r="D57" s="518"/>
      <c r="E57" s="518"/>
      <c r="F57" s="518"/>
    </row>
    <row r="58">
      <c r="B58" s="543"/>
      <c r="C58" s="544"/>
    </row>
    <row r="60">
      <c r="B60" s="541" t="s">
        <v>1340</v>
      </c>
      <c r="C60" s="542" t="s">
        <v>1526</v>
      </c>
      <c r="D60" s="518"/>
      <c r="E60" s="518"/>
      <c r="F60" s="518"/>
    </row>
    <row r="61">
      <c r="B61" s="543"/>
      <c r="C61" s="544" t="s">
        <v>1544</v>
      </c>
    </row>
    <row r="63">
      <c r="B63" s="541" t="s">
        <v>1342</v>
      </c>
      <c r="C63" s="542" t="s">
        <v>1331</v>
      </c>
      <c r="D63" s="518"/>
      <c r="E63" s="518"/>
      <c r="F63" s="518"/>
    </row>
    <row r="64">
      <c r="B64" s="543"/>
      <c r="C64" s="544"/>
    </row>
    <row r="66">
      <c r="B66" s="541" t="s">
        <v>1377</v>
      </c>
      <c r="C66" s="542" t="s">
        <v>1529</v>
      </c>
      <c r="D66" s="518"/>
      <c r="E66" s="518"/>
      <c r="F66" s="518"/>
    </row>
    <row r="67">
      <c r="B67" s="543"/>
      <c r="C67" s="544" t="s">
        <v>1545</v>
      </c>
    </row>
    <row r="69">
      <c r="B69" s="541" t="s">
        <v>1345</v>
      </c>
      <c r="C69" s="542" t="s">
        <v>1530</v>
      </c>
      <c r="D69" s="518"/>
      <c r="E69" s="518"/>
      <c r="F69" s="518"/>
    </row>
    <row r="70">
      <c r="B70" s="543"/>
      <c r="C70" s="544" t="s">
        <v>1546</v>
      </c>
    </row>
    <row r="72">
      <c r="B72" s="541" t="s">
        <v>1347</v>
      </c>
      <c r="C72" s="542" t="s">
        <v>1331</v>
      </c>
      <c r="D72" s="518"/>
      <c r="E72" s="518"/>
      <c r="F72" s="518"/>
    </row>
    <row r="73">
      <c r="B73" s="543"/>
      <c r="C73" s="544"/>
    </row>
    <row r="75">
      <c r="B75" s="541" t="s">
        <v>1350</v>
      </c>
      <c r="C75" s="542" t="s">
        <v>1533</v>
      </c>
      <c r="D75" s="518"/>
      <c r="E75" s="518"/>
      <c r="F75" s="518"/>
    </row>
    <row r="76">
      <c r="B76" s="543"/>
      <c r="C76" s="544" t="s">
        <v>1547</v>
      </c>
    </row>
    <row r="78">
      <c r="B78" s="541" t="s">
        <v>1352</v>
      </c>
      <c r="C78" s="542" t="s">
        <v>1331</v>
      </c>
      <c r="D78" s="518"/>
      <c r="E78" s="518"/>
      <c r="F78" s="518"/>
    </row>
    <row r="79">
      <c r="B79" s="543"/>
      <c r="C79" s="544"/>
    </row>
    <row r="81">
      <c r="B81" s="541" t="s">
        <v>1353</v>
      </c>
      <c r="C81" s="542" t="s">
        <v>1535</v>
      </c>
      <c r="D81" s="518"/>
      <c r="E81" s="518"/>
      <c r="F81" s="518"/>
    </row>
    <row r="82">
      <c r="B82" s="543"/>
      <c r="C82" s="544" t="s">
        <v>1548</v>
      </c>
    </row>
  </sheetData>
  <mergeCells count="37">
    <mergeCell ref="B1:F1"/>
    <mergeCell ref="C3:C4"/>
    <mergeCell ref="E3:E4"/>
    <mergeCell ref="F3:F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81:F81"/>
    <mergeCell ref="C82:F82"/>
    <mergeCell ref="C70:F70"/>
    <mergeCell ref="C72:F72"/>
    <mergeCell ref="C73:F73"/>
    <mergeCell ref="C75:F75"/>
    <mergeCell ref="C76:F76"/>
    <mergeCell ref="C78:F78"/>
    <mergeCell ref="C79:F7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4.5"/>
    <col customWidth="1" min="4" max="4" width="55.25"/>
    <col customWidth="1" min="5" max="6" width="10.75"/>
    <col customWidth="1" min="7" max="7" width="9.5"/>
    <col customWidth="1" min="8" max="8" width="13.88"/>
    <col customWidth="1" min="9" max="9" width="6.38"/>
  </cols>
  <sheetData>
    <row r="1">
      <c r="B1" s="584" t="s">
        <v>235</v>
      </c>
      <c r="C1" s="518"/>
      <c r="D1" s="518"/>
      <c r="E1" s="518"/>
      <c r="F1" s="518"/>
      <c r="G1" s="518"/>
      <c r="H1" s="518"/>
      <c r="I1" s="65"/>
    </row>
    <row r="2">
      <c r="B2" s="559"/>
      <c r="C2" s="559" t="s">
        <v>1381</v>
      </c>
      <c r="D2" s="560"/>
      <c r="E2" s="559" t="s">
        <v>1410</v>
      </c>
      <c r="F2" s="559" t="s">
        <v>1382</v>
      </c>
      <c r="G2" s="522" t="s">
        <v>1383</v>
      </c>
      <c r="H2" s="522" t="s">
        <v>1384</v>
      </c>
    </row>
    <row r="3">
      <c r="B3" s="519" t="s">
        <v>249</v>
      </c>
      <c r="C3" s="561" t="s">
        <v>1385</v>
      </c>
      <c r="D3" s="521" t="s">
        <v>1289</v>
      </c>
      <c r="E3" s="561" t="s">
        <v>1386</v>
      </c>
      <c r="F3" s="561" t="s">
        <v>1386</v>
      </c>
      <c r="G3" s="561" t="s">
        <v>1387</v>
      </c>
      <c r="H3" s="561" t="s">
        <v>1388</v>
      </c>
    </row>
    <row r="4" ht="15.0" customHeight="1">
      <c r="B4" s="523" t="s">
        <v>35</v>
      </c>
      <c r="C4" s="523">
        <f>+2</f>
        <v>2</v>
      </c>
      <c r="D4" s="547" t="s">
        <v>1392</v>
      </c>
      <c r="E4" s="523">
        <v>4.0</v>
      </c>
      <c r="F4" s="523">
        <v>2.0</v>
      </c>
      <c r="G4" s="523">
        <v>3.0</v>
      </c>
      <c r="H4" s="523" t="s">
        <v>35</v>
      </c>
    </row>
    <row r="5" ht="15.0" customHeight="1">
      <c r="B5" s="523" t="s">
        <v>35</v>
      </c>
      <c r="D5" s="547" t="s">
        <v>1549</v>
      </c>
    </row>
    <row r="6">
      <c r="B6" s="526" t="s">
        <v>36</v>
      </c>
      <c r="C6" s="526">
        <f t="shared" ref="C6:C8" si="1">+2</f>
        <v>2</v>
      </c>
      <c r="D6" s="549" t="s">
        <v>1550</v>
      </c>
      <c r="E6" s="526">
        <v>4.0</v>
      </c>
      <c r="F6" s="526">
        <v>3.0</v>
      </c>
      <c r="G6" s="532">
        <v>6.0</v>
      </c>
      <c r="H6" s="526" t="s">
        <v>35</v>
      </c>
    </row>
    <row r="7">
      <c r="B7" s="529" t="s">
        <v>37</v>
      </c>
      <c r="C7" s="529">
        <f t="shared" si="1"/>
        <v>2</v>
      </c>
      <c r="D7" s="556" t="s">
        <v>1551</v>
      </c>
      <c r="E7" s="529">
        <v>4.0</v>
      </c>
      <c r="F7" s="529">
        <v>4.0</v>
      </c>
      <c r="G7" s="531">
        <v>8.0</v>
      </c>
      <c r="H7" s="529" t="s">
        <v>35</v>
      </c>
    </row>
    <row r="8">
      <c r="B8" s="526" t="s">
        <v>38</v>
      </c>
      <c r="C8" s="526">
        <f t="shared" si="1"/>
        <v>2</v>
      </c>
      <c r="D8" s="549" t="s">
        <v>1295</v>
      </c>
      <c r="E8" s="526">
        <v>5.0</v>
      </c>
      <c r="F8" s="526">
        <v>4.0</v>
      </c>
      <c r="G8" s="532">
        <v>10.0</v>
      </c>
      <c r="H8" s="526" t="s">
        <v>35</v>
      </c>
    </row>
    <row r="9">
      <c r="B9" s="529" t="s">
        <v>39</v>
      </c>
      <c r="C9" s="529">
        <f t="shared" ref="C9:C12" si="2">+3</f>
        <v>3</v>
      </c>
      <c r="D9" s="525" t="s">
        <v>87</v>
      </c>
      <c r="E9" s="529">
        <v>5.0</v>
      </c>
      <c r="F9" s="529">
        <v>5.0</v>
      </c>
      <c r="G9" s="531">
        <v>14.0</v>
      </c>
      <c r="H9" s="529" t="s">
        <v>36</v>
      </c>
    </row>
    <row r="10">
      <c r="B10" s="526" t="s">
        <v>990</v>
      </c>
      <c r="C10" s="526">
        <f t="shared" si="2"/>
        <v>3</v>
      </c>
      <c r="D10" s="549" t="s">
        <v>87</v>
      </c>
      <c r="E10" s="526">
        <v>5.0</v>
      </c>
      <c r="F10" s="526">
        <v>6.0</v>
      </c>
      <c r="G10" s="532">
        <v>15.0</v>
      </c>
      <c r="H10" s="526" t="s">
        <v>36</v>
      </c>
    </row>
    <row r="11">
      <c r="B11" s="529" t="s">
        <v>1089</v>
      </c>
      <c r="C11" s="529">
        <f t="shared" si="2"/>
        <v>3</v>
      </c>
      <c r="D11" s="525" t="s">
        <v>87</v>
      </c>
      <c r="E11" s="529">
        <v>5.0</v>
      </c>
      <c r="F11" s="529">
        <v>6.0</v>
      </c>
      <c r="G11" s="531">
        <v>18.0</v>
      </c>
      <c r="H11" s="529" t="s">
        <v>36</v>
      </c>
    </row>
    <row r="12">
      <c r="B12" s="526" t="s">
        <v>1149</v>
      </c>
      <c r="C12" s="526">
        <f t="shared" si="2"/>
        <v>3</v>
      </c>
      <c r="D12" s="549" t="s">
        <v>1295</v>
      </c>
      <c r="E12" s="526">
        <v>5.0</v>
      </c>
      <c r="F12" s="526">
        <v>7.0</v>
      </c>
      <c r="G12" s="532">
        <v>19.0</v>
      </c>
      <c r="H12" s="526" t="s">
        <v>36</v>
      </c>
    </row>
    <row r="13">
      <c r="B13" s="529" t="s">
        <v>1193</v>
      </c>
      <c r="C13" s="529">
        <f t="shared" ref="C13:C16" si="3">+4</f>
        <v>4</v>
      </c>
      <c r="D13" s="525" t="s">
        <v>87</v>
      </c>
      <c r="E13" s="529">
        <v>5.0</v>
      </c>
      <c r="F13" s="529">
        <v>8.0</v>
      </c>
      <c r="G13" s="531">
        <v>23.0</v>
      </c>
      <c r="H13" s="529" t="s">
        <v>37</v>
      </c>
    </row>
    <row r="14">
      <c r="B14" s="526" t="s">
        <v>1300</v>
      </c>
      <c r="C14" s="526">
        <f t="shared" si="3"/>
        <v>4</v>
      </c>
      <c r="D14" s="549" t="s">
        <v>1551</v>
      </c>
      <c r="E14" s="526">
        <v>6.0</v>
      </c>
      <c r="F14" s="526">
        <v>9.0</v>
      </c>
      <c r="G14" s="532">
        <v>24.0</v>
      </c>
      <c r="H14" s="526" t="s">
        <v>37</v>
      </c>
    </row>
    <row r="15">
      <c r="B15" s="529" t="s">
        <v>1301</v>
      </c>
      <c r="C15" s="529">
        <f t="shared" si="3"/>
        <v>4</v>
      </c>
      <c r="D15" s="525" t="s">
        <v>87</v>
      </c>
      <c r="E15" s="529">
        <v>6.0</v>
      </c>
      <c r="F15" s="529">
        <v>10.0</v>
      </c>
      <c r="G15" s="531">
        <v>27.0</v>
      </c>
      <c r="H15" s="531" t="s">
        <v>37</v>
      </c>
    </row>
    <row r="16">
      <c r="B16" s="526" t="s">
        <v>1303</v>
      </c>
      <c r="C16" s="526">
        <f t="shared" si="3"/>
        <v>4</v>
      </c>
      <c r="D16" s="549" t="s">
        <v>1295</v>
      </c>
      <c r="E16" s="526">
        <v>6.0</v>
      </c>
      <c r="F16" s="526">
        <v>10.0</v>
      </c>
      <c r="G16" s="532">
        <v>28.0</v>
      </c>
      <c r="H16" s="532" t="s">
        <v>37</v>
      </c>
    </row>
    <row r="17">
      <c r="B17" s="529" t="s">
        <v>1304</v>
      </c>
      <c r="C17" s="529">
        <f t="shared" ref="C17:C20" si="4">+5</f>
        <v>5</v>
      </c>
      <c r="D17" s="525" t="s">
        <v>87</v>
      </c>
      <c r="E17" s="529">
        <v>6.0</v>
      </c>
      <c r="F17" s="529">
        <v>11.0</v>
      </c>
      <c r="G17" s="531">
        <v>31.0</v>
      </c>
      <c r="H17" s="531" t="s">
        <v>38</v>
      </c>
    </row>
    <row r="18">
      <c r="B18" s="526" t="s">
        <v>1306</v>
      </c>
      <c r="C18" s="526">
        <f t="shared" si="4"/>
        <v>5</v>
      </c>
      <c r="D18" s="549" t="s">
        <v>87</v>
      </c>
      <c r="E18" s="526">
        <v>6.0</v>
      </c>
      <c r="F18" s="526">
        <v>11.0</v>
      </c>
      <c r="G18" s="532">
        <v>32.0</v>
      </c>
      <c r="H18" s="532" t="s">
        <v>38</v>
      </c>
    </row>
    <row r="19">
      <c r="B19" s="529" t="s">
        <v>1307</v>
      </c>
      <c r="C19" s="529">
        <f t="shared" si="4"/>
        <v>5</v>
      </c>
      <c r="D19" s="525" t="s">
        <v>87</v>
      </c>
      <c r="E19" s="529">
        <v>6.0</v>
      </c>
      <c r="F19" s="529">
        <v>12.0</v>
      </c>
      <c r="G19" s="531">
        <v>35.0</v>
      </c>
      <c r="H19" s="531" t="s">
        <v>38</v>
      </c>
    </row>
    <row r="20">
      <c r="B20" s="526" t="s">
        <v>1309</v>
      </c>
      <c r="C20" s="526">
        <f t="shared" si="4"/>
        <v>5</v>
      </c>
      <c r="D20" s="549" t="s">
        <v>1295</v>
      </c>
      <c r="E20" s="526">
        <v>6.0</v>
      </c>
      <c r="F20" s="526">
        <v>12.0</v>
      </c>
      <c r="G20" s="532">
        <v>37.0</v>
      </c>
      <c r="H20" s="532" t="s">
        <v>39</v>
      </c>
    </row>
    <row r="21">
      <c r="B21" s="529" t="s">
        <v>1310</v>
      </c>
      <c r="C21" s="529">
        <f t="shared" ref="C21:C24" si="5">+6</f>
        <v>6</v>
      </c>
      <c r="D21" s="556" t="s">
        <v>1551</v>
      </c>
      <c r="E21" s="529">
        <v>6.0</v>
      </c>
      <c r="F21" s="529">
        <v>13.0</v>
      </c>
      <c r="G21" s="531">
        <v>40.0</v>
      </c>
      <c r="H21" s="531" t="s">
        <v>39</v>
      </c>
    </row>
    <row r="22">
      <c r="B22" s="526" t="s">
        <v>1313</v>
      </c>
      <c r="C22" s="526">
        <f t="shared" si="5"/>
        <v>6</v>
      </c>
      <c r="D22" s="549" t="s">
        <v>87</v>
      </c>
      <c r="E22" s="526">
        <v>6.0</v>
      </c>
      <c r="F22" s="526">
        <v>13.0</v>
      </c>
      <c r="G22" s="532">
        <v>42.0</v>
      </c>
      <c r="H22" s="532" t="s">
        <v>39</v>
      </c>
    </row>
    <row r="23">
      <c r="B23" s="529" t="s">
        <v>1315</v>
      </c>
      <c r="C23" s="529">
        <f t="shared" si="5"/>
        <v>6</v>
      </c>
      <c r="D23" s="556" t="s">
        <v>1295</v>
      </c>
      <c r="E23" s="529">
        <v>6.0</v>
      </c>
      <c r="F23" s="529">
        <v>14.0</v>
      </c>
      <c r="G23" s="531">
        <v>45.0</v>
      </c>
      <c r="H23" s="531" t="s">
        <v>990</v>
      </c>
    </row>
    <row r="24">
      <c r="B24" s="526" t="s">
        <v>1316</v>
      </c>
      <c r="C24" s="526">
        <f t="shared" si="5"/>
        <v>6</v>
      </c>
      <c r="D24" s="549" t="s">
        <v>1552</v>
      </c>
      <c r="E24" s="526">
        <v>6.0</v>
      </c>
      <c r="F24" s="526">
        <v>14.0</v>
      </c>
      <c r="G24" s="532">
        <v>48.0</v>
      </c>
      <c r="H24" s="532" t="s">
        <v>990</v>
      </c>
    </row>
    <row r="25">
      <c r="B25" s="533" t="s">
        <v>7</v>
      </c>
      <c r="C25" s="534"/>
      <c r="D25" s="534"/>
      <c r="E25" s="534"/>
      <c r="F25" s="534"/>
      <c r="G25" s="534"/>
      <c r="H25" s="534"/>
      <c r="I25" s="65"/>
    </row>
    <row r="26">
      <c r="B26" s="535" t="s">
        <v>8</v>
      </c>
      <c r="C26" s="536" t="s">
        <v>1443</v>
      </c>
      <c r="D26" s="537"/>
      <c r="E26" s="537"/>
      <c r="F26" s="537"/>
      <c r="G26" s="537"/>
      <c r="H26" s="537"/>
      <c r="I26" s="65"/>
    </row>
    <row r="27">
      <c r="B27" s="535" t="s">
        <v>9</v>
      </c>
      <c r="C27" s="536" t="s">
        <v>1444</v>
      </c>
      <c r="D27" s="537"/>
      <c r="E27" s="537"/>
      <c r="F27" s="537"/>
      <c r="G27" s="537"/>
      <c r="H27" s="537"/>
      <c r="I27" s="65"/>
    </row>
    <row r="28">
      <c r="B28" s="537"/>
      <c r="C28" s="537"/>
      <c r="D28" s="537"/>
      <c r="E28" s="537"/>
      <c r="F28" s="537"/>
      <c r="G28" s="537"/>
      <c r="H28" s="537"/>
      <c r="I28" s="65"/>
    </row>
    <row r="29">
      <c r="B29" s="538" t="s">
        <v>10</v>
      </c>
      <c r="C29" s="537"/>
      <c r="D29" s="537"/>
      <c r="E29" s="537"/>
      <c r="F29" s="537"/>
      <c r="G29" s="537"/>
      <c r="H29" s="537"/>
      <c r="I29" s="65"/>
    </row>
    <row r="30">
      <c r="B30" s="535" t="s">
        <v>11</v>
      </c>
      <c r="C30" s="536" t="s">
        <v>1322</v>
      </c>
      <c r="D30" s="537"/>
      <c r="E30" s="537"/>
      <c r="F30" s="537"/>
      <c r="G30" s="537"/>
      <c r="H30" s="537"/>
      <c r="I30" s="65"/>
    </row>
    <row r="31">
      <c r="B31" s="535" t="s">
        <v>12</v>
      </c>
      <c r="C31" s="536" t="s">
        <v>1445</v>
      </c>
      <c r="D31" s="537"/>
      <c r="E31" s="537"/>
      <c r="F31" s="537"/>
      <c r="G31" s="537"/>
      <c r="H31" s="537"/>
      <c r="I31" s="65"/>
    </row>
    <row r="32">
      <c r="B32" s="535" t="s">
        <v>13</v>
      </c>
      <c r="C32" s="536" t="s">
        <v>1322</v>
      </c>
      <c r="D32" s="537"/>
      <c r="E32" s="537"/>
      <c r="F32" s="537"/>
      <c r="G32" s="537"/>
      <c r="H32" s="537"/>
      <c r="I32" s="65"/>
    </row>
    <row r="33">
      <c r="B33" s="535" t="s">
        <v>14</v>
      </c>
      <c r="C33" s="536" t="s">
        <v>1553</v>
      </c>
      <c r="D33" s="537"/>
      <c r="E33" s="537"/>
      <c r="F33" s="537"/>
      <c r="G33" s="537"/>
      <c r="H33" s="537"/>
      <c r="I33" s="65"/>
    </row>
    <row r="34">
      <c r="B34" s="539" t="s">
        <v>15</v>
      </c>
      <c r="C34" s="557" t="s">
        <v>1554</v>
      </c>
      <c r="D34" s="540"/>
      <c r="E34" s="540"/>
      <c r="F34" s="540"/>
      <c r="G34" s="540"/>
      <c r="H34" s="540"/>
      <c r="I34" s="65"/>
    </row>
    <row r="35">
      <c r="I35" s="65"/>
    </row>
    <row r="36">
      <c r="I36" s="65"/>
    </row>
    <row r="37">
      <c r="B37" s="541" t="s">
        <v>1325</v>
      </c>
      <c r="C37" s="542" t="s">
        <v>1392</v>
      </c>
      <c r="D37" s="518"/>
      <c r="E37" s="518"/>
      <c r="F37" s="518"/>
      <c r="G37" s="518"/>
      <c r="H37" s="518"/>
      <c r="I37" s="65"/>
    </row>
    <row r="38">
      <c r="B38" s="543"/>
      <c r="C38" s="544" t="s">
        <v>1555</v>
      </c>
      <c r="G38" s="544"/>
      <c r="H38" s="544"/>
      <c r="I38" s="65"/>
    </row>
    <row r="39">
      <c r="I39" s="65"/>
    </row>
    <row r="40">
      <c r="B40" s="541" t="s">
        <v>1328</v>
      </c>
      <c r="C40" s="542" t="s">
        <v>1550</v>
      </c>
      <c r="D40" s="518"/>
      <c r="E40" s="518"/>
      <c r="F40" s="518"/>
      <c r="G40" s="518"/>
      <c r="H40" s="518"/>
      <c r="I40" s="65"/>
    </row>
    <row r="41">
      <c r="B41" s="543"/>
      <c r="C41" s="544" t="s">
        <v>1556</v>
      </c>
      <c r="G41" s="544"/>
      <c r="H41" s="544"/>
      <c r="I41" s="65"/>
    </row>
    <row r="42">
      <c r="I42" s="65"/>
    </row>
    <row r="43">
      <c r="B43" s="541" t="s">
        <v>1405</v>
      </c>
      <c r="C43" s="542" t="s">
        <v>1551</v>
      </c>
      <c r="D43" s="518"/>
      <c r="E43" s="518"/>
      <c r="F43" s="518"/>
      <c r="G43" s="518"/>
      <c r="H43" s="518"/>
      <c r="I43" s="65"/>
    </row>
    <row r="44">
      <c r="B44" s="543"/>
      <c r="C44" s="544" t="s">
        <v>1557</v>
      </c>
      <c r="G44" s="544"/>
      <c r="H44" s="544"/>
      <c r="I44" s="65"/>
    </row>
    <row r="45">
      <c r="I45" s="65"/>
    </row>
    <row r="46">
      <c r="B46" s="541" t="s">
        <v>1330</v>
      </c>
      <c r="C46" s="542" t="s">
        <v>1331</v>
      </c>
      <c r="D46" s="518"/>
      <c r="E46" s="518"/>
      <c r="F46" s="518"/>
      <c r="G46" s="518"/>
      <c r="H46" s="518"/>
      <c r="I46" s="65"/>
    </row>
    <row r="47">
      <c r="B47" s="543"/>
      <c r="C47" s="544"/>
      <c r="I47" s="65"/>
    </row>
    <row r="48">
      <c r="I48" s="65"/>
    </row>
    <row r="49">
      <c r="B49" s="541" t="s">
        <v>1337</v>
      </c>
      <c r="C49" s="542" t="s">
        <v>1331</v>
      </c>
      <c r="D49" s="518"/>
      <c r="E49" s="518"/>
      <c r="F49" s="518"/>
      <c r="G49" s="518"/>
      <c r="H49" s="518"/>
      <c r="I49" s="65"/>
    </row>
    <row r="50">
      <c r="B50" s="543"/>
      <c r="C50" s="544"/>
      <c r="I50" s="65"/>
    </row>
    <row r="51">
      <c r="I51" s="65"/>
    </row>
    <row r="52">
      <c r="B52" s="541" t="s">
        <v>1375</v>
      </c>
      <c r="C52" s="542" t="s">
        <v>1551</v>
      </c>
      <c r="D52" s="518"/>
      <c r="E52" s="518"/>
      <c r="F52" s="518"/>
      <c r="G52" s="518"/>
      <c r="H52" s="518"/>
      <c r="I52" s="65"/>
    </row>
    <row r="53">
      <c r="B53" s="543"/>
      <c r="C53" s="544" t="s">
        <v>1558</v>
      </c>
      <c r="G53" s="544"/>
      <c r="H53" s="544"/>
      <c r="I53" s="65"/>
    </row>
    <row r="54">
      <c r="I54" s="65"/>
    </row>
    <row r="55">
      <c r="B55" s="541" t="s">
        <v>1342</v>
      </c>
      <c r="C55" s="542" t="s">
        <v>1331</v>
      </c>
      <c r="D55" s="518"/>
      <c r="E55" s="518"/>
      <c r="F55" s="518"/>
      <c r="G55" s="518"/>
      <c r="H55" s="518"/>
      <c r="I55" s="65"/>
    </row>
    <row r="56">
      <c r="B56" s="543"/>
      <c r="C56" s="544"/>
      <c r="I56" s="65"/>
    </row>
    <row r="57">
      <c r="I57" s="65"/>
    </row>
    <row r="58">
      <c r="B58" s="541" t="s">
        <v>1347</v>
      </c>
      <c r="C58" s="542" t="s">
        <v>1331</v>
      </c>
      <c r="D58" s="518"/>
      <c r="E58" s="518"/>
      <c r="F58" s="518"/>
      <c r="G58" s="518"/>
      <c r="H58" s="518"/>
      <c r="I58" s="65"/>
    </row>
    <row r="59">
      <c r="B59" s="543"/>
      <c r="C59" s="544"/>
      <c r="I59" s="65"/>
    </row>
    <row r="60">
      <c r="I60" s="65"/>
    </row>
    <row r="61">
      <c r="B61" s="541" t="s">
        <v>1348</v>
      </c>
      <c r="C61" s="542" t="s">
        <v>1551</v>
      </c>
      <c r="D61" s="518"/>
      <c r="E61" s="518"/>
      <c r="F61" s="518"/>
      <c r="G61" s="518"/>
      <c r="H61" s="518"/>
      <c r="I61" s="65"/>
    </row>
    <row r="62">
      <c r="B62" s="543"/>
      <c r="C62" s="544" t="s">
        <v>1559</v>
      </c>
      <c r="G62" s="544"/>
      <c r="H62" s="544"/>
      <c r="I62" s="65"/>
    </row>
    <row r="63">
      <c r="C63" s="572" t="s">
        <v>1435</v>
      </c>
      <c r="I63" s="65"/>
    </row>
    <row r="64">
      <c r="B64" s="541" t="s">
        <v>1352</v>
      </c>
      <c r="C64" s="542" t="s">
        <v>1331</v>
      </c>
      <c r="D64" s="518"/>
      <c r="E64" s="518"/>
      <c r="F64" s="518"/>
      <c r="G64" s="518"/>
      <c r="H64" s="518"/>
      <c r="I64" s="65"/>
    </row>
    <row r="65">
      <c r="B65" s="543"/>
      <c r="C65" s="544"/>
      <c r="I65" s="65"/>
    </row>
    <row r="66">
      <c r="I66" s="65"/>
    </row>
    <row r="67">
      <c r="B67" s="541" t="s">
        <v>1353</v>
      </c>
      <c r="C67" s="542" t="s">
        <v>1552</v>
      </c>
      <c r="D67" s="518"/>
      <c r="E67" s="518"/>
      <c r="F67" s="518"/>
      <c r="G67" s="518"/>
      <c r="H67" s="518"/>
      <c r="I67" s="65"/>
    </row>
    <row r="68">
      <c r="B68" s="543"/>
      <c r="C68" s="544" t="s">
        <v>1560</v>
      </c>
      <c r="G68" s="544"/>
      <c r="H68" s="544"/>
      <c r="I68" s="65"/>
    </row>
    <row r="69">
      <c r="I69" s="65"/>
    </row>
    <row r="70">
      <c r="I70" s="65"/>
    </row>
    <row r="71">
      <c r="I71" s="65"/>
    </row>
    <row r="72">
      <c r="I72" s="65"/>
    </row>
    <row r="73">
      <c r="I73" s="65"/>
    </row>
    <row r="74">
      <c r="I74" s="65"/>
    </row>
    <row r="75">
      <c r="I75" s="65"/>
    </row>
    <row r="76">
      <c r="I76" s="65"/>
    </row>
    <row r="77">
      <c r="I77" s="65"/>
    </row>
    <row r="78">
      <c r="I78" s="65"/>
    </row>
    <row r="79">
      <c r="I79" s="65"/>
    </row>
    <row r="80">
      <c r="I80" s="65"/>
    </row>
    <row r="81">
      <c r="I81" s="65"/>
    </row>
    <row r="82">
      <c r="I82" s="65"/>
    </row>
    <row r="83">
      <c r="I83" s="65"/>
    </row>
    <row r="84">
      <c r="I84" s="65"/>
    </row>
    <row r="85">
      <c r="I85" s="65"/>
    </row>
    <row r="86">
      <c r="I86" s="65"/>
    </row>
    <row r="87">
      <c r="I87" s="65"/>
    </row>
    <row r="88">
      <c r="I88" s="65"/>
    </row>
    <row r="89">
      <c r="I89" s="65"/>
    </row>
    <row r="90">
      <c r="I90" s="65"/>
    </row>
    <row r="91">
      <c r="I91" s="65"/>
    </row>
    <row r="92">
      <c r="I92" s="65"/>
    </row>
    <row r="93">
      <c r="I93" s="65"/>
    </row>
    <row r="94">
      <c r="I94" s="65"/>
    </row>
    <row r="95">
      <c r="I95" s="65"/>
    </row>
    <row r="96">
      <c r="I96" s="65"/>
    </row>
    <row r="97">
      <c r="I97" s="65"/>
    </row>
    <row r="98">
      <c r="I98" s="65"/>
    </row>
    <row r="99">
      <c r="I99" s="65"/>
    </row>
    <row r="100">
      <c r="I100" s="65"/>
    </row>
    <row r="101">
      <c r="I101" s="65"/>
    </row>
    <row r="102">
      <c r="I102" s="65"/>
    </row>
    <row r="103">
      <c r="I103" s="65"/>
    </row>
    <row r="104">
      <c r="I104" s="65"/>
    </row>
    <row r="105">
      <c r="I105" s="65"/>
    </row>
    <row r="106">
      <c r="I106" s="65"/>
    </row>
    <row r="107">
      <c r="I107" s="65"/>
    </row>
    <row r="108">
      <c r="I108" s="65"/>
    </row>
    <row r="109">
      <c r="I109" s="65"/>
    </row>
    <row r="110">
      <c r="I110" s="65"/>
    </row>
    <row r="111">
      <c r="I111" s="65"/>
    </row>
    <row r="112">
      <c r="I112" s="65"/>
    </row>
    <row r="113">
      <c r="I113" s="65"/>
    </row>
    <row r="114">
      <c r="I114" s="65"/>
    </row>
    <row r="115">
      <c r="I115" s="65"/>
    </row>
    <row r="116">
      <c r="I116" s="65"/>
    </row>
    <row r="117">
      <c r="I117" s="65"/>
    </row>
    <row r="118">
      <c r="I118" s="65"/>
    </row>
    <row r="119">
      <c r="I119" s="65"/>
    </row>
    <row r="120">
      <c r="I120" s="65"/>
    </row>
    <row r="121">
      <c r="I121" s="65"/>
    </row>
    <row r="122">
      <c r="I122" s="65"/>
    </row>
    <row r="123">
      <c r="I123" s="65"/>
    </row>
    <row r="124">
      <c r="I124" s="65"/>
    </row>
    <row r="125">
      <c r="I125" s="65"/>
    </row>
    <row r="126">
      <c r="I126" s="65"/>
    </row>
    <row r="127">
      <c r="I127" s="65"/>
    </row>
    <row r="128">
      <c r="I128" s="65"/>
    </row>
    <row r="129">
      <c r="I129" s="65"/>
    </row>
    <row r="130">
      <c r="I130" s="65"/>
    </row>
    <row r="131">
      <c r="I131" s="65"/>
    </row>
    <row r="132">
      <c r="I132" s="65"/>
    </row>
    <row r="133">
      <c r="I133" s="65"/>
    </row>
    <row r="134">
      <c r="I134" s="65"/>
    </row>
    <row r="135">
      <c r="I135" s="65"/>
    </row>
    <row r="136">
      <c r="I136" s="65"/>
    </row>
    <row r="137">
      <c r="I137" s="65"/>
    </row>
    <row r="138">
      <c r="I138" s="65"/>
    </row>
    <row r="139">
      <c r="I139" s="65"/>
    </row>
    <row r="140">
      <c r="I140" s="65"/>
    </row>
    <row r="141">
      <c r="I141" s="65"/>
    </row>
    <row r="142">
      <c r="I142" s="65"/>
    </row>
    <row r="143">
      <c r="I143" s="65"/>
    </row>
    <row r="144">
      <c r="I144" s="65"/>
    </row>
    <row r="145">
      <c r="I145" s="65"/>
    </row>
    <row r="146">
      <c r="I146" s="65"/>
    </row>
    <row r="147">
      <c r="I147" s="65"/>
    </row>
    <row r="148">
      <c r="I148" s="65"/>
    </row>
    <row r="149">
      <c r="I149" s="65"/>
    </row>
    <row r="150">
      <c r="I150" s="65"/>
    </row>
    <row r="151">
      <c r="I151" s="65"/>
    </row>
    <row r="152">
      <c r="I152" s="65"/>
    </row>
    <row r="153">
      <c r="I153" s="65"/>
    </row>
    <row r="154">
      <c r="I154" s="65"/>
    </row>
    <row r="155">
      <c r="I155" s="65"/>
    </row>
    <row r="156">
      <c r="I156" s="65"/>
    </row>
    <row r="157">
      <c r="I157" s="65"/>
    </row>
    <row r="158">
      <c r="I158" s="65"/>
    </row>
    <row r="159">
      <c r="I159" s="65"/>
    </row>
    <row r="160">
      <c r="I160" s="65"/>
    </row>
    <row r="161">
      <c r="I161" s="65"/>
    </row>
    <row r="162">
      <c r="I162" s="65"/>
    </row>
    <row r="163">
      <c r="I163" s="65"/>
    </row>
    <row r="164">
      <c r="I164" s="65"/>
    </row>
    <row r="165">
      <c r="I165" s="65"/>
    </row>
    <row r="166">
      <c r="I166" s="65"/>
    </row>
    <row r="167">
      <c r="I167" s="65"/>
    </row>
    <row r="168">
      <c r="I168" s="65"/>
    </row>
    <row r="169">
      <c r="I169" s="65"/>
    </row>
    <row r="170">
      <c r="I170" s="65"/>
    </row>
    <row r="171">
      <c r="I171" s="65"/>
    </row>
    <row r="172">
      <c r="I172" s="65"/>
    </row>
    <row r="173">
      <c r="I173" s="65"/>
    </row>
    <row r="174">
      <c r="I174" s="65"/>
    </row>
    <row r="175">
      <c r="I175" s="65"/>
    </row>
    <row r="176">
      <c r="I176" s="65"/>
    </row>
    <row r="177">
      <c r="I177" s="65"/>
    </row>
    <row r="178">
      <c r="I178" s="65"/>
    </row>
    <row r="179">
      <c r="I179" s="65"/>
    </row>
    <row r="180">
      <c r="I180" s="65"/>
    </row>
    <row r="181">
      <c r="I181" s="65"/>
    </row>
    <row r="182">
      <c r="I182" s="65"/>
    </row>
    <row r="183">
      <c r="I183" s="65"/>
    </row>
    <row r="184">
      <c r="I184" s="65"/>
    </row>
    <row r="185">
      <c r="I185" s="65"/>
    </row>
    <row r="186">
      <c r="I186" s="65"/>
    </row>
    <row r="187">
      <c r="I187" s="65"/>
    </row>
    <row r="188">
      <c r="I188" s="65"/>
    </row>
    <row r="189">
      <c r="I189" s="65"/>
    </row>
    <row r="190">
      <c r="I190" s="65"/>
    </row>
    <row r="191">
      <c r="I191" s="65"/>
    </row>
    <row r="192">
      <c r="I192" s="65"/>
    </row>
    <row r="193">
      <c r="I193" s="65"/>
    </row>
    <row r="194">
      <c r="I194" s="65"/>
    </row>
    <row r="195">
      <c r="I195" s="65"/>
    </row>
    <row r="196">
      <c r="I196" s="65"/>
    </row>
    <row r="197">
      <c r="I197" s="65"/>
    </row>
    <row r="198">
      <c r="I198" s="65"/>
    </row>
    <row r="199">
      <c r="I199" s="65"/>
    </row>
    <row r="200">
      <c r="I200" s="65"/>
    </row>
    <row r="201">
      <c r="I201" s="65"/>
    </row>
    <row r="202">
      <c r="I202" s="65"/>
    </row>
    <row r="203">
      <c r="I203" s="65"/>
    </row>
    <row r="204">
      <c r="I204" s="65"/>
    </row>
    <row r="205">
      <c r="I205" s="65"/>
    </row>
    <row r="206">
      <c r="I206" s="65"/>
    </row>
    <row r="207">
      <c r="I207" s="65"/>
    </row>
    <row r="208">
      <c r="I208" s="65"/>
    </row>
    <row r="209">
      <c r="I209" s="65"/>
    </row>
    <row r="210">
      <c r="I210" s="65"/>
    </row>
    <row r="211">
      <c r="I211" s="65"/>
    </row>
    <row r="212">
      <c r="I212" s="65"/>
    </row>
    <row r="213">
      <c r="I213" s="65"/>
    </row>
    <row r="214">
      <c r="I214" s="65"/>
    </row>
    <row r="215">
      <c r="I215" s="65"/>
    </row>
    <row r="216">
      <c r="I216" s="65"/>
    </row>
    <row r="217">
      <c r="I217" s="65"/>
    </row>
    <row r="218">
      <c r="I218" s="65"/>
    </row>
    <row r="219">
      <c r="I219" s="65"/>
    </row>
    <row r="220">
      <c r="I220" s="65"/>
    </row>
    <row r="221">
      <c r="I221" s="65"/>
    </row>
    <row r="222">
      <c r="I222" s="65"/>
    </row>
    <row r="223">
      <c r="I223" s="65"/>
    </row>
    <row r="224">
      <c r="I224" s="65"/>
    </row>
    <row r="225">
      <c r="I225" s="65"/>
    </row>
    <row r="226">
      <c r="I226" s="65"/>
    </row>
    <row r="227">
      <c r="I227" s="65"/>
    </row>
    <row r="228">
      <c r="I228" s="65"/>
    </row>
    <row r="229">
      <c r="I229" s="65"/>
    </row>
    <row r="230">
      <c r="I230" s="65"/>
    </row>
    <row r="231">
      <c r="I231" s="65"/>
    </row>
    <row r="232">
      <c r="I232" s="65"/>
    </row>
    <row r="233">
      <c r="I233" s="65"/>
    </row>
    <row r="234">
      <c r="I234" s="65"/>
    </row>
    <row r="235">
      <c r="I235" s="65"/>
    </row>
    <row r="236">
      <c r="I236" s="65"/>
    </row>
    <row r="237">
      <c r="I237" s="65"/>
    </row>
    <row r="238">
      <c r="I238" s="65"/>
    </row>
    <row r="239">
      <c r="I239" s="65"/>
    </row>
    <row r="240">
      <c r="I240" s="65"/>
    </row>
    <row r="241">
      <c r="I241" s="65"/>
    </row>
    <row r="242">
      <c r="I242" s="65"/>
    </row>
    <row r="243">
      <c r="I243" s="65"/>
    </row>
    <row r="244">
      <c r="I244" s="65"/>
    </row>
    <row r="245">
      <c r="I245" s="65"/>
    </row>
    <row r="246">
      <c r="I246" s="65"/>
    </row>
    <row r="247">
      <c r="I247" s="65"/>
    </row>
    <row r="248">
      <c r="I248" s="65"/>
    </row>
    <row r="249">
      <c r="I249" s="65"/>
    </row>
    <row r="250">
      <c r="I250" s="65"/>
    </row>
    <row r="251">
      <c r="I251" s="65"/>
    </row>
    <row r="252">
      <c r="I252" s="65"/>
    </row>
    <row r="253">
      <c r="I253" s="65"/>
    </row>
    <row r="254">
      <c r="I254" s="65"/>
    </row>
    <row r="255">
      <c r="I255" s="65"/>
    </row>
    <row r="256">
      <c r="I256" s="65"/>
    </row>
    <row r="257">
      <c r="I257" s="65"/>
    </row>
    <row r="258">
      <c r="I258" s="65"/>
    </row>
    <row r="259">
      <c r="I259" s="65"/>
    </row>
    <row r="260">
      <c r="I260" s="65"/>
    </row>
    <row r="261">
      <c r="I261" s="65"/>
    </row>
    <row r="262">
      <c r="I262" s="65"/>
    </row>
    <row r="263">
      <c r="I263" s="65"/>
    </row>
    <row r="264">
      <c r="I264" s="65"/>
    </row>
    <row r="265">
      <c r="I265" s="65"/>
    </row>
    <row r="266">
      <c r="I266" s="65"/>
    </row>
    <row r="267">
      <c r="I267" s="65"/>
    </row>
    <row r="268">
      <c r="I268" s="65"/>
    </row>
    <row r="269">
      <c r="I269" s="65"/>
    </row>
    <row r="270">
      <c r="I270" s="65"/>
    </row>
    <row r="271">
      <c r="I271" s="65"/>
    </row>
    <row r="272">
      <c r="I272" s="65"/>
    </row>
    <row r="273">
      <c r="I273" s="65"/>
    </row>
    <row r="274">
      <c r="I274" s="65"/>
    </row>
    <row r="275">
      <c r="I275" s="65"/>
    </row>
    <row r="276">
      <c r="I276" s="65"/>
    </row>
    <row r="277">
      <c r="I277" s="65"/>
    </row>
    <row r="278">
      <c r="I278" s="65"/>
    </row>
    <row r="279">
      <c r="I279" s="65"/>
    </row>
    <row r="280">
      <c r="I280" s="65"/>
    </row>
    <row r="281">
      <c r="I281" s="65"/>
    </row>
    <row r="282">
      <c r="I282" s="65"/>
    </row>
    <row r="283">
      <c r="I283" s="65"/>
    </row>
    <row r="284">
      <c r="I284" s="65"/>
    </row>
    <row r="285">
      <c r="I285" s="65"/>
    </row>
    <row r="286">
      <c r="I286" s="65"/>
    </row>
    <row r="287">
      <c r="I287" s="65"/>
    </row>
    <row r="288">
      <c r="I288" s="65"/>
    </row>
    <row r="289">
      <c r="I289" s="65"/>
    </row>
    <row r="290">
      <c r="I290" s="65"/>
    </row>
    <row r="291">
      <c r="I291" s="65"/>
    </row>
    <row r="292">
      <c r="I292" s="65"/>
    </row>
    <row r="293">
      <c r="I293" s="65"/>
    </row>
    <row r="294">
      <c r="I294" s="65"/>
    </row>
    <row r="295">
      <c r="I295" s="65"/>
    </row>
    <row r="296">
      <c r="I296" s="65"/>
    </row>
    <row r="297">
      <c r="I297" s="65"/>
    </row>
    <row r="298">
      <c r="I298" s="65"/>
    </row>
    <row r="299">
      <c r="I299" s="65"/>
    </row>
    <row r="300">
      <c r="I300" s="65"/>
    </row>
    <row r="301">
      <c r="I301" s="65"/>
    </row>
    <row r="302">
      <c r="I302" s="65"/>
    </row>
    <row r="303">
      <c r="I303" s="65"/>
    </row>
    <row r="304">
      <c r="I304" s="65"/>
    </row>
    <row r="305">
      <c r="I305" s="65"/>
    </row>
    <row r="306">
      <c r="I306" s="65"/>
    </row>
    <row r="307">
      <c r="I307" s="65"/>
    </row>
    <row r="308">
      <c r="I308" s="65"/>
    </row>
    <row r="309">
      <c r="I309" s="65"/>
    </row>
    <row r="310">
      <c r="I310" s="65"/>
    </row>
    <row r="311">
      <c r="I311" s="65"/>
    </row>
    <row r="312">
      <c r="I312" s="65"/>
    </row>
    <row r="313">
      <c r="I313" s="65"/>
    </row>
    <row r="314">
      <c r="I314" s="65"/>
    </row>
    <row r="315">
      <c r="I315" s="65"/>
    </row>
    <row r="316">
      <c r="I316" s="65"/>
    </row>
    <row r="317">
      <c r="I317" s="65"/>
    </row>
    <row r="318">
      <c r="I318" s="65"/>
    </row>
    <row r="319">
      <c r="I319" s="65"/>
    </row>
    <row r="320">
      <c r="I320" s="65"/>
    </row>
    <row r="321">
      <c r="I321" s="65"/>
    </row>
    <row r="322">
      <c r="I322" s="65"/>
    </row>
    <row r="323">
      <c r="I323" s="65"/>
    </row>
    <row r="324">
      <c r="I324" s="65"/>
    </row>
    <row r="325">
      <c r="I325" s="65"/>
    </row>
    <row r="326">
      <c r="I326" s="65"/>
    </row>
    <row r="327">
      <c r="I327" s="65"/>
    </row>
    <row r="328">
      <c r="I328" s="65"/>
    </row>
    <row r="329">
      <c r="I329" s="65"/>
    </row>
    <row r="330">
      <c r="I330" s="65"/>
    </row>
    <row r="331">
      <c r="I331" s="65"/>
    </row>
    <row r="332">
      <c r="I332" s="65"/>
    </row>
    <row r="333">
      <c r="I333" s="65"/>
    </row>
    <row r="334">
      <c r="I334" s="65"/>
    </row>
    <row r="335">
      <c r="I335" s="65"/>
    </row>
    <row r="336">
      <c r="I336" s="65"/>
    </row>
    <row r="337">
      <c r="I337" s="65"/>
    </row>
    <row r="338">
      <c r="I338" s="65"/>
    </row>
    <row r="339">
      <c r="I339" s="65"/>
    </row>
    <row r="340">
      <c r="I340" s="65"/>
    </row>
    <row r="341">
      <c r="I341" s="65"/>
    </row>
    <row r="342">
      <c r="I342" s="65"/>
    </row>
    <row r="343">
      <c r="I343" s="65"/>
    </row>
    <row r="344">
      <c r="I344" s="65"/>
    </row>
    <row r="345">
      <c r="I345" s="65"/>
    </row>
    <row r="346">
      <c r="I346" s="65"/>
    </row>
    <row r="347">
      <c r="I347" s="65"/>
    </row>
    <row r="348">
      <c r="I348" s="65"/>
    </row>
    <row r="349">
      <c r="I349" s="65"/>
    </row>
    <row r="350">
      <c r="I350" s="65"/>
    </row>
    <row r="351">
      <c r="I351" s="65"/>
    </row>
    <row r="352">
      <c r="I352" s="65"/>
    </row>
    <row r="353">
      <c r="I353" s="65"/>
    </row>
    <row r="354">
      <c r="I354" s="65"/>
    </row>
    <row r="355">
      <c r="I355" s="65"/>
    </row>
    <row r="356">
      <c r="I356" s="65"/>
    </row>
    <row r="357">
      <c r="I357" s="65"/>
    </row>
    <row r="358">
      <c r="I358" s="65"/>
    </row>
    <row r="359">
      <c r="I359" s="65"/>
    </row>
    <row r="360">
      <c r="I360" s="65"/>
    </row>
    <row r="361">
      <c r="I361" s="65"/>
    </row>
    <row r="362">
      <c r="I362" s="65"/>
    </row>
    <row r="363">
      <c r="I363" s="65"/>
    </row>
    <row r="364">
      <c r="I364" s="65"/>
    </row>
    <row r="365">
      <c r="I365" s="65"/>
    </row>
    <row r="366">
      <c r="I366" s="65"/>
    </row>
    <row r="367">
      <c r="I367" s="65"/>
    </row>
    <row r="368">
      <c r="I368" s="65"/>
    </row>
    <row r="369">
      <c r="I369" s="65"/>
    </row>
    <row r="370">
      <c r="I370" s="65"/>
    </row>
    <row r="371">
      <c r="I371" s="65"/>
    </row>
    <row r="372">
      <c r="I372" s="65"/>
    </row>
    <row r="373">
      <c r="I373" s="65"/>
    </row>
    <row r="374">
      <c r="I374" s="65"/>
    </row>
    <row r="375">
      <c r="I375" s="65"/>
    </row>
    <row r="376">
      <c r="I376" s="65"/>
    </row>
    <row r="377">
      <c r="I377" s="65"/>
    </row>
    <row r="378">
      <c r="I378" s="65"/>
    </row>
    <row r="379">
      <c r="I379" s="65"/>
    </row>
    <row r="380">
      <c r="I380" s="65"/>
    </row>
    <row r="381">
      <c r="I381" s="65"/>
    </row>
    <row r="382">
      <c r="I382" s="65"/>
    </row>
    <row r="383">
      <c r="I383" s="65"/>
    </row>
    <row r="384">
      <c r="I384" s="65"/>
    </row>
    <row r="385">
      <c r="I385" s="65"/>
    </row>
    <row r="386">
      <c r="I386" s="65"/>
    </row>
    <row r="387">
      <c r="I387" s="65"/>
    </row>
    <row r="388">
      <c r="I388" s="65"/>
    </row>
    <row r="389">
      <c r="I389" s="65"/>
    </row>
    <row r="390">
      <c r="I390" s="65"/>
    </row>
    <row r="391">
      <c r="I391" s="65"/>
    </row>
    <row r="392">
      <c r="I392" s="65"/>
    </row>
    <row r="393">
      <c r="I393" s="65"/>
    </row>
    <row r="394">
      <c r="I394" s="65"/>
    </row>
    <row r="395">
      <c r="I395" s="65"/>
    </row>
    <row r="396">
      <c r="I396" s="65"/>
    </row>
    <row r="397">
      <c r="I397" s="65"/>
    </row>
    <row r="398">
      <c r="I398" s="65"/>
    </row>
    <row r="399">
      <c r="I399" s="65"/>
    </row>
    <row r="400">
      <c r="I400" s="65"/>
    </row>
    <row r="401">
      <c r="I401" s="65"/>
    </row>
    <row r="402">
      <c r="I402" s="65"/>
    </row>
    <row r="403">
      <c r="I403" s="65"/>
    </row>
    <row r="404">
      <c r="I404" s="65"/>
    </row>
    <row r="405">
      <c r="I405" s="65"/>
    </row>
    <row r="406">
      <c r="I406" s="65"/>
    </row>
    <row r="407">
      <c r="I407" s="65"/>
    </row>
    <row r="408">
      <c r="I408" s="65"/>
    </row>
    <row r="409">
      <c r="I409" s="65"/>
    </row>
    <row r="410">
      <c r="I410" s="65"/>
    </row>
    <row r="411">
      <c r="I411" s="65"/>
    </row>
    <row r="412">
      <c r="I412" s="65"/>
    </row>
    <row r="413">
      <c r="I413" s="65"/>
    </row>
    <row r="414">
      <c r="I414" s="65"/>
    </row>
    <row r="415">
      <c r="I415" s="65"/>
    </row>
    <row r="416">
      <c r="I416" s="65"/>
    </row>
    <row r="417">
      <c r="I417" s="65"/>
    </row>
    <row r="418">
      <c r="I418" s="65"/>
    </row>
    <row r="419">
      <c r="I419" s="65"/>
    </row>
    <row r="420">
      <c r="I420" s="65"/>
    </row>
    <row r="421">
      <c r="I421" s="65"/>
    </row>
    <row r="422">
      <c r="I422" s="65"/>
    </row>
    <row r="423">
      <c r="I423" s="65"/>
    </row>
    <row r="424">
      <c r="I424" s="65"/>
    </row>
    <row r="425">
      <c r="I425" s="65"/>
    </row>
    <row r="426">
      <c r="I426" s="65"/>
    </row>
    <row r="427">
      <c r="I427" s="65"/>
    </row>
    <row r="428">
      <c r="I428" s="65"/>
    </row>
    <row r="429">
      <c r="I429" s="65"/>
    </row>
    <row r="430">
      <c r="I430" s="65"/>
    </row>
    <row r="431">
      <c r="I431" s="65"/>
    </row>
    <row r="432">
      <c r="I432" s="65"/>
    </row>
    <row r="433">
      <c r="I433" s="65"/>
    </row>
    <row r="434">
      <c r="I434" s="65"/>
    </row>
    <row r="435">
      <c r="I435" s="65"/>
    </row>
    <row r="436">
      <c r="I436" s="65"/>
    </row>
    <row r="437">
      <c r="I437" s="65"/>
    </row>
    <row r="438">
      <c r="I438" s="65"/>
    </row>
    <row r="439">
      <c r="I439" s="65"/>
    </row>
    <row r="440">
      <c r="I440" s="65"/>
    </row>
    <row r="441">
      <c r="I441" s="65"/>
    </row>
    <row r="442">
      <c r="I442" s="65"/>
    </row>
    <row r="443">
      <c r="I443" s="65"/>
    </row>
    <row r="444">
      <c r="I444" s="65"/>
    </row>
    <row r="445">
      <c r="I445" s="65"/>
    </row>
    <row r="446">
      <c r="I446" s="65"/>
    </row>
    <row r="447">
      <c r="I447" s="65"/>
    </row>
    <row r="448">
      <c r="I448" s="65"/>
    </row>
    <row r="449">
      <c r="I449" s="65"/>
    </row>
    <row r="450">
      <c r="I450" s="65"/>
    </row>
    <row r="451">
      <c r="I451" s="65"/>
    </row>
    <row r="452">
      <c r="I452" s="65"/>
    </row>
    <row r="453">
      <c r="I453" s="65"/>
    </row>
    <row r="454">
      <c r="I454" s="65"/>
    </row>
    <row r="455">
      <c r="I455" s="65"/>
    </row>
    <row r="456">
      <c r="I456" s="65"/>
    </row>
    <row r="457">
      <c r="I457" s="65"/>
    </row>
    <row r="458">
      <c r="I458" s="65"/>
    </row>
    <row r="459">
      <c r="I459" s="65"/>
    </row>
    <row r="460">
      <c r="I460" s="65"/>
    </row>
    <row r="461">
      <c r="I461" s="65"/>
    </row>
    <row r="462">
      <c r="I462" s="65"/>
    </row>
    <row r="463">
      <c r="I463" s="65"/>
    </row>
    <row r="464">
      <c r="I464" s="65"/>
    </row>
    <row r="465">
      <c r="I465" s="65"/>
    </row>
    <row r="466">
      <c r="I466" s="65"/>
    </row>
    <row r="467">
      <c r="I467" s="65"/>
    </row>
    <row r="468">
      <c r="I468" s="65"/>
    </row>
    <row r="469">
      <c r="I469" s="65"/>
    </row>
    <row r="470">
      <c r="I470" s="65"/>
    </row>
    <row r="471">
      <c r="I471" s="65"/>
    </row>
    <row r="472">
      <c r="I472" s="65"/>
    </row>
    <row r="473">
      <c r="I473" s="65"/>
    </row>
    <row r="474">
      <c r="I474" s="65"/>
    </row>
    <row r="475">
      <c r="I475" s="65"/>
    </row>
    <row r="476">
      <c r="I476" s="65"/>
    </row>
    <row r="477">
      <c r="I477" s="65"/>
    </row>
    <row r="478">
      <c r="I478" s="65"/>
    </row>
    <row r="479">
      <c r="I479" s="65"/>
    </row>
    <row r="480">
      <c r="I480" s="65"/>
    </row>
    <row r="481">
      <c r="I481" s="65"/>
    </row>
    <row r="482">
      <c r="I482" s="65"/>
    </row>
    <row r="483">
      <c r="I483" s="65"/>
    </row>
    <row r="484">
      <c r="I484" s="65"/>
    </row>
    <row r="485">
      <c r="I485" s="65"/>
    </row>
    <row r="486">
      <c r="I486" s="65"/>
    </row>
    <row r="487">
      <c r="I487" s="65"/>
    </row>
    <row r="488">
      <c r="I488" s="65"/>
    </row>
    <row r="489">
      <c r="I489" s="65"/>
    </row>
    <row r="490">
      <c r="I490" s="65"/>
    </row>
    <row r="491">
      <c r="I491" s="65"/>
    </row>
    <row r="492">
      <c r="I492" s="65"/>
    </row>
    <row r="493">
      <c r="I493" s="65"/>
    </row>
    <row r="494">
      <c r="I494" s="65"/>
    </row>
    <row r="495">
      <c r="I495" s="65"/>
    </row>
    <row r="496">
      <c r="I496" s="65"/>
    </row>
    <row r="497">
      <c r="I497" s="65"/>
    </row>
    <row r="498">
      <c r="I498" s="65"/>
    </row>
    <row r="499">
      <c r="I499" s="65"/>
    </row>
    <row r="500">
      <c r="I500" s="65"/>
    </row>
    <row r="501">
      <c r="I501" s="65"/>
    </row>
    <row r="502">
      <c r="I502" s="65"/>
    </row>
    <row r="503">
      <c r="I503" s="65"/>
    </row>
    <row r="504">
      <c r="I504" s="65"/>
    </row>
    <row r="505">
      <c r="I505" s="65"/>
    </row>
    <row r="506">
      <c r="I506" s="65"/>
    </row>
    <row r="507">
      <c r="I507" s="65"/>
    </row>
    <row r="508">
      <c r="I508" s="65"/>
    </row>
    <row r="509">
      <c r="I509" s="65"/>
    </row>
    <row r="510">
      <c r="I510" s="65"/>
    </row>
    <row r="511">
      <c r="I511" s="65"/>
    </row>
    <row r="512">
      <c r="I512" s="65"/>
    </row>
    <row r="513">
      <c r="I513" s="65"/>
    </row>
    <row r="514">
      <c r="I514" s="65"/>
    </row>
    <row r="515">
      <c r="I515" s="65"/>
    </row>
    <row r="516">
      <c r="I516" s="65"/>
    </row>
    <row r="517">
      <c r="I517" s="65"/>
    </row>
    <row r="518">
      <c r="I518" s="65"/>
    </row>
    <row r="519">
      <c r="I519" s="65"/>
    </row>
    <row r="520">
      <c r="I520" s="65"/>
    </row>
    <row r="521">
      <c r="I521" s="65"/>
    </row>
    <row r="522">
      <c r="I522" s="65"/>
    </row>
    <row r="523">
      <c r="I523" s="65"/>
    </row>
    <row r="524">
      <c r="I524" s="65"/>
    </row>
    <row r="525">
      <c r="I525" s="65"/>
    </row>
    <row r="526">
      <c r="I526" s="65"/>
    </row>
    <row r="527">
      <c r="I527" s="65"/>
    </row>
    <row r="528">
      <c r="I528" s="65"/>
    </row>
    <row r="529">
      <c r="I529" s="65"/>
    </row>
    <row r="530">
      <c r="I530" s="65"/>
    </row>
    <row r="531">
      <c r="I531" s="65"/>
    </row>
    <row r="532">
      <c r="I532" s="65"/>
    </row>
    <row r="533">
      <c r="I533" s="65"/>
    </row>
    <row r="534">
      <c r="I534" s="65"/>
    </row>
    <row r="535">
      <c r="I535" s="65"/>
    </row>
    <row r="536">
      <c r="I536" s="65"/>
    </row>
    <row r="537">
      <c r="I537" s="65"/>
    </row>
    <row r="538">
      <c r="I538" s="65"/>
    </row>
    <row r="539">
      <c r="I539" s="65"/>
    </row>
    <row r="540">
      <c r="I540" s="65"/>
    </row>
    <row r="541">
      <c r="I541" s="65"/>
    </row>
    <row r="542">
      <c r="I542" s="65"/>
    </row>
    <row r="543">
      <c r="I543" s="65"/>
    </row>
    <row r="544">
      <c r="I544" s="65"/>
    </row>
    <row r="545">
      <c r="I545" s="65"/>
    </row>
    <row r="546">
      <c r="I546" s="65"/>
    </row>
    <row r="547">
      <c r="I547" s="65"/>
    </row>
    <row r="548">
      <c r="I548" s="65"/>
    </row>
    <row r="549">
      <c r="I549" s="65"/>
    </row>
    <row r="550">
      <c r="I550" s="65"/>
    </row>
    <row r="551">
      <c r="I551" s="65"/>
    </row>
    <row r="552">
      <c r="I552" s="65"/>
    </row>
    <row r="553">
      <c r="I553" s="65"/>
    </row>
    <row r="554">
      <c r="I554" s="65"/>
    </row>
    <row r="555">
      <c r="I555" s="65"/>
    </row>
    <row r="556">
      <c r="I556" s="65"/>
    </row>
    <row r="557">
      <c r="I557" s="65"/>
    </row>
    <row r="558">
      <c r="I558" s="65"/>
    </row>
    <row r="559">
      <c r="I559" s="65"/>
    </row>
    <row r="560">
      <c r="I560" s="65"/>
    </row>
    <row r="561">
      <c r="I561" s="65"/>
    </row>
    <row r="562">
      <c r="I562" s="65"/>
    </row>
    <row r="563">
      <c r="I563" s="65"/>
    </row>
    <row r="564">
      <c r="I564" s="65"/>
    </row>
    <row r="565">
      <c r="I565" s="65"/>
    </row>
    <row r="566">
      <c r="I566" s="65"/>
    </row>
    <row r="567">
      <c r="I567" s="65"/>
    </row>
    <row r="568">
      <c r="I568" s="65"/>
    </row>
    <row r="569">
      <c r="I569" s="65"/>
    </row>
    <row r="570">
      <c r="I570" s="65"/>
    </row>
    <row r="571">
      <c r="I571" s="65"/>
    </row>
    <row r="572">
      <c r="I572" s="65"/>
    </row>
    <row r="573">
      <c r="I573" s="65"/>
    </row>
    <row r="574">
      <c r="I574" s="65"/>
    </row>
    <row r="575">
      <c r="I575" s="65"/>
    </row>
    <row r="576">
      <c r="I576" s="65"/>
    </row>
    <row r="577">
      <c r="I577" s="65"/>
    </row>
    <row r="578">
      <c r="I578" s="65"/>
    </row>
    <row r="579">
      <c r="I579" s="65"/>
    </row>
    <row r="580">
      <c r="I580" s="65"/>
    </row>
    <row r="581">
      <c r="I581" s="65"/>
    </row>
    <row r="582">
      <c r="I582" s="65"/>
    </row>
    <row r="583">
      <c r="I583" s="65"/>
    </row>
    <row r="584">
      <c r="I584" s="65"/>
    </row>
    <row r="585">
      <c r="I585" s="65"/>
    </row>
    <row r="586">
      <c r="I586" s="65"/>
    </row>
    <row r="587">
      <c r="I587" s="65"/>
    </row>
    <row r="588">
      <c r="I588" s="65"/>
    </row>
    <row r="589">
      <c r="I589" s="65"/>
    </row>
    <row r="590">
      <c r="I590" s="65"/>
    </row>
    <row r="591">
      <c r="I591" s="65"/>
    </row>
    <row r="592">
      <c r="I592" s="65"/>
    </row>
    <row r="593">
      <c r="I593" s="65"/>
    </row>
    <row r="594">
      <c r="I594" s="65"/>
    </row>
    <row r="595">
      <c r="I595" s="65"/>
    </row>
    <row r="596">
      <c r="I596" s="65"/>
    </row>
    <row r="597">
      <c r="I597" s="65"/>
    </row>
    <row r="598">
      <c r="I598" s="65"/>
    </row>
    <row r="599">
      <c r="I599" s="65"/>
    </row>
    <row r="600">
      <c r="I600" s="65"/>
    </row>
    <row r="601">
      <c r="I601" s="65"/>
    </row>
    <row r="602">
      <c r="I602" s="65"/>
    </row>
    <row r="603">
      <c r="I603" s="65"/>
    </row>
    <row r="604">
      <c r="I604" s="65"/>
    </row>
    <row r="605">
      <c r="I605" s="65"/>
    </row>
    <row r="606">
      <c r="I606" s="65"/>
    </row>
    <row r="607">
      <c r="I607" s="65"/>
    </row>
    <row r="608">
      <c r="I608" s="65"/>
    </row>
    <row r="609">
      <c r="I609" s="65"/>
    </row>
    <row r="610">
      <c r="I610" s="65"/>
    </row>
    <row r="611">
      <c r="I611" s="65"/>
    </row>
    <row r="612">
      <c r="I612" s="65"/>
    </row>
    <row r="613">
      <c r="I613" s="65"/>
    </row>
    <row r="614">
      <c r="I614" s="65"/>
    </row>
    <row r="615">
      <c r="I615" s="65"/>
    </row>
    <row r="616">
      <c r="I616" s="65"/>
    </row>
    <row r="617">
      <c r="I617" s="65"/>
    </row>
    <row r="618">
      <c r="I618" s="65"/>
    </row>
    <row r="619">
      <c r="I619" s="65"/>
    </row>
    <row r="620">
      <c r="I620" s="65"/>
    </row>
    <row r="621">
      <c r="I621" s="65"/>
    </row>
    <row r="622">
      <c r="I622" s="65"/>
    </row>
    <row r="623">
      <c r="I623" s="65"/>
    </row>
    <row r="624">
      <c r="I624" s="65"/>
    </row>
    <row r="625">
      <c r="I625" s="65"/>
    </row>
    <row r="626">
      <c r="I626" s="65"/>
    </row>
    <row r="627">
      <c r="I627" s="65"/>
    </row>
    <row r="628">
      <c r="I628" s="65"/>
    </row>
    <row r="629">
      <c r="I629" s="65"/>
    </row>
    <row r="630">
      <c r="I630" s="65"/>
    </row>
    <row r="631">
      <c r="I631" s="65"/>
    </row>
    <row r="632">
      <c r="I632" s="65"/>
    </row>
    <row r="633">
      <c r="I633" s="65"/>
    </row>
    <row r="634">
      <c r="I634" s="65"/>
    </row>
    <row r="635">
      <c r="I635" s="65"/>
    </row>
    <row r="636">
      <c r="I636" s="65"/>
    </row>
    <row r="637">
      <c r="I637" s="65"/>
    </row>
    <row r="638">
      <c r="I638" s="65"/>
    </row>
    <row r="639">
      <c r="I639" s="65"/>
    </row>
    <row r="640">
      <c r="I640" s="65"/>
    </row>
    <row r="641">
      <c r="I641" s="65"/>
    </row>
    <row r="642">
      <c r="I642" s="65"/>
    </row>
    <row r="643">
      <c r="I643" s="65"/>
    </row>
    <row r="644">
      <c r="I644" s="65"/>
    </row>
    <row r="645">
      <c r="I645" s="65"/>
    </row>
    <row r="646">
      <c r="I646" s="65"/>
    </row>
    <row r="647">
      <c r="I647" s="65"/>
    </row>
    <row r="648">
      <c r="I648" s="65"/>
    </row>
    <row r="649">
      <c r="I649" s="65"/>
    </row>
    <row r="650">
      <c r="I650" s="65"/>
    </row>
    <row r="651">
      <c r="I651" s="65"/>
    </row>
    <row r="652">
      <c r="I652" s="65"/>
    </row>
    <row r="653">
      <c r="I653" s="65"/>
    </row>
    <row r="654">
      <c r="I654" s="65"/>
    </row>
    <row r="655">
      <c r="I655" s="65"/>
    </row>
    <row r="656">
      <c r="I656" s="65"/>
    </row>
    <row r="657">
      <c r="I657" s="65"/>
    </row>
    <row r="658">
      <c r="I658" s="65"/>
    </row>
    <row r="659">
      <c r="I659" s="65"/>
    </row>
    <row r="660">
      <c r="I660" s="65"/>
    </row>
    <row r="661">
      <c r="I661" s="65"/>
    </row>
    <row r="662">
      <c r="I662" s="65"/>
    </row>
    <row r="663">
      <c r="I663" s="65"/>
    </row>
    <row r="664">
      <c r="I664" s="65"/>
    </row>
    <row r="665">
      <c r="I665" s="65"/>
    </row>
    <row r="666">
      <c r="I666" s="65"/>
    </row>
    <row r="667">
      <c r="I667" s="65"/>
    </row>
    <row r="668">
      <c r="I668" s="65"/>
    </row>
    <row r="669">
      <c r="I669" s="65"/>
    </row>
    <row r="670">
      <c r="I670" s="65"/>
    </row>
    <row r="671">
      <c r="I671" s="65"/>
    </row>
    <row r="672">
      <c r="I672" s="65"/>
    </row>
    <row r="673">
      <c r="I673" s="65"/>
    </row>
    <row r="674">
      <c r="I674" s="65"/>
    </row>
    <row r="675">
      <c r="I675" s="65"/>
    </row>
    <row r="676">
      <c r="I676" s="65"/>
    </row>
    <row r="677">
      <c r="I677" s="65"/>
    </row>
    <row r="678">
      <c r="I678" s="65"/>
    </row>
    <row r="679">
      <c r="I679" s="65"/>
    </row>
    <row r="680">
      <c r="I680" s="65"/>
    </row>
    <row r="681">
      <c r="I681" s="65"/>
    </row>
    <row r="682">
      <c r="I682" s="65"/>
    </row>
    <row r="683">
      <c r="I683" s="65"/>
    </row>
    <row r="684">
      <c r="I684" s="65"/>
    </row>
    <row r="685">
      <c r="I685" s="65"/>
    </row>
    <row r="686">
      <c r="I686" s="65"/>
    </row>
    <row r="687">
      <c r="I687" s="65"/>
    </row>
    <row r="688">
      <c r="I688" s="65"/>
    </row>
    <row r="689">
      <c r="I689" s="65"/>
    </row>
    <row r="690">
      <c r="I690" s="65"/>
    </row>
    <row r="691">
      <c r="I691" s="65"/>
    </row>
    <row r="692">
      <c r="I692" s="65"/>
    </row>
    <row r="693">
      <c r="I693" s="65"/>
    </row>
    <row r="694">
      <c r="I694" s="65"/>
    </row>
    <row r="695">
      <c r="I695" s="65"/>
    </row>
    <row r="696">
      <c r="I696" s="65"/>
    </row>
    <row r="697">
      <c r="I697" s="65"/>
    </row>
    <row r="698">
      <c r="I698" s="65"/>
    </row>
    <row r="699">
      <c r="I699" s="65"/>
    </row>
    <row r="700">
      <c r="I700" s="65"/>
    </row>
    <row r="701">
      <c r="I701" s="65"/>
    </row>
    <row r="702">
      <c r="I702" s="65"/>
    </row>
    <row r="703">
      <c r="I703" s="65"/>
    </row>
    <row r="704">
      <c r="I704" s="65"/>
    </row>
    <row r="705">
      <c r="I705" s="65"/>
    </row>
    <row r="706">
      <c r="I706" s="65"/>
    </row>
    <row r="707">
      <c r="I707" s="65"/>
    </row>
    <row r="708">
      <c r="I708" s="65"/>
    </row>
    <row r="709">
      <c r="I709" s="65"/>
    </row>
    <row r="710">
      <c r="I710" s="65"/>
    </row>
    <row r="711">
      <c r="I711" s="65"/>
    </row>
    <row r="712">
      <c r="I712" s="65"/>
    </row>
    <row r="713">
      <c r="I713" s="65"/>
    </row>
    <row r="714">
      <c r="I714" s="65"/>
    </row>
    <row r="715">
      <c r="I715" s="65"/>
    </row>
    <row r="716">
      <c r="I716" s="65"/>
    </row>
    <row r="717">
      <c r="I717" s="65"/>
    </row>
    <row r="718">
      <c r="I718" s="65"/>
    </row>
    <row r="719">
      <c r="I719" s="65"/>
    </row>
    <row r="720">
      <c r="I720" s="65"/>
    </row>
    <row r="721">
      <c r="I721" s="65"/>
    </row>
    <row r="722">
      <c r="I722" s="65"/>
    </row>
    <row r="723">
      <c r="I723" s="65"/>
    </row>
    <row r="724">
      <c r="I724" s="65"/>
    </row>
    <row r="725">
      <c r="I725" s="65"/>
    </row>
    <row r="726">
      <c r="I726" s="65"/>
    </row>
    <row r="727">
      <c r="I727" s="65"/>
    </row>
    <row r="728">
      <c r="I728" s="65"/>
    </row>
    <row r="729">
      <c r="I729" s="65"/>
    </row>
    <row r="730">
      <c r="I730" s="65"/>
    </row>
    <row r="731">
      <c r="I731" s="65"/>
    </row>
    <row r="732">
      <c r="I732" s="65"/>
    </row>
    <row r="733">
      <c r="I733" s="65"/>
    </row>
    <row r="734">
      <c r="I734" s="65"/>
    </row>
    <row r="735">
      <c r="I735" s="65"/>
    </row>
    <row r="736">
      <c r="I736" s="65"/>
    </row>
    <row r="737">
      <c r="I737" s="65"/>
    </row>
    <row r="738">
      <c r="I738" s="65"/>
    </row>
    <row r="739">
      <c r="I739" s="65"/>
    </row>
    <row r="740">
      <c r="I740" s="65"/>
    </row>
    <row r="741">
      <c r="I741" s="65"/>
    </row>
    <row r="742">
      <c r="I742" s="65"/>
    </row>
    <row r="743">
      <c r="I743" s="65"/>
    </row>
    <row r="744">
      <c r="I744" s="65"/>
    </row>
    <row r="745">
      <c r="I745" s="65"/>
    </row>
    <row r="746">
      <c r="I746" s="65"/>
    </row>
    <row r="747">
      <c r="I747" s="65"/>
    </row>
    <row r="748">
      <c r="I748" s="65"/>
    </row>
    <row r="749">
      <c r="I749" s="65"/>
    </row>
    <row r="750">
      <c r="I750" s="65"/>
    </row>
    <row r="751">
      <c r="I751" s="65"/>
    </row>
    <row r="752">
      <c r="I752" s="65"/>
    </row>
    <row r="753">
      <c r="I753" s="65"/>
    </row>
    <row r="754">
      <c r="I754" s="65"/>
    </row>
    <row r="755">
      <c r="I755" s="65"/>
    </row>
    <row r="756">
      <c r="I756" s="65"/>
    </row>
    <row r="757">
      <c r="I757" s="65"/>
    </row>
    <row r="758">
      <c r="I758" s="65"/>
    </row>
    <row r="759">
      <c r="I759" s="65"/>
    </row>
    <row r="760">
      <c r="I760" s="65"/>
    </row>
    <row r="761">
      <c r="I761" s="65"/>
    </row>
    <row r="762">
      <c r="I762" s="65"/>
    </row>
    <row r="763">
      <c r="I763" s="65"/>
    </row>
    <row r="764">
      <c r="I764" s="65"/>
    </row>
    <row r="765">
      <c r="I765" s="65"/>
    </row>
    <row r="766">
      <c r="I766" s="65"/>
    </row>
    <row r="767">
      <c r="I767" s="65"/>
    </row>
    <row r="768">
      <c r="I768" s="65"/>
    </row>
    <row r="769">
      <c r="I769" s="65"/>
    </row>
    <row r="770">
      <c r="I770" s="65"/>
    </row>
    <row r="771">
      <c r="I771" s="65"/>
    </row>
    <row r="772">
      <c r="I772" s="65"/>
    </row>
    <row r="773">
      <c r="I773" s="65"/>
    </row>
    <row r="774">
      <c r="I774" s="65"/>
    </row>
    <row r="775">
      <c r="I775" s="65"/>
    </row>
    <row r="776">
      <c r="I776" s="65"/>
    </row>
    <row r="777">
      <c r="I777" s="65"/>
    </row>
    <row r="778">
      <c r="I778" s="65"/>
    </row>
    <row r="779">
      <c r="I779" s="65"/>
    </row>
    <row r="780">
      <c r="I780" s="65"/>
    </row>
    <row r="781">
      <c r="I781" s="65"/>
    </row>
    <row r="782">
      <c r="I782" s="65"/>
    </row>
    <row r="783">
      <c r="I783" s="65"/>
    </row>
    <row r="784">
      <c r="I784" s="65"/>
    </row>
    <row r="785">
      <c r="I785" s="65"/>
    </row>
    <row r="786">
      <c r="I786" s="65"/>
    </row>
    <row r="787">
      <c r="I787" s="65"/>
    </row>
    <row r="788">
      <c r="I788" s="65"/>
    </row>
    <row r="789">
      <c r="I789" s="65"/>
    </row>
    <row r="790">
      <c r="I790" s="65"/>
    </row>
    <row r="791">
      <c r="I791" s="65"/>
    </row>
    <row r="792">
      <c r="I792" s="65"/>
    </row>
    <row r="793">
      <c r="I793" s="65"/>
    </row>
    <row r="794">
      <c r="I794" s="65"/>
    </row>
    <row r="795">
      <c r="I795" s="65"/>
    </row>
    <row r="796">
      <c r="I796" s="65"/>
    </row>
    <row r="797">
      <c r="I797" s="65"/>
    </row>
    <row r="798">
      <c r="I798" s="65"/>
    </row>
    <row r="799">
      <c r="I799" s="65"/>
    </row>
    <row r="800">
      <c r="I800" s="65"/>
    </row>
    <row r="801">
      <c r="I801" s="65"/>
    </row>
    <row r="802">
      <c r="I802" s="65"/>
    </row>
    <row r="803">
      <c r="I803" s="65"/>
    </row>
    <row r="804">
      <c r="I804" s="65"/>
    </row>
    <row r="805">
      <c r="I805" s="65"/>
    </row>
    <row r="806">
      <c r="I806" s="65"/>
    </row>
    <row r="807">
      <c r="I807" s="65"/>
    </row>
    <row r="808">
      <c r="I808" s="65"/>
    </row>
    <row r="809">
      <c r="I809" s="65"/>
    </row>
    <row r="810">
      <c r="I810" s="65"/>
    </row>
    <row r="811">
      <c r="I811" s="65"/>
    </row>
    <row r="812">
      <c r="I812" s="65"/>
    </row>
    <row r="813">
      <c r="I813" s="65"/>
    </row>
    <row r="814">
      <c r="I814" s="65"/>
    </row>
    <row r="815">
      <c r="I815" s="65"/>
    </row>
    <row r="816">
      <c r="I816" s="65"/>
    </row>
    <row r="817">
      <c r="I817" s="65"/>
    </row>
    <row r="818">
      <c r="I818" s="65"/>
    </row>
    <row r="819">
      <c r="I819" s="65"/>
    </row>
    <row r="820">
      <c r="I820" s="65"/>
    </row>
    <row r="821">
      <c r="I821" s="65"/>
    </row>
    <row r="822">
      <c r="I822" s="65"/>
    </row>
    <row r="823">
      <c r="I823" s="65"/>
    </row>
    <row r="824">
      <c r="I824" s="65"/>
    </row>
    <row r="825">
      <c r="I825" s="65"/>
    </row>
    <row r="826">
      <c r="I826" s="65"/>
    </row>
    <row r="827">
      <c r="I827" s="65"/>
    </row>
    <row r="828">
      <c r="I828" s="65"/>
    </row>
    <row r="829">
      <c r="I829" s="65"/>
    </row>
    <row r="830">
      <c r="I830" s="65"/>
    </row>
    <row r="831">
      <c r="I831" s="65"/>
    </row>
    <row r="832">
      <c r="I832" s="65"/>
    </row>
    <row r="833">
      <c r="I833" s="65"/>
    </row>
    <row r="834">
      <c r="I834" s="65"/>
    </row>
    <row r="835">
      <c r="I835" s="65"/>
    </row>
    <row r="836">
      <c r="I836" s="65"/>
    </row>
    <row r="837">
      <c r="I837" s="65"/>
    </row>
    <row r="838">
      <c r="I838" s="65"/>
    </row>
    <row r="839">
      <c r="I839" s="65"/>
    </row>
    <row r="840">
      <c r="I840" s="65"/>
    </row>
    <row r="841">
      <c r="I841" s="65"/>
    </row>
    <row r="842">
      <c r="I842" s="65"/>
    </row>
    <row r="843">
      <c r="I843" s="65"/>
    </row>
    <row r="844">
      <c r="I844" s="65"/>
    </row>
    <row r="845">
      <c r="I845" s="65"/>
    </row>
    <row r="846">
      <c r="I846" s="65"/>
    </row>
    <row r="847">
      <c r="I847" s="65"/>
    </row>
    <row r="848">
      <c r="I848" s="65"/>
    </row>
    <row r="849">
      <c r="I849" s="65"/>
    </row>
    <row r="850">
      <c r="I850" s="65"/>
    </row>
    <row r="851">
      <c r="I851" s="65"/>
    </row>
    <row r="852">
      <c r="I852" s="65"/>
    </row>
    <row r="853">
      <c r="I853" s="65"/>
    </row>
    <row r="854">
      <c r="I854" s="65"/>
    </row>
    <row r="855">
      <c r="I855" s="65"/>
    </row>
    <row r="856">
      <c r="I856" s="65"/>
    </row>
    <row r="857">
      <c r="I857" s="65"/>
    </row>
    <row r="858">
      <c r="I858" s="65"/>
    </row>
    <row r="859">
      <c r="I859" s="65"/>
    </row>
    <row r="860">
      <c r="I860" s="65"/>
    </row>
    <row r="861">
      <c r="I861" s="65"/>
    </row>
    <row r="862">
      <c r="I862" s="65"/>
    </row>
    <row r="863">
      <c r="I863" s="65"/>
    </row>
    <row r="864">
      <c r="I864" s="65"/>
    </row>
    <row r="865">
      <c r="I865" s="65"/>
    </row>
    <row r="866">
      <c r="I866" s="65"/>
    </row>
    <row r="867">
      <c r="I867" s="65"/>
    </row>
    <row r="868">
      <c r="I868" s="65"/>
    </row>
    <row r="869">
      <c r="I869" s="65"/>
    </row>
    <row r="870">
      <c r="I870" s="65"/>
    </row>
    <row r="871">
      <c r="I871" s="65"/>
    </row>
    <row r="872">
      <c r="I872" s="65"/>
    </row>
    <row r="873">
      <c r="I873" s="65"/>
    </row>
    <row r="874">
      <c r="I874" s="65"/>
    </row>
    <row r="875">
      <c r="I875" s="65"/>
    </row>
    <row r="876">
      <c r="I876" s="65"/>
    </row>
    <row r="877">
      <c r="I877" s="65"/>
    </row>
    <row r="878">
      <c r="I878" s="65"/>
    </row>
    <row r="879">
      <c r="I879" s="65"/>
    </row>
    <row r="880">
      <c r="I880" s="65"/>
    </row>
    <row r="881">
      <c r="I881" s="65"/>
    </row>
    <row r="882">
      <c r="I882" s="65"/>
    </row>
    <row r="883">
      <c r="I883" s="65"/>
    </row>
    <row r="884">
      <c r="I884" s="65"/>
    </row>
    <row r="885">
      <c r="I885" s="65"/>
    </row>
    <row r="886">
      <c r="I886" s="65"/>
    </row>
    <row r="887">
      <c r="I887" s="65"/>
    </row>
    <row r="888">
      <c r="I888" s="65"/>
    </row>
    <row r="889">
      <c r="I889" s="65"/>
    </row>
    <row r="890">
      <c r="I890" s="65"/>
    </row>
    <row r="891">
      <c r="I891" s="65"/>
    </row>
    <row r="892">
      <c r="I892" s="65"/>
    </row>
    <row r="893">
      <c r="I893" s="65"/>
    </row>
    <row r="894">
      <c r="I894" s="65"/>
    </row>
    <row r="895">
      <c r="I895" s="65"/>
    </row>
    <row r="896">
      <c r="I896" s="65"/>
    </row>
    <row r="897">
      <c r="I897" s="65"/>
    </row>
    <row r="898">
      <c r="I898" s="65"/>
    </row>
    <row r="899">
      <c r="I899" s="65"/>
    </row>
    <row r="900">
      <c r="I900" s="65"/>
    </row>
    <row r="901">
      <c r="I901" s="65"/>
    </row>
    <row r="902">
      <c r="I902" s="65"/>
    </row>
    <row r="903">
      <c r="I903" s="65"/>
    </row>
    <row r="904">
      <c r="I904" s="65"/>
    </row>
    <row r="905">
      <c r="I905" s="65"/>
    </row>
    <row r="906">
      <c r="I906" s="65"/>
    </row>
    <row r="907">
      <c r="I907" s="65"/>
    </row>
    <row r="908">
      <c r="I908" s="65"/>
    </row>
    <row r="909">
      <c r="I909" s="65"/>
    </row>
    <row r="910">
      <c r="I910" s="65"/>
    </row>
    <row r="911">
      <c r="I911" s="65"/>
    </row>
    <row r="912">
      <c r="I912" s="65"/>
    </row>
    <row r="913">
      <c r="I913" s="65"/>
    </row>
    <row r="914">
      <c r="I914" s="65"/>
    </row>
    <row r="915">
      <c r="I915" s="65"/>
    </row>
    <row r="916">
      <c r="I916" s="65"/>
    </row>
    <row r="917">
      <c r="I917" s="65"/>
    </row>
    <row r="918">
      <c r="I918" s="65"/>
    </row>
    <row r="919">
      <c r="I919" s="65"/>
    </row>
    <row r="920">
      <c r="I920" s="65"/>
    </row>
    <row r="921">
      <c r="I921" s="65"/>
    </row>
    <row r="922">
      <c r="I922" s="65"/>
    </row>
    <row r="923">
      <c r="I923" s="65"/>
    </row>
    <row r="924">
      <c r="I924" s="65"/>
    </row>
    <row r="925">
      <c r="I925" s="65"/>
    </row>
    <row r="926">
      <c r="I926" s="65"/>
    </row>
    <row r="927">
      <c r="I927" s="65"/>
    </row>
    <row r="928">
      <c r="I928" s="65"/>
    </row>
    <row r="929">
      <c r="I929" s="65"/>
    </row>
    <row r="930">
      <c r="I930" s="65"/>
    </row>
    <row r="931">
      <c r="I931" s="65"/>
    </row>
    <row r="932">
      <c r="I932" s="65"/>
    </row>
    <row r="933">
      <c r="I933" s="65"/>
    </row>
    <row r="934">
      <c r="I934" s="65"/>
    </row>
    <row r="935">
      <c r="I935" s="65"/>
    </row>
    <row r="936">
      <c r="I936" s="65"/>
    </row>
    <row r="937">
      <c r="I937" s="65"/>
    </row>
    <row r="938">
      <c r="I938" s="65"/>
    </row>
    <row r="939">
      <c r="I939" s="65"/>
    </row>
    <row r="940">
      <c r="I940" s="65"/>
    </row>
    <row r="941">
      <c r="I941" s="65"/>
    </row>
    <row r="942">
      <c r="I942" s="65"/>
    </row>
    <row r="943">
      <c r="I943" s="65"/>
    </row>
    <row r="944">
      <c r="I944" s="65"/>
    </row>
    <row r="945">
      <c r="I945" s="65"/>
    </row>
    <row r="946">
      <c r="I946" s="65"/>
    </row>
    <row r="947">
      <c r="I947" s="65"/>
    </row>
    <row r="948">
      <c r="I948" s="65"/>
    </row>
    <row r="949">
      <c r="I949" s="65"/>
    </row>
    <row r="950">
      <c r="I950" s="65"/>
    </row>
    <row r="951">
      <c r="I951" s="65"/>
    </row>
    <row r="952">
      <c r="I952" s="65"/>
    </row>
    <row r="953">
      <c r="I953" s="65"/>
    </row>
    <row r="954">
      <c r="I954" s="65"/>
    </row>
    <row r="955">
      <c r="I955" s="65"/>
    </row>
    <row r="956">
      <c r="I956" s="65"/>
    </row>
    <row r="957">
      <c r="I957" s="65"/>
    </row>
    <row r="958">
      <c r="I958" s="65"/>
    </row>
    <row r="959">
      <c r="I959" s="65"/>
    </row>
    <row r="960">
      <c r="I960" s="65"/>
    </row>
    <row r="961">
      <c r="I961" s="65"/>
    </row>
    <row r="962">
      <c r="I962" s="65"/>
    </row>
    <row r="963">
      <c r="I963" s="65"/>
    </row>
    <row r="964">
      <c r="I964" s="65"/>
    </row>
    <row r="965">
      <c r="I965" s="65"/>
    </row>
    <row r="966">
      <c r="I966" s="65"/>
    </row>
    <row r="967">
      <c r="I967" s="65"/>
    </row>
    <row r="968">
      <c r="I968" s="65"/>
    </row>
    <row r="969">
      <c r="I969" s="65"/>
    </row>
    <row r="970">
      <c r="I970" s="65"/>
    </row>
    <row r="971">
      <c r="I971" s="65"/>
    </row>
    <row r="972">
      <c r="I972" s="65"/>
    </row>
    <row r="973">
      <c r="I973" s="65"/>
    </row>
    <row r="974">
      <c r="I974" s="65"/>
    </row>
    <row r="975">
      <c r="I975" s="65"/>
    </row>
    <row r="976">
      <c r="I976" s="65"/>
    </row>
    <row r="977">
      <c r="I977" s="65"/>
    </row>
    <row r="978">
      <c r="I978" s="65"/>
    </row>
    <row r="979">
      <c r="I979" s="65"/>
    </row>
    <row r="980">
      <c r="I980" s="65"/>
    </row>
    <row r="981">
      <c r="I981" s="65"/>
    </row>
  </sheetData>
  <mergeCells count="28">
    <mergeCell ref="B1:H1"/>
    <mergeCell ref="C4:C5"/>
    <mergeCell ref="E4:E5"/>
    <mergeCell ref="F4:F5"/>
    <mergeCell ref="G4:G5"/>
    <mergeCell ref="H4:H5"/>
    <mergeCell ref="C37:H37"/>
    <mergeCell ref="C38:F38"/>
    <mergeCell ref="C40:H40"/>
    <mergeCell ref="C41:F41"/>
    <mergeCell ref="C43:H43"/>
    <mergeCell ref="C44:F44"/>
    <mergeCell ref="C46:H46"/>
    <mergeCell ref="C47:H47"/>
    <mergeCell ref="C59:H59"/>
    <mergeCell ref="C61:H61"/>
    <mergeCell ref="C62:F62"/>
    <mergeCell ref="C64:H64"/>
    <mergeCell ref="C65:H65"/>
    <mergeCell ref="C67:H67"/>
    <mergeCell ref="C68:F68"/>
    <mergeCell ref="C49:H49"/>
    <mergeCell ref="C50:H50"/>
    <mergeCell ref="C52:H52"/>
    <mergeCell ref="C53:F53"/>
    <mergeCell ref="C55:H55"/>
    <mergeCell ref="C56:H56"/>
    <mergeCell ref="C58:H5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5" max="6" width="9.5"/>
    <col customWidth="1" min="7" max="7" width="13.88"/>
    <col customWidth="1" min="8" max="8" width="6.38"/>
  </cols>
  <sheetData>
    <row r="1">
      <c r="A1" s="65"/>
      <c r="B1" s="585" t="s">
        <v>238</v>
      </c>
      <c r="C1" s="518"/>
      <c r="D1" s="518"/>
      <c r="E1" s="518"/>
      <c r="F1" s="518"/>
      <c r="G1" s="518"/>
      <c r="H1" s="65"/>
    </row>
    <row r="2">
      <c r="A2" s="65"/>
      <c r="B2" s="559"/>
      <c r="C2" s="559" t="s">
        <v>1381</v>
      </c>
      <c r="D2" s="560"/>
      <c r="E2" s="559" t="s">
        <v>1382</v>
      </c>
      <c r="F2" s="522" t="s">
        <v>1383</v>
      </c>
      <c r="G2" s="522" t="s">
        <v>1384</v>
      </c>
      <c r="H2" s="65"/>
    </row>
    <row r="3">
      <c r="A3" s="65"/>
      <c r="B3" s="519" t="s">
        <v>249</v>
      </c>
      <c r="C3" s="561" t="s">
        <v>1385</v>
      </c>
      <c r="D3" s="521" t="s">
        <v>1289</v>
      </c>
      <c r="E3" s="561" t="s">
        <v>1386</v>
      </c>
      <c r="F3" s="561" t="s">
        <v>1387</v>
      </c>
      <c r="G3" s="561" t="s">
        <v>1388</v>
      </c>
      <c r="H3" s="65"/>
    </row>
    <row r="4" ht="15.0" customHeight="1">
      <c r="A4" s="145"/>
      <c r="B4" s="529" t="s">
        <v>35</v>
      </c>
      <c r="C4" s="530" t="s">
        <v>25</v>
      </c>
      <c r="D4" s="547" t="s">
        <v>1561</v>
      </c>
      <c r="E4" s="529" t="s">
        <v>87</v>
      </c>
      <c r="F4" s="529" t="s">
        <v>87</v>
      </c>
      <c r="G4" s="529" t="s">
        <v>87</v>
      </c>
      <c r="H4" s="145"/>
    </row>
    <row r="5" ht="15.0" customHeight="1">
      <c r="A5" s="145"/>
      <c r="B5" s="529" t="s">
        <v>35</v>
      </c>
      <c r="D5" s="547" t="s">
        <v>1562</v>
      </c>
      <c r="H5" s="145"/>
    </row>
    <row r="6" ht="15.0" customHeight="1">
      <c r="A6" s="65"/>
      <c r="B6" s="526" t="s">
        <v>36</v>
      </c>
      <c r="C6" s="527" t="s">
        <v>25</v>
      </c>
      <c r="D6" s="567" t="s">
        <v>1563</v>
      </c>
      <c r="E6" s="526">
        <v>2.0</v>
      </c>
      <c r="F6" s="526">
        <v>3.0</v>
      </c>
      <c r="G6" s="526" t="s">
        <v>35</v>
      </c>
      <c r="H6" s="65"/>
    </row>
    <row r="7" ht="15.0" customHeight="1">
      <c r="A7" s="65"/>
      <c r="B7" s="526" t="s">
        <v>36</v>
      </c>
      <c r="D7" s="567" t="s">
        <v>1392</v>
      </c>
      <c r="H7" s="65"/>
    </row>
    <row r="8">
      <c r="A8" s="145"/>
      <c r="B8" s="529" t="s">
        <v>37</v>
      </c>
      <c r="C8" s="530" t="s">
        <v>25</v>
      </c>
      <c r="D8" s="580" t="s">
        <v>87</v>
      </c>
      <c r="E8" s="529">
        <v>3.0</v>
      </c>
      <c r="F8" s="531">
        <v>3.0</v>
      </c>
      <c r="G8" s="529" t="s">
        <v>35</v>
      </c>
      <c r="H8" s="65"/>
    </row>
    <row r="9">
      <c r="A9" s="145"/>
      <c r="B9" s="526" t="s">
        <v>38</v>
      </c>
      <c r="C9" s="527" t="s">
        <v>25</v>
      </c>
      <c r="D9" s="549" t="s">
        <v>1295</v>
      </c>
      <c r="E9" s="526">
        <v>3.0</v>
      </c>
      <c r="F9" s="532">
        <v>4.0</v>
      </c>
      <c r="G9" s="526" t="s">
        <v>35</v>
      </c>
      <c r="H9" s="65"/>
    </row>
    <row r="10">
      <c r="A10" s="145"/>
      <c r="B10" s="529" t="s">
        <v>39</v>
      </c>
      <c r="C10" s="530" t="s">
        <v>61</v>
      </c>
      <c r="D10" s="556" t="s">
        <v>1296</v>
      </c>
      <c r="E10" s="529">
        <v>4.0</v>
      </c>
      <c r="F10" s="531">
        <v>6.0</v>
      </c>
      <c r="G10" s="529" t="s">
        <v>35</v>
      </c>
      <c r="H10" s="65"/>
    </row>
    <row r="11" ht="15.0" customHeight="1">
      <c r="A11" s="145"/>
      <c r="B11" s="526" t="s">
        <v>990</v>
      </c>
      <c r="C11" s="527" t="s">
        <v>61</v>
      </c>
      <c r="D11" s="586" t="s">
        <v>1564</v>
      </c>
      <c r="E11" s="526">
        <v>4.0</v>
      </c>
      <c r="F11" s="532">
        <v>6.0</v>
      </c>
      <c r="G11" s="526" t="s">
        <v>36</v>
      </c>
      <c r="H11" s="65"/>
    </row>
    <row r="12" ht="15.0" customHeight="1">
      <c r="A12" s="145"/>
      <c r="B12" s="526" t="s">
        <v>990</v>
      </c>
      <c r="D12" s="586" t="s">
        <v>1565</v>
      </c>
      <c r="H12" s="65"/>
    </row>
    <row r="13">
      <c r="A13" s="145"/>
      <c r="B13" s="529" t="s">
        <v>1089</v>
      </c>
      <c r="C13" s="530" t="s">
        <v>61</v>
      </c>
      <c r="D13" s="556" t="s">
        <v>87</v>
      </c>
      <c r="E13" s="529">
        <v>5.0</v>
      </c>
      <c r="F13" s="531">
        <v>7.0</v>
      </c>
      <c r="G13" s="529" t="s">
        <v>36</v>
      </c>
      <c r="H13" s="65"/>
    </row>
    <row r="14">
      <c r="A14" s="145"/>
      <c r="B14" s="526" t="s">
        <v>1149</v>
      </c>
      <c r="C14" s="527" t="s">
        <v>61</v>
      </c>
      <c r="D14" s="567" t="s">
        <v>1295</v>
      </c>
      <c r="E14" s="526">
        <v>5.0</v>
      </c>
      <c r="F14" s="532">
        <v>8.0</v>
      </c>
      <c r="G14" s="526" t="s">
        <v>36</v>
      </c>
      <c r="H14" s="65"/>
    </row>
    <row r="15">
      <c r="A15" s="145"/>
      <c r="B15" s="529" t="s">
        <v>1193</v>
      </c>
      <c r="C15" s="530" t="s">
        <v>1298</v>
      </c>
      <c r="D15" s="525" t="s">
        <v>1566</v>
      </c>
      <c r="E15" s="529">
        <v>6.0</v>
      </c>
      <c r="F15" s="531">
        <v>9.0</v>
      </c>
      <c r="G15" s="529" t="s">
        <v>36</v>
      </c>
      <c r="H15" s="65"/>
    </row>
    <row r="16" ht="15.0" customHeight="1">
      <c r="A16" s="145"/>
      <c r="B16" s="526" t="s">
        <v>1300</v>
      </c>
      <c r="C16" s="527" t="s">
        <v>1298</v>
      </c>
      <c r="D16" s="586" t="s">
        <v>1567</v>
      </c>
      <c r="E16" s="526">
        <v>6.0</v>
      </c>
      <c r="F16" s="532">
        <v>10.0</v>
      </c>
      <c r="G16" s="526" t="s">
        <v>36</v>
      </c>
      <c r="H16" s="65"/>
    </row>
    <row r="17" ht="15.0" customHeight="1">
      <c r="A17" s="145"/>
      <c r="B17" s="526" t="s">
        <v>1300</v>
      </c>
      <c r="D17" s="586" t="s">
        <v>1568</v>
      </c>
      <c r="H17" s="65"/>
    </row>
    <row r="18">
      <c r="A18" s="145"/>
      <c r="B18" s="529" t="s">
        <v>1301</v>
      </c>
      <c r="C18" s="530" t="s">
        <v>1298</v>
      </c>
      <c r="D18" s="556" t="s">
        <v>87</v>
      </c>
      <c r="E18" s="529">
        <v>7.0</v>
      </c>
      <c r="F18" s="531">
        <v>11.0</v>
      </c>
      <c r="G18" s="529" t="s">
        <v>37</v>
      </c>
      <c r="H18" s="65"/>
    </row>
    <row r="19">
      <c r="A19" s="145"/>
      <c r="B19" s="526" t="s">
        <v>1303</v>
      </c>
      <c r="C19" s="527" t="s">
        <v>1298</v>
      </c>
      <c r="D19" s="549" t="s">
        <v>1295</v>
      </c>
      <c r="E19" s="526">
        <v>7.0</v>
      </c>
      <c r="F19" s="532">
        <v>11.0</v>
      </c>
      <c r="G19" s="526" t="s">
        <v>37</v>
      </c>
      <c r="H19" s="65"/>
    </row>
    <row r="20">
      <c r="A20" s="145"/>
      <c r="B20" s="529" t="s">
        <v>1304</v>
      </c>
      <c r="C20" s="530" t="s">
        <v>64</v>
      </c>
      <c r="D20" s="525" t="s">
        <v>87</v>
      </c>
      <c r="E20" s="529">
        <v>8.0</v>
      </c>
      <c r="F20" s="531">
        <v>12.0</v>
      </c>
      <c r="G20" s="529" t="s">
        <v>37</v>
      </c>
      <c r="H20" s="65"/>
    </row>
    <row r="21" ht="15.0" customHeight="1">
      <c r="A21" s="145"/>
      <c r="B21" s="526" t="s">
        <v>1306</v>
      </c>
      <c r="C21" s="527" t="s">
        <v>64</v>
      </c>
      <c r="D21" s="567" t="s">
        <v>1569</v>
      </c>
      <c r="E21" s="526">
        <v>8.0</v>
      </c>
      <c r="F21" s="532">
        <v>13.0</v>
      </c>
      <c r="G21" s="526" t="s">
        <v>37</v>
      </c>
      <c r="H21" s="65"/>
    </row>
    <row r="22" ht="15.0" customHeight="1">
      <c r="A22" s="145"/>
      <c r="B22" s="526" t="s">
        <v>1306</v>
      </c>
      <c r="D22" s="567" t="s">
        <v>1570</v>
      </c>
      <c r="H22" s="65"/>
    </row>
    <row r="23">
      <c r="A23" s="145"/>
      <c r="B23" s="529" t="s">
        <v>1307</v>
      </c>
      <c r="C23" s="530" t="s">
        <v>64</v>
      </c>
      <c r="D23" s="556" t="s">
        <v>87</v>
      </c>
      <c r="E23" s="529">
        <v>9.0</v>
      </c>
      <c r="F23" s="531">
        <v>14.0</v>
      </c>
      <c r="G23" s="529" t="s">
        <v>37</v>
      </c>
      <c r="H23" s="65"/>
    </row>
    <row r="24">
      <c r="A24" s="145"/>
      <c r="B24" s="526" t="s">
        <v>1309</v>
      </c>
      <c r="C24" s="527" t="s">
        <v>64</v>
      </c>
      <c r="D24" s="549" t="s">
        <v>1295</v>
      </c>
      <c r="E24" s="526">
        <v>9.0</v>
      </c>
      <c r="F24" s="532">
        <v>15.0</v>
      </c>
      <c r="G24" s="526" t="s">
        <v>38</v>
      </c>
      <c r="H24" s="65"/>
    </row>
    <row r="25">
      <c r="A25" s="145"/>
      <c r="B25" s="529" t="s">
        <v>1310</v>
      </c>
      <c r="C25" s="530" t="s">
        <v>1311</v>
      </c>
      <c r="D25" s="525" t="s">
        <v>87</v>
      </c>
      <c r="E25" s="529">
        <v>10.0</v>
      </c>
      <c r="F25" s="531">
        <v>16.0</v>
      </c>
      <c r="G25" s="529" t="s">
        <v>38</v>
      </c>
      <c r="H25" s="145"/>
    </row>
    <row r="26">
      <c r="A26" s="65"/>
      <c r="B26" s="526" t="s">
        <v>1313</v>
      </c>
      <c r="C26" s="527" t="s">
        <v>1311</v>
      </c>
      <c r="D26" s="549" t="s">
        <v>1571</v>
      </c>
      <c r="E26" s="526">
        <v>10.0</v>
      </c>
      <c r="F26" s="532">
        <v>17.0</v>
      </c>
      <c r="G26" s="526" t="s">
        <v>38</v>
      </c>
      <c r="H26" s="65"/>
    </row>
    <row r="27">
      <c r="A27" s="65"/>
      <c r="B27" s="529" t="s">
        <v>1315</v>
      </c>
      <c r="C27" s="530" t="s">
        <v>1311</v>
      </c>
      <c r="D27" s="556" t="s">
        <v>1295</v>
      </c>
      <c r="E27" s="529">
        <v>11.0</v>
      </c>
      <c r="F27" s="531">
        <v>18.0</v>
      </c>
      <c r="G27" s="529" t="s">
        <v>38</v>
      </c>
      <c r="H27" s="65"/>
    </row>
    <row r="28">
      <c r="A28" s="65"/>
      <c r="B28" s="526" t="s">
        <v>1316</v>
      </c>
      <c r="C28" s="527" t="s">
        <v>1311</v>
      </c>
      <c r="D28" s="549" t="s">
        <v>1572</v>
      </c>
      <c r="E28" s="526">
        <v>11.0</v>
      </c>
      <c r="F28" s="526">
        <v>19.0</v>
      </c>
      <c r="G28" s="526" t="s">
        <v>38</v>
      </c>
      <c r="H28" s="65"/>
    </row>
    <row r="29">
      <c r="A29" s="65"/>
      <c r="B29" s="533" t="s">
        <v>7</v>
      </c>
      <c r="C29" s="534"/>
      <c r="D29" s="534"/>
      <c r="E29" s="534"/>
      <c r="F29" s="534"/>
      <c r="G29" s="534"/>
      <c r="H29" s="65"/>
    </row>
    <row r="30">
      <c r="A30" s="65"/>
      <c r="B30" s="535" t="s">
        <v>8</v>
      </c>
      <c r="C30" s="536" t="s">
        <v>1397</v>
      </c>
      <c r="D30" s="537"/>
      <c r="E30" s="537"/>
      <c r="F30" s="537"/>
      <c r="G30" s="537"/>
      <c r="H30" s="65"/>
    </row>
    <row r="31">
      <c r="A31" s="65"/>
      <c r="B31" s="535" t="s">
        <v>9</v>
      </c>
      <c r="C31" s="536" t="s">
        <v>1398</v>
      </c>
      <c r="D31" s="537"/>
      <c r="E31" s="537"/>
      <c r="F31" s="537"/>
      <c r="G31" s="537"/>
      <c r="H31" s="65"/>
    </row>
    <row r="32">
      <c r="A32" s="65"/>
      <c r="B32" s="537"/>
      <c r="C32" s="537"/>
      <c r="D32" s="537"/>
      <c r="E32" s="537"/>
      <c r="F32" s="537"/>
      <c r="G32" s="537"/>
      <c r="H32" s="65"/>
    </row>
    <row r="33">
      <c r="A33" s="65"/>
      <c r="B33" s="538" t="s">
        <v>10</v>
      </c>
      <c r="C33" s="537"/>
      <c r="D33" s="537"/>
      <c r="E33" s="537"/>
      <c r="F33" s="537"/>
      <c r="G33" s="537"/>
      <c r="H33" s="65"/>
    </row>
    <row r="34">
      <c r="A34" s="65"/>
      <c r="B34" s="535" t="s">
        <v>11</v>
      </c>
      <c r="C34" s="536" t="s">
        <v>1320</v>
      </c>
      <c r="D34" s="537"/>
      <c r="E34" s="537"/>
      <c r="F34" s="537"/>
      <c r="G34" s="537"/>
      <c r="H34" s="65"/>
    </row>
    <row r="35">
      <c r="A35" s="65"/>
      <c r="B35" s="535" t="s">
        <v>12</v>
      </c>
      <c r="C35" s="536" t="s">
        <v>1321</v>
      </c>
      <c r="D35" s="537"/>
      <c r="E35" s="537"/>
      <c r="F35" s="537"/>
      <c r="G35" s="537"/>
      <c r="H35" s="65"/>
    </row>
    <row r="36">
      <c r="A36" s="65"/>
      <c r="B36" s="535" t="s">
        <v>13</v>
      </c>
      <c r="C36" s="536" t="s">
        <v>1322</v>
      </c>
      <c r="D36" s="537"/>
      <c r="E36" s="537"/>
      <c r="F36" s="537"/>
      <c r="G36" s="537"/>
      <c r="H36" s="65"/>
    </row>
    <row r="37">
      <c r="A37" s="65"/>
      <c r="B37" s="535" t="s">
        <v>14</v>
      </c>
      <c r="C37" s="536" t="s">
        <v>1472</v>
      </c>
      <c r="D37" s="537"/>
      <c r="E37" s="537"/>
      <c r="F37" s="537"/>
      <c r="G37" s="537"/>
      <c r="H37" s="65"/>
    </row>
    <row r="38">
      <c r="A38" s="65"/>
      <c r="B38" s="539" t="s">
        <v>15</v>
      </c>
      <c r="C38" s="557" t="s">
        <v>1573</v>
      </c>
      <c r="D38" s="540"/>
      <c r="E38" s="540"/>
      <c r="F38" s="540"/>
      <c r="G38" s="540"/>
      <c r="H38" s="65"/>
    </row>
    <row r="39">
      <c r="A39" s="65"/>
      <c r="H39" s="65"/>
    </row>
    <row r="40">
      <c r="A40" s="65"/>
      <c r="H40" s="65"/>
    </row>
    <row r="41">
      <c r="A41" s="65"/>
      <c r="B41" s="541" t="s">
        <v>1325</v>
      </c>
      <c r="C41" s="542" t="s">
        <v>1561</v>
      </c>
      <c r="D41" s="518"/>
      <c r="E41" s="518"/>
      <c r="F41" s="518"/>
      <c r="G41" s="541"/>
      <c r="H41" s="65"/>
    </row>
    <row r="42">
      <c r="A42" s="65"/>
      <c r="B42" s="543"/>
      <c r="C42" s="544" t="s">
        <v>1574</v>
      </c>
      <c r="G42" s="543"/>
      <c r="H42" s="65"/>
    </row>
    <row r="43">
      <c r="A43" s="65"/>
      <c r="H43" s="65"/>
    </row>
    <row r="44">
      <c r="A44" s="65"/>
      <c r="B44" s="541" t="s">
        <v>1325</v>
      </c>
      <c r="C44" s="542" t="s">
        <v>1562</v>
      </c>
      <c r="D44" s="518"/>
      <c r="E44" s="518"/>
      <c r="F44" s="518"/>
      <c r="G44" s="541"/>
      <c r="H44" s="65"/>
    </row>
    <row r="45">
      <c r="A45" s="65"/>
      <c r="B45" s="543"/>
      <c r="C45" s="544" t="s">
        <v>1575</v>
      </c>
      <c r="G45" s="543"/>
      <c r="H45" s="65"/>
    </row>
    <row r="46">
      <c r="A46" s="65"/>
      <c r="H46" s="65"/>
    </row>
    <row r="47">
      <c r="A47" s="65"/>
      <c r="B47" s="541" t="s">
        <v>1328</v>
      </c>
      <c r="C47" s="542" t="s">
        <v>1563</v>
      </c>
      <c r="D47" s="518"/>
      <c r="E47" s="518"/>
      <c r="F47" s="518"/>
      <c r="G47" s="541"/>
      <c r="H47" s="65"/>
    </row>
    <row r="48">
      <c r="A48" s="65"/>
      <c r="B48" s="543"/>
      <c r="C48" s="544" t="s">
        <v>1576</v>
      </c>
      <c r="G48" s="543"/>
      <c r="H48" s="65"/>
    </row>
    <row r="49">
      <c r="A49" s="65"/>
      <c r="H49" s="65"/>
    </row>
    <row r="50">
      <c r="A50" s="65"/>
      <c r="B50" s="541" t="s">
        <v>1328</v>
      </c>
      <c r="C50" s="542" t="s">
        <v>1392</v>
      </c>
      <c r="D50" s="518"/>
      <c r="E50" s="518"/>
      <c r="F50" s="518"/>
      <c r="G50" s="541"/>
      <c r="H50" s="65"/>
    </row>
    <row r="51">
      <c r="A51" s="65"/>
      <c r="B51" s="543"/>
      <c r="C51" s="544" t="s">
        <v>1577</v>
      </c>
      <c r="G51" s="543"/>
      <c r="H51" s="65"/>
    </row>
    <row r="52">
      <c r="A52" s="65"/>
      <c r="H52" s="65"/>
    </row>
    <row r="53">
      <c r="A53" s="65"/>
      <c r="B53" s="541" t="s">
        <v>1330</v>
      </c>
      <c r="C53" s="542" t="s">
        <v>1331</v>
      </c>
      <c r="D53" s="518"/>
      <c r="E53" s="518"/>
      <c r="F53" s="518"/>
      <c r="G53" s="541"/>
      <c r="H53" s="65"/>
    </row>
    <row r="54">
      <c r="A54" s="65"/>
      <c r="B54" s="543"/>
      <c r="C54" s="544"/>
      <c r="G54" s="543"/>
      <c r="H54" s="65"/>
    </row>
    <row r="55">
      <c r="A55" s="65"/>
      <c r="H55" s="65"/>
    </row>
    <row r="56">
      <c r="A56" s="65"/>
      <c r="B56" s="541" t="s">
        <v>1332</v>
      </c>
      <c r="C56" s="542" t="s">
        <v>1296</v>
      </c>
      <c r="D56" s="518"/>
      <c r="E56" s="518"/>
      <c r="F56" s="518"/>
      <c r="G56" s="541"/>
      <c r="H56" s="65"/>
    </row>
    <row r="57">
      <c r="A57" s="65"/>
      <c r="B57" s="543"/>
      <c r="C57" s="544" t="s">
        <v>1333</v>
      </c>
      <c r="G57" s="543"/>
      <c r="H57" s="65"/>
    </row>
    <row r="58">
      <c r="A58" s="65"/>
      <c r="H58" s="65"/>
    </row>
    <row r="59">
      <c r="A59" s="65"/>
      <c r="B59" s="541" t="s">
        <v>1373</v>
      </c>
      <c r="C59" s="542" t="s">
        <v>1564</v>
      </c>
      <c r="D59" s="518"/>
      <c r="E59" s="518"/>
      <c r="F59" s="518"/>
      <c r="G59" s="541"/>
      <c r="H59" s="65"/>
    </row>
    <row r="60">
      <c r="A60" s="65"/>
      <c r="B60" s="543"/>
      <c r="C60" s="544" t="s">
        <v>1578</v>
      </c>
      <c r="G60" s="543"/>
      <c r="H60" s="65"/>
    </row>
    <row r="61">
      <c r="A61" s="65"/>
      <c r="H61" s="65"/>
    </row>
    <row r="62">
      <c r="A62" s="65"/>
      <c r="B62" s="541" t="s">
        <v>1373</v>
      </c>
      <c r="C62" s="542" t="s">
        <v>1565</v>
      </c>
      <c r="D62" s="518"/>
      <c r="E62" s="518"/>
      <c r="F62" s="518"/>
      <c r="G62" s="541"/>
      <c r="H62" s="65"/>
    </row>
    <row r="63">
      <c r="A63" s="65"/>
      <c r="B63" s="543"/>
      <c r="C63" s="544" t="s">
        <v>1579</v>
      </c>
      <c r="G63" s="543"/>
      <c r="H63" s="65"/>
    </row>
    <row r="64">
      <c r="A64" s="65"/>
      <c r="H64" s="65"/>
    </row>
    <row r="65">
      <c r="A65" s="65"/>
      <c r="B65" s="541" t="s">
        <v>1337</v>
      </c>
      <c r="C65" s="542" t="s">
        <v>1331</v>
      </c>
      <c r="D65" s="518"/>
      <c r="E65" s="518"/>
      <c r="F65" s="518"/>
      <c r="G65" s="541"/>
      <c r="H65" s="65"/>
    </row>
    <row r="66">
      <c r="A66" s="65"/>
      <c r="B66" s="543"/>
      <c r="C66" s="544"/>
      <c r="G66" s="543"/>
      <c r="H66" s="65"/>
    </row>
    <row r="67">
      <c r="A67" s="65"/>
      <c r="H67" s="65"/>
    </row>
    <row r="68">
      <c r="A68" s="65"/>
      <c r="B68" s="541" t="s">
        <v>1338</v>
      </c>
      <c r="C68" s="542" t="s">
        <v>1566</v>
      </c>
      <c r="D68" s="518"/>
      <c r="E68" s="518"/>
      <c r="F68" s="518"/>
      <c r="G68" s="541"/>
      <c r="H68" s="65"/>
    </row>
    <row r="69">
      <c r="A69" s="65"/>
      <c r="B69" s="543"/>
      <c r="C69" s="544" t="s">
        <v>1580</v>
      </c>
      <c r="G69" s="543"/>
      <c r="H69" s="65"/>
    </row>
    <row r="70">
      <c r="A70" s="65"/>
      <c r="H70" s="65"/>
    </row>
    <row r="71">
      <c r="A71" s="65"/>
      <c r="B71" s="541" t="s">
        <v>1375</v>
      </c>
      <c r="C71" s="542" t="s">
        <v>1567</v>
      </c>
      <c r="D71" s="518"/>
      <c r="E71" s="518"/>
      <c r="F71" s="518"/>
      <c r="G71" s="541"/>
      <c r="H71" s="65"/>
    </row>
    <row r="72">
      <c r="A72" s="65"/>
      <c r="B72" s="543"/>
      <c r="C72" s="544" t="s">
        <v>1581</v>
      </c>
      <c r="G72" s="543"/>
      <c r="H72" s="65"/>
    </row>
    <row r="73">
      <c r="A73" s="65"/>
      <c r="H73" s="65"/>
    </row>
    <row r="74">
      <c r="A74" s="65"/>
      <c r="B74" s="541" t="s">
        <v>1375</v>
      </c>
      <c r="C74" s="542" t="s">
        <v>1568</v>
      </c>
      <c r="D74" s="518"/>
      <c r="E74" s="518"/>
      <c r="F74" s="518"/>
      <c r="G74" s="541"/>
      <c r="H74" s="65"/>
    </row>
    <row r="75">
      <c r="A75" s="65"/>
      <c r="B75" s="543"/>
      <c r="C75" s="544" t="s">
        <v>1582</v>
      </c>
      <c r="G75" s="543"/>
      <c r="H75" s="65"/>
    </row>
    <row r="76">
      <c r="A76" s="65"/>
      <c r="H76" s="65"/>
    </row>
    <row r="77">
      <c r="A77" s="65"/>
      <c r="B77" s="541" t="s">
        <v>1342</v>
      </c>
      <c r="C77" s="542" t="s">
        <v>1331</v>
      </c>
      <c r="D77" s="518"/>
      <c r="E77" s="518"/>
      <c r="F77" s="518"/>
      <c r="G77" s="541"/>
      <c r="H77" s="65"/>
    </row>
    <row r="78">
      <c r="A78" s="65"/>
      <c r="B78" s="543"/>
      <c r="C78" s="544"/>
      <c r="G78" s="543"/>
      <c r="H78" s="65"/>
    </row>
    <row r="79">
      <c r="A79" s="65"/>
      <c r="H79" s="65"/>
    </row>
    <row r="80">
      <c r="A80" s="65"/>
      <c r="B80" s="541" t="s">
        <v>1377</v>
      </c>
      <c r="C80" s="542" t="s">
        <v>1569</v>
      </c>
      <c r="D80" s="518"/>
      <c r="E80" s="518"/>
      <c r="F80" s="518"/>
      <c r="G80" s="541"/>
      <c r="H80" s="65"/>
    </row>
    <row r="81">
      <c r="A81" s="65"/>
      <c r="B81" s="543"/>
      <c r="C81" s="544" t="s">
        <v>1583</v>
      </c>
      <c r="G81" s="543"/>
      <c r="H81" s="65"/>
    </row>
    <row r="82">
      <c r="A82" s="65"/>
      <c r="H82" s="65"/>
    </row>
    <row r="83">
      <c r="A83" s="65"/>
      <c r="B83" s="541" t="s">
        <v>1377</v>
      </c>
      <c r="C83" s="542" t="s">
        <v>1570</v>
      </c>
      <c r="D83" s="518"/>
      <c r="E83" s="518"/>
      <c r="F83" s="518"/>
      <c r="G83" s="541"/>
      <c r="H83" s="65"/>
    </row>
    <row r="84">
      <c r="A84" s="65"/>
      <c r="B84" s="543"/>
      <c r="C84" s="544" t="s">
        <v>1584</v>
      </c>
      <c r="G84" s="543"/>
      <c r="H84" s="65"/>
    </row>
    <row r="85">
      <c r="A85" s="65"/>
      <c r="H85" s="65"/>
    </row>
    <row r="86">
      <c r="A86" s="65"/>
      <c r="B86" s="541" t="s">
        <v>1347</v>
      </c>
      <c r="C86" s="542" t="s">
        <v>1331</v>
      </c>
      <c r="D86" s="518"/>
      <c r="E86" s="518"/>
      <c r="F86" s="518"/>
      <c r="G86" s="541"/>
      <c r="H86" s="65"/>
    </row>
    <row r="87">
      <c r="A87" s="65"/>
      <c r="B87" s="543"/>
      <c r="C87" s="544"/>
      <c r="G87" s="543"/>
      <c r="H87" s="65"/>
    </row>
    <row r="88">
      <c r="A88" s="65"/>
      <c r="H88" s="65"/>
    </row>
    <row r="89">
      <c r="A89" s="65"/>
      <c r="B89" s="541" t="s">
        <v>1350</v>
      </c>
      <c r="C89" s="542" t="s">
        <v>1571</v>
      </c>
      <c r="D89" s="518"/>
      <c r="E89" s="518"/>
      <c r="F89" s="518"/>
      <c r="G89" s="541"/>
      <c r="H89" s="65"/>
    </row>
    <row r="90">
      <c r="A90" s="65"/>
      <c r="B90" s="543"/>
      <c r="C90" s="544" t="s">
        <v>1585</v>
      </c>
      <c r="G90" s="543"/>
      <c r="H90" s="65"/>
    </row>
    <row r="91">
      <c r="A91" s="65"/>
      <c r="H91" s="65"/>
    </row>
    <row r="92">
      <c r="A92" s="65"/>
      <c r="B92" s="541" t="s">
        <v>1352</v>
      </c>
      <c r="C92" s="542" t="s">
        <v>1331</v>
      </c>
      <c r="D92" s="518"/>
      <c r="E92" s="518"/>
      <c r="F92" s="518"/>
      <c r="G92" s="541"/>
      <c r="H92" s="65"/>
    </row>
    <row r="93">
      <c r="A93" s="65"/>
      <c r="B93" s="543"/>
      <c r="C93" s="544"/>
      <c r="G93" s="543"/>
      <c r="H93" s="65"/>
    </row>
    <row r="94">
      <c r="A94" s="65"/>
      <c r="H94" s="65"/>
    </row>
    <row r="95">
      <c r="A95" s="65"/>
      <c r="B95" s="541" t="s">
        <v>1353</v>
      </c>
      <c r="C95" s="542" t="s">
        <v>1572</v>
      </c>
      <c r="D95" s="518"/>
      <c r="E95" s="518"/>
      <c r="F95" s="518"/>
      <c r="G95" s="541"/>
      <c r="H95" s="65"/>
    </row>
    <row r="96">
      <c r="A96" s="65"/>
      <c r="B96" s="543"/>
      <c r="C96" s="544" t="s">
        <v>1586</v>
      </c>
      <c r="G96" s="543"/>
      <c r="H96" s="65"/>
    </row>
    <row r="97">
      <c r="A97" s="65"/>
      <c r="H97" s="65"/>
    </row>
    <row r="98">
      <c r="A98" s="65"/>
      <c r="H98" s="65"/>
    </row>
    <row r="99">
      <c r="A99" s="65"/>
      <c r="H99" s="65"/>
    </row>
    <row r="100">
      <c r="A100" s="65"/>
      <c r="H100" s="65"/>
    </row>
    <row r="101">
      <c r="A101" s="65"/>
      <c r="H101" s="65"/>
    </row>
    <row r="102">
      <c r="A102" s="65"/>
      <c r="H102" s="65"/>
    </row>
    <row r="103">
      <c r="A103" s="65"/>
      <c r="H103" s="65"/>
    </row>
    <row r="104">
      <c r="A104" s="65"/>
      <c r="H104" s="65"/>
    </row>
    <row r="105">
      <c r="A105" s="65"/>
      <c r="H105" s="65"/>
    </row>
    <row r="106">
      <c r="A106" s="65"/>
      <c r="H106" s="65"/>
    </row>
    <row r="107">
      <c r="A107" s="65"/>
      <c r="H107" s="65"/>
    </row>
    <row r="108">
      <c r="A108" s="65"/>
      <c r="H108" s="65"/>
    </row>
    <row r="109">
      <c r="A109" s="65"/>
      <c r="H109" s="65"/>
    </row>
    <row r="110">
      <c r="A110" s="65"/>
      <c r="H110" s="65"/>
    </row>
    <row r="111">
      <c r="A111" s="65"/>
      <c r="H111" s="65"/>
    </row>
    <row r="112">
      <c r="A112" s="65"/>
      <c r="H112" s="65"/>
    </row>
    <row r="113">
      <c r="A113" s="65"/>
      <c r="H113" s="65"/>
    </row>
    <row r="114">
      <c r="A114" s="65"/>
      <c r="H114" s="65"/>
    </row>
    <row r="115">
      <c r="A115" s="65"/>
      <c r="H115" s="65"/>
    </row>
    <row r="116">
      <c r="A116" s="65"/>
      <c r="H116" s="65"/>
    </row>
    <row r="117">
      <c r="A117" s="65"/>
      <c r="H117" s="65"/>
    </row>
    <row r="118">
      <c r="A118" s="65"/>
      <c r="H118" s="65"/>
    </row>
    <row r="119">
      <c r="A119" s="65"/>
      <c r="H119" s="65"/>
    </row>
    <row r="120">
      <c r="A120" s="65"/>
      <c r="H120" s="65"/>
    </row>
    <row r="121">
      <c r="A121" s="65"/>
      <c r="H121" s="65"/>
    </row>
    <row r="122">
      <c r="A122" s="65"/>
      <c r="H122" s="65"/>
    </row>
    <row r="123">
      <c r="A123" s="65"/>
      <c r="H123" s="65"/>
    </row>
    <row r="124">
      <c r="A124" s="65"/>
      <c r="H124" s="65"/>
    </row>
    <row r="125">
      <c r="A125" s="65"/>
      <c r="H125" s="65"/>
    </row>
    <row r="126">
      <c r="A126" s="65"/>
      <c r="H126" s="65"/>
    </row>
    <row r="127">
      <c r="A127" s="65"/>
      <c r="H127" s="65"/>
    </row>
    <row r="128">
      <c r="A128" s="65"/>
      <c r="H128" s="65"/>
    </row>
    <row r="129">
      <c r="A129" s="65"/>
      <c r="H129" s="65"/>
    </row>
    <row r="130">
      <c r="A130" s="65"/>
      <c r="H130" s="65"/>
    </row>
    <row r="131">
      <c r="A131" s="65"/>
      <c r="H131" s="65"/>
    </row>
    <row r="132">
      <c r="A132" s="65"/>
      <c r="H132" s="65"/>
    </row>
    <row r="133">
      <c r="A133" s="65"/>
      <c r="H133" s="65"/>
    </row>
    <row r="134">
      <c r="A134" s="65"/>
      <c r="H134" s="65"/>
    </row>
    <row r="135">
      <c r="A135" s="65"/>
      <c r="H135" s="65"/>
    </row>
    <row r="136">
      <c r="A136" s="65"/>
      <c r="H136" s="65"/>
    </row>
    <row r="137">
      <c r="A137" s="65"/>
      <c r="H137" s="65"/>
    </row>
    <row r="138">
      <c r="A138" s="65"/>
      <c r="H138" s="65"/>
    </row>
    <row r="139">
      <c r="A139" s="65"/>
      <c r="H139" s="65"/>
    </row>
    <row r="140">
      <c r="A140" s="65"/>
      <c r="H140" s="65"/>
    </row>
    <row r="141">
      <c r="A141" s="65"/>
      <c r="H141" s="65"/>
    </row>
    <row r="142">
      <c r="A142" s="65"/>
      <c r="H142" s="65"/>
    </row>
    <row r="143">
      <c r="A143" s="65"/>
      <c r="H143" s="65"/>
    </row>
    <row r="144">
      <c r="A144" s="65"/>
      <c r="H144" s="65"/>
    </row>
    <row r="145">
      <c r="A145" s="65"/>
      <c r="H145" s="65"/>
    </row>
    <row r="146">
      <c r="A146" s="65"/>
      <c r="H146" s="65"/>
    </row>
    <row r="147">
      <c r="A147" s="65"/>
      <c r="H147" s="65"/>
    </row>
    <row r="148">
      <c r="A148" s="65"/>
      <c r="H148" s="65"/>
    </row>
    <row r="149">
      <c r="A149" s="65"/>
      <c r="H149" s="65"/>
    </row>
    <row r="150">
      <c r="A150" s="65"/>
      <c r="H150" s="65"/>
    </row>
    <row r="151">
      <c r="A151" s="65"/>
      <c r="H151" s="65"/>
    </row>
    <row r="152">
      <c r="A152" s="65"/>
      <c r="H152" s="65"/>
    </row>
    <row r="153">
      <c r="A153" s="65"/>
      <c r="H153" s="65"/>
    </row>
    <row r="154">
      <c r="A154" s="65"/>
      <c r="H154" s="65"/>
    </row>
    <row r="155">
      <c r="A155" s="65"/>
      <c r="H155" s="65"/>
    </row>
    <row r="156">
      <c r="A156" s="65"/>
      <c r="H156" s="65"/>
    </row>
    <row r="157">
      <c r="A157" s="65"/>
      <c r="H157" s="65"/>
    </row>
    <row r="158">
      <c r="A158" s="65"/>
      <c r="H158" s="65"/>
    </row>
    <row r="159">
      <c r="A159" s="65"/>
      <c r="H159" s="65"/>
    </row>
    <row r="160">
      <c r="A160" s="65"/>
      <c r="H160" s="65"/>
    </row>
    <row r="161">
      <c r="A161" s="65"/>
      <c r="H161" s="65"/>
    </row>
    <row r="162">
      <c r="A162" s="65"/>
      <c r="H162" s="65"/>
    </row>
    <row r="163">
      <c r="A163" s="65"/>
      <c r="H163" s="65"/>
    </row>
    <row r="164">
      <c r="A164" s="65"/>
      <c r="H164" s="65"/>
    </row>
    <row r="165">
      <c r="A165" s="65"/>
      <c r="H165" s="65"/>
    </row>
    <row r="166">
      <c r="A166" s="65"/>
      <c r="H166" s="65"/>
    </row>
    <row r="167">
      <c r="A167" s="65"/>
      <c r="H167" s="65"/>
    </row>
    <row r="168">
      <c r="A168" s="65"/>
      <c r="H168" s="65"/>
    </row>
    <row r="169">
      <c r="A169" s="65"/>
      <c r="H169" s="65"/>
    </row>
    <row r="170">
      <c r="A170" s="65"/>
      <c r="H170" s="65"/>
    </row>
    <row r="171">
      <c r="A171" s="65"/>
      <c r="H171" s="65"/>
    </row>
    <row r="172">
      <c r="A172" s="65"/>
      <c r="H172" s="65"/>
    </row>
    <row r="173">
      <c r="A173" s="65"/>
      <c r="H173" s="65"/>
    </row>
    <row r="174">
      <c r="A174" s="65"/>
      <c r="H174" s="65"/>
    </row>
    <row r="175">
      <c r="A175" s="65"/>
      <c r="H175" s="65"/>
    </row>
    <row r="176">
      <c r="A176" s="65"/>
      <c r="H176" s="65"/>
    </row>
    <row r="177">
      <c r="A177" s="65"/>
      <c r="H177" s="65"/>
    </row>
    <row r="178">
      <c r="A178" s="65"/>
      <c r="H178" s="65"/>
    </row>
    <row r="179">
      <c r="A179" s="65"/>
      <c r="H179" s="65"/>
    </row>
    <row r="180">
      <c r="A180" s="65"/>
      <c r="H180" s="65"/>
    </row>
    <row r="181">
      <c r="A181" s="65"/>
      <c r="H181" s="65"/>
    </row>
    <row r="182">
      <c r="A182" s="65"/>
      <c r="H182" s="65"/>
    </row>
    <row r="183">
      <c r="A183" s="65"/>
      <c r="H183" s="65"/>
    </row>
    <row r="184">
      <c r="A184" s="65"/>
      <c r="H184" s="65"/>
    </row>
    <row r="185">
      <c r="A185" s="65"/>
      <c r="H185" s="65"/>
    </row>
    <row r="186">
      <c r="A186" s="65"/>
      <c r="H186" s="65"/>
    </row>
    <row r="187">
      <c r="A187" s="65"/>
      <c r="H187" s="65"/>
    </row>
    <row r="188">
      <c r="A188" s="65"/>
      <c r="H188" s="65"/>
    </row>
    <row r="189">
      <c r="A189" s="65"/>
      <c r="H189" s="65"/>
    </row>
    <row r="190">
      <c r="A190" s="65"/>
      <c r="H190" s="65"/>
    </row>
    <row r="191">
      <c r="A191" s="65"/>
      <c r="H191" s="65"/>
    </row>
    <row r="192">
      <c r="A192" s="65"/>
      <c r="H192" s="65"/>
    </row>
    <row r="193">
      <c r="A193" s="65"/>
      <c r="H193" s="65"/>
    </row>
    <row r="194">
      <c r="A194" s="65"/>
      <c r="H194" s="65"/>
    </row>
    <row r="195">
      <c r="A195" s="65"/>
      <c r="H195" s="65"/>
    </row>
    <row r="196">
      <c r="A196" s="65"/>
      <c r="H196" s="65"/>
    </row>
    <row r="197">
      <c r="A197" s="65"/>
      <c r="H197" s="65"/>
    </row>
    <row r="198">
      <c r="A198" s="65"/>
      <c r="H198" s="65"/>
    </row>
    <row r="199">
      <c r="A199" s="65"/>
      <c r="H199" s="65"/>
    </row>
    <row r="200">
      <c r="A200" s="65"/>
      <c r="H200" s="65"/>
    </row>
    <row r="201">
      <c r="A201" s="65"/>
      <c r="H201" s="65"/>
    </row>
    <row r="202">
      <c r="A202" s="65"/>
      <c r="H202" s="65"/>
    </row>
    <row r="203">
      <c r="A203" s="65"/>
      <c r="H203" s="65"/>
    </row>
    <row r="204">
      <c r="A204" s="65"/>
      <c r="H204" s="65"/>
    </row>
    <row r="205">
      <c r="A205" s="65"/>
      <c r="H205" s="65"/>
    </row>
    <row r="206">
      <c r="A206" s="65"/>
      <c r="H206" s="65"/>
    </row>
    <row r="207">
      <c r="A207" s="65"/>
      <c r="H207" s="65"/>
    </row>
    <row r="208">
      <c r="A208" s="65"/>
      <c r="H208" s="65"/>
    </row>
    <row r="209">
      <c r="A209" s="65"/>
      <c r="H209" s="65"/>
    </row>
    <row r="210">
      <c r="A210" s="65"/>
      <c r="H210" s="65"/>
    </row>
    <row r="211">
      <c r="A211" s="65"/>
      <c r="H211" s="65"/>
    </row>
    <row r="212">
      <c r="A212" s="65"/>
      <c r="H212" s="65"/>
    </row>
    <row r="213">
      <c r="A213" s="65"/>
      <c r="H213" s="65"/>
    </row>
    <row r="214">
      <c r="A214" s="65"/>
      <c r="H214" s="65"/>
    </row>
    <row r="215">
      <c r="A215" s="65"/>
      <c r="H215" s="65"/>
    </row>
    <row r="216">
      <c r="A216" s="65"/>
      <c r="H216" s="65"/>
    </row>
    <row r="217">
      <c r="A217" s="65"/>
      <c r="H217" s="65"/>
    </row>
    <row r="218">
      <c r="A218" s="65"/>
      <c r="H218" s="65"/>
    </row>
    <row r="219">
      <c r="A219" s="65"/>
      <c r="H219" s="65"/>
    </row>
    <row r="220">
      <c r="A220" s="65"/>
      <c r="H220" s="65"/>
    </row>
    <row r="221">
      <c r="A221" s="65"/>
      <c r="H221" s="65"/>
    </row>
    <row r="222">
      <c r="A222" s="65"/>
      <c r="H222" s="65"/>
    </row>
    <row r="223">
      <c r="A223" s="65"/>
      <c r="H223" s="65"/>
    </row>
    <row r="224">
      <c r="A224" s="65"/>
      <c r="H224" s="65"/>
    </row>
    <row r="225">
      <c r="A225" s="65"/>
      <c r="H225" s="65"/>
    </row>
    <row r="226">
      <c r="A226" s="65"/>
      <c r="H226" s="65"/>
    </row>
    <row r="227">
      <c r="A227" s="65"/>
      <c r="H227" s="65"/>
    </row>
    <row r="228">
      <c r="A228" s="65"/>
      <c r="H228" s="65"/>
    </row>
    <row r="229">
      <c r="A229" s="65"/>
      <c r="H229" s="65"/>
    </row>
    <row r="230">
      <c r="A230" s="65"/>
      <c r="H230" s="65"/>
    </row>
    <row r="231">
      <c r="A231" s="65"/>
      <c r="H231" s="65"/>
    </row>
    <row r="232">
      <c r="A232" s="65"/>
      <c r="H232" s="65"/>
    </row>
    <row r="233">
      <c r="A233" s="65"/>
      <c r="H233" s="65"/>
    </row>
    <row r="234">
      <c r="A234" s="65"/>
      <c r="H234" s="65"/>
    </row>
    <row r="235">
      <c r="A235" s="65"/>
      <c r="H235" s="65"/>
    </row>
    <row r="236">
      <c r="A236" s="65"/>
      <c r="H236" s="65"/>
    </row>
    <row r="237">
      <c r="A237" s="65"/>
      <c r="H237" s="65"/>
    </row>
    <row r="238">
      <c r="A238" s="65"/>
      <c r="H238" s="65"/>
    </row>
    <row r="239">
      <c r="A239" s="65"/>
      <c r="H239" s="65"/>
    </row>
    <row r="240">
      <c r="A240" s="65"/>
      <c r="H240" s="65"/>
    </row>
    <row r="241">
      <c r="A241" s="65"/>
      <c r="H241" s="65"/>
    </row>
    <row r="242">
      <c r="A242" s="65"/>
      <c r="H242" s="65"/>
    </row>
    <row r="243">
      <c r="A243" s="65"/>
      <c r="H243" s="65"/>
    </row>
    <row r="244">
      <c r="A244" s="65"/>
      <c r="H244" s="65"/>
    </row>
    <row r="245">
      <c r="A245" s="65"/>
      <c r="H245" s="65"/>
    </row>
    <row r="246">
      <c r="A246" s="65"/>
      <c r="H246" s="65"/>
    </row>
    <row r="247">
      <c r="A247" s="65"/>
      <c r="H247" s="65"/>
    </row>
    <row r="248">
      <c r="A248" s="65"/>
      <c r="H248" s="65"/>
    </row>
    <row r="249">
      <c r="A249" s="65"/>
      <c r="H249" s="65"/>
    </row>
    <row r="250">
      <c r="A250" s="65"/>
      <c r="H250" s="65"/>
    </row>
    <row r="251">
      <c r="A251" s="65"/>
      <c r="H251" s="65"/>
    </row>
    <row r="252">
      <c r="A252" s="65"/>
      <c r="H252" s="65"/>
    </row>
    <row r="253">
      <c r="A253" s="65"/>
      <c r="H253" s="65"/>
    </row>
    <row r="254">
      <c r="A254" s="65"/>
      <c r="H254" s="65"/>
    </row>
    <row r="255">
      <c r="A255" s="65"/>
      <c r="H255" s="65"/>
    </row>
    <row r="256">
      <c r="A256" s="65"/>
      <c r="H256" s="65"/>
    </row>
    <row r="257">
      <c r="A257" s="65"/>
      <c r="H257" s="65"/>
    </row>
    <row r="258">
      <c r="A258" s="65"/>
      <c r="H258" s="65"/>
    </row>
    <row r="259">
      <c r="A259" s="65"/>
      <c r="H259" s="65"/>
    </row>
    <row r="260">
      <c r="A260" s="65"/>
      <c r="H260" s="65"/>
    </row>
    <row r="261">
      <c r="A261" s="65"/>
      <c r="H261" s="65"/>
    </row>
    <row r="262">
      <c r="A262" s="65"/>
      <c r="H262" s="65"/>
    </row>
    <row r="263">
      <c r="A263" s="65"/>
      <c r="H263" s="65"/>
    </row>
    <row r="264">
      <c r="A264" s="65"/>
      <c r="H264" s="65"/>
    </row>
    <row r="265">
      <c r="A265" s="65"/>
      <c r="H265" s="65"/>
    </row>
    <row r="266">
      <c r="A266" s="65"/>
      <c r="H266" s="65"/>
    </row>
    <row r="267">
      <c r="A267" s="65"/>
      <c r="H267" s="65"/>
    </row>
    <row r="268">
      <c r="A268" s="65"/>
      <c r="H268" s="65"/>
    </row>
    <row r="269">
      <c r="A269" s="65"/>
      <c r="H269" s="65"/>
    </row>
    <row r="270">
      <c r="A270" s="65"/>
      <c r="H270" s="65"/>
    </row>
    <row r="271">
      <c r="A271" s="65"/>
      <c r="H271" s="65"/>
    </row>
    <row r="272">
      <c r="A272" s="65"/>
      <c r="H272" s="65"/>
    </row>
    <row r="273">
      <c r="A273" s="65"/>
      <c r="H273" s="65"/>
    </row>
    <row r="274">
      <c r="A274" s="65"/>
      <c r="H274" s="65"/>
    </row>
    <row r="275">
      <c r="A275" s="65"/>
      <c r="H275" s="65"/>
    </row>
    <row r="276">
      <c r="A276" s="65"/>
      <c r="H276" s="65"/>
    </row>
    <row r="277">
      <c r="A277" s="65"/>
      <c r="H277" s="65"/>
    </row>
    <row r="278">
      <c r="A278" s="65"/>
      <c r="H278" s="65"/>
    </row>
    <row r="279">
      <c r="A279" s="65"/>
      <c r="H279" s="65"/>
    </row>
    <row r="280">
      <c r="A280" s="65"/>
      <c r="H280" s="65"/>
    </row>
    <row r="281">
      <c r="A281" s="65"/>
      <c r="H281" s="65"/>
    </row>
    <row r="282">
      <c r="A282" s="65"/>
      <c r="H282" s="65"/>
    </row>
    <row r="283">
      <c r="A283" s="65"/>
      <c r="H283" s="65"/>
    </row>
    <row r="284">
      <c r="A284" s="65"/>
      <c r="H284" s="65"/>
    </row>
    <row r="285">
      <c r="A285" s="65"/>
      <c r="H285" s="65"/>
    </row>
    <row r="286">
      <c r="A286" s="65"/>
      <c r="H286" s="65"/>
    </row>
    <row r="287">
      <c r="A287" s="65"/>
      <c r="H287" s="65"/>
    </row>
    <row r="288">
      <c r="A288" s="65"/>
      <c r="H288" s="65"/>
    </row>
    <row r="289">
      <c r="A289" s="65"/>
      <c r="H289" s="65"/>
    </row>
    <row r="290">
      <c r="A290" s="65"/>
      <c r="H290" s="65"/>
    </row>
    <row r="291">
      <c r="A291" s="65"/>
      <c r="H291" s="65"/>
    </row>
    <row r="292">
      <c r="A292" s="65"/>
      <c r="H292" s="65"/>
    </row>
    <row r="293">
      <c r="A293" s="65"/>
      <c r="H293" s="65"/>
    </row>
    <row r="294">
      <c r="A294" s="65"/>
      <c r="H294" s="65"/>
    </row>
    <row r="295">
      <c r="A295" s="65"/>
      <c r="H295" s="65"/>
    </row>
    <row r="296">
      <c r="A296" s="65"/>
      <c r="H296" s="65"/>
    </row>
    <row r="297">
      <c r="A297" s="65"/>
      <c r="H297" s="65"/>
    </row>
    <row r="298">
      <c r="A298" s="65"/>
      <c r="H298" s="65"/>
    </row>
    <row r="299">
      <c r="A299" s="65"/>
      <c r="H299" s="65"/>
    </row>
    <row r="300">
      <c r="A300" s="65"/>
      <c r="H300" s="65"/>
    </row>
    <row r="301">
      <c r="A301" s="65"/>
      <c r="H301" s="65"/>
    </row>
    <row r="302">
      <c r="A302" s="65"/>
      <c r="H302" s="65"/>
    </row>
    <row r="303">
      <c r="A303" s="65"/>
      <c r="H303" s="65"/>
    </row>
    <row r="304">
      <c r="A304" s="65"/>
      <c r="H304" s="65"/>
    </row>
    <row r="305">
      <c r="A305" s="65"/>
      <c r="H305" s="65"/>
    </row>
    <row r="306">
      <c r="A306" s="65"/>
      <c r="H306" s="65"/>
    </row>
    <row r="307">
      <c r="A307" s="65"/>
      <c r="H307" s="65"/>
    </row>
    <row r="308">
      <c r="A308" s="65"/>
      <c r="H308" s="65"/>
    </row>
    <row r="309">
      <c r="A309" s="65"/>
      <c r="H309" s="65"/>
    </row>
    <row r="310">
      <c r="A310" s="65"/>
      <c r="H310" s="65"/>
    </row>
    <row r="311">
      <c r="A311" s="65"/>
      <c r="H311" s="65"/>
    </row>
    <row r="312">
      <c r="A312" s="65"/>
      <c r="H312" s="65"/>
    </row>
    <row r="313">
      <c r="A313" s="65"/>
      <c r="H313" s="65"/>
    </row>
    <row r="314">
      <c r="A314" s="65"/>
      <c r="H314" s="65"/>
    </row>
    <row r="315">
      <c r="A315" s="65"/>
      <c r="H315" s="65"/>
    </row>
    <row r="316">
      <c r="A316" s="65"/>
      <c r="H316" s="65"/>
    </row>
    <row r="317">
      <c r="A317" s="65"/>
      <c r="H317" s="65"/>
    </row>
    <row r="318">
      <c r="A318" s="65"/>
      <c r="H318" s="65"/>
    </row>
    <row r="319">
      <c r="A319" s="65"/>
      <c r="H319" s="65"/>
    </row>
    <row r="320">
      <c r="A320" s="65"/>
      <c r="H320" s="65"/>
    </row>
    <row r="321">
      <c r="A321" s="65"/>
      <c r="H321" s="65"/>
    </row>
    <row r="322">
      <c r="A322" s="65"/>
      <c r="H322" s="65"/>
    </row>
    <row r="323">
      <c r="A323" s="65"/>
      <c r="H323" s="65"/>
    </row>
    <row r="324">
      <c r="A324" s="65"/>
      <c r="H324" s="65"/>
    </row>
    <row r="325">
      <c r="A325" s="65"/>
      <c r="H325" s="65"/>
    </row>
    <row r="326">
      <c r="A326" s="65"/>
      <c r="H326" s="65"/>
    </row>
    <row r="327">
      <c r="A327" s="65"/>
      <c r="H327" s="65"/>
    </row>
    <row r="328">
      <c r="A328" s="65"/>
      <c r="H328" s="65"/>
    </row>
    <row r="329">
      <c r="A329" s="65"/>
      <c r="H329" s="65"/>
    </row>
    <row r="330">
      <c r="A330" s="65"/>
      <c r="H330" s="65"/>
    </row>
    <row r="331">
      <c r="A331" s="65"/>
      <c r="H331" s="65"/>
    </row>
    <row r="332">
      <c r="A332" s="65"/>
      <c r="H332" s="65"/>
    </row>
    <row r="333">
      <c r="A333" s="65"/>
      <c r="H333" s="65"/>
    </row>
    <row r="334">
      <c r="A334" s="65"/>
      <c r="H334" s="65"/>
    </row>
    <row r="335">
      <c r="A335" s="65"/>
      <c r="H335" s="65"/>
    </row>
    <row r="336">
      <c r="A336" s="65"/>
      <c r="H336" s="65"/>
    </row>
    <row r="337">
      <c r="A337" s="65"/>
      <c r="H337" s="65"/>
    </row>
    <row r="338">
      <c r="A338" s="65"/>
      <c r="H338" s="65"/>
    </row>
    <row r="339">
      <c r="A339" s="65"/>
      <c r="H339" s="65"/>
    </row>
    <row r="340">
      <c r="A340" s="65"/>
      <c r="H340" s="65"/>
    </row>
    <row r="341">
      <c r="A341" s="65"/>
      <c r="H341" s="65"/>
    </row>
    <row r="342">
      <c r="A342" s="65"/>
      <c r="H342" s="65"/>
    </row>
    <row r="343">
      <c r="A343" s="65"/>
      <c r="H343" s="65"/>
    </row>
    <row r="344">
      <c r="A344" s="65"/>
      <c r="H344" s="65"/>
    </row>
    <row r="345">
      <c r="A345" s="65"/>
      <c r="H345" s="65"/>
    </row>
    <row r="346">
      <c r="A346" s="65"/>
      <c r="H346" s="65"/>
    </row>
    <row r="347">
      <c r="A347" s="65"/>
      <c r="H347" s="65"/>
    </row>
    <row r="348">
      <c r="A348" s="65"/>
      <c r="H348" s="65"/>
    </row>
    <row r="349">
      <c r="A349" s="65"/>
      <c r="H349" s="65"/>
    </row>
    <row r="350">
      <c r="A350" s="65"/>
      <c r="H350" s="65"/>
    </row>
    <row r="351">
      <c r="A351" s="65"/>
      <c r="H351" s="65"/>
    </row>
    <row r="352">
      <c r="A352" s="65"/>
      <c r="H352" s="65"/>
    </row>
    <row r="353">
      <c r="A353" s="65"/>
      <c r="H353" s="65"/>
    </row>
    <row r="354">
      <c r="A354" s="65"/>
      <c r="H354" s="65"/>
    </row>
    <row r="355">
      <c r="A355" s="65"/>
      <c r="H355" s="65"/>
    </row>
    <row r="356">
      <c r="A356" s="65"/>
      <c r="H356" s="65"/>
    </row>
    <row r="357">
      <c r="A357" s="65"/>
      <c r="H357" s="65"/>
    </row>
    <row r="358">
      <c r="A358" s="65"/>
      <c r="H358" s="65"/>
    </row>
    <row r="359">
      <c r="A359" s="65"/>
      <c r="H359" s="65"/>
    </row>
    <row r="360">
      <c r="A360" s="65"/>
      <c r="H360" s="65"/>
    </row>
    <row r="361">
      <c r="A361" s="65"/>
      <c r="H361" s="65"/>
    </row>
    <row r="362">
      <c r="A362" s="65"/>
      <c r="H362" s="65"/>
    </row>
    <row r="363">
      <c r="A363" s="65"/>
      <c r="H363" s="65"/>
    </row>
    <row r="364">
      <c r="A364" s="65"/>
      <c r="H364" s="65"/>
    </row>
    <row r="365">
      <c r="A365" s="65"/>
      <c r="H365" s="65"/>
    </row>
    <row r="366">
      <c r="A366" s="65"/>
      <c r="H366" s="65"/>
    </row>
    <row r="367">
      <c r="A367" s="65"/>
      <c r="H367" s="65"/>
    </row>
    <row r="368">
      <c r="A368" s="65"/>
      <c r="H368" s="65"/>
    </row>
    <row r="369">
      <c r="A369" s="65"/>
      <c r="H369" s="65"/>
    </row>
    <row r="370">
      <c r="A370" s="65"/>
      <c r="H370" s="65"/>
    </row>
    <row r="371">
      <c r="A371" s="65"/>
      <c r="H371" s="65"/>
    </row>
    <row r="372">
      <c r="A372" s="65"/>
      <c r="H372" s="65"/>
    </row>
    <row r="373">
      <c r="A373" s="65"/>
      <c r="H373" s="65"/>
    </row>
    <row r="374">
      <c r="A374" s="65"/>
      <c r="H374" s="65"/>
    </row>
    <row r="375">
      <c r="A375" s="65"/>
      <c r="H375" s="65"/>
    </row>
    <row r="376">
      <c r="A376" s="65"/>
      <c r="H376" s="65"/>
    </row>
    <row r="377">
      <c r="A377" s="65"/>
      <c r="H377" s="65"/>
    </row>
    <row r="378">
      <c r="A378" s="65"/>
      <c r="H378" s="65"/>
    </row>
    <row r="379">
      <c r="A379" s="65"/>
      <c r="H379" s="65"/>
    </row>
    <row r="380">
      <c r="A380" s="65"/>
      <c r="H380" s="65"/>
    </row>
    <row r="381">
      <c r="A381" s="65"/>
      <c r="H381" s="65"/>
    </row>
    <row r="382">
      <c r="A382" s="65"/>
      <c r="H382" s="65"/>
    </row>
    <row r="383">
      <c r="A383" s="65"/>
      <c r="H383" s="65"/>
    </row>
    <row r="384">
      <c r="A384" s="65"/>
      <c r="H384" s="65"/>
    </row>
    <row r="385">
      <c r="A385" s="65"/>
      <c r="H385" s="65"/>
    </row>
    <row r="386">
      <c r="A386" s="65"/>
      <c r="H386" s="65"/>
    </row>
    <row r="387">
      <c r="A387" s="65"/>
      <c r="H387" s="65"/>
    </row>
    <row r="388">
      <c r="A388" s="65"/>
      <c r="H388" s="65"/>
    </row>
    <row r="389">
      <c r="A389" s="65"/>
      <c r="H389" s="65"/>
    </row>
    <row r="390">
      <c r="A390" s="65"/>
      <c r="H390" s="65"/>
    </row>
    <row r="391">
      <c r="A391" s="65"/>
      <c r="H391" s="65"/>
    </row>
    <row r="392">
      <c r="A392" s="65"/>
      <c r="H392" s="65"/>
    </row>
    <row r="393">
      <c r="A393" s="65"/>
      <c r="H393" s="65"/>
    </row>
    <row r="394">
      <c r="A394" s="65"/>
      <c r="H394" s="65"/>
    </row>
    <row r="395">
      <c r="A395" s="65"/>
      <c r="H395" s="65"/>
    </row>
    <row r="396">
      <c r="A396" s="65"/>
      <c r="H396" s="65"/>
    </row>
    <row r="397">
      <c r="A397" s="65"/>
      <c r="H397" s="65"/>
    </row>
    <row r="398">
      <c r="A398" s="65"/>
      <c r="H398" s="65"/>
    </row>
    <row r="399">
      <c r="A399" s="65"/>
      <c r="H399" s="65"/>
    </row>
    <row r="400">
      <c r="A400" s="65"/>
      <c r="H400" s="65"/>
    </row>
    <row r="401">
      <c r="A401" s="65"/>
      <c r="H401" s="65"/>
    </row>
    <row r="402">
      <c r="A402" s="65"/>
      <c r="H402" s="65"/>
    </row>
    <row r="403">
      <c r="A403" s="65"/>
      <c r="H403" s="65"/>
    </row>
    <row r="404">
      <c r="A404" s="65"/>
      <c r="H404" s="65"/>
    </row>
    <row r="405">
      <c r="A405" s="65"/>
      <c r="H405" s="65"/>
    </row>
    <row r="406">
      <c r="A406" s="65"/>
      <c r="H406" s="65"/>
    </row>
    <row r="407">
      <c r="A407" s="65"/>
      <c r="H407" s="65"/>
    </row>
    <row r="408">
      <c r="A408" s="65"/>
      <c r="H408" s="65"/>
    </row>
    <row r="409">
      <c r="A409" s="65"/>
      <c r="H409" s="65"/>
    </row>
    <row r="410">
      <c r="A410" s="65"/>
      <c r="H410" s="65"/>
    </row>
    <row r="411">
      <c r="A411" s="65"/>
      <c r="H411" s="65"/>
    </row>
    <row r="412">
      <c r="A412" s="65"/>
      <c r="H412" s="65"/>
    </row>
    <row r="413">
      <c r="A413" s="65"/>
      <c r="H413" s="65"/>
    </row>
    <row r="414">
      <c r="A414" s="65"/>
      <c r="H414" s="65"/>
    </row>
    <row r="415">
      <c r="A415" s="65"/>
      <c r="H415" s="65"/>
    </row>
    <row r="416">
      <c r="A416" s="65"/>
      <c r="H416" s="65"/>
    </row>
    <row r="417">
      <c r="A417" s="65"/>
      <c r="H417" s="65"/>
    </row>
    <row r="418">
      <c r="A418" s="65"/>
      <c r="H418" s="65"/>
    </row>
    <row r="419">
      <c r="A419" s="65"/>
      <c r="H419" s="65"/>
    </row>
    <row r="420">
      <c r="A420" s="65"/>
      <c r="H420" s="65"/>
    </row>
    <row r="421">
      <c r="A421" s="65"/>
      <c r="H421" s="65"/>
    </row>
    <row r="422">
      <c r="A422" s="65"/>
      <c r="H422" s="65"/>
    </row>
    <row r="423">
      <c r="A423" s="65"/>
      <c r="H423" s="65"/>
    </row>
    <row r="424">
      <c r="A424" s="65"/>
      <c r="H424" s="65"/>
    </row>
    <row r="425">
      <c r="A425" s="65"/>
      <c r="H425" s="65"/>
    </row>
    <row r="426">
      <c r="A426" s="65"/>
      <c r="H426" s="65"/>
    </row>
    <row r="427">
      <c r="A427" s="65"/>
      <c r="H427" s="65"/>
    </row>
    <row r="428">
      <c r="A428" s="65"/>
      <c r="H428" s="65"/>
    </row>
    <row r="429">
      <c r="A429" s="65"/>
      <c r="H429" s="65"/>
    </row>
    <row r="430">
      <c r="A430" s="65"/>
      <c r="H430" s="65"/>
    </row>
    <row r="431">
      <c r="A431" s="65"/>
      <c r="H431" s="65"/>
    </row>
    <row r="432">
      <c r="A432" s="65"/>
      <c r="H432" s="65"/>
    </row>
    <row r="433">
      <c r="A433" s="65"/>
      <c r="H433" s="65"/>
    </row>
    <row r="434">
      <c r="A434" s="65"/>
      <c r="H434" s="65"/>
    </row>
    <row r="435">
      <c r="A435" s="65"/>
      <c r="H435" s="65"/>
    </row>
    <row r="436">
      <c r="A436" s="65"/>
      <c r="H436" s="65"/>
    </row>
    <row r="437">
      <c r="A437" s="65"/>
      <c r="H437" s="65"/>
    </row>
    <row r="438">
      <c r="A438" s="65"/>
      <c r="H438" s="65"/>
    </row>
    <row r="439">
      <c r="A439" s="65"/>
      <c r="H439" s="65"/>
    </row>
    <row r="440">
      <c r="A440" s="65"/>
      <c r="H440" s="65"/>
    </row>
    <row r="441">
      <c r="A441" s="65"/>
      <c r="H441" s="65"/>
    </row>
    <row r="442">
      <c r="A442" s="65"/>
      <c r="H442" s="65"/>
    </row>
    <row r="443">
      <c r="A443" s="65"/>
      <c r="H443" s="65"/>
    </row>
    <row r="444">
      <c r="A444" s="65"/>
      <c r="H444" s="65"/>
    </row>
    <row r="445">
      <c r="A445" s="65"/>
      <c r="H445" s="65"/>
    </row>
    <row r="446">
      <c r="A446" s="65"/>
      <c r="H446" s="65"/>
    </row>
    <row r="447">
      <c r="A447" s="65"/>
      <c r="H447" s="65"/>
    </row>
    <row r="448">
      <c r="A448" s="65"/>
      <c r="H448" s="65"/>
    </row>
    <row r="449">
      <c r="A449" s="65"/>
      <c r="H449" s="65"/>
    </row>
    <row r="450">
      <c r="A450" s="65"/>
      <c r="H450" s="65"/>
    </row>
    <row r="451">
      <c r="A451" s="65"/>
      <c r="H451" s="65"/>
    </row>
    <row r="452">
      <c r="A452" s="65"/>
      <c r="H452" s="65"/>
    </row>
    <row r="453">
      <c r="A453" s="65"/>
      <c r="H453" s="65"/>
    </row>
    <row r="454">
      <c r="A454" s="65"/>
      <c r="H454" s="65"/>
    </row>
    <row r="455">
      <c r="A455" s="65"/>
      <c r="H455" s="65"/>
    </row>
    <row r="456">
      <c r="A456" s="65"/>
      <c r="H456" s="65"/>
    </row>
    <row r="457">
      <c r="A457" s="65"/>
      <c r="H457" s="65"/>
    </row>
    <row r="458">
      <c r="A458" s="65"/>
      <c r="H458" s="65"/>
    </row>
    <row r="459">
      <c r="A459" s="65"/>
      <c r="H459" s="65"/>
    </row>
    <row r="460">
      <c r="A460" s="65"/>
      <c r="H460" s="65"/>
    </row>
    <row r="461">
      <c r="A461" s="65"/>
      <c r="H461" s="65"/>
    </row>
    <row r="462">
      <c r="A462" s="65"/>
      <c r="H462" s="65"/>
    </row>
    <row r="463">
      <c r="A463" s="65"/>
      <c r="H463" s="65"/>
    </row>
    <row r="464">
      <c r="A464" s="65"/>
      <c r="H464" s="65"/>
    </row>
    <row r="465">
      <c r="A465" s="65"/>
      <c r="H465" s="65"/>
    </row>
    <row r="466">
      <c r="A466" s="65"/>
      <c r="H466" s="65"/>
    </row>
    <row r="467">
      <c r="A467" s="65"/>
      <c r="H467" s="65"/>
    </row>
    <row r="468">
      <c r="A468" s="65"/>
      <c r="H468" s="65"/>
    </row>
    <row r="469">
      <c r="A469" s="65"/>
      <c r="H469" s="65"/>
    </row>
    <row r="470">
      <c r="A470" s="65"/>
      <c r="H470" s="65"/>
    </row>
    <row r="471">
      <c r="A471" s="65"/>
      <c r="H471" s="65"/>
    </row>
    <row r="472">
      <c r="A472" s="65"/>
      <c r="H472" s="65"/>
    </row>
    <row r="473">
      <c r="A473" s="65"/>
      <c r="H473" s="65"/>
    </row>
    <row r="474">
      <c r="A474" s="65"/>
      <c r="H474" s="65"/>
    </row>
    <row r="475">
      <c r="A475" s="65"/>
      <c r="H475" s="65"/>
    </row>
    <row r="476">
      <c r="A476" s="65"/>
      <c r="H476" s="65"/>
    </row>
    <row r="477">
      <c r="A477" s="65"/>
      <c r="H477" s="65"/>
    </row>
    <row r="478">
      <c r="A478" s="65"/>
      <c r="H478" s="65"/>
    </row>
    <row r="479">
      <c r="A479" s="65"/>
      <c r="H479" s="65"/>
    </row>
    <row r="480">
      <c r="A480" s="65"/>
      <c r="H480" s="65"/>
    </row>
    <row r="481">
      <c r="A481" s="65"/>
      <c r="H481" s="65"/>
    </row>
    <row r="482">
      <c r="A482" s="65"/>
      <c r="H482" s="65"/>
    </row>
    <row r="483">
      <c r="A483" s="65"/>
      <c r="H483" s="65"/>
    </row>
    <row r="484">
      <c r="A484" s="65"/>
      <c r="H484" s="65"/>
    </row>
    <row r="485">
      <c r="A485" s="65"/>
      <c r="H485" s="65"/>
    </row>
    <row r="486">
      <c r="A486" s="65"/>
      <c r="H486" s="65"/>
    </row>
    <row r="487">
      <c r="A487" s="65"/>
      <c r="H487" s="65"/>
    </row>
    <row r="488">
      <c r="A488" s="65"/>
      <c r="H488" s="65"/>
    </row>
    <row r="489">
      <c r="A489" s="65"/>
      <c r="H489" s="65"/>
    </row>
    <row r="490">
      <c r="A490" s="65"/>
      <c r="H490" s="65"/>
    </row>
    <row r="491">
      <c r="A491" s="65"/>
      <c r="H491" s="65"/>
    </row>
    <row r="492">
      <c r="A492" s="65"/>
      <c r="H492" s="65"/>
    </row>
    <row r="493">
      <c r="A493" s="65"/>
      <c r="H493" s="65"/>
    </row>
    <row r="494">
      <c r="A494" s="65"/>
      <c r="H494" s="65"/>
    </row>
    <row r="495">
      <c r="A495" s="65"/>
      <c r="H495" s="65"/>
    </row>
    <row r="496">
      <c r="A496" s="65"/>
      <c r="H496" s="65"/>
    </row>
    <row r="497">
      <c r="A497" s="65"/>
      <c r="H497" s="65"/>
    </row>
    <row r="498">
      <c r="A498" s="65"/>
      <c r="H498" s="65"/>
    </row>
    <row r="499">
      <c r="A499" s="65"/>
      <c r="H499" s="65"/>
    </row>
    <row r="500">
      <c r="A500" s="65"/>
      <c r="H500" s="65"/>
    </row>
    <row r="501">
      <c r="A501" s="65"/>
      <c r="H501" s="65"/>
    </row>
    <row r="502">
      <c r="A502" s="65"/>
      <c r="H502" s="65"/>
    </row>
    <row r="503">
      <c r="A503" s="65"/>
      <c r="H503" s="65"/>
    </row>
    <row r="504">
      <c r="A504" s="65"/>
      <c r="H504" s="65"/>
    </row>
    <row r="505">
      <c r="A505" s="65"/>
      <c r="H505" s="65"/>
    </row>
    <row r="506">
      <c r="A506" s="65"/>
      <c r="H506" s="65"/>
    </row>
    <row r="507">
      <c r="A507" s="65"/>
      <c r="H507" s="65"/>
    </row>
    <row r="508">
      <c r="A508" s="65"/>
      <c r="H508" s="65"/>
    </row>
    <row r="509">
      <c r="A509" s="65"/>
      <c r="H509" s="65"/>
    </row>
    <row r="510">
      <c r="A510" s="65"/>
      <c r="H510" s="65"/>
    </row>
    <row r="511">
      <c r="A511" s="65"/>
      <c r="H511" s="65"/>
    </row>
    <row r="512">
      <c r="A512" s="65"/>
      <c r="H512" s="65"/>
    </row>
    <row r="513">
      <c r="A513" s="65"/>
      <c r="H513" s="65"/>
    </row>
    <row r="514">
      <c r="A514" s="65"/>
      <c r="H514" s="65"/>
    </row>
    <row r="515">
      <c r="A515" s="65"/>
      <c r="H515" s="65"/>
    </row>
    <row r="516">
      <c r="A516" s="65"/>
      <c r="H516" s="65"/>
    </row>
    <row r="517">
      <c r="A517" s="65"/>
      <c r="H517" s="65"/>
    </row>
    <row r="518">
      <c r="A518" s="65"/>
      <c r="H518" s="65"/>
    </row>
    <row r="519">
      <c r="A519" s="65"/>
      <c r="H519" s="65"/>
    </row>
    <row r="520">
      <c r="A520" s="65"/>
      <c r="H520" s="65"/>
    </row>
    <row r="521">
      <c r="A521" s="65"/>
      <c r="H521" s="65"/>
    </row>
    <row r="522">
      <c r="A522" s="65"/>
      <c r="H522" s="65"/>
    </row>
    <row r="523">
      <c r="A523" s="65"/>
      <c r="H523" s="65"/>
    </row>
    <row r="524">
      <c r="A524" s="65"/>
      <c r="H524" s="65"/>
    </row>
    <row r="525">
      <c r="A525" s="65"/>
      <c r="H525" s="65"/>
    </row>
    <row r="526">
      <c r="A526" s="65"/>
      <c r="H526" s="65"/>
    </row>
    <row r="527">
      <c r="A527" s="65"/>
      <c r="H527" s="65"/>
    </row>
    <row r="528">
      <c r="A528" s="65"/>
      <c r="H528" s="65"/>
    </row>
    <row r="529">
      <c r="A529" s="65"/>
      <c r="H529" s="65"/>
    </row>
    <row r="530">
      <c r="A530" s="65"/>
      <c r="H530" s="65"/>
    </row>
    <row r="531">
      <c r="A531" s="65"/>
      <c r="H531" s="65"/>
    </row>
    <row r="532">
      <c r="A532" s="65"/>
      <c r="H532" s="65"/>
    </row>
    <row r="533">
      <c r="A533" s="65"/>
      <c r="H533" s="65"/>
    </row>
    <row r="534">
      <c r="A534" s="65"/>
      <c r="H534" s="65"/>
    </row>
    <row r="535">
      <c r="A535" s="65"/>
      <c r="H535" s="65"/>
    </row>
    <row r="536">
      <c r="A536" s="65"/>
      <c r="H536" s="65"/>
    </row>
    <row r="537">
      <c r="A537" s="65"/>
      <c r="H537" s="65"/>
    </row>
    <row r="538">
      <c r="A538" s="65"/>
      <c r="H538" s="65"/>
    </row>
    <row r="539">
      <c r="A539" s="65"/>
      <c r="H539" s="65"/>
    </row>
    <row r="540">
      <c r="A540" s="65"/>
      <c r="H540" s="65"/>
    </row>
    <row r="541">
      <c r="A541" s="65"/>
      <c r="H541" s="65"/>
    </row>
    <row r="542">
      <c r="A542" s="65"/>
      <c r="H542" s="65"/>
    </row>
    <row r="543">
      <c r="A543" s="65"/>
      <c r="H543" s="65"/>
    </row>
    <row r="544">
      <c r="A544" s="65"/>
      <c r="H544" s="65"/>
    </row>
    <row r="545">
      <c r="A545" s="65"/>
      <c r="H545" s="65"/>
    </row>
    <row r="546">
      <c r="A546" s="65"/>
      <c r="H546" s="65"/>
    </row>
    <row r="547">
      <c r="A547" s="65"/>
      <c r="H547" s="65"/>
    </row>
    <row r="548">
      <c r="A548" s="65"/>
      <c r="H548" s="65"/>
    </row>
    <row r="549">
      <c r="A549" s="65"/>
      <c r="H549" s="65"/>
    </row>
    <row r="550">
      <c r="A550" s="65"/>
      <c r="H550" s="65"/>
    </row>
    <row r="551">
      <c r="A551" s="65"/>
      <c r="H551" s="65"/>
    </row>
    <row r="552">
      <c r="A552" s="65"/>
      <c r="H552" s="65"/>
    </row>
    <row r="553">
      <c r="A553" s="65"/>
      <c r="H553" s="65"/>
    </row>
    <row r="554">
      <c r="A554" s="65"/>
      <c r="H554" s="65"/>
    </row>
    <row r="555">
      <c r="A555" s="65"/>
      <c r="H555" s="65"/>
    </row>
    <row r="556">
      <c r="A556" s="65"/>
      <c r="H556" s="65"/>
    </row>
    <row r="557">
      <c r="A557" s="65"/>
      <c r="H557" s="65"/>
    </row>
    <row r="558">
      <c r="A558" s="65"/>
      <c r="H558" s="65"/>
    </row>
    <row r="559">
      <c r="A559" s="65"/>
      <c r="H559" s="65"/>
    </row>
    <row r="560">
      <c r="A560" s="65"/>
      <c r="H560" s="65"/>
    </row>
    <row r="561">
      <c r="A561" s="65"/>
      <c r="H561" s="65"/>
    </row>
    <row r="562">
      <c r="A562" s="65"/>
      <c r="H562" s="65"/>
    </row>
    <row r="563">
      <c r="A563" s="65"/>
      <c r="H563" s="65"/>
    </row>
    <row r="564">
      <c r="A564" s="65"/>
      <c r="H564" s="65"/>
    </row>
    <row r="565">
      <c r="A565" s="65"/>
      <c r="H565" s="65"/>
    </row>
    <row r="566">
      <c r="A566" s="65"/>
      <c r="H566" s="65"/>
    </row>
    <row r="567">
      <c r="A567" s="65"/>
      <c r="H567" s="65"/>
    </row>
    <row r="568">
      <c r="A568" s="65"/>
      <c r="H568" s="65"/>
    </row>
    <row r="569">
      <c r="A569" s="65"/>
      <c r="H569" s="65"/>
    </row>
    <row r="570">
      <c r="A570" s="65"/>
      <c r="H570" s="65"/>
    </row>
    <row r="571">
      <c r="A571" s="65"/>
      <c r="H571" s="65"/>
    </row>
    <row r="572">
      <c r="A572" s="65"/>
      <c r="H572" s="65"/>
    </row>
    <row r="573">
      <c r="A573" s="65"/>
      <c r="H573" s="65"/>
    </row>
    <row r="574">
      <c r="A574" s="65"/>
      <c r="H574" s="65"/>
    </row>
    <row r="575">
      <c r="A575" s="65"/>
      <c r="H575" s="65"/>
    </row>
    <row r="576">
      <c r="A576" s="65"/>
      <c r="H576" s="65"/>
    </row>
    <row r="577">
      <c r="A577" s="65"/>
      <c r="H577" s="65"/>
    </row>
    <row r="578">
      <c r="A578" s="65"/>
      <c r="H578" s="65"/>
    </row>
    <row r="579">
      <c r="A579" s="65"/>
      <c r="H579" s="65"/>
    </row>
    <row r="580">
      <c r="A580" s="65"/>
      <c r="H580" s="65"/>
    </row>
    <row r="581">
      <c r="A581" s="65"/>
      <c r="H581" s="65"/>
    </row>
    <row r="582">
      <c r="A582" s="65"/>
      <c r="H582" s="65"/>
    </row>
    <row r="583">
      <c r="A583" s="65"/>
      <c r="H583" s="65"/>
    </row>
    <row r="584">
      <c r="A584" s="65"/>
      <c r="H584" s="65"/>
    </row>
    <row r="585">
      <c r="A585" s="65"/>
      <c r="H585" s="65"/>
    </row>
    <row r="586">
      <c r="A586" s="65"/>
      <c r="H586" s="65"/>
    </row>
    <row r="587">
      <c r="A587" s="65"/>
      <c r="H587" s="65"/>
    </row>
    <row r="588">
      <c r="A588" s="65"/>
      <c r="H588" s="65"/>
    </row>
    <row r="589">
      <c r="A589" s="65"/>
      <c r="H589" s="65"/>
    </row>
    <row r="590">
      <c r="A590" s="65"/>
      <c r="H590" s="65"/>
    </row>
    <row r="591">
      <c r="A591" s="65"/>
      <c r="H591" s="65"/>
    </row>
    <row r="592">
      <c r="A592" s="65"/>
      <c r="H592" s="65"/>
    </row>
    <row r="593">
      <c r="A593" s="65"/>
      <c r="H593" s="65"/>
    </row>
    <row r="594">
      <c r="A594" s="65"/>
      <c r="H594" s="65"/>
    </row>
    <row r="595">
      <c r="A595" s="65"/>
      <c r="H595" s="65"/>
    </row>
    <row r="596">
      <c r="A596" s="65"/>
      <c r="H596" s="65"/>
    </row>
    <row r="597">
      <c r="A597" s="65"/>
      <c r="H597" s="65"/>
    </row>
    <row r="598">
      <c r="A598" s="65"/>
      <c r="H598" s="65"/>
    </row>
    <row r="599">
      <c r="A599" s="65"/>
      <c r="H599" s="65"/>
    </row>
    <row r="600">
      <c r="A600" s="65"/>
      <c r="H600" s="65"/>
    </row>
    <row r="601">
      <c r="A601" s="65"/>
      <c r="H601" s="65"/>
    </row>
    <row r="602">
      <c r="A602" s="65"/>
      <c r="H602" s="65"/>
    </row>
    <row r="603">
      <c r="A603" s="65"/>
      <c r="H603" s="65"/>
    </row>
    <row r="604">
      <c r="A604" s="65"/>
      <c r="H604" s="65"/>
    </row>
    <row r="605">
      <c r="A605" s="65"/>
      <c r="H605" s="65"/>
    </row>
    <row r="606">
      <c r="A606" s="65"/>
      <c r="H606" s="65"/>
    </row>
    <row r="607">
      <c r="A607" s="65"/>
      <c r="H607" s="65"/>
    </row>
    <row r="608">
      <c r="A608" s="65"/>
      <c r="H608" s="65"/>
    </row>
    <row r="609">
      <c r="A609" s="65"/>
      <c r="H609" s="65"/>
    </row>
    <row r="610">
      <c r="A610" s="65"/>
      <c r="H610" s="65"/>
    </row>
    <row r="611">
      <c r="A611" s="65"/>
      <c r="H611" s="65"/>
    </row>
    <row r="612">
      <c r="A612" s="65"/>
      <c r="H612" s="65"/>
    </row>
    <row r="613">
      <c r="A613" s="65"/>
      <c r="H613" s="65"/>
    </row>
    <row r="614">
      <c r="A614" s="65"/>
      <c r="H614" s="65"/>
    </row>
    <row r="615">
      <c r="A615" s="65"/>
      <c r="H615" s="65"/>
    </row>
    <row r="616">
      <c r="A616" s="65"/>
      <c r="H616" s="65"/>
    </row>
    <row r="617">
      <c r="A617" s="65"/>
      <c r="H617" s="65"/>
    </row>
    <row r="618">
      <c r="A618" s="65"/>
      <c r="H618" s="65"/>
    </row>
    <row r="619">
      <c r="A619" s="65"/>
      <c r="H619" s="65"/>
    </row>
    <row r="620">
      <c r="A620" s="65"/>
      <c r="H620" s="65"/>
    </row>
    <row r="621">
      <c r="A621" s="65"/>
      <c r="H621" s="65"/>
    </row>
    <row r="622">
      <c r="A622" s="65"/>
      <c r="H622" s="65"/>
    </row>
    <row r="623">
      <c r="A623" s="65"/>
      <c r="H623" s="65"/>
    </row>
    <row r="624">
      <c r="A624" s="65"/>
      <c r="H624" s="65"/>
    </row>
    <row r="625">
      <c r="A625" s="65"/>
      <c r="H625" s="65"/>
    </row>
    <row r="626">
      <c r="A626" s="65"/>
      <c r="H626" s="65"/>
    </row>
    <row r="627">
      <c r="A627" s="65"/>
      <c r="H627" s="65"/>
    </row>
    <row r="628">
      <c r="A628" s="65"/>
      <c r="H628" s="65"/>
    </row>
    <row r="629">
      <c r="A629" s="65"/>
      <c r="H629" s="65"/>
    </row>
    <row r="630">
      <c r="A630" s="65"/>
      <c r="H630" s="65"/>
    </row>
    <row r="631">
      <c r="A631" s="65"/>
      <c r="H631" s="65"/>
    </row>
    <row r="632">
      <c r="A632" s="65"/>
      <c r="H632" s="65"/>
    </row>
    <row r="633">
      <c r="A633" s="65"/>
      <c r="H633" s="65"/>
    </row>
    <row r="634">
      <c r="A634" s="65"/>
      <c r="H634" s="65"/>
    </row>
    <row r="635">
      <c r="A635" s="65"/>
      <c r="H635" s="65"/>
    </row>
    <row r="636">
      <c r="A636" s="65"/>
      <c r="H636" s="65"/>
    </row>
    <row r="637">
      <c r="A637" s="65"/>
      <c r="H637" s="65"/>
    </row>
    <row r="638">
      <c r="A638" s="65"/>
      <c r="H638" s="65"/>
    </row>
    <row r="639">
      <c r="A639" s="65"/>
      <c r="H639" s="65"/>
    </row>
    <row r="640">
      <c r="A640" s="65"/>
      <c r="H640" s="65"/>
    </row>
    <row r="641">
      <c r="A641" s="65"/>
      <c r="H641" s="65"/>
    </row>
    <row r="642">
      <c r="A642" s="65"/>
      <c r="H642" s="65"/>
    </row>
    <row r="643">
      <c r="A643" s="65"/>
      <c r="H643" s="65"/>
    </row>
    <row r="644">
      <c r="A644" s="65"/>
      <c r="H644" s="65"/>
    </row>
    <row r="645">
      <c r="A645" s="65"/>
      <c r="H645" s="65"/>
    </row>
    <row r="646">
      <c r="A646" s="65"/>
      <c r="H646" s="65"/>
    </row>
    <row r="647">
      <c r="A647" s="65"/>
      <c r="H647" s="65"/>
    </row>
    <row r="648">
      <c r="A648" s="65"/>
      <c r="H648" s="65"/>
    </row>
    <row r="649">
      <c r="A649" s="65"/>
      <c r="H649" s="65"/>
    </row>
    <row r="650">
      <c r="A650" s="65"/>
      <c r="H650" s="65"/>
    </row>
    <row r="651">
      <c r="A651" s="65"/>
      <c r="H651" s="65"/>
    </row>
    <row r="652">
      <c r="A652" s="65"/>
      <c r="H652" s="65"/>
    </row>
    <row r="653">
      <c r="A653" s="65"/>
      <c r="H653" s="65"/>
    </row>
    <row r="654">
      <c r="A654" s="65"/>
      <c r="H654" s="65"/>
    </row>
    <row r="655">
      <c r="A655" s="65"/>
      <c r="H655" s="65"/>
    </row>
    <row r="656">
      <c r="A656" s="65"/>
      <c r="H656" s="65"/>
    </row>
    <row r="657">
      <c r="A657" s="65"/>
      <c r="H657" s="65"/>
    </row>
    <row r="658">
      <c r="A658" s="65"/>
      <c r="H658" s="65"/>
    </row>
    <row r="659">
      <c r="A659" s="65"/>
      <c r="H659" s="65"/>
    </row>
    <row r="660">
      <c r="A660" s="65"/>
      <c r="H660" s="65"/>
    </row>
    <row r="661">
      <c r="A661" s="65"/>
      <c r="H661" s="65"/>
    </row>
    <row r="662">
      <c r="A662" s="65"/>
      <c r="H662" s="65"/>
    </row>
    <row r="663">
      <c r="A663" s="65"/>
      <c r="H663" s="65"/>
    </row>
    <row r="664">
      <c r="A664" s="65"/>
      <c r="H664" s="65"/>
    </row>
    <row r="665">
      <c r="A665" s="65"/>
      <c r="H665" s="65"/>
    </row>
    <row r="666">
      <c r="A666" s="65"/>
      <c r="H666" s="65"/>
    </row>
    <row r="667">
      <c r="A667" s="65"/>
      <c r="H667" s="65"/>
    </row>
    <row r="668">
      <c r="A668" s="65"/>
      <c r="H668" s="65"/>
    </row>
    <row r="669">
      <c r="A669" s="65"/>
      <c r="H669" s="65"/>
    </row>
    <row r="670">
      <c r="A670" s="65"/>
      <c r="H670" s="65"/>
    </row>
    <row r="671">
      <c r="A671" s="65"/>
      <c r="H671" s="65"/>
    </row>
    <row r="672">
      <c r="A672" s="65"/>
      <c r="H672" s="65"/>
    </row>
    <row r="673">
      <c r="A673" s="65"/>
      <c r="H673" s="65"/>
    </row>
    <row r="674">
      <c r="A674" s="65"/>
      <c r="H674" s="65"/>
    </row>
    <row r="675">
      <c r="A675" s="65"/>
      <c r="H675" s="65"/>
    </row>
    <row r="676">
      <c r="A676" s="65"/>
      <c r="H676" s="65"/>
    </row>
    <row r="677">
      <c r="A677" s="65"/>
      <c r="H677" s="65"/>
    </row>
    <row r="678">
      <c r="A678" s="65"/>
      <c r="H678" s="65"/>
    </row>
    <row r="679">
      <c r="A679" s="65"/>
      <c r="H679" s="65"/>
    </row>
    <row r="680">
      <c r="A680" s="65"/>
      <c r="H680" s="65"/>
    </row>
    <row r="681">
      <c r="A681" s="65"/>
      <c r="H681" s="65"/>
    </row>
    <row r="682">
      <c r="A682" s="65"/>
      <c r="H682" s="65"/>
    </row>
    <row r="683">
      <c r="A683" s="65"/>
      <c r="H683" s="65"/>
    </row>
    <row r="684">
      <c r="A684" s="65"/>
      <c r="H684" s="65"/>
    </row>
    <row r="685">
      <c r="A685" s="65"/>
      <c r="H685" s="65"/>
    </row>
    <row r="686">
      <c r="A686" s="65"/>
      <c r="H686" s="65"/>
    </row>
    <row r="687">
      <c r="A687" s="65"/>
      <c r="H687" s="65"/>
    </row>
    <row r="688">
      <c r="A688" s="65"/>
      <c r="H688" s="65"/>
    </row>
    <row r="689">
      <c r="A689" s="65"/>
      <c r="H689" s="65"/>
    </row>
    <row r="690">
      <c r="A690" s="65"/>
      <c r="H690" s="65"/>
    </row>
    <row r="691">
      <c r="A691" s="65"/>
      <c r="H691" s="65"/>
    </row>
    <row r="692">
      <c r="A692" s="65"/>
      <c r="H692" s="65"/>
    </row>
    <row r="693">
      <c r="A693" s="65"/>
      <c r="H693" s="65"/>
    </row>
    <row r="694">
      <c r="A694" s="65"/>
      <c r="H694" s="65"/>
    </row>
    <row r="695">
      <c r="A695" s="65"/>
      <c r="H695" s="65"/>
    </row>
    <row r="696">
      <c r="A696" s="65"/>
      <c r="H696" s="65"/>
    </row>
    <row r="697">
      <c r="A697" s="65"/>
      <c r="H697" s="65"/>
    </row>
    <row r="698">
      <c r="A698" s="65"/>
      <c r="H698" s="65"/>
    </row>
    <row r="699">
      <c r="A699" s="65"/>
      <c r="H699" s="65"/>
    </row>
    <row r="700">
      <c r="A700" s="65"/>
      <c r="H700" s="65"/>
    </row>
    <row r="701">
      <c r="A701" s="65"/>
      <c r="H701" s="65"/>
    </row>
    <row r="702">
      <c r="A702" s="65"/>
      <c r="H702" s="65"/>
    </row>
    <row r="703">
      <c r="A703" s="65"/>
      <c r="H703" s="65"/>
    </row>
    <row r="704">
      <c r="A704" s="65"/>
      <c r="H704" s="65"/>
    </row>
    <row r="705">
      <c r="A705" s="65"/>
      <c r="H705" s="65"/>
    </row>
    <row r="706">
      <c r="A706" s="65"/>
      <c r="H706" s="65"/>
    </row>
    <row r="707">
      <c r="A707" s="65"/>
      <c r="H707" s="65"/>
    </row>
    <row r="708">
      <c r="A708" s="65"/>
      <c r="H708" s="65"/>
    </row>
    <row r="709">
      <c r="A709" s="65"/>
      <c r="H709" s="65"/>
    </row>
    <row r="710">
      <c r="A710" s="65"/>
      <c r="H710" s="65"/>
    </row>
    <row r="711">
      <c r="A711" s="65"/>
      <c r="H711" s="65"/>
    </row>
    <row r="712">
      <c r="A712" s="65"/>
      <c r="H712" s="65"/>
    </row>
    <row r="713">
      <c r="A713" s="65"/>
      <c r="H713" s="65"/>
    </row>
    <row r="714">
      <c r="A714" s="65"/>
      <c r="H714" s="65"/>
    </row>
    <row r="715">
      <c r="A715" s="65"/>
      <c r="H715" s="65"/>
    </row>
    <row r="716">
      <c r="A716" s="65"/>
      <c r="H716" s="65"/>
    </row>
    <row r="717">
      <c r="A717" s="65"/>
      <c r="H717" s="65"/>
    </row>
    <row r="718">
      <c r="A718" s="65"/>
      <c r="H718" s="65"/>
    </row>
    <row r="719">
      <c r="A719" s="65"/>
      <c r="H719" s="65"/>
    </row>
    <row r="720">
      <c r="A720" s="65"/>
      <c r="H720" s="65"/>
    </row>
    <row r="721">
      <c r="A721" s="65"/>
      <c r="H721" s="65"/>
    </row>
    <row r="722">
      <c r="A722" s="65"/>
      <c r="H722" s="65"/>
    </row>
    <row r="723">
      <c r="A723" s="65"/>
      <c r="H723" s="65"/>
    </row>
    <row r="724">
      <c r="A724" s="65"/>
      <c r="H724" s="65"/>
    </row>
    <row r="725">
      <c r="A725" s="65"/>
      <c r="H725" s="65"/>
    </row>
    <row r="726">
      <c r="A726" s="65"/>
      <c r="H726" s="65"/>
    </row>
    <row r="727">
      <c r="A727" s="65"/>
      <c r="H727" s="65"/>
    </row>
    <row r="728">
      <c r="A728" s="65"/>
      <c r="H728" s="65"/>
    </row>
    <row r="729">
      <c r="A729" s="65"/>
      <c r="H729" s="65"/>
    </row>
    <row r="730">
      <c r="A730" s="65"/>
      <c r="H730" s="65"/>
    </row>
    <row r="731">
      <c r="A731" s="65"/>
      <c r="H731" s="65"/>
    </row>
    <row r="732">
      <c r="A732" s="65"/>
      <c r="H732" s="65"/>
    </row>
    <row r="733">
      <c r="A733" s="65"/>
      <c r="H733" s="65"/>
    </row>
    <row r="734">
      <c r="A734" s="65"/>
      <c r="H734" s="65"/>
    </row>
    <row r="735">
      <c r="A735" s="65"/>
      <c r="H735" s="65"/>
    </row>
    <row r="736">
      <c r="A736" s="65"/>
      <c r="H736" s="65"/>
    </row>
    <row r="737">
      <c r="A737" s="65"/>
      <c r="H737" s="65"/>
    </row>
    <row r="738">
      <c r="A738" s="65"/>
      <c r="H738" s="65"/>
    </row>
    <row r="739">
      <c r="A739" s="65"/>
      <c r="H739" s="65"/>
    </row>
    <row r="740">
      <c r="A740" s="65"/>
      <c r="H740" s="65"/>
    </row>
    <row r="741">
      <c r="A741" s="65"/>
      <c r="H741" s="65"/>
    </row>
    <row r="742">
      <c r="A742" s="65"/>
      <c r="H742" s="65"/>
    </row>
    <row r="743">
      <c r="A743" s="65"/>
      <c r="H743" s="65"/>
    </row>
    <row r="744">
      <c r="A744" s="65"/>
      <c r="H744" s="65"/>
    </row>
    <row r="745">
      <c r="A745" s="65"/>
      <c r="H745" s="65"/>
    </row>
    <row r="746">
      <c r="A746" s="65"/>
      <c r="H746" s="65"/>
    </row>
    <row r="747">
      <c r="A747" s="65"/>
      <c r="H747" s="65"/>
    </row>
    <row r="748">
      <c r="A748" s="65"/>
      <c r="H748" s="65"/>
    </row>
    <row r="749">
      <c r="A749" s="65"/>
      <c r="H749" s="65"/>
    </row>
    <row r="750">
      <c r="A750" s="65"/>
      <c r="H750" s="65"/>
    </row>
    <row r="751">
      <c r="A751" s="65"/>
      <c r="H751" s="65"/>
    </row>
    <row r="752">
      <c r="A752" s="65"/>
      <c r="H752" s="65"/>
    </row>
    <row r="753">
      <c r="A753" s="65"/>
      <c r="H753" s="65"/>
    </row>
    <row r="754">
      <c r="A754" s="65"/>
      <c r="H754" s="65"/>
    </row>
    <row r="755">
      <c r="A755" s="65"/>
      <c r="H755" s="65"/>
    </row>
    <row r="756">
      <c r="A756" s="65"/>
      <c r="H756" s="65"/>
    </row>
    <row r="757">
      <c r="A757" s="65"/>
      <c r="H757" s="65"/>
    </row>
    <row r="758">
      <c r="A758" s="65"/>
      <c r="H758" s="65"/>
    </row>
    <row r="759">
      <c r="A759" s="65"/>
      <c r="H759" s="65"/>
    </row>
    <row r="760">
      <c r="A760" s="65"/>
      <c r="H760" s="65"/>
    </row>
    <row r="761">
      <c r="A761" s="65"/>
      <c r="H761" s="65"/>
    </row>
    <row r="762">
      <c r="A762" s="65"/>
      <c r="H762" s="65"/>
    </row>
    <row r="763">
      <c r="A763" s="65"/>
      <c r="H763" s="65"/>
    </row>
    <row r="764">
      <c r="A764" s="65"/>
      <c r="H764" s="65"/>
    </row>
    <row r="765">
      <c r="A765" s="65"/>
      <c r="H765" s="65"/>
    </row>
    <row r="766">
      <c r="A766" s="65"/>
      <c r="H766" s="65"/>
    </row>
    <row r="767">
      <c r="A767" s="65"/>
      <c r="H767" s="65"/>
    </row>
    <row r="768">
      <c r="A768" s="65"/>
      <c r="H768" s="65"/>
    </row>
    <row r="769">
      <c r="A769" s="65"/>
      <c r="H769" s="65"/>
    </row>
    <row r="770">
      <c r="A770" s="65"/>
      <c r="H770" s="65"/>
    </row>
    <row r="771">
      <c r="A771" s="65"/>
      <c r="H771" s="65"/>
    </row>
    <row r="772">
      <c r="A772" s="65"/>
      <c r="H772" s="65"/>
    </row>
    <row r="773">
      <c r="A773" s="65"/>
      <c r="H773" s="65"/>
    </row>
    <row r="774">
      <c r="A774" s="65"/>
      <c r="H774" s="65"/>
    </row>
    <row r="775">
      <c r="A775" s="65"/>
      <c r="H775" s="65"/>
    </row>
    <row r="776">
      <c r="A776" s="65"/>
      <c r="H776" s="65"/>
    </row>
    <row r="777">
      <c r="A777" s="65"/>
      <c r="H777" s="65"/>
    </row>
    <row r="778">
      <c r="A778" s="65"/>
      <c r="H778" s="65"/>
    </row>
    <row r="779">
      <c r="A779" s="65"/>
      <c r="H779" s="65"/>
    </row>
    <row r="780">
      <c r="A780" s="65"/>
      <c r="H780" s="65"/>
    </row>
    <row r="781">
      <c r="A781" s="65"/>
      <c r="H781" s="65"/>
    </row>
    <row r="782">
      <c r="A782" s="65"/>
      <c r="H782" s="65"/>
    </row>
    <row r="783">
      <c r="A783" s="65"/>
      <c r="H783" s="65"/>
    </row>
    <row r="784">
      <c r="A784" s="65"/>
      <c r="H784" s="65"/>
    </row>
    <row r="785">
      <c r="A785" s="65"/>
      <c r="H785" s="65"/>
    </row>
    <row r="786">
      <c r="A786" s="65"/>
      <c r="H786" s="65"/>
    </row>
    <row r="787">
      <c r="A787" s="65"/>
      <c r="H787" s="65"/>
    </row>
    <row r="788">
      <c r="A788" s="65"/>
      <c r="H788" s="65"/>
    </row>
    <row r="789">
      <c r="A789" s="65"/>
      <c r="H789" s="65"/>
    </row>
    <row r="790">
      <c r="A790" s="65"/>
      <c r="H790" s="65"/>
    </row>
    <row r="791">
      <c r="A791" s="65"/>
      <c r="H791" s="65"/>
    </row>
    <row r="792">
      <c r="A792" s="65"/>
      <c r="H792" s="65"/>
    </row>
    <row r="793">
      <c r="A793" s="65"/>
      <c r="H793" s="65"/>
    </row>
    <row r="794">
      <c r="A794" s="65"/>
      <c r="H794" s="65"/>
    </row>
    <row r="795">
      <c r="A795" s="65"/>
      <c r="H795" s="65"/>
    </row>
    <row r="796">
      <c r="A796" s="65"/>
      <c r="H796" s="65"/>
    </row>
    <row r="797">
      <c r="A797" s="65"/>
      <c r="H797" s="65"/>
    </row>
    <row r="798">
      <c r="A798" s="65"/>
      <c r="H798" s="65"/>
    </row>
    <row r="799">
      <c r="A799" s="65"/>
      <c r="H799" s="65"/>
    </row>
    <row r="800">
      <c r="A800" s="65"/>
      <c r="H800" s="65"/>
    </row>
    <row r="801">
      <c r="A801" s="65"/>
      <c r="H801" s="65"/>
    </row>
    <row r="802">
      <c r="A802" s="65"/>
      <c r="H802" s="65"/>
    </row>
    <row r="803">
      <c r="A803" s="65"/>
      <c r="H803" s="65"/>
    </row>
    <row r="804">
      <c r="A804" s="65"/>
      <c r="H804" s="65"/>
    </row>
    <row r="805">
      <c r="A805" s="65"/>
      <c r="H805" s="65"/>
    </row>
    <row r="806">
      <c r="A806" s="65"/>
      <c r="H806" s="65"/>
    </row>
    <row r="807">
      <c r="A807" s="65"/>
      <c r="H807" s="65"/>
    </row>
    <row r="808">
      <c r="A808" s="65"/>
      <c r="H808" s="65"/>
    </row>
    <row r="809">
      <c r="A809" s="65"/>
      <c r="H809" s="65"/>
    </row>
    <row r="810">
      <c r="A810" s="65"/>
      <c r="H810" s="65"/>
    </row>
    <row r="811">
      <c r="A811" s="65"/>
      <c r="H811" s="65"/>
    </row>
    <row r="812">
      <c r="A812" s="65"/>
      <c r="H812" s="65"/>
    </row>
    <row r="813">
      <c r="A813" s="65"/>
      <c r="H813" s="65"/>
    </row>
    <row r="814">
      <c r="A814" s="65"/>
      <c r="H814" s="65"/>
    </row>
    <row r="815">
      <c r="A815" s="65"/>
      <c r="H815" s="65"/>
    </row>
    <row r="816">
      <c r="A816" s="65"/>
      <c r="H816" s="65"/>
    </row>
    <row r="817">
      <c r="A817" s="65"/>
      <c r="H817" s="65"/>
    </row>
    <row r="818">
      <c r="A818" s="65"/>
      <c r="H818" s="65"/>
    </row>
    <row r="819">
      <c r="A819" s="65"/>
      <c r="H819" s="65"/>
    </row>
    <row r="820">
      <c r="A820" s="65"/>
      <c r="H820" s="65"/>
    </row>
    <row r="821">
      <c r="A821" s="65"/>
      <c r="H821" s="65"/>
    </row>
    <row r="822">
      <c r="A822" s="65"/>
      <c r="H822" s="65"/>
    </row>
    <row r="823">
      <c r="A823" s="65"/>
      <c r="H823" s="65"/>
    </row>
    <row r="824">
      <c r="A824" s="65"/>
      <c r="H824" s="65"/>
    </row>
    <row r="825">
      <c r="A825" s="65"/>
      <c r="H825" s="65"/>
    </row>
    <row r="826">
      <c r="A826" s="65"/>
      <c r="H826" s="65"/>
    </row>
    <row r="827">
      <c r="A827" s="65"/>
      <c r="H827" s="65"/>
    </row>
    <row r="828">
      <c r="A828" s="65"/>
      <c r="H828" s="65"/>
    </row>
    <row r="829">
      <c r="A829" s="65"/>
      <c r="H829" s="65"/>
    </row>
    <row r="830">
      <c r="A830" s="65"/>
      <c r="H830" s="65"/>
    </row>
    <row r="831">
      <c r="A831" s="65"/>
      <c r="H831" s="65"/>
    </row>
    <row r="832">
      <c r="A832" s="65"/>
      <c r="H832" s="65"/>
    </row>
    <row r="833">
      <c r="A833" s="65"/>
      <c r="H833" s="65"/>
    </row>
    <row r="834">
      <c r="A834" s="65"/>
      <c r="H834" s="65"/>
    </row>
    <row r="835">
      <c r="A835" s="65"/>
      <c r="H835" s="65"/>
    </row>
    <row r="836">
      <c r="A836" s="65"/>
      <c r="H836" s="65"/>
    </row>
    <row r="837">
      <c r="A837" s="65"/>
      <c r="H837" s="65"/>
    </row>
    <row r="838">
      <c r="A838" s="65"/>
      <c r="H838" s="65"/>
    </row>
    <row r="839">
      <c r="A839" s="65"/>
      <c r="H839" s="65"/>
    </row>
    <row r="840">
      <c r="A840" s="65"/>
      <c r="H840" s="65"/>
    </row>
    <row r="841">
      <c r="A841" s="65"/>
      <c r="H841" s="65"/>
    </row>
    <row r="842">
      <c r="A842" s="65"/>
      <c r="H842" s="65"/>
    </row>
    <row r="843">
      <c r="A843" s="65"/>
      <c r="H843" s="65"/>
    </row>
    <row r="844">
      <c r="A844" s="65"/>
      <c r="H844" s="65"/>
    </row>
    <row r="845">
      <c r="A845" s="65"/>
      <c r="H845" s="65"/>
    </row>
    <row r="846">
      <c r="A846" s="65"/>
      <c r="H846" s="65"/>
    </row>
    <row r="847">
      <c r="A847" s="65"/>
      <c r="H847" s="65"/>
    </row>
    <row r="848">
      <c r="A848" s="65"/>
      <c r="H848" s="65"/>
    </row>
    <row r="849">
      <c r="A849" s="65"/>
      <c r="H849" s="65"/>
    </row>
    <row r="850">
      <c r="A850" s="65"/>
      <c r="H850" s="65"/>
    </row>
    <row r="851">
      <c r="A851" s="65"/>
      <c r="H851" s="65"/>
    </row>
    <row r="852">
      <c r="A852" s="65"/>
      <c r="H852" s="65"/>
    </row>
    <row r="853">
      <c r="A853" s="65"/>
      <c r="H853" s="65"/>
    </row>
    <row r="854">
      <c r="A854" s="65"/>
      <c r="H854" s="65"/>
    </row>
    <row r="855">
      <c r="A855" s="65"/>
      <c r="H855" s="65"/>
    </row>
    <row r="856">
      <c r="A856" s="65"/>
      <c r="H856" s="65"/>
    </row>
    <row r="857">
      <c r="A857" s="65"/>
      <c r="H857" s="65"/>
    </row>
    <row r="858">
      <c r="A858" s="65"/>
      <c r="H858" s="65"/>
    </row>
    <row r="859">
      <c r="A859" s="65"/>
      <c r="H859" s="65"/>
    </row>
    <row r="860">
      <c r="A860" s="65"/>
      <c r="H860" s="65"/>
    </row>
    <row r="861">
      <c r="A861" s="65"/>
      <c r="H861" s="65"/>
    </row>
    <row r="862">
      <c r="A862" s="65"/>
      <c r="H862" s="65"/>
    </row>
    <row r="863">
      <c r="A863" s="65"/>
      <c r="H863" s="65"/>
    </row>
    <row r="864">
      <c r="A864" s="65"/>
      <c r="H864" s="65"/>
    </row>
    <row r="865">
      <c r="A865" s="65"/>
      <c r="H865" s="65"/>
    </row>
    <row r="866">
      <c r="A866" s="65"/>
      <c r="H866" s="65"/>
    </row>
    <row r="867">
      <c r="A867" s="65"/>
      <c r="H867" s="65"/>
    </row>
    <row r="868">
      <c r="A868" s="65"/>
      <c r="H868" s="65"/>
    </row>
    <row r="869">
      <c r="A869" s="65"/>
      <c r="H869" s="65"/>
    </row>
    <row r="870">
      <c r="A870" s="65"/>
      <c r="H870" s="65"/>
    </row>
    <row r="871">
      <c r="A871" s="65"/>
      <c r="H871" s="65"/>
    </row>
    <row r="872">
      <c r="A872" s="65"/>
      <c r="H872" s="65"/>
    </row>
    <row r="873">
      <c r="A873" s="65"/>
      <c r="H873" s="65"/>
    </row>
    <row r="874">
      <c r="A874" s="65"/>
      <c r="H874" s="65"/>
    </row>
    <row r="875">
      <c r="A875" s="65"/>
      <c r="H875" s="65"/>
    </row>
    <row r="876">
      <c r="A876" s="65"/>
      <c r="H876" s="65"/>
    </row>
    <row r="877">
      <c r="A877" s="65"/>
      <c r="H877" s="65"/>
    </row>
    <row r="878">
      <c r="A878" s="65"/>
      <c r="H878" s="65"/>
    </row>
    <row r="879">
      <c r="A879" s="65"/>
      <c r="H879" s="65"/>
    </row>
    <row r="880">
      <c r="A880" s="65"/>
      <c r="H880" s="65"/>
    </row>
    <row r="881">
      <c r="A881" s="65"/>
      <c r="H881" s="65"/>
    </row>
    <row r="882">
      <c r="A882" s="65"/>
      <c r="H882" s="65"/>
    </row>
    <row r="883">
      <c r="A883" s="65"/>
      <c r="H883" s="65"/>
    </row>
    <row r="884">
      <c r="A884" s="65"/>
      <c r="H884" s="65"/>
    </row>
    <row r="885">
      <c r="A885" s="65"/>
      <c r="H885" s="65"/>
    </row>
    <row r="886">
      <c r="A886" s="65"/>
      <c r="H886" s="65"/>
    </row>
    <row r="887">
      <c r="A887" s="65"/>
      <c r="H887" s="65"/>
    </row>
    <row r="888">
      <c r="A888" s="65"/>
      <c r="H888" s="65"/>
    </row>
    <row r="889">
      <c r="A889" s="65"/>
      <c r="H889" s="65"/>
    </row>
    <row r="890">
      <c r="A890" s="65"/>
      <c r="H890" s="65"/>
    </row>
    <row r="891">
      <c r="A891" s="65"/>
      <c r="H891" s="65"/>
    </row>
    <row r="892">
      <c r="A892" s="65"/>
      <c r="H892" s="65"/>
    </row>
    <row r="893">
      <c r="A893" s="65"/>
      <c r="H893" s="65"/>
    </row>
    <row r="894">
      <c r="A894" s="65"/>
      <c r="H894" s="65"/>
    </row>
    <row r="895">
      <c r="A895" s="65"/>
      <c r="H895" s="65"/>
    </row>
    <row r="896">
      <c r="A896" s="65"/>
      <c r="H896" s="65"/>
    </row>
    <row r="897">
      <c r="A897" s="65"/>
      <c r="H897" s="65"/>
    </row>
    <row r="898">
      <c r="A898" s="65"/>
      <c r="H898" s="65"/>
    </row>
    <row r="899">
      <c r="A899" s="65"/>
      <c r="H899" s="65"/>
    </row>
    <row r="900">
      <c r="A900" s="65"/>
      <c r="H900" s="65"/>
    </row>
    <row r="901">
      <c r="A901" s="65"/>
      <c r="H901" s="65"/>
    </row>
    <row r="902">
      <c r="A902" s="65"/>
      <c r="H902" s="65"/>
    </row>
    <row r="903">
      <c r="A903" s="65"/>
      <c r="H903" s="65"/>
    </row>
    <row r="904">
      <c r="A904" s="65"/>
      <c r="H904" s="65"/>
    </row>
    <row r="905">
      <c r="A905" s="65"/>
      <c r="H905" s="65"/>
    </row>
    <row r="906">
      <c r="A906" s="65"/>
      <c r="H906" s="65"/>
    </row>
    <row r="907">
      <c r="A907" s="65"/>
      <c r="H907" s="65"/>
    </row>
    <row r="908">
      <c r="A908" s="65"/>
      <c r="H908" s="65"/>
    </row>
    <row r="909">
      <c r="A909" s="65"/>
      <c r="H909" s="65"/>
    </row>
    <row r="910">
      <c r="A910" s="65"/>
      <c r="H910" s="65"/>
    </row>
    <row r="911">
      <c r="A911" s="65"/>
      <c r="H911" s="65"/>
    </row>
    <row r="912">
      <c r="A912" s="65"/>
      <c r="H912" s="65"/>
    </row>
    <row r="913">
      <c r="A913" s="65"/>
      <c r="H913" s="65"/>
    </row>
    <row r="914">
      <c r="A914" s="65"/>
      <c r="H914" s="65"/>
    </row>
    <row r="915">
      <c r="A915" s="65"/>
      <c r="H915" s="65"/>
    </row>
    <row r="916">
      <c r="A916" s="65"/>
      <c r="H916" s="65"/>
    </row>
    <row r="917">
      <c r="A917" s="65"/>
      <c r="H917" s="65"/>
    </row>
    <row r="918">
      <c r="A918" s="65"/>
      <c r="H918" s="65"/>
    </row>
    <row r="919">
      <c r="A919" s="65"/>
      <c r="H919" s="65"/>
    </row>
    <row r="920">
      <c r="A920" s="65"/>
      <c r="H920" s="65"/>
    </row>
    <row r="921">
      <c r="A921" s="65"/>
      <c r="H921" s="65"/>
    </row>
    <row r="922">
      <c r="A922" s="65"/>
      <c r="H922" s="65"/>
    </row>
    <row r="923">
      <c r="A923" s="65"/>
      <c r="H923" s="65"/>
    </row>
    <row r="924">
      <c r="A924" s="65"/>
      <c r="H924" s="65"/>
    </row>
    <row r="925">
      <c r="A925" s="65"/>
      <c r="H925" s="65"/>
    </row>
    <row r="926">
      <c r="A926" s="65"/>
      <c r="H926" s="65"/>
    </row>
    <row r="927">
      <c r="A927" s="65"/>
      <c r="H927" s="65"/>
    </row>
    <row r="928">
      <c r="A928" s="65"/>
      <c r="H928" s="65"/>
    </row>
    <row r="929">
      <c r="A929" s="65"/>
      <c r="H929" s="65"/>
    </row>
    <row r="930">
      <c r="A930" s="65"/>
      <c r="H930" s="65"/>
    </row>
    <row r="931">
      <c r="A931" s="65"/>
      <c r="H931" s="65"/>
    </row>
    <row r="932">
      <c r="A932" s="65"/>
      <c r="H932" s="65"/>
    </row>
    <row r="933">
      <c r="A933" s="65"/>
      <c r="H933" s="65"/>
    </row>
    <row r="934">
      <c r="A934" s="65"/>
      <c r="H934" s="65"/>
    </row>
    <row r="935">
      <c r="A935" s="65"/>
      <c r="H935" s="65"/>
    </row>
    <row r="936">
      <c r="A936" s="65"/>
      <c r="H936" s="65"/>
    </row>
    <row r="937">
      <c r="A937" s="65"/>
      <c r="H937" s="65"/>
    </row>
    <row r="938">
      <c r="A938" s="65"/>
      <c r="H938" s="65"/>
    </row>
    <row r="939">
      <c r="A939" s="65"/>
      <c r="H939" s="65"/>
    </row>
    <row r="940">
      <c r="A940" s="65"/>
      <c r="H940" s="65"/>
    </row>
    <row r="941">
      <c r="A941" s="65"/>
      <c r="H941" s="65"/>
    </row>
    <row r="942">
      <c r="A942" s="65"/>
      <c r="H942" s="65"/>
    </row>
    <row r="943">
      <c r="A943" s="65"/>
      <c r="H943" s="65"/>
    </row>
    <row r="944">
      <c r="A944" s="65"/>
      <c r="H944" s="65"/>
    </row>
    <row r="945">
      <c r="A945" s="65"/>
      <c r="H945" s="65"/>
    </row>
    <row r="946">
      <c r="A946" s="65"/>
      <c r="H946" s="65"/>
    </row>
    <row r="947">
      <c r="A947" s="65"/>
      <c r="H947" s="65"/>
    </row>
    <row r="948">
      <c r="A948" s="65"/>
      <c r="H948" s="65"/>
    </row>
    <row r="949">
      <c r="A949" s="65"/>
      <c r="H949" s="65"/>
    </row>
    <row r="950">
      <c r="A950" s="65"/>
      <c r="H950" s="65"/>
    </row>
    <row r="951">
      <c r="A951" s="65"/>
      <c r="H951" s="65"/>
    </row>
    <row r="952">
      <c r="A952" s="65"/>
      <c r="H952" s="65"/>
    </row>
    <row r="953">
      <c r="A953" s="65"/>
      <c r="H953" s="65"/>
    </row>
    <row r="954">
      <c r="A954" s="65"/>
      <c r="H954" s="65"/>
    </row>
    <row r="955">
      <c r="A955" s="65"/>
      <c r="H955" s="65"/>
    </row>
    <row r="956">
      <c r="A956" s="65"/>
      <c r="H956" s="65"/>
    </row>
    <row r="957">
      <c r="A957" s="65"/>
      <c r="H957" s="65"/>
    </row>
    <row r="958">
      <c r="A958" s="65"/>
      <c r="H958" s="65"/>
    </row>
    <row r="959">
      <c r="A959" s="65"/>
      <c r="H959" s="65"/>
    </row>
    <row r="960">
      <c r="A960" s="65"/>
      <c r="H960" s="65"/>
    </row>
    <row r="961">
      <c r="A961" s="65"/>
      <c r="H961" s="65"/>
    </row>
    <row r="962">
      <c r="A962" s="65"/>
      <c r="H962" s="65"/>
    </row>
    <row r="963">
      <c r="A963" s="65"/>
      <c r="H963" s="65"/>
    </row>
    <row r="964">
      <c r="A964" s="65"/>
      <c r="H964" s="65"/>
    </row>
    <row r="965">
      <c r="A965" s="65"/>
      <c r="H965" s="65"/>
    </row>
    <row r="966">
      <c r="A966" s="65"/>
      <c r="H966" s="65"/>
    </row>
    <row r="967">
      <c r="A967" s="65"/>
      <c r="H967" s="65"/>
    </row>
    <row r="968">
      <c r="A968" s="65"/>
      <c r="H968" s="65"/>
    </row>
    <row r="969">
      <c r="A969" s="65"/>
      <c r="H969" s="65"/>
    </row>
    <row r="970">
      <c r="A970" s="65"/>
      <c r="H970" s="65"/>
    </row>
    <row r="971">
      <c r="A971" s="65"/>
      <c r="H971" s="65"/>
    </row>
    <row r="972">
      <c r="A972" s="65"/>
      <c r="H972" s="65"/>
    </row>
    <row r="973">
      <c r="A973" s="65"/>
      <c r="H973" s="65"/>
    </row>
    <row r="974">
      <c r="A974" s="65"/>
      <c r="H974" s="65"/>
    </row>
    <row r="975">
      <c r="A975" s="65"/>
      <c r="H975" s="65"/>
    </row>
    <row r="976">
      <c r="A976" s="65"/>
      <c r="H976" s="65"/>
    </row>
    <row r="977">
      <c r="A977" s="65"/>
      <c r="H977" s="65"/>
    </row>
    <row r="978">
      <c r="A978" s="65"/>
      <c r="H978" s="65"/>
    </row>
    <row r="979">
      <c r="A979" s="65"/>
      <c r="H979" s="65"/>
    </row>
    <row r="980">
      <c r="A980" s="65"/>
      <c r="H980" s="65"/>
    </row>
    <row r="981">
      <c r="A981" s="65"/>
      <c r="H981" s="65"/>
    </row>
    <row r="982">
      <c r="A982" s="65"/>
      <c r="H982" s="65"/>
    </row>
    <row r="983">
      <c r="A983" s="65"/>
      <c r="H983" s="65"/>
    </row>
    <row r="984">
      <c r="A984" s="65"/>
      <c r="H984" s="65"/>
    </row>
    <row r="985">
      <c r="A985" s="65"/>
      <c r="H985" s="65"/>
    </row>
    <row r="986">
      <c r="A986" s="65"/>
      <c r="H986" s="65"/>
    </row>
    <row r="987">
      <c r="A987" s="65"/>
      <c r="H987" s="65"/>
    </row>
    <row r="988">
      <c r="A988" s="65"/>
      <c r="H988" s="65"/>
    </row>
    <row r="989">
      <c r="A989" s="65"/>
      <c r="H989" s="65"/>
    </row>
    <row r="990">
      <c r="A990" s="65"/>
      <c r="H990" s="65"/>
    </row>
    <row r="991">
      <c r="A991" s="65"/>
      <c r="H991" s="65"/>
    </row>
    <row r="992">
      <c r="A992" s="65"/>
      <c r="H992" s="65"/>
    </row>
    <row r="993">
      <c r="A993" s="65"/>
      <c r="H993" s="65"/>
    </row>
    <row r="994">
      <c r="A994" s="65"/>
      <c r="H994" s="65"/>
    </row>
    <row r="995">
      <c r="A995" s="65"/>
      <c r="H995" s="65"/>
    </row>
    <row r="996">
      <c r="A996" s="65"/>
      <c r="H996" s="65"/>
    </row>
    <row r="997">
      <c r="A997" s="65"/>
      <c r="H997" s="65"/>
    </row>
    <row r="998">
      <c r="A998" s="65"/>
      <c r="H998" s="65"/>
    </row>
    <row r="999">
      <c r="A999" s="65"/>
      <c r="H999" s="65"/>
    </row>
    <row r="1000">
      <c r="A1000" s="65"/>
      <c r="H1000" s="65"/>
    </row>
    <row r="1001">
      <c r="A1001" s="65"/>
      <c r="H1001" s="65"/>
    </row>
    <row r="1002">
      <c r="A1002" s="65"/>
      <c r="H1002" s="65"/>
    </row>
    <row r="1003">
      <c r="A1003" s="65"/>
      <c r="H1003" s="65"/>
    </row>
    <row r="1004">
      <c r="A1004" s="65"/>
      <c r="H1004" s="65"/>
    </row>
    <row r="1005">
      <c r="A1005" s="65"/>
      <c r="H1005" s="65"/>
    </row>
    <row r="1006">
      <c r="A1006" s="65"/>
      <c r="H1006" s="65"/>
    </row>
    <row r="1007">
      <c r="A1007" s="65"/>
      <c r="H1007" s="65"/>
    </row>
    <row r="1008">
      <c r="A1008" s="65"/>
      <c r="H1008" s="65"/>
    </row>
    <row r="1009">
      <c r="A1009" s="65"/>
      <c r="H1009" s="65"/>
    </row>
  </sheetData>
  <mergeCells count="59">
    <mergeCell ref="C65:F65"/>
    <mergeCell ref="C66:F66"/>
    <mergeCell ref="C68:F68"/>
    <mergeCell ref="C69:F69"/>
    <mergeCell ref="C71:F71"/>
    <mergeCell ref="C72:F72"/>
    <mergeCell ref="C74:F74"/>
    <mergeCell ref="C75:F75"/>
    <mergeCell ref="C77:F77"/>
    <mergeCell ref="C78:F78"/>
    <mergeCell ref="C80:F80"/>
    <mergeCell ref="C81:F81"/>
    <mergeCell ref="C83:F83"/>
    <mergeCell ref="C84:F84"/>
    <mergeCell ref="F6:F7"/>
    <mergeCell ref="G6:G7"/>
    <mergeCell ref="B1:G1"/>
    <mergeCell ref="C4:C5"/>
    <mergeCell ref="E4:E5"/>
    <mergeCell ref="F4:F5"/>
    <mergeCell ref="G4:G5"/>
    <mergeCell ref="C6:C7"/>
    <mergeCell ref="E6:E7"/>
    <mergeCell ref="C11:C12"/>
    <mergeCell ref="E11:E12"/>
    <mergeCell ref="F11:F12"/>
    <mergeCell ref="G11:G12"/>
    <mergeCell ref="E16:E17"/>
    <mergeCell ref="F16:F17"/>
    <mergeCell ref="G16:G17"/>
    <mergeCell ref="C16:C17"/>
    <mergeCell ref="C21:C22"/>
    <mergeCell ref="E21:E22"/>
    <mergeCell ref="F21:F22"/>
    <mergeCell ref="G21:G22"/>
    <mergeCell ref="C41:F41"/>
    <mergeCell ref="C42:F42"/>
    <mergeCell ref="C44:F44"/>
    <mergeCell ref="C45:F45"/>
    <mergeCell ref="C47:F47"/>
    <mergeCell ref="C48:F48"/>
    <mergeCell ref="C50:F50"/>
    <mergeCell ref="C51:F51"/>
    <mergeCell ref="C53:F53"/>
    <mergeCell ref="C54:F54"/>
    <mergeCell ref="C56:F56"/>
    <mergeCell ref="C57:F57"/>
    <mergeCell ref="C59:F59"/>
    <mergeCell ref="C60:F60"/>
    <mergeCell ref="C62:F62"/>
    <mergeCell ref="C63:F63"/>
    <mergeCell ref="C86:F86"/>
    <mergeCell ref="C87:F87"/>
    <mergeCell ref="C89:F89"/>
    <mergeCell ref="C90:F90"/>
    <mergeCell ref="C92:F92"/>
    <mergeCell ref="C93:F93"/>
    <mergeCell ref="C95:F95"/>
    <mergeCell ref="C96:F96"/>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587" t="s">
        <v>241</v>
      </c>
      <c r="C1" s="518"/>
      <c r="D1" s="518"/>
      <c r="E1" s="518"/>
      <c r="F1" s="518"/>
    </row>
    <row r="2">
      <c r="B2" s="519" t="s">
        <v>249</v>
      </c>
      <c r="C2" s="520" t="s">
        <v>1587</v>
      </c>
      <c r="D2" s="521" t="s">
        <v>1289</v>
      </c>
      <c r="E2" s="560"/>
      <c r="F2" s="579"/>
    </row>
    <row r="3" ht="15.0" customHeight="1">
      <c r="B3" s="523" t="s">
        <v>35</v>
      </c>
      <c r="C3" s="530" t="s">
        <v>25</v>
      </c>
      <c r="D3" s="525" t="s">
        <v>1588</v>
      </c>
      <c r="E3" s="543"/>
      <c r="F3" s="543"/>
    </row>
    <row r="4" ht="15.0" customHeight="1">
      <c r="B4" s="523" t="s">
        <v>35</v>
      </c>
      <c r="D4" s="525" t="s">
        <v>1589</v>
      </c>
      <c r="E4" s="543"/>
      <c r="F4" s="543"/>
    </row>
    <row r="5">
      <c r="B5" s="526" t="s">
        <v>36</v>
      </c>
      <c r="C5" s="527" t="s">
        <v>25</v>
      </c>
      <c r="D5" s="528" t="s">
        <v>1590</v>
      </c>
      <c r="E5" s="588"/>
      <c r="F5" s="588"/>
    </row>
    <row r="6">
      <c r="B6" s="529" t="s">
        <v>37</v>
      </c>
      <c r="C6" s="530" t="s">
        <v>25</v>
      </c>
      <c r="D6" s="525" t="s">
        <v>87</v>
      </c>
      <c r="E6" s="589"/>
      <c r="F6" s="543"/>
    </row>
    <row r="7">
      <c r="B7" s="526" t="s">
        <v>38</v>
      </c>
      <c r="C7" s="527" t="s">
        <v>25</v>
      </c>
      <c r="D7" s="528" t="s">
        <v>1295</v>
      </c>
      <c r="E7" s="588"/>
      <c r="F7" s="588"/>
    </row>
    <row r="8">
      <c r="B8" s="529" t="s">
        <v>39</v>
      </c>
      <c r="C8" s="530" t="s">
        <v>61</v>
      </c>
      <c r="D8" s="525" t="s">
        <v>1296</v>
      </c>
      <c r="E8" s="543"/>
      <c r="F8" s="589"/>
    </row>
    <row r="9">
      <c r="B9" s="526" t="s">
        <v>990</v>
      </c>
      <c r="C9" s="527" t="s">
        <v>61</v>
      </c>
      <c r="D9" s="528" t="s">
        <v>87</v>
      </c>
      <c r="E9" s="590"/>
      <c r="F9" s="590"/>
    </row>
    <row r="10">
      <c r="B10" s="529" t="s">
        <v>1089</v>
      </c>
      <c r="C10" s="530" t="s">
        <v>61</v>
      </c>
      <c r="D10" s="525" t="s">
        <v>87</v>
      </c>
      <c r="E10" s="589"/>
      <c r="F10" s="589"/>
    </row>
    <row r="11">
      <c r="B11" s="526" t="s">
        <v>1149</v>
      </c>
      <c r="C11" s="527" t="s">
        <v>61</v>
      </c>
      <c r="D11" s="528" t="s">
        <v>1295</v>
      </c>
      <c r="E11" s="588"/>
      <c r="F11" s="590"/>
    </row>
    <row r="12">
      <c r="B12" s="529" t="s">
        <v>1193</v>
      </c>
      <c r="C12" s="530" t="s">
        <v>1298</v>
      </c>
      <c r="D12" s="525" t="s">
        <v>1591</v>
      </c>
      <c r="E12" s="543"/>
      <c r="F12" s="589"/>
    </row>
    <row r="13">
      <c r="B13" s="526" t="s">
        <v>1300</v>
      </c>
      <c r="C13" s="527" t="s">
        <v>1298</v>
      </c>
      <c r="D13" s="528" t="s">
        <v>87</v>
      </c>
      <c r="E13" s="590"/>
      <c r="F13" s="590"/>
    </row>
    <row r="14">
      <c r="B14" s="529" t="s">
        <v>1301</v>
      </c>
      <c r="C14" s="530" t="s">
        <v>1298</v>
      </c>
      <c r="D14" s="525" t="s">
        <v>1592</v>
      </c>
      <c r="E14" s="543"/>
      <c r="F14" s="589"/>
    </row>
    <row r="15">
      <c r="B15" s="526" t="s">
        <v>1303</v>
      </c>
      <c r="C15" s="527" t="s">
        <v>1298</v>
      </c>
      <c r="D15" s="528" t="s">
        <v>1295</v>
      </c>
      <c r="E15" s="588"/>
      <c r="F15" s="590"/>
    </row>
    <row r="16">
      <c r="B16" s="529" t="s">
        <v>1304</v>
      </c>
      <c r="C16" s="530" t="s">
        <v>64</v>
      </c>
      <c r="D16" s="525" t="s">
        <v>1593</v>
      </c>
      <c r="E16" s="543"/>
      <c r="F16" s="589"/>
    </row>
    <row r="17">
      <c r="B17" s="526" t="s">
        <v>1306</v>
      </c>
      <c r="C17" s="527" t="s">
        <v>64</v>
      </c>
      <c r="D17" s="528" t="s">
        <v>87</v>
      </c>
      <c r="E17" s="590"/>
      <c r="F17" s="590"/>
    </row>
    <row r="18">
      <c r="B18" s="529" t="s">
        <v>1307</v>
      </c>
      <c r="C18" s="530" t="s">
        <v>64</v>
      </c>
      <c r="D18" s="525" t="s">
        <v>87</v>
      </c>
      <c r="E18" s="589"/>
      <c r="F18" s="589"/>
    </row>
    <row r="19">
      <c r="B19" s="526" t="s">
        <v>1309</v>
      </c>
      <c r="C19" s="527" t="s">
        <v>64</v>
      </c>
      <c r="D19" s="528" t="s">
        <v>1295</v>
      </c>
      <c r="E19" s="588"/>
      <c r="F19" s="590"/>
    </row>
    <row r="20">
      <c r="B20" s="529" t="s">
        <v>1310</v>
      </c>
      <c r="C20" s="530" t="s">
        <v>1311</v>
      </c>
      <c r="D20" s="525" t="s">
        <v>1594</v>
      </c>
      <c r="E20" s="543"/>
      <c r="F20" s="589"/>
    </row>
    <row r="21">
      <c r="B21" s="526" t="s">
        <v>1313</v>
      </c>
      <c r="C21" s="527" t="s">
        <v>1311</v>
      </c>
      <c r="D21" s="528" t="s">
        <v>1595</v>
      </c>
      <c r="E21" s="588"/>
      <c r="F21" s="590"/>
    </row>
    <row r="22">
      <c r="B22" s="529" t="s">
        <v>1315</v>
      </c>
      <c r="C22" s="530" t="s">
        <v>1311</v>
      </c>
      <c r="D22" s="525" t="s">
        <v>1295</v>
      </c>
      <c r="E22" s="543"/>
      <c r="F22" s="589"/>
    </row>
    <row r="23">
      <c r="B23" s="526" t="s">
        <v>1316</v>
      </c>
      <c r="C23" s="527" t="s">
        <v>1311</v>
      </c>
      <c r="D23" s="528" t="s">
        <v>1596</v>
      </c>
      <c r="E23" s="588"/>
      <c r="F23" s="590"/>
    </row>
    <row r="24">
      <c r="B24" s="533" t="s">
        <v>7</v>
      </c>
      <c r="C24" s="534"/>
      <c r="D24" s="534"/>
      <c r="E24" s="534"/>
      <c r="F24" s="534"/>
    </row>
    <row r="25">
      <c r="B25" s="535" t="s">
        <v>8</v>
      </c>
      <c r="C25" s="536" t="s">
        <v>1397</v>
      </c>
      <c r="D25" s="537"/>
      <c r="E25" s="537"/>
      <c r="F25" s="537"/>
    </row>
    <row r="26">
      <c r="B26" s="535" t="s">
        <v>9</v>
      </c>
      <c r="C26" s="536" t="s">
        <v>1398</v>
      </c>
      <c r="D26" s="537"/>
      <c r="E26" s="537"/>
      <c r="F26" s="537"/>
    </row>
    <row r="27">
      <c r="B27" s="537"/>
      <c r="C27" s="537"/>
      <c r="D27" s="537"/>
      <c r="E27" s="537"/>
      <c r="F27" s="537"/>
    </row>
    <row r="28">
      <c r="B28" s="538" t="s">
        <v>10</v>
      </c>
      <c r="C28" s="537"/>
      <c r="D28" s="537"/>
      <c r="E28" s="537"/>
      <c r="F28" s="537"/>
    </row>
    <row r="29">
      <c r="B29" s="535" t="s">
        <v>11</v>
      </c>
      <c r="C29" s="536" t="s">
        <v>1399</v>
      </c>
      <c r="D29" s="537"/>
      <c r="E29" s="537"/>
      <c r="F29" s="537"/>
    </row>
    <row r="30">
      <c r="B30" s="535" t="s">
        <v>12</v>
      </c>
      <c r="C30" s="536" t="s">
        <v>1321</v>
      </c>
      <c r="D30" s="537"/>
      <c r="E30" s="537"/>
      <c r="F30" s="537"/>
    </row>
    <row r="31">
      <c r="B31" s="535" t="s">
        <v>13</v>
      </c>
      <c r="C31" s="536" t="s">
        <v>1322</v>
      </c>
      <c r="D31" s="537"/>
      <c r="E31" s="537"/>
      <c r="F31" s="537"/>
    </row>
    <row r="32">
      <c r="B32" s="535" t="s">
        <v>14</v>
      </c>
      <c r="C32" s="536" t="s">
        <v>1323</v>
      </c>
      <c r="D32" s="537"/>
      <c r="E32" s="537"/>
      <c r="F32" s="537"/>
    </row>
    <row r="33">
      <c r="B33" s="582" t="s">
        <v>15</v>
      </c>
      <c r="C33" s="583" t="s">
        <v>1597</v>
      </c>
      <c r="D33" s="126"/>
      <c r="E33" s="126"/>
      <c r="F33" s="126"/>
    </row>
    <row r="36">
      <c r="B36" s="541" t="s">
        <v>1325</v>
      </c>
      <c r="C36" s="542" t="s">
        <v>1598</v>
      </c>
      <c r="D36" s="518"/>
      <c r="E36" s="518"/>
      <c r="F36" s="518"/>
    </row>
    <row r="37">
      <c r="B37" s="543"/>
      <c r="C37" s="544" t="s">
        <v>1599</v>
      </c>
    </row>
    <row r="39">
      <c r="B39" s="541" t="s">
        <v>1325</v>
      </c>
      <c r="C39" s="542" t="s">
        <v>1589</v>
      </c>
      <c r="D39" s="518"/>
      <c r="E39" s="518"/>
      <c r="F39" s="518"/>
    </row>
    <row r="40">
      <c r="B40" s="543"/>
      <c r="C40" s="544" t="s">
        <v>1600</v>
      </c>
    </row>
    <row r="42">
      <c r="B42" s="541" t="s">
        <v>1328</v>
      </c>
      <c r="C42" s="542" t="s">
        <v>1590</v>
      </c>
      <c r="D42" s="518"/>
      <c r="E42" s="518"/>
      <c r="F42" s="518"/>
    </row>
    <row r="43">
      <c r="B43" s="543"/>
      <c r="C43" s="544" t="s">
        <v>1601</v>
      </c>
    </row>
    <row r="45">
      <c r="B45" s="541" t="s">
        <v>1330</v>
      </c>
      <c r="C45" s="542" t="s">
        <v>1331</v>
      </c>
      <c r="D45" s="518"/>
      <c r="E45" s="518"/>
      <c r="F45" s="518"/>
    </row>
    <row r="46">
      <c r="B46" s="543"/>
      <c r="C46" s="544"/>
    </row>
    <row r="48">
      <c r="B48" s="541" t="s">
        <v>1332</v>
      </c>
      <c r="C48" s="542" t="s">
        <v>1296</v>
      </c>
      <c r="D48" s="518"/>
      <c r="E48" s="518"/>
      <c r="F48" s="518"/>
    </row>
    <row r="49">
      <c r="B49" s="543"/>
      <c r="C49" s="544" t="s">
        <v>1333</v>
      </c>
    </row>
    <row r="51">
      <c r="B51" s="541" t="s">
        <v>1337</v>
      </c>
      <c r="C51" s="542" t="s">
        <v>1331</v>
      </c>
      <c r="D51" s="518"/>
      <c r="E51" s="518"/>
      <c r="F51" s="518"/>
    </row>
    <row r="52">
      <c r="B52" s="543"/>
      <c r="C52" s="544"/>
    </row>
    <row r="54">
      <c r="B54" s="541" t="s">
        <v>1338</v>
      </c>
      <c r="C54" s="542" t="s">
        <v>1591</v>
      </c>
      <c r="D54" s="518"/>
      <c r="E54" s="518"/>
      <c r="F54" s="518"/>
    </row>
    <row r="55">
      <c r="B55" s="543"/>
      <c r="C55" s="544" t="s">
        <v>1602</v>
      </c>
    </row>
    <row r="57">
      <c r="B57" s="541" t="s">
        <v>1340</v>
      </c>
      <c r="C57" s="542" t="s">
        <v>1592</v>
      </c>
      <c r="D57" s="518"/>
      <c r="E57" s="518"/>
      <c r="F57" s="518"/>
    </row>
    <row r="58">
      <c r="B58" s="543"/>
      <c r="C58" s="544" t="s">
        <v>1603</v>
      </c>
    </row>
    <row r="60">
      <c r="B60" s="541" t="s">
        <v>1342</v>
      </c>
      <c r="C60" s="542" t="s">
        <v>1331</v>
      </c>
      <c r="D60" s="518"/>
      <c r="E60" s="518"/>
      <c r="F60" s="518"/>
    </row>
    <row r="61">
      <c r="B61" s="543"/>
      <c r="C61" s="544"/>
    </row>
    <row r="63">
      <c r="B63" s="541" t="s">
        <v>1343</v>
      </c>
      <c r="C63" s="542" t="s">
        <v>1593</v>
      </c>
      <c r="D63" s="518"/>
      <c r="E63" s="518"/>
      <c r="F63" s="518"/>
    </row>
    <row r="64">
      <c r="B64" s="543"/>
      <c r="C64" s="544" t="s">
        <v>1604</v>
      </c>
    </row>
    <row r="66">
      <c r="B66" s="541" t="s">
        <v>1347</v>
      </c>
      <c r="C66" s="542" t="s">
        <v>1331</v>
      </c>
      <c r="D66" s="518"/>
      <c r="E66" s="518"/>
      <c r="F66" s="518"/>
    </row>
    <row r="67">
      <c r="B67" s="543"/>
      <c r="C67" s="544"/>
    </row>
    <row r="69">
      <c r="B69" s="541" t="s">
        <v>1348</v>
      </c>
      <c r="C69" s="542" t="s">
        <v>1594</v>
      </c>
      <c r="D69" s="518"/>
      <c r="E69" s="518"/>
      <c r="F69" s="518"/>
    </row>
    <row r="70">
      <c r="B70" s="543"/>
      <c r="C70" s="544" t="s">
        <v>1605</v>
      </c>
    </row>
    <row r="72">
      <c r="B72" s="541" t="s">
        <v>1350</v>
      </c>
      <c r="C72" s="542" t="s">
        <v>1595</v>
      </c>
      <c r="D72" s="518"/>
      <c r="E72" s="518"/>
      <c r="F72" s="518"/>
    </row>
    <row r="73">
      <c r="B73" s="543"/>
      <c r="C73" s="544" t="s">
        <v>1606</v>
      </c>
    </row>
    <row r="75">
      <c r="B75" s="541" t="s">
        <v>1352</v>
      </c>
      <c r="C75" s="542" t="s">
        <v>1331</v>
      </c>
      <c r="D75" s="518"/>
      <c r="E75" s="518"/>
      <c r="F75" s="518"/>
    </row>
    <row r="76">
      <c r="B76" s="543"/>
      <c r="C76" s="544"/>
    </row>
    <row r="78">
      <c r="B78" s="541" t="s">
        <v>1353</v>
      </c>
      <c r="C78" s="542" t="s">
        <v>1596</v>
      </c>
      <c r="D78" s="518"/>
      <c r="E78" s="518"/>
      <c r="F78" s="518"/>
    </row>
    <row r="79">
      <c r="B79" s="543"/>
      <c r="C79" s="544" t="s">
        <v>1607</v>
      </c>
    </row>
  </sheetData>
  <mergeCells count="33">
    <mergeCell ref="B1:F1"/>
    <mergeCell ref="C3:C4"/>
    <mergeCell ref="C33:F33"/>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73:F73"/>
    <mergeCell ref="C75:F75"/>
    <mergeCell ref="C76:F76"/>
    <mergeCell ref="C78:F78"/>
    <mergeCell ref="C79:F79"/>
    <mergeCell ref="C63:F63"/>
    <mergeCell ref="C64:F64"/>
    <mergeCell ref="C66:F66"/>
    <mergeCell ref="C67:F67"/>
    <mergeCell ref="C69:F69"/>
    <mergeCell ref="C70:F70"/>
    <mergeCell ref="C72:F7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5" width="2.88"/>
  </cols>
  <sheetData>
    <row r="1">
      <c r="A1" s="61" t="s">
        <v>40</v>
      </c>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row>
    <row r="2">
      <c r="A2" s="63" t="str">
        <f>Editor!B2&amp;", "&amp;Editor!B16&amp;" Level "&amp;Editor!H16</f>
        <v>Half-Elf, Sneak Level 5</v>
      </c>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row>
    <row r="3" ht="16.5" customHeight="1">
      <c r="A3" s="65"/>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row>
    <row r="4" ht="16.5" customHeight="1">
      <c r="A4" s="65"/>
      <c r="B4" s="66" t="s">
        <v>41</v>
      </c>
      <c r="C4" s="67"/>
      <c r="D4" s="67"/>
      <c r="E4" s="68"/>
      <c r="F4" s="65"/>
      <c r="G4" s="69" t="s">
        <v>42</v>
      </c>
      <c r="H4" s="67"/>
      <c r="I4" s="67"/>
      <c r="J4" s="68"/>
      <c r="K4" s="65"/>
      <c r="L4" s="70" t="s">
        <v>43</v>
      </c>
      <c r="M4" s="67"/>
      <c r="N4" s="67"/>
      <c r="O4" s="68"/>
      <c r="P4" s="65"/>
      <c r="Q4" s="71" t="s">
        <v>44</v>
      </c>
      <c r="R4" s="67"/>
      <c r="S4" s="67"/>
      <c r="T4" s="68"/>
      <c r="U4" s="65"/>
      <c r="V4" s="72" t="s">
        <v>45</v>
      </c>
      <c r="W4" s="67"/>
      <c r="X4" s="67"/>
      <c r="Y4" s="68"/>
      <c r="Z4" s="65"/>
      <c r="AA4" s="73" t="s">
        <v>46</v>
      </c>
      <c r="AB4" s="67"/>
      <c r="AC4" s="67"/>
      <c r="AD4" s="68"/>
      <c r="AE4" s="65"/>
      <c r="AF4" s="74" t="s">
        <v>47</v>
      </c>
      <c r="AG4" s="67"/>
      <c r="AH4" s="67"/>
      <c r="AI4" s="68"/>
      <c r="AJ4" s="65"/>
      <c r="AK4" s="75"/>
      <c r="AL4" s="76"/>
      <c r="AM4" s="76"/>
      <c r="AN4" s="76"/>
      <c r="AO4" s="77" t="s">
        <v>48</v>
      </c>
      <c r="AP4" s="67"/>
      <c r="AQ4" s="67"/>
      <c r="AR4" s="67"/>
      <c r="AS4" s="67"/>
      <c r="AT4" s="78"/>
      <c r="AU4" s="78" t="s">
        <v>49</v>
      </c>
      <c r="AV4" s="67"/>
      <c r="AW4" s="67"/>
      <c r="AX4" s="67"/>
      <c r="AY4" s="67"/>
      <c r="AZ4" s="79" t="s">
        <v>50</v>
      </c>
      <c r="BA4" s="67"/>
      <c r="BB4" s="68"/>
      <c r="BC4" s="65"/>
    </row>
    <row r="5" ht="16.5" customHeight="1">
      <c r="A5" s="65"/>
      <c r="B5" s="80">
        <f>if(ROUNDDOWN((C8-10)/2)&gt;0,"+"&amp;ROUNDDOWN((C8-10)/2),ROUNDDOWN((C8-10)/2))</f>
        <v>0</v>
      </c>
      <c r="E5" s="81"/>
      <c r="F5" s="65"/>
      <c r="G5" s="80" t="str">
        <f>if(ROUNDDOWN((H8-10)/2)&gt;0,"+"&amp;ROUNDDOWN((H8-10)/2),ROUNDDOWN((H8-10)/2))</f>
        <v>+2</v>
      </c>
      <c r="J5" s="81"/>
      <c r="K5" s="65"/>
      <c r="L5" s="80" t="str">
        <f>if(ROUNDDOWN((M8-10)/2)&gt;0,"+"&amp;ROUNDDOWN((M8-10)/2),ROUNDDOWN((M8-10)/2))</f>
        <v>+1</v>
      </c>
      <c r="O5" s="81"/>
      <c r="P5" s="65"/>
      <c r="Q5" s="80" t="str">
        <f>if(ROUNDDOWN((R8-10)/2)&gt;0,"+"&amp;ROUNDDOWN((R8-10)/2),ROUNDDOWN((R8-10)/2))</f>
        <v>+3</v>
      </c>
      <c r="T5" s="81"/>
      <c r="U5" s="65"/>
      <c r="V5" s="80" t="str">
        <f>if(ROUNDDOWN((W8-10)/2)&gt;0,"+"&amp;ROUNDDOWN((W8-10)/2),ROUNDDOWN((W8-10)/2))</f>
        <v>+2</v>
      </c>
      <c r="Y5" s="81"/>
      <c r="Z5" s="65"/>
      <c r="AA5" s="80">
        <f>if(AB8&gt;10,"+"&amp;ROUNDDOWN((AB8-10)/2),ROUNDUP((AB8-10)/2))</f>
        <v>-1</v>
      </c>
      <c r="AD5" s="81"/>
      <c r="AE5" s="65"/>
      <c r="AF5" s="82"/>
      <c r="AI5" s="81"/>
      <c r="AJ5" s="65"/>
      <c r="AK5" s="83">
        <v>100.0</v>
      </c>
      <c r="AO5" s="84">
        <v>50.0</v>
      </c>
      <c r="AT5" s="85" t="s">
        <v>51</v>
      </c>
      <c r="AU5" s="85">
        <v>100.0</v>
      </c>
      <c r="AZ5" s="86">
        <v>0.0</v>
      </c>
      <c r="BB5" s="81"/>
      <c r="BC5" s="65"/>
    </row>
    <row r="6" ht="16.5" customHeight="1">
      <c r="A6" s="65"/>
      <c r="B6" s="87"/>
      <c r="E6" s="81"/>
      <c r="F6" s="65"/>
      <c r="G6" s="87"/>
      <c r="J6" s="81"/>
      <c r="K6" s="65"/>
      <c r="L6" s="87"/>
      <c r="O6" s="81"/>
      <c r="P6" s="65"/>
      <c r="Q6" s="87"/>
      <c r="T6" s="81"/>
      <c r="U6" s="65"/>
      <c r="V6" s="87"/>
      <c r="Y6" s="81"/>
      <c r="Z6" s="65"/>
      <c r="AA6" s="87"/>
      <c r="AD6" s="81"/>
      <c r="AE6" s="65"/>
      <c r="AF6" s="87"/>
      <c r="AI6" s="81"/>
      <c r="AJ6" s="65"/>
      <c r="AK6" s="87"/>
      <c r="BB6" s="81"/>
      <c r="BC6" s="65"/>
    </row>
    <row r="7" ht="16.5" customHeight="1">
      <c r="A7" s="65"/>
      <c r="B7" s="87"/>
      <c r="E7" s="81"/>
      <c r="F7" s="65"/>
      <c r="G7" s="87"/>
      <c r="J7" s="81"/>
      <c r="K7" s="65"/>
      <c r="L7" s="87"/>
      <c r="O7" s="81"/>
      <c r="P7" s="65"/>
      <c r="Q7" s="87"/>
      <c r="T7" s="81"/>
      <c r="U7" s="65"/>
      <c r="V7" s="87"/>
      <c r="Y7" s="81"/>
      <c r="Z7" s="65"/>
      <c r="AA7" s="87"/>
      <c r="AD7" s="81"/>
      <c r="AE7" s="65"/>
      <c r="AF7" s="87"/>
      <c r="AI7" s="81"/>
      <c r="AJ7" s="65"/>
      <c r="AK7" s="87"/>
      <c r="BB7" s="81"/>
      <c r="BC7" s="65"/>
    </row>
    <row r="8" ht="16.5" customHeight="1">
      <c r="A8" s="65"/>
      <c r="B8" s="88"/>
      <c r="C8" s="89">
        <f>ifs(Editor!D51=TRUE,Editor!C45+2,Editor!E51=TRUE,Editor!C45+1,and(Editor!D51=FALSE,Editor!E51=False),Editor!C45)</f>
        <v>10</v>
      </c>
      <c r="D8" s="68"/>
      <c r="E8" s="90"/>
      <c r="F8" s="65"/>
      <c r="G8" s="88"/>
      <c r="H8" s="89">
        <f>ifs(Editor!D52=TRUE,Editor!D45+2,Editor!E52=TRUE,Editor!D45+1,and(Editor!D52=FALSE,Editor!E52=False),Editor!D45)</f>
        <v>14</v>
      </c>
      <c r="I8" s="68"/>
      <c r="J8" s="90"/>
      <c r="K8" s="65"/>
      <c r="L8" s="88"/>
      <c r="M8" s="89">
        <f>ifs(Editor!D53=TRUE,Editor!E45+2,Editor!E53=TRUE,Editor!E45+1,and(Editor!D53=FALSE,Editor!E53=False),Editor!E45)</f>
        <v>12</v>
      </c>
      <c r="N8" s="68"/>
      <c r="O8" s="90"/>
      <c r="P8" s="65"/>
      <c r="Q8" s="88"/>
      <c r="R8" s="89">
        <f>IFERROR(ifs(Editor!D54=True,Editor!C47+2,Editor!E54=true,Editor!C47+1),Editor!C47)</f>
        <v>16</v>
      </c>
      <c r="S8" s="68"/>
      <c r="T8" s="90"/>
      <c r="U8" s="65"/>
      <c r="V8" s="88"/>
      <c r="W8" s="89">
        <f>IFERROR(ifs(Editor!D55=True,Editor!D47+2,Editor!E55=true,Editor!D47+1),Editor!D47)</f>
        <v>14</v>
      </c>
      <c r="X8" s="68"/>
      <c r="Y8" s="90"/>
      <c r="Z8" s="65"/>
      <c r="AA8" s="88"/>
      <c r="AB8" s="89">
        <f>IFERROR(ifs(Editor!D56=True,Editor!E47+2,Editor!E56=true,Editor!E47+1),Editor!E47)</f>
        <v>9</v>
      </c>
      <c r="AC8" s="68"/>
      <c r="AD8" s="90"/>
      <c r="AE8" s="65"/>
      <c r="AF8" s="87"/>
      <c r="AI8" s="81"/>
      <c r="AJ8" s="91"/>
      <c r="AK8" s="87"/>
      <c r="BB8" s="81"/>
      <c r="BC8" s="65"/>
    </row>
    <row r="9" ht="16.5" customHeight="1">
      <c r="A9" s="65"/>
      <c r="B9" s="65"/>
      <c r="C9" s="92"/>
      <c r="D9" s="93"/>
      <c r="E9" s="65"/>
      <c r="F9" s="65"/>
      <c r="G9" s="65"/>
      <c r="H9" s="92"/>
      <c r="I9" s="93"/>
      <c r="J9" s="65"/>
      <c r="K9" s="65"/>
      <c r="L9" s="65"/>
      <c r="M9" s="92"/>
      <c r="N9" s="93"/>
      <c r="O9" s="65"/>
      <c r="P9" s="65"/>
      <c r="Q9" s="65"/>
      <c r="R9" s="92"/>
      <c r="S9" s="93"/>
      <c r="T9" s="65"/>
      <c r="U9" s="65"/>
      <c r="V9" s="65"/>
      <c r="W9" s="94"/>
      <c r="X9" s="95"/>
      <c r="Y9" s="65"/>
      <c r="Z9" s="65"/>
      <c r="AA9" s="65"/>
      <c r="AB9" s="92"/>
      <c r="AC9" s="93"/>
      <c r="AD9" s="65"/>
      <c r="AE9" s="65"/>
      <c r="AF9" s="96" t="s">
        <v>52</v>
      </c>
      <c r="AG9" s="97"/>
      <c r="AH9" s="97"/>
      <c r="AI9" s="93"/>
      <c r="AK9" s="98"/>
      <c r="AL9" s="99"/>
      <c r="AM9" s="99"/>
      <c r="AN9" s="99"/>
      <c r="AO9" s="99" t="s">
        <v>7</v>
      </c>
      <c r="AP9" s="97"/>
      <c r="AQ9" s="97"/>
      <c r="AR9" s="97"/>
      <c r="AS9" s="97"/>
      <c r="AT9" s="97"/>
      <c r="AU9" s="97"/>
      <c r="AV9" s="97"/>
      <c r="AW9" s="97"/>
      <c r="AX9" s="97"/>
      <c r="AY9" s="97"/>
      <c r="AZ9" s="99"/>
      <c r="BA9" s="99"/>
      <c r="BB9" s="100"/>
      <c r="BC9" s="65"/>
    </row>
    <row r="10" ht="16.5" customHeight="1">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row>
    <row r="11" ht="16.5" customHeight="1">
      <c r="A11" s="65"/>
      <c r="B11" s="101" t="s">
        <v>53</v>
      </c>
      <c r="C11" s="11"/>
      <c r="D11" s="11"/>
      <c r="E11" s="11"/>
      <c r="F11" s="11"/>
      <c r="G11" s="11"/>
      <c r="H11" s="11"/>
      <c r="I11" s="11"/>
      <c r="J11" s="11"/>
      <c r="K11" s="11"/>
      <c r="L11" s="11"/>
      <c r="M11" s="102"/>
      <c r="N11" s="65"/>
      <c r="O11" s="101" t="s">
        <v>54</v>
      </c>
      <c r="P11" s="11"/>
      <c r="Q11" s="11"/>
      <c r="R11" s="11"/>
      <c r="S11" s="11"/>
      <c r="T11" s="11"/>
      <c r="U11" s="11"/>
      <c r="V11" s="11"/>
      <c r="W11" s="11"/>
      <c r="X11" s="11"/>
      <c r="Y11" s="102"/>
      <c r="AA11" s="74" t="s">
        <v>55</v>
      </c>
      <c r="AB11" s="67"/>
      <c r="AC11" s="67"/>
      <c r="AD11" s="68"/>
      <c r="AE11" s="65"/>
      <c r="AF11" s="74" t="s">
        <v>56</v>
      </c>
      <c r="AG11" s="67"/>
      <c r="AH11" s="67"/>
      <c r="AI11" s="68"/>
      <c r="AK11" s="103" t="s">
        <v>57</v>
      </c>
      <c r="AL11" s="67"/>
      <c r="AM11" s="67"/>
      <c r="AN11" s="67"/>
      <c r="AO11" s="76"/>
      <c r="AP11" s="104" t="s">
        <v>58</v>
      </c>
      <c r="AQ11" s="67"/>
      <c r="AR11" s="67"/>
      <c r="AS11" s="68"/>
      <c r="AT11" s="65"/>
      <c r="AU11" s="74" t="s">
        <v>59</v>
      </c>
      <c r="AV11" s="67"/>
      <c r="AW11" s="67"/>
      <c r="AX11" s="68"/>
      <c r="AY11" s="65"/>
      <c r="AZ11" s="74" t="s">
        <v>60</v>
      </c>
      <c r="BA11" s="67"/>
      <c r="BB11" s="68"/>
      <c r="BC11" s="65"/>
    </row>
    <row r="12" ht="8.25" customHeight="1">
      <c r="M12" s="105"/>
      <c r="P12" s="65"/>
      <c r="Q12" s="65"/>
      <c r="R12" s="65"/>
      <c r="S12" s="65"/>
      <c r="T12" s="65"/>
      <c r="U12" s="65"/>
      <c r="V12" s="65"/>
      <c r="W12" s="65"/>
      <c r="X12" s="65"/>
      <c r="Y12" s="102"/>
      <c r="AA12" s="106" t="s">
        <v>61</v>
      </c>
      <c r="AD12" s="81"/>
      <c r="AE12" s="65"/>
      <c r="AF12" s="107"/>
      <c r="AI12" s="81"/>
      <c r="AK12" s="83" t="str">
        <f>Hidden!K4</f>
        <v>30 ft.</v>
      </c>
      <c r="AP12" s="108" t="str">
        <f>Hidden!K5</f>
        <v>—</v>
      </c>
      <c r="AS12" s="81"/>
      <c r="AT12" s="65"/>
      <c r="AU12" s="83" t="s">
        <v>62</v>
      </c>
      <c r="AX12" s="81"/>
      <c r="AY12" s="65"/>
      <c r="AZ12" s="109" t="s">
        <v>63</v>
      </c>
      <c r="BB12" s="81"/>
      <c r="BC12" s="65"/>
    </row>
    <row r="13" ht="8.25" customHeight="1">
      <c r="A13" s="65"/>
      <c r="B13" s="110"/>
      <c r="C13" s="110"/>
      <c r="D13" s="110"/>
      <c r="E13" s="111" t="s">
        <v>64</v>
      </c>
      <c r="F13" s="112"/>
      <c r="H13" s="110"/>
      <c r="I13" s="110"/>
      <c r="J13" s="110"/>
      <c r="K13" s="113"/>
      <c r="L13" s="112"/>
      <c r="M13" s="105"/>
      <c r="O13" s="114"/>
      <c r="P13" s="115" t="s">
        <v>65</v>
      </c>
      <c r="V13" s="114"/>
      <c r="W13" s="116" t="s">
        <v>64</v>
      </c>
      <c r="X13" s="112"/>
      <c r="Y13" s="102"/>
      <c r="AA13" s="87"/>
      <c r="AD13" s="81"/>
      <c r="AF13" s="87"/>
      <c r="AI13" s="81"/>
      <c r="AK13" s="87"/>
      <c r="AS13" s="81"/>
      <c r="AU13" s="87"/>
      <c r="AX13" s="81"/>
      <c r="AY13" s="65"/>
      <c r="AZ13" s="87"/>
      <c r="BB13" s="81"/>
    </row>
    <row r="14" ht="8.25" customHeight="1">
      <c r="A14" s="65"/>
      <c r="B14" s="114"/>
      <c r="C14" s="117" t="s">
        <v>27</v>
      </c>
      <c r="E14" s="118"/>
      <c r="F14" s="119"/>
      <c r="H14" s="114"/>
      <c r="I14" s="120" t="s">
        <v>30</v>
      </c>
      <c r="K14" s="118"/>
      <c r="L14" s="119"/>
      <c r="M14" s="105"/>
      <c r="O14" s="11"/>
      <c r="P14" s="11"/>
      <c r="Q14" s="11"/>
      <c r="R14" s="11"/>
      <c r="S14" s="11"/>
      <c r="T14" s="11"/>
      <c r="U14" s="11"/>
      <c r="V14" s="11"/>
      <c r="W14" s="121"/>
      <c r="X14" s="122"/>
      <c r="Y14" s="102"/>
      <c r="AA14" s="87"/>
      <c r="AD14" s="81"/>
      <c r="AE14" s="65"/>
      <c r="AF14" s="87"/>
      <c r="AI14" s="81"/>
      <c r="AK14" s="87"/>
      <c r="AS14" s="81"/>
      <c r="AT14" s="65"/>
      <c r="AU14" s="87"/>
      <c r="AX14" s="81"/>
      <c r="AY14" s="65"/>
      <c r="AZ14" s="123" t="b">
        <v>0</v>
      </c>
      <c r="BA14" s="124" t="b">
        <v>0</v>
      </c>
      <c r="BB14" s="125" t="b">
        <v>0</v>
      </c>
      <c r="BC14" s="65"/>
    </row>
    <row r="15" ht="8.25" customHeight="1">
      <c r="A15" s="65"/>
      <c r="B15" s="126"/>
      <c r="C15" s="126"/>
      <c r="D15" s="126"/>
      <c r="E15" s="118"/>
      <c r="F15" s="119"/>
      <c r="H15" s="126"/>
      <c r="I15" s="126"/>
      <c r="J15" s="126"/>
      <c r="K15" s="118"/>
      <c r="L15" s="119"/>
      <c r="M15" s="105"/>
      <c r="P15" s="127"/>
      <c r="Q15" s="127"/>
      <c r="R15" s="128"/>
      <c r="S15" s="128"/>
      <c r="T15" s="128"/>
      <c r="U15" s="128"/>
      <c r="V15" s="128"/>
      <c r="W15" s="128"/>
      <c r="Y15" s="102"/>
      <c r="AA15" s="87"/>
      <c r="AD15" s="81"/>
      <c r="AF15" s="87"/>
      <c r="AI15" s="81"/>
      <c r="AK15" s="87"/>
      <c r="AS15" s="81"/>
      <c r="AU15" s="87"/>
      <c r="AX15" s="81"/>
      <c r="AY15" s="65"/>
      <c r="AZ15" s="87"/>
      <c r="BB15" s="81"/>
    </row>
    <row r="16" ht="8.25" customHeight="1">
      <c r="A16" s="65"/>
      <c r="B16" s="65"/>
      <c r="C16" s="129"/>
      <c r="D16" s="129"/>
      <c r="E16" s="121"/>
      <c r="F16" s="122"/>
      <c r="H16" s="65"/>
      <c r="I16" s="129"/>
      <c r="J16" s="129"/>
      <c r="K16" s="121"/>
      <c r="L16" s="122"/>
      <c r="M16" s="105"/>
      <c r="O16" s="130"/>
      <c r="P16" s="131" t="s">
        <v>66</v>
      </c>
      <c r="V16" s="130"/>
      <c r="W16" s="132" t="s">
        <v>64</v>
      </c>
      <c r="X16" s="112"/>
      <c r="Y16" s="102"/>
      <c r="AA16" s="87"/>
      <c r="AD16" s="81"/>
      <c r="AE16" s="65"/>
      <c r="AF16" s="87"/>
      <c r="AI16" s="81"/>
      <c r="AK16" s="133" t="s">
        <v>67</v>
      </c>
      <c r="AP16" s="134" t="s">
        <v>68</v>
      </c>
      <c r="AS16" s="81"/>
      <c r="AT16" s="65"/>
      <c r="AU16" s="135" t="s">
        <v>69</v>
      </c>
      <c r="AX16" s="81"/>
      <c r="AY16" s="65"/>
      <c r="AZ16" s="109" t="s">
        <v>70</v>
      </c>
      <c r="BB16" s="81"/>
      <c r="BC16" s="65"/>
    </row>
    <row r="17" ht="8.25" customHeight="1">
      <c r="A17" s="65"/>
      <c r="B17" s="65"/>
      <c r="C17" s="129"/>
      <c r="D17" s="129"/>
      <c r="E17" s="65"/>
      <c r="F17" s="65"/>
      <c r="G17" s="65"/>
      <c r="H17" s="65"/>
      <c r="I17" s="129"/>
      <c r="J17" s="129"/>
      <c r="K17" s="65"/>
      <c r="L17" s="65"/>
      <c r="M17" s="105"/>
      <c r="O17" s="11"/>
      <c r="P17" s="11"/>
      <c r="Q17" s="11"/>
      <c r="R17" s="11"/>
      <c r="S17" s="11"/>
      <c r="T17" s="11"/>
      <c r="U17" s="11"/>
      <c r="V17" s="11"/>
      <c r="W17" s="121"/>
      <c r="X17" s="122"/>
      <c r="Y17" s="102"/>
      <c r="AA17" s="87"/>
      <c r="AD17" s="81"/>
      <c r="AF17" s="87"/>
      <c r="AI17" s="81"/>
      <c r="AK17" s="87"/>
      <c r="AS17" s="81"/>
      <c r="AU17" s="87"/>
      <c r="AX17" s="81"/>
      <c r="AY17" s="65"/>
      <c r="AZ17" s="87"/>
      <c r="BB17" s="81"/>
    </row>
    <row r="18" ht="8.25" customHeight="1">
      <c r="A18" s="65"/>
      <c r="B18" s="65"/>
      <c r="C18" s="129"/>
      <c r="D18" s="129"/>
      <c r="E18" s="65"/>
      <c r="F18" s="65"/>
      <c r="G18" s="65"/>
      <c r="H18" s="65"/>
      <c r="I18" s="129"/>
      <c r="J18" s="129"/>
      <c r="K18" s="65"/>
      <c r="L18" s="65"/>
      <c r="M18" s="105"/>
      <c r="P18" s="127"/>
      <c r="Q18" s="127"/>
      <c r="R18" s="128"/>
      <c r="S18" s="128"/>
      <c r="T18" s="128"/>
      <c r="U18" s="128"/>
      <c r="V18" s="128"/>
      <c r="W18" s="128"/>
      <c r="Y18" s="102"/>
      <c r="AA18" s="87"/>
      <c r="AD18" s="81"/>
      <c r="AE18" s="65"/>
      <c r="AF18" s="87"/>
      <c r="AI18" s="81"/>
      <c r="AK18" s="83" t="str">
        <f>Hidden!K6</f>
        <v>—</v>
      </c>
      <c r="AP18" s="108" t="str">
        <f>Hidden!K7</f>
        <v>—</v>
      </c>
      <c r="AS18" s="81"/>
      <c r="AT18" s="65"/>
      <c r="AU18" s="83" t="s">
        <v>71</v>
      </c>
      <c r="AX18" s="81"/>
      <c r="AY18" s="65"/>
      <c r="AZ18" s="123" t="b">
        <v>0</v>
      </c>
      <c r="BA18" s="124" t="b">
        <v>0</v>
      </c>
      <c r="BB18" s="125" t="b">
        <v>0</v>
      </c>
      <c r="BC18" s="65"/>
    </row>
    <row r="19" ht="8.25" customHeight="1">
      <c r="A19" s="65"/>
      <c r="B19" s="110"/>
      <c r="C19" s="136"/>
      <c r="D19" s="136"/>
      <c r="E19" s="111" t="s">
        <v>64</v>
      </c>
      <c r="F19" s="112"/>
      <c r="H19" s="110"/>
      <c r="I19" s="136"/>
      <c r="J19" s="136"/>
      <c r="K19" s="113"/>
      <c r="L19" s="112"/>
      <c r="M19" s="105"/>
      <c r="O19" s="114"/>
      <c r="P19" s="137" t="s">
        <v>72</v>
      </c>
      <c r="V19" s="114"/>
      <c r="W19" s="116" t="s">
        <v>64</v>
      </c>
      <c r="X19" s="112"/>
      <c r="Y19" s="102"/>
      <c r="AA19" s="87"/>
      <c r="AD19" s="81"/>
      <c r="AF19" s="87"/>
      <c r="AI19" s="81"/>
      <c r="AK19" s="87"/>
      <c r="AS19" s="81"/>
      <c r="AU19" s="87"/>
      <c r="AX19" s="81"/>
      <c r="AY19" s="65"/>
      <c r="AZ19" s="87"/>
      <c r="BB19" s="81"/>
    </row>
    <row r="20" ht="8.25" customHeight="1">
      <c r="A20" s="65"/>
      <c r="B20" s="114"/>
      <c r="C20" s="138" t="s">
        <v>28</v>
      </c>
      <c r="E20" s="118"/>
      <c r="F20" s="119"/>
      <c r="H20" s="114"/>
      <c r="I20" s="139" t="s">
        <v>31</v>
      </c>
      <c r="K20" s="118"/>
      <c r="L20" s="119"/>
      <c r="M20" s="105"/>
      <c r="O20" s="11"/>
      <c r="P20" s="11"/>
      <c r="Q20" s="11"/>
      <c r="R20" s="11"/>
      <c r="S20" s="11"/>
      <c r="T20" s="11"/>
      <c r="U20" s="11"/>
      <c r="V20" s="11"/>
      <c r="W20" s="121"/>
      <c r="X20" s="122"/>
      <c r="Y20" s="102"/>
      <c r="AA20" s="140" t="s">
        <v>73</v>
      </c>
      <c r="AD20" s="81"/>
      <c r="AE20" s="65"/>
      <c r="AF20" s="140"/>
      <c r="AI20" s="81"/>
      <c r="AK20" s="87"/>
      <c r="AS20" s="81"/>
      <c r="AT20" s="65"/>
      <c r="AU20" s="87"/>
      <c r="AX20" s="81"/>
      <c r="AY20" s="65"/>
      <c r="AZ20" s="140" t="s">
        <v>74</v>
      </c>
      <c r="BB20" s="81"/>
      <c r="BC20" s="65"/>
    </row>
    <row r="21" ht="8.25" customHeight="1">
      <c r="A21" s="65"/>
      <c r="B21" s="126"/>
      <c r="C21" s="126"/>
      <c r="D21" s="126"/>
      <c r="E21" s="118"/>
      <c r="F21" s="119"/>
      <c r="H21" s="126"/>
      <c r="I21" s="126"/>
      <c r="J21" s="126"/>
      <c r="K21" s="118"/>
      <c r="L21" s="119"/>
      <c r="M21" s="105"/>
      <c r="P21" s="127"/>
      <c r="Q21" s="127"/>
      <c r="R21" s="128"/>
      <c r="S21" s="128"/>
      <c r="T21" s="128"/>
      <c r="U21" s="128"/>
      <c r="W21" s="128"/>
      <c r="Y21" s="102"/>
      <c r="AA21" s="92"/>
      <c r="AB21" s="97"/>
      <c r="AC21" s="97"/>
      <c r="AD21" s="93"/>
      <c r="AF21" s="92"/>
      <c r="AG21" s="97"/>
      <c r="AH21" s="97"/>
      <c r="AI21" s="93"/>
      <c r="AK21" s="92"/>
      <c r="AL21" s="97"/>
      <c r="AM21" s="97"/>
      <c r="AN21" s="97"/>
      <c r="AO21" s="97"/>
      <c r="AP21" s="97"/>
      <c r="AQ21" s="97"/>
      <c r="AR21" s="97"/>
      <c r="AS21" s="93"/>
      <c r="AU21" s="92"/>
      <c r="AV21" s="97"/>
      <c r="AW21" s="97"/>
      <c r="AX21" s="93"/>
      <c r="AY21" s="65"/>
      <c r="AZ21" s="92"/>
      <c r="BA21" s="97"/>
      <c r="BB21" s="93"/>
    </row>
    <row r="22" ht="8.25" customHeight="1">
      <c r="A22" s="65"/>
      <c r="B22" s="65"/>
      <c r="C22" s="129"/>
      <c r="D22" s="129"/>
      <c r="E22" s="121"/>
      <c r="F22" s="122"/>
      <c r="H22" s="65"/>
      <c r="I22" s="129"/>
      <c r="J22" s="129"/>
      <c r="K22" s="121"/>
      <c r="L22" s="122"/>
      <c r="M22" s="105"/>
      <c r="O22" s="130"/>
      <c r="P22" s="141" t="s">
        <v>75</v>
      </c>
      <c r="V22" s="130"/>
      <c r="W22" s="132" t="s">
        <v>64</v>
      </c>
      <c r="X22" s="112"/>
      <c r="Y22" s="102"/>
    </row>
    <row r="23" ht="8.25" customHeight="1">
      <c r="A23" s="65"/>
      <c r="B23" s="65"/>
      <c r="C23" s="129"/>
      <c r="D23" s="129"/>
      <c r="E23" s="65"/>
      <c r="F23" s="65"/>
      <c r="G23" s="65"/>
      <c r="H23" s="65"/>
      <c r="I23" s="129"/>
      <c r="J23" s="129"/>
      <c r="K23" s="65"/>
      <c r="L23" s="65"/>
      <c r="M23" s="105"/>
      <c r="O23" s="11"/>
      <c r="P23" s="11"/>
      <c r="Q23" s="11"/>
      <c r="R23" s="11"/>
      <c r="S23" s="11"/>
      <c r="T23" s="11"/>
      <c r="U23" s="11"/>
      <c r="V23" s="11"/>
      <c r="W23" s="121"/>
      <c r="X23" s="122"/>
      <c r="Y23" s="102"/>
      <c r="Z23" s="142"/>
      <c r="AA23" s="142"/>
      <c r="AB23" s="142"/>
      <c r="AC23" s="142"/>
      <c r="AD23" s="142"/>
      <c r="AE23" s="142"/>
      <c r="AF23" s="142"/>
      <c r="AG23" s="142"/>
      <c r="AH23" s="142"/>
      <c r="AI23" s="142"/>
      <c r="AJ23" s="142"/>
      <c r="AK23" s="142"/>
      <c r="AL23" s="142"/>
      <c r="AM23" s="142"/>
      <c r="AN23" s="142"/>
      <c r="AO23" s="142"/>
      <c r="AP23" s="142"/>
      <c r="AQ23" s="142"/>
      <c r="AR23" s="142"/>
      <c r="AS23" s="143"/>
      <c r="AT23" s="142"/>
      <c r="AU23" s="142"/>
      <c r="AV23" s="142"/>
      <c r="AW23" s="142"/>
      <c r="AX23" s="142"/>
      <c r="AY23" s="142"/>
      <c r="AZ23" s="142"/>
      <c r="BA23" s="142"/>
      <c r="BB23" s="142"/>
      <c r="BC23" s="142"/>
    </row>
    <row r="24" ht="8.25" customHeight="1">
      <c r="A24" s="65"/>
      <c r="B24" s="65"/>
      <c r="C24" s="129"/>
      <c r="D24" s="129"/>
      <c r="E24" s="65"/>
      <c r="F24" s="65"/>
      <c r="G24" s="65"/>
      <c r="H24" s="65"/>
      <c r="I24" s="129"/>
      <c r="J24" s="129"/>
      <c r="K24" s="65"/>
      <c r="L24" s="65"/>
      <c r="M24" s="105"/>
      <c r="P24" s="127"/>
      <c r="Q24" s="127"/>
      <c r="R24" s="128"/>
      <c r="S24" s="128"/>
      <c r="T24" s="128"/>
      <c r="U24" s="128"/>
      <c r="Y24" s="102"/>
      <c r="AA24" s="144" t="s">
        <v>76</v>
      </c>
      <c r="AR24" s="145"/>
      <c r="AS24" s="146"/>
      <c r="AT24" s="147" t="s">
        <v>77</v>
      </c>
      <c r="BC24" s="145"/>
    </row>
    <row r="25" ht="8.25" customHeight="1">
      <c r="A25" s="65"/>
      <c r="B25" s="110"/>
      <c r="C25" s="136"/>
      <c r="D25" s="136"/>
      <c r="E25" s="111" t="s">
        <v>64</v>
      </c>
      <c r="F25" s="112"/>
      <c r="H25" s="110"/>
      <c r="I25" s="136"/>
      <c r="J25" s="136"/>
      <c r="K25" s="113"/>
      <c r="L25" s="112"/>
      <c r="M25" s="105"/>
      <c r="O25" s="114"/>
      <c r="P25" s="148" t="s">
        <v>78</v>
      </c>
      <c r="V25" s="114"/>
      <c r="W25" s="116" t="s">
        <v>64</v>
      </c>
      <c r="X25" s="112"/>
      <c r="Y25" s="102"/>
      <c r="AR25" s="145"/>
      <c r="AS25" s="146"/>
      <c r="BC25" s="145"/>
    </row>
    <row r="26" ht="8.25" customHeight="1">
      <c r="A26" s="65"/>
      <c r="B26" s="114"/>
      <c r="C26" s="149" t="s">
        <v>29</v>
      </c>
      <c r="E26" s="118"/>
      <c r="F26" s="119"/>
      <c r="H26" s="114"/>
      <c r="I26" s="150" t="s">
        <v>32</v>
      </c>
      <c r="K26" s="118"/>
      <c r="L26" s="119"/>
      <c r="M26" s="105"/>
      <c r="O26" s="11"/>
      <c r="P26" s="11"/>
      <c r="Q26" s="11"/>
      <c r="R26" s="11"/>
      <c r="S26" s="11"/>
      <c r="T26" s="11"/>
      <c r="U26" s="11"/>
      <c r="V26" s="11"/>
      <c r="W26" s="121"/>
      <c r="X26" s="122"/>
      <c r="Y26" s="102"/>
      <c r="AA26" s="151" t="s">
        <v>79</v>
      </c>
      <c r="AH26" s="151" t="s">
        <v>80</v>
      </c>
      <c r="AJ26" s="151" t="s">
        <v>81</v>
      </c>
      <c r="AL26" s="151" t="s">
        <v>82</v>
      </c>
      <c r="AO26" s="151" t="s">
        <v>83</v>
      </c>
      <c r="AR26" s="145"/>
      <c r="AS26" s="146"/>
      <c r="AT26" s="126"/>
      <c r="AU26" s="126"/>
      <c r="AV26" s="126"/>
      <c r="AW26" s="126"/>
      <c r="AX26" s="126"/>
      <c r="AY26" s="126"/>
      <c r="AZ26" s="126"/>
      <c r="BA26" s="126"/>
      <c r="BB26" s="126"/>
      <c r="BC26" s="145"/>
    </row>
    <row r="27" ht="8.25" customHeight="1">
      <c r="A27" s="65"/>
      <c r="B27" s="126"/>
      <c r="C27" s="126"/>
      <c r="D27" s="126"/>
      <c r="E27" s="118"/>
      <c r="F27" s="119"/>
      <c r="H27" s="126"/>
      <c r="I27" s="126"/>
      <c r="J27" s="126"/>
      <c r="K27" s="118"/>
      <c r="L27" s="119"/>
      <c r="M27" s="105"/>
      <c r="P27" s="127"/>
      <c r="Q27" s="127"/>
      <c r="R27" s="128"/>
      <c r="S27" s="128"/>
      <c r="T27" s="128"/>
      <c r="U27" s="128"/>
      <c r="Y27" s="102"/>
      <c r="AR27" s="145"/>
      <c r="AS27" s="146"/>
      <c r="AT27" s="147"/>
      <c r="AU27" s="147"/>
      <c r="AV27" s="147"/>
      <c r="AW27" s="147"/>
      <c r="AX27" s="147"/>
      <c r="AY27" s="147"/>
      <c r="AZ27" s="147"/>
      <c r="BA27" s="147"/>
      <c r="BB27" s="147"/>
      <c r="BC27" s="145"/>
    </row>
    <row r="28" ht="8.25" customHeight="1">
      <c r="A28" s="65"/>
      <c r="B28" s="65"/>
      <c r="C28" s="65"/>
      <c r="D28" s="65"/>
      <c r="E28" s="121"/>
      <c r="F28" s="122"/>
      <c r="H28" s="65"/>
      <c r="I28" s="65"/>
      <c r="J28" s="65"/>
      <c r="K28" s="121"/>
      <c r="L28" s="122"/>
      <c r="M28" s="105"/>
      <c r="O28" s="130"/>
      <c r="P28" s="152" t="s">
        <v>84</v>
      </c>
      <c r="V28" s="130"/>
      <c r="W28" s="132" t="s">
        <v>64</v>
      </c>
      <c r="X28" s="112"/>
      <c r="Y28" s="102"/>
      <c r="AA28" s="153" t="s">
        <v>85</v>
      </c>
      <c r="AH28" s="154" t="s">
        <v>86</v>
      </c>
      <c r="AJ28" s="155" t="s">
        <v>87</v>
      </c>
      <c r="AL28" s="156" t="s">
        <v>88</v>
      </c>
      <c r="AO28" s="157" t="s">
        <v>89</v>
      </c>
      <c r="AR28" s="145"/>
      <c r="AS28" s="146"/>
      <c r="AT28" s="158" t="str">
        <f>iferror(ifs(or(Editor!$B$16="Pick a Class",Editor!$H$16="--"),"—",Editor!$H$16&gt;=Hidden!D2,Hidden!C2),"")</f>
        <v>1st</v>
      </c>
      <c r="AV28" s="159" t="str">
        <f>iferror(ifs(Editor!$B$16="Pick a Class",Editor!$B$16,
Editor!$H$16="--", "Choose a Level",
AT28="",""),Hidden!E2)</f>
        <v>Sneak Attack</v>
      </c>
      <c r="BC28" s="145"/>
    </row>
    <row r="29" ht="8.25" customHeight="1">
      <c r="A29" s="160"/>
      <c r="B29" s="160"/>
      <c r="C29" s="160"/>
      <c r="D29" s="160"/>
      <c r="E29" s="160"/>
      <c r="F29" s="160"/>
      <c r="G29" s="160"/>
      <c r="H29" s="160"/>
      <c r="I29" s="160"/>
      <c r="J29" s="160"/>
      <c r="K29" s="160"/>
      <c r="L29" s="160"/>
      <c r="M29" s="161"/>
      <c r="O29" s="11"/>
      <c r="P29" s="11"/>
      <c r="Q29" s="11"/>
      <c r="R29" s="11"/>
      <c r="S29" s="11"/>
      <c r="T29" s="11"/>
      <c r="U29" s="11"/>
      <c r="V29" s="11"/>
      <c r="W29" s="121"/>
      <c r="X29" s="122"/>
      <c r="Y29" s="102"/>
      <c r="AR29" s="145"/>
      <c r="AS29" s="146"/>
      <c r="AT29" s="11"/>
      <c r="AU29" s="11"/>
      <c r="AV29" s="11"/>
      <c r="AW29" s="11"/>
      <c r="AX29" s="11"/>
      <c r="AY29" s="11"/>
      <c r="AZ29" s="11"/>
      <c r="BA29" s="11"/>
      <c r="BB29" s="11"/>
      <c r="BC29" s="145"/>
    </row>
    <row r="30" ht="8.25" customHeight="1">
      <c r="M30" s="105"/>
      <c r="P30" s="127"/>
      <c r="Q30" s="127"/>
      <c r="R30" s="128"/>
      <c r="S30" s="128"/>
      <c r="T30" s="128"/>
      <c r="U30" s="128"/>
      <c r="Y30" s="102"/>
      <c r="AL30" s="156" t="s">
        <v>90</v>
      </c>
      <c r="AR30" s="145"/>
      <c r="AS30" s="146"/>
      <c r="AT30" s="162"/>
      <c r="AU30" s="162"/>
      <c r="AV30" s="163"/>
      <c r="AW30" s="163"/>
      <c r="AX30" s="163"/>
      <c r="AY30" s="163"/>
      <c r="AZ30" s="163"/>
      <c r="BA30" s="163"/>
      <c r="BB30" s="163"/>
      <c r="BC30" s="145"/>
    </row>
    <row r="31" ht="8.25" customHeight="1">
      <c r="B31" s="164" t="s">
        <v>91</v>
      </c>
      <c r="M31" s="105"/>
      <c r="N31" s="65"/>
      <c r="O31" s="114"/>
      <c r="P31" s="165" t="s">
        <v>92</v>
      </c>
      <c r="V31" s="114"/>
      <c r="W31" s="166"/>
      <c r="X31" s="112"/>
      <c r="Y31" s="102"/>
      <c r="AR31" s="145"/>
      <c r="AS31" s="146"/>
      <c r="AT31" s="167" t="str">
        <f>iferror(ifs(or(Editor!$B$16="Pick a Class",Editor!$H$16="--"),"—",
Editor!$H$16&gt;=Hidden!D3,Hidden!C3),"")</f>
        <v>1st</v>
      </c>
      <c r="AV31" s="168" t="str">
        <f>iferror(ifs(Editor!$B$16="Pick a Class",Editor!$B$16,
Editor!$H$16="--", "Choose a Level",
AT31="",""),Hidden!E3)</f>
        <v>Thieves' Cant</v>
      </c>
      <c r="BC31" s="145"/>
    </row>
    <row r="32" ht="8.25" customHeight="1">
      <c r="B32" s="11"/>
      <c r="C32" s="11"/>
      <c r="D32" s="11"/>
      <c r="E32" s="11"/>
      <c r="F32" s="11"/>
      <c r="G32" s="11"/>
      <c r="H32" s="11"/>
      <c r="I32" s="11"/>
      <c r="J32" s="11"/>
      <c r="K32" s="11"/>
      <c r="L32" s="11"/>
      <c r="M32" s="105"/>
      <c r="N32" s="65"/>
      <c r="O32" s="11"/>
      <c r="P32" s="11"/>
      <c r="Q32" s="11"/>
      <c r="R32" s="11"/>
      <c r="S32" s="11"/>
      <c r="T32" s="11"/>
      <c r="U32" s="11"/>
      <c r="V32" s="11"/>
      <c r="W32" s="121"/>
      <c r="X32" s="122"/>
      <c r="Y32" s="102"/>
      <c r="AA32" s="169"/>
      <c r="AB32" s="169"/>
      <c r="AC32" s="169"/>
      <c r="AD32" s="169"/>
      <c r="AE32" s="169"/>
      <c r="AF32" s="169"/>
      <c r="AG32" s="169"/>
      <c r="AH32" s="169"/>
      <c r="AI32" s="169"/>
      <c r="AJ32" s="169"/>
      <c r="AK32" s="169"/>
      <c r="AL32" s="169"/>
      <c r="AM32" s="169"/>
      <c r="AN32" s="169"/>
      <c r="AO32" s="169"/>
      <c r="AP32" s="169"/>
      <c r="AQ32" s="169"/>
      <c r="AR32" s="145"/>
      <c r="AS32" s="146"/>
      <c r="AT32" s="11"/>
      <c r="AU32" s="11"/>
      <c r="AV32" s="11"/>
      <c r="AW32" s="11"/>
      <c r="AX32" s="11"/>
      <c r="AY32" s="11"/>
      <c r="AZ32" s="11"/>
      <c r="BA32" s="11"/>
      <c r="BB32" s="11"/>
      <c r="BC32" s="145"/>
    </row>
    <row r="33" ht="8.25" customHeight="1">
      <c r="M33" s="105"/>
      <c r="N33" s="65"/>
      <c r="P33" s="127"/>
      <c r="Q33" s="127"/>
      <c r="R33" s="128"/>
      <c r="S33" s="128"/>
      <c r="T33" s="128"/>
      <c r="U33" s="128"/>
      <c r="Y33" s="102"/>
      <c r="AA33" s="145"/>
      <c r="AB33" s="145"/>
      <c r="AC33" s="145"/>
      <c r="AD33" s="145"/>
      <c r="AE33" s="145"/>
      <c r="AF33" s="145"/>
      <c r="AG33" s="145"/>
      <c r="AH33" s="145"/>
      <c r="AI33" s="145"/>
      <c r="AJ33" s="145"/>
      <c r="AK33" s="145"/>
      <c r="AL33" s="145"/>
      <c r="AM33" s="145"/>
      <c r="AN33" s="145"/>
      <c r="AO33" s="145"/>
      <c r="AP33" s="145"/>
      <c r="AQ33" s="145"/>
      <c r="AR33" s="145"/>
      <c r="AS33" s="146"/>
      <c r="AT33" s="162"/>
      <c r="AU33" s="162"/>
      <c r="AV33" s="163"/>
      <c r="AW33" s="163"/>
      <c r="AX33" s="163"/>
      <c r="AY33" s="163"/>
      <c r="AZ33" s="163"/>
      <c r="BA33" s="163"/>
      <c r="BB33" s="163"/>
      <c r="BC33" s="145"/>
    </row>
    <row r="34" ht="8.25" customHeight="1">
      <c r="B34" s="170" t="s">
        <v>93</v>
      </c>
      <c r="M34" s="105"/>
      <c r="N34" s="65"/>
      <c r="O34" s="130"/>
      <c r="P34" s="171" t="s">
        <v>94</v>
      </c>
      <c r="V34" s="130"/>
      <c r="W34" s="172"/>
      <c r="X34" s="112"/>
      <c r="Y34" s="102"/>
      <c r="AA34" s="173" t="s">
        <v>95</v>
      </c>
      <c r="AH34" s="174" t="s">
        <v>96</v>
      </c>
      <c r="AJ34" s="155" t="s">
        <v>97</v>
      </c>
      <c r="AL34" s="175" t="s">
        <v>98</v>
      </c>
      <c r="AO34" s="176" t="s">
        <v>99</v>
      </c>
      <c r="AR34" s="145"/>
      <c r="AS34" s="146"/>
      <c r="AT34" s="158" t="str">
        <f>iferror(ifs(or(Editor!$B$16="Pick a Class",Editor!$H$16="--"),"—",
Editor!$H$16&gt;=Hidden!D4,Hidden!C4),"")</f>
        <v>2nd</v>
      </c>
      <c r="AV34" s="177" t="str">
        <f>iferror(ifs(Editor!$B$16="Pick a Class",Editor!$B$16,
Editor!$H$16="--", "Choose a Level",
AT34="",""),Hidden!E4)</f>
        <v>Cunning Action</v>
      </c>
      <c r="BC34" s="145"/>
    </row>
    <row r="35" ht="8.25" customHeight="1">
      <c r="M35" s="105"/>
      <c r="N35" s="65"/>
      <c r="O35" s="11"/>
      <c r="P35" s="11"/>
      <c r="Q35" s="11"/>
      <c r="R35" s="11"/>
      <c r="S35" s="11"/>
      <c r="T35" s="11"/>
      <c r="U35" s="11"/>
      <c r="V35" s="11"/>
      <c r="W35" s="121"/>
      <c r="X35" s="122"/>
      <c r="Y35" s="102"/>
      <c r="AR35" s="145"/>
      <c r="AS35" s="146"/>
      <c r="AT35" s="11"/>
      <c r="AU35" s="11"/>
      <c r="AV35" s="11"/>
      <c r="AW35" s="11"/>
      <c r="AX35" s="11"/>
      <c r="AY35" s="11"/>
      <c r="AZ35" s="11"/>
      <c r="BA35" s="11"/>
      <c r="BB35" s="11"/>
      <c r="BC35" s="145"/>
    </row>
    <row r="36" ht="8.25" customHeight="1">
      <c r="M36" s="105"/>
      <c r="N36" s="65"/>
      <c r="P36" s="127"/>
      <c r="Q36" s="127"/>
      <c r="R36" s="128"/>
      <c r="S36" s="128"/>
      <c r="T36" s="128"/>
      <c r="U36" s="128"/>
      <c r="Y36" s="102"/>
      <c r="AL36" s="178"/>
      <c r="AR36" s="145"/>
      <c r="AS36" s="146"/>
      <c r="AT36" s="162"/>
      <c r="AU36" s="162"/>
      <c r="AV36" s="163"/>
      <c r="AW36" s="163"/>
      <c r="AX36" s="163"/>
      <c r="AY36" s="163"/>
      <c r="AZ36" s="163"/>
      <c r="BA36" s="163"/>
      <c r="BB36" s="163"/>
      <c r="BC36" s="145"/>
    </row>
    <row r="37" ht="8.25" customHeight="1">
      <c r="M37" s="105"/>
      <c r="N37" s="65"/>
      <c r="O37" s="114"/>
      <c r="P37" s="137" t="s">
        <v>100</v>
      </c>
      <c r="V37" s="114"/>
      <c r="W37" s="166"/>
      <c r="X37" s="112"/>
      <c r="Y37" s="102"/>
      <c r="AR37" s="145"/>
      <c r="AS37" s="146"/>
      <c r="AT37" s="167" t="str">
        <f>iferror(ifs(or(Editor!$B$16="Pick a Class",Editor!$H$16="--"),"—",
Editor!$H$16&gt;=Hidden!D5,Hidden!C5),"")</f>
        <v>4th</v>
      </c>
      <c r="AV37" s="168" t="str">
        <f>iferror(ifs(Editor!$B$16="Pick a Class",Editor!$B$16,
Editor!$H$16="--", "Choose a Level",
AT37="",""),Hidden!E5)</f>
        <v>Ability Score Improvement</v>
      </c>
      <c r="BC37" s="145"/>
    </row>
    <row r="38" ht="8.25" customHeight="1">
      <c r="M38" s="105"/>
      <c r="N38" s="65"/>
      <c r="O38" s="11"/>
      <c r="P38" s="11"/>
      <c r="Q38" s="11"/>
      <c r="R38" s="11"/>
      <c r="S38" s="11"/>
      <c r="T38" s="11"/>
      <c r="U38" s="11"/>
      <c r="V38" s="11"/>
      <c r="W38" s="121"/>
      <c r="X38" s="122"/>
      <c r="Y38" s="102"/>
      <c r="AA38" s="169"/>
      <c r="AB38" s="169"/>
      <c r="AC38" s="169"/>
      <c r="AD38" s="169"/>
      <c r="AE38" s="169"/>
      <c r="AF38" s="169"/>
      <c r="AG38" s="169"/>
      <c r="AH38" s="169"/>
      <c r="AI38" s="169"/>
      <c r="AJ38" s="169"/>
      <c r="AK38" s="169"/>
      <c r="AL38" s="169"/>
      <c r="AM38" s="169"/>
      <c r="AN38" s="169"/>
      <c r="AO38" s="169"/>
      <c r="AP38" s="169"/>
      <c r="AQ38" s="169"/>
      <c r="AR38" s="145"/>
      <c r="AS38" s="146"/>
      <c r="AT38" s="11"/>
      <c r="AU38" s="11"/>
      <c r="AV38" s="11"/>
      <c r="AW38" s="11"/>
      <c r="AX38" s="11"/>
      <c r="AY38" s="11"/>
      <c r="AZ38" s="11"/>
      <c r="BA38" s="11"/>
      <c r="BB38" s="11"/>
      <c r="BC38" s="145"/>
    </row>
    <row r="39" ht="8.25" customHeight="1">
      <c r="A39" s="179"/>
      <c r="B39" s="179"/>
      <c r="C39" s="179"/>
      <c r="D39" s="179"/>
      <c r="E39" s="179"/>
      <c r="F39" s="179"/>
      <c r="G39" s="179"/>
      <c r="H39" s="179"/>
      <c r="I39" s="179"/>
      <c r="J39" s="179"/>
      <c r="K39" s="179"/>
      <c r="L39" s="179"/>
      <c r="M39" s="180"/>
      <c r="N39" s="65"/>
      <c r="P39" s="127"/>
      <c r="Q39" s="127"/>
      <c r="R39" s="128"/>
      <c r="S39" s="128"/>
      <c r="T39" s="128"/>
      <c r="U39" s="128"/>
      <c r="Y39" s="102"/>
      <c r="AA39" s="181"/>
      <c r="AB39" s="181"/>
      <c r="AC39" s="181"/>
      <c r="AD39" s="181"/>
      <c r="AE39" s="181"/>
      <c r="AF39" s="181"/>
      <c r="AG39" s="181"/>
      <c r="AH39" s="181"/>
      <c r="AI39" s="181"/>
      <c r="AJ39" s="181"/>
      <c r="AK39" s="181"/>
      <c r="AL39" s="181"/>
      <c r="AM39" s="181"/>
      <c r="AN39" s="181"/>
      <c r="AO39" s="181"/>
      <c r="AP39" s="181"/>
      <c r="AQ39" s="181"/>
      <c r="AR39" s="145"/>
      <c r="AS39" s="146"/>
      <c r="AT39" s="162"/>
      <c r="AU39" s="162"/>
      <c r="AV39" s="163"/>
      <c r="AW39" s="163"/>
      <c r="AX39" s="163"/>
      <c r="AY39" s="163"/>
      <c r="AZ39" s="163"/>
      <c r="BA39" s="163"/>
      <c r="BB39" s="163"/>
      <c r="BC39" s="145"/>
    </row>
    <row r="40" ht="8.25" customHeight="1">
      <c r="A40" s="65"/>
      <c r="B40" s="182" t="s">
        <v>101</v>
      </c>
      <c r="M40" s="102"/>
      <c r="N40" s="65"/>
      <c r="O40" s="130"/>
      <c r="P40" s="183" t="s">
        <v>102</v>
      </c>
      <c r="V40" s="130"/>
      <c r="W40" s="172"/>
      <c r="X40" s="112"/>
      <c r="Y40" s="102"/>
      <c r="AA40" s="173" t="s">
        <v>95</v>
      </c>
      <c r="AH40" s="184" t="s">
        <v>86</v>
      </c>
      <c r="AJ40" s="155" t="s">
        <v>97</v>
      </c>
      <c r="AL40" s="178" t="s">
        <v>88</v>
      </c>
      <c r="AO40" s="157" t="s">
        <v>89</v>
      </c>
      <c r="AR40" s="145"/>
      <c r="AS40" s="146"/>
      <c r="AT40" s="158" t="str">
        <f>iferror(ifs(or(Editor!$B$16="Pick a Class",Editor!$H$16="--"),"—",
Editor!$H$16&gt;=Hidden!D6,Hidden!C6),"")</f>
        <v>5th</v>
      </c>
      <c r="AV40" s="177" t="str">
        <f>iferror(ifs(Editor!$B$16="Pick a Class",Editor!$B$16,
Editor!$H$16="--", "Choose a Level",
AT40="",""),Hidden!E6)</f>
        <v>Uncanny Dodge</v>
      </c>
      <c r="BC40" s="145"/>
    </row>
    <row r="41" ht="8.25" customHeight="1">
      <c r="A41" s="65"/>
      <c r="M41" s="102"/>
      <c r="N41" s="65"/>
      <c r="O41" s="11"/>
      <c r="P41" s="11"/>
      <c r="Q41" s="11"/>
      <c r="R41" s="11"/>
      <c r="S41" s="11"/>
      <c r="T41" s="11"/>
      <c r="U41" s="11"/>
      <c r="V41" s="11"/>
      <c r="W41" s="121"/>
      <c r="X41" s="122"/>
      <c r="Y41" s="102"/>
      <c r="AR41" s="145"/>
      <c r="AS41" s="146"/>
      <c r="AT41" s="11"/>
      <c r="AU41" s="11"/>
      <c r="AV41" s="11"/>
      <c r="AW41" s="11"/>
      <c r="AX41" s="11"/>
      <c r="AY41" s="11"/>
      <c r="AZ41" s="11"/>
      <c r="BA41" s="11"/>
      <c r="BB41" s="11"/>
      <c r="BC41" s="145"/>
    </row>
    <row r="42" ht="8.25" customHeight="1">
      <c r="A42" s="65"/>
      <c r="B42" s="185" t="s">
        <v>103</v>
      </c>
      <c r="F42" s="186" t="str">
        <f>IFERROR(__xludf.DUMMYFUNCTION("if(REGEXMATCH(Editor!D35,""Light""),Hidden!N3,Hidden!N2)"),"")</f>
        <v/>
      </c>
      <c r="G42" s="187"/>
      <c r="H42" s="185" t="s">
        <v>104</v>
      </c>
      <c r="L42" s="186" t="str">
        <f>IFERROR(__xludf.DUMMYFUNCTION("if(REGEXMATCH(Editor!D35,""Heavy""),Hidden!N3,Hidden!N2)"),"")</f>
        <v/>
      </c>
      <c r="M42" s="102"/>
      <c r="N42" s="65"/>
      <c r="P42" s="127"/>
      <c r="Q42" s="127"/>
      <c r="R42" s="128"/>
      <c r="S42" s="128"/>
      <c r="T42" s="128"/>
      <c r="U42" s="128"/>
      <c r="Y42" s="102"/>
      <c r="AL42" s="178" t="s">
        <v>90</v>
      </c>
      <c r="AR42" s="145"/>
      <c r="AS42" s="146"/>
      <c r="AT42" s="162"/>
      <c r="AU42" s="162"/>
      <c r="AV42" s="163"/>
      <c r="AW42" s="163"/>
      <c r="AX42" s="163"/>
      <c r="AY42" s="163"/>
      <c r="AZ42" s="163"/>
      <c r="BA42" s="163"/>
      <c r="BB42" s="163"/>
      <c r="BC42" s="145"/>
    </row>
    <row r="43" ht="8.25" customHeight="1">
      <c r="A43" s="65"/>
      <c r="G43" s="187"/>
      <c r="M43" s="102"/>
      <c r="N43" s="65"/>
      <c r="O43" s="114"/>
      <c r="P43" s="137" t="s">
        <v>105</v>
      </c>
      <c r="V43" s="114"/>
      <c r="W43" s="166"/>
      <c r="X43" s="112"/>
      <c r="Y43" s="102"/>
      <c r="AR43" s="145"/>
      <c r="AS43" s="146"/>
      <c r="AT43" s="167" t="str">
        <f>iferror(ifs(or(Editor!$B$16="Pick a Class",Editor!$H$16="--"),"—",
Editor!$H$16&gt;=Hidden!D7,Hidden!C7),"")</f>
        <v/>
      </c>
      <c r="AV43" s="168" t="str">
        <f>iferror(ifs(Editor!$B$16="Pick a Class",Editor!$B$16,
Editor!$H$16="--", "Choose a Level",
AT43="",""),Hidden!E7)</f>
        <v/>
      </c>
      <c r="BC43" s="145"/>
    </row>
    <row r="44" ht="8.25" customHeight="1">
      <c r="A44" s="65"/>
      <c r="B44" s="185" t="s">
        <v>106</v>
      </c>
      <c r="F44" s="186" t="str">
        <f>IFERROR(__xludf.DUMMYFUNCTION("if(REGEXMATCH(Editor!D35,""Medium""),Hidden!N3,Hidden!N2)"),"")</f>
        <v/>
      </c>
      <c r="G44" s="187"/>
      <c r="H44" s="185" t="s">
        <v>107</v>
      </c>
      <c r="L44" s="186" t="str">
        <f>IFERROR(__xludf.DUMMYFUNCTION("if(REGEXMATCH(Editor!D35,""Shields""),Hidden!N3,Hidden!N2)"),"")</f>
        <v/>
      </c>
      <c r="M44" s="102"/>
      <c r="N44" s="65"/>
      <c r="O44" s="11"/>
      <c r="P44" s="11"/>
      <c r="Q44" s="11"/>
      <c r="R44" s="11"/>
      <c r="S44" s="11"/>
      <c r="T44" s="11"/>
      <c r="U44" s="11"/>
      <c r="V44" s="11"/>
      <c r="W44" s="121"/>
      <c r="X44" s="122"/>
      <c r="Y44" s="102"/>
      <c r="AA44" s="169"/>
      <c r="AB44" s="169"/>
      <c r="AC44" s="169"/>
      <c r="AD44" s="169"/>
      <c r="AE44" s="169"/>
      <c r="AF44" s="169"/>
      <c r="AG44" s="169"/>
      <c r="AH44" s="169"/>
      <c r="AI44" s="169"/>
      <c r="AJ44" s="169"/>
      <c r="AK44" s="169"/>
      <c r="AL44" s="169"/>
      <c r="AM44" s="169"/>
      <c r="AN44" s="169"/>
      <c r="AO44" s="169"/>
      <c r="AP44" s="169"/>
      <c r="AQ44" s="169"/>
      <c r="AR44" s="145"/>
      <c r="AS44" s="146"/>
      <c r="AT44" s="11"/>
      <c r="AU44" s="11"/>
      <c r="AV44" s="11"/>
      <c r="AW44" s="11"/>
      <c r="AX44" s="11"/>
      <c r="AY44" s="11"/>
      <c r="AZ44" s="11"/>
      <c r="BA44" s="11"/>
      <c r="BB44" s="11"/>
      <c r="BC44" s="145"/>
    </row>
    <row r="45" ht="8.25" customHeight="1">
      <c r="A45" s="65"/>
      <c r="G45" s="187"/>
      <c r="M45" s="102"/>
      <c r="N45" s="65"/>
      <c r="P45" s="127"/>
      <c r="Q45" s="127"/>
      <c r="R45" s="128"/>
      <c r="S45" s="128"/>
      <c r="T45" s="128"/>
      <c r="U45" s="128"/>
      <c r="Y45" s="102"/>
      <c r="AA45" s="181"/>
      <c r="AB45" s="181"/>
      <c r="AC45" s="181"/>
      <c r="AD45" s="181"/>
      <c r="AE45" s="181"/>
      <c r="AF45" s="181"/>
      <c r="AG45" s="181"/>
      <c r="AH45" s="181"/>
      <c r="AI45" s="181"/>
      <c r="AJ45" s="181"/>
      <c r="AK45" s="181"/>
      <c r="AL45" s="181"/>
      <c r="AM45" s="181"/>
      <c r="AN45" s="181"/>
      <c r="AO45" s="181"/>
      <c r="AP45" s="181"/>
      <c r="AQ45" s="181"/>
      <c r="AR45" s="145"/>
      <c r="AS45" s="146"/>
      <c r="AT45" s="162"/>
      <c r="AU45" s="162"/>
      <c r="AV45" s="163"/>
      <c r="AW45" s="163"/>
      <c r="AX45" s="163"/>
      <c r="AY45" s="163"/>
      <c r="AZ45" s="163"/>
      <c r="BA45" s="163"/>
      <c r="BB45" s="163"/>
      <c r="BC45" s="145"/>
    </row>
    <row r="46" ht="8.25" customHeight="1">
      <c r="A46" s="65"/>
      <c r="B46" s="188"/>
      <c r="C46" s="188"/>
      <c r="D46" s="188"/>
      <c r="E46" s="188"/>
      <c r="F46" s="188"/>
      <c r="G46" s="188"/>
      <c r="H46" s="188"/>
      <c r="I46" s="188"/>
      <c r="J46" s="188"/>
      <c r="K46" s="188"/>
      <c r="L46" s="188"/>
      <c r="M46" s="102"/>
      <c r="N46" s="65"/>
      <c r="O46" s="130"/>
      <c r="P46" s="183" t="s">
        <v>108</v>
      </c>
      <c r="V46" s="130"/>
      <c r="W46" s="172"/>
      <c r="X46" s="112"/>
      <c r="Y46" s="102"/>
      <c r="AA46" s="173" t="s">
        <v>95</v>
      </c>
      <c r="AH46" s="184" t="s">
        <v>86</v>
      </c>
      <c r="AJ46" s="155" t="s">
        <v>97</v>
      </c>
      <c r="AL46" s="178" t="s">
        <v>88</v>
      </c>
      <c r="AO46" s="157" t="s">
        <v>89</v>
      </c>
      <c r="AR46" s="145"/>
      <c r="AS46" s="146"/>
      <c r="AT46" s="158" t="str">
        <f>iferror(ifs(or(Editor!$B$16="Pick a Class",Editor!$H$16="--"),"—",
Editor!$H$16&gt;=Hidden!D8,Hidden!C8),"")</f>
        <v/>
      </c>
      <c r="AV46" s="177" t="str">
        <f>iferror(ifs(Editor!$B$16="Pick a Class",Editor!$B$16,
Editor!$H$16="--", "Choose a Level",
AT46="",""),Hidden!E8)</f>
        <v/>
      </c>
      <c r="BC46" s="145"/>
    </row>
    <row r="47" ht="8.25" customHeight="1">
      <c r="A47" s="65"/>
      <c r="B47" s="182"/>
      <c r="C47" s="182"/>
      <c r="D47" s="182"/>
      <c r="E47" s="182"/>
      <c r="F47" s="182"/>
      <c r="G47" s="182"/>
      <c r="H47" s="182"/>
      <c r="I47" s="182"/>
      <c r="J47" s="182"/>
      <c r="K47" s="182"/>
      <c r="L47" s="182"/>
      <c r="M47" s="102"/>
      <c r="N47" s="65"/>
      <c r="O47" s="11"/>
      <c r="P47" s="11"/>
      <c r="Q47" s="11"/>
      <c r="R47" s="11"/>
      <c r="S47" s="11"/>
      <c r="T47" s="11"/>
      <c r="U47" s="11"/>
      <c r="V47" s="11"/>
      <c r="W47" s="121"/>
      <c r="X47" s="122"/>
      <c r="Y47" s="102"/>
      <c r="AR47" s="145"/>
      <c r="AS47" s="146"/>
      <c r="AT47" s="11"/>
      <c r="AU47" s="11"/>
      <c r="AV47" s="11"/>
      <c r="AW47" s="11"/>
      <c r="AX47" s="11"/>
      <c r="AY47" s="11"/>
      <c r="AZ47" s="11"/>
      <c r="BA47" s="11"/>
      <c r="BB47" s="11"/>
      <c r="BC47" s="145"/>
    </row>
    <row r="48" ht="8.25" customHeight="1">
      <c r="A48" s="65"/>
      <c r="B48" s="182" t="s">
        <v>109</v>
      </c>
      <c r="M48" s="102"/>
      <c r="N48" s="65"/>
      <c r="P48" s="127"/>
      <c r="Q48" s="127"/>
      <c r="R48" s="128"/>
      <c r="S48" s="128"/>
      <c r="T48" s="128"/>
      <c r="U48" s="128"/>
      <c r="Y48" s="102"/>
      <c r="AL48" s="178" t="s">
        <v>90</v>
      </c>
      <c r="AR48" s="145"/>
      <c r="AS48" s="146"/>
      <c r="AT48" s="162"/>
      <c r="AU48" s="162"/>
      <c r="AV48" s="163"/>
      <c r="AW48" s="163"/>
      <c r="AX48" s="163"/>
      <c r="AY48" s="163"/>
      <c r="AZ48" s="163"/>
      <c r="BA48" s="163"/>
      <c r="BB48" s="163"/>
      <c r="BC48" s="145"/>
    </row>
    <row r="49" ht="8.25" customHeight="1">
      <c r="A49" s="65"/>
      <c r="M49" s="102"/>
      <c r="N49" s="65"/>
      <c r="O49" s="114"/>
      <c r="P49" s="148" t="s">
        <v>110</v>
      </c>
      <c r="V49" s="114"/>
      <c r="W49" s="166"/>
      <c r="X49" s="112"/>
      <c r="Y49" s="102"/>
      <c r="AR49" s="145"/>
      <c r="AS49" s="146"/>
      <c r="AT49" s="167" t="str">
        <f>iferror(ifs(or(Editor!$B$16="Pick a Class",Editor!$H$16="--"),"—",
Editor!$H$16&gt;=Hidden!D9,Hidden!C9),"")</f>
        <v/>
      </c>
      <c r="AV49" s="168" t="str">
        <f>iferror(ifs(Editor!$B$16="Pick a Class",Editor!$B$16,
Editor!$H$16="--", "Choose a Level",
AT49="",""),Hidden!E9)</f>
        <v/>
      </c>
      <c r="BC49" s="145"/>
    </row>
    <row r="50" ht="8.25" customHeight="1">
      <c r="A50" s="65"/>
      <c r="B50" s="185" t="s">
        <v>111</v>
      </c>
      <c r="F50" s="186" t="str">
        <f>IFERROR(__xludf.DUMMYFUNCTION("IF(REGEXMATCH(Editor!D36,""Simple""),Hidden!N3,Hidden!N2)"),"")</f>
        <v/>
      </c>
      <c r="G50" s="187"/>
      <c r="H50" s="185" t="s">
        <v>112</v>
      </c>
      <c r="L50" s="186" t="str">
        <f>IFERROR(__xludf.DUMMYFUNCTION("IF(REGEXMATCH(Editor!D36,""Martial""),Hidden!N3,Hidden!N2)"),"")</f>
        <v/>
      </c>
      <c r="M50" s="102"/>
      <c r="N50" s="65"/>
      <c r="O50" s="11"/>
      <c r="P50" s="11"/>
      <c r="Q50" s="11"/>
      <c r="R50" s="11"/>
      <c r="S50" s="11"/>
      <c r="T50" s="11"/>
      <c r="U50" s="11"/>
      <c r="V50" s="11"/>
      <c r="W50" s="121"/>
      <c r="X50" s="122"/>
      <c r="Y50" s="102"/>
      <c r="AA50" s="169"/>
      <c r="AB50" s="169"/>
      <c r="AC50" s="169"/>
      <c r="AD50" s="169"/>
      <c r="AE50" s="169"/>
      <c r="AF50" s="169"/>
      <c r="AG50" s="169"/>
      <c r="AH50" s="169"/>
      <c r="AI50" s="169"/>
      <c r="AJ50" s="169"/>
      <c r="AK50" s="169"/>
      <c r="AL50" s="169"/>
      <c r="AM50" s="169"/>
      <c r="AN50" s="169"/>
      <c r="AO50" s="169"/>
      <c r="AP50" s="169"/>
      <c r="AQ50" s="169"/>
      <c r="AR50" s="145"/>
      <c r="AS50" s="146"/>
      <c r="AT50" s="11"/>
      <c r="AU50" s="11"/>
      <c r="AV50" s="11"/>
      <c r="AW50" s="11"/>
      <c r="AX50" s="11"/>
      <c r="AY50" s="11"/>
      <c r="AZ50" s="11"/>
      <c r="BA50" s="11"/>
      <c r="BB50" s="11"/>
      <c r="BC50" s="145"/>
    </row>
    <row r="51" ht="8.25" customHeight="1">
      <c r="A51" s="65"/>
      <c r="G51" s="187"/>
      <c r="M51" s="102"/>
      <c r="N51" s="65"/>
      <c r="P51" s="127"/>
      <c r="Q51" s="127"/>
      <c r="R51" s="128"/>
      <c r="S51" s="128"/>
      <c r="T51" s="128"/>
      <c r="U51" s="128"/>
      <c r="Y51" s="102"/>
      <c r="AA51" s="189"/>
      <c r="AB51" s="189"/>
      <c r="AC51" s="189"/>
      <c r="AD51" s="189"/>
      <c r="AE51" s="189"/>
      <c r="AF51" s="189"/>
      <c r="AG51" s="189"/>
      <c r="AH51" s="189"/>
      <c r="AI51" s="189"/>
      <c r="AJ51" s="189"/>
      <c r="AK51" s="189"/>
      <c r="AR51" s="145"/>
      <c r="AS51" s="146"/>
      <c r="AT51" s="162"/>
      <c r="AU51" s="162"/>
      <c r="AV51" s="163"/>
      <c r="AW51" s="163"/>
      <c r="AX51" s="163"/>
      <c r="AY51" s="163"/>
      <c r="AZ51" s="163"/>
      <c r="BA51" s="163"/>
      <c r="BB51" s="163"/>
      <c r="BC51" s="145"/>
    </row>
    <row r="52" ht="8.25" customHeight="1">
      <c r="A52" s="65"/>
      <c r="B52" s="190" t="str">
        <f>IFERROR(__xludf.DUMMYFUNCTION("iferror(if(REGEXMATCH(Editor!D36,""Martial""),,REGEXREPLACE(Editor!D36,""Simple, "",)&amp;REGEXREPLACE(Editor!D36,""Simple"",)),""ERROR"")"),"Hand Crossbows, Longswords, Rapiers, and Shortswords, Hand Crossbows, Longswords, Rapiers, and Shortswords")</f>
        <v>Hand Crossbows, Longswords, Rapiers, and Shortswords, Hand Crossbows, Longswords, Rapiers, and Shortswords</v>
      </c>
      <c r="M52" s="102"/>
      <c r="N52" s="65"/>
      <c r="O52" s="130"/>
      <c r="P52" s="171" t="s">
        <v>113</v>
      </c>
      <c r="V52" s="130"/>
      <c r="W52" s="172"/>
      <c r="X52" s="112"/>
      <c r="Y52" s="102"/>
      <c r="AA52" s="144" t="s">
        <v>114</v>
      </c>
      <c r="AR52" s="145"/>
      <c r="AS52" s="146"/>
      <c r="AT52" s="158" t="str">
        <f>iferror(ifs(or(Editor!$B$16="Pick a Class",Editor!$H$16="--"),"—",
Editor!$H$16&gt;=Hidden!D10,Hidden!C10),"")</f>
        <v/>
      </c>
      <c r="AV52" s="177" t="str">
        <f>iferror(ifs(Editor!$B$16="Pick a Class",Editor!$B$16,
Editor!$H$16="--", "Choose a Level",
AT52="",""),Hidden!E10)</f>
        <v/>
      </c>
      <c r="BC52" s="145"/>
    </row>
    <row r="53" ht="8.25" customHeight="1">
      <c r="A53" s="65"/>
      <c r="M53" s="102"/>
      <c r="N53" s="65"/>
      <c r="O53" s="11"/>
      <c r="P53" s="11"/>
      <c r="Q53" s="11"/>
      <c r="R53" s="11"/>
      <c r="S53" s="11"/>
      <c r="T53" s="11"/>
      <c r="U53" s="11"/>
      <c r="V53" s="11"/>
      <c r="W53" s="121"/>
      <c r="X53" s="122"/>
      <c r="Y53" s="102"/>
      <c r="AR53" s="145"/>
      <c r="AS53" s="146"/>
      <c r="AT53" s="11"/>
      <c r="AU53" s="11"/>
      <c r="AV53" s="11"/>
      <c r="AW53" s="11"/>
      <c r="AX53" s="11"/>
      <c r="AY53" s="11"/>
      <c r="AZ53" s="11"/>
      <c r="BA53" s="11"/>
      <c r="BB53" s="11"/>
      <c r="BC53" s="145"/>
    </row>
    <row r="54" ht="8.25" customHeight="1">
      <c r="A54" s="65"/>
      <c r="M54" s="102"/>
      <c r="N54" s="65"/>
      <c r="P54" s="127"/>
      <c r="Q54" s="127"/>
      <c r="R54" s="128"/>
      <c r="S54" s="128"/>
      <c r="T54" s="128"/>
      <c r="U54" s="128"/>
      <c r="Y54" s="102"/>
      <c r="AA54" s="151" t="s">
        <v>79</v>
      </c>
      <c r="AH54" s="151" t="s">
        <v>80</v>
      </c>
      <c r="AJ54" s="151" t="s">
        <v>81</v>
      </c>
      <c r="AL54" s="151" t="s">
        <v>82</v>
      </c>
      <c r="AO54" s="151" t="s">
        <v>83</v>
      </c>
      <c r="AR54" s="145"/>
      <c r="AS54" s="146"/>
      <c r="AT54" s="162"/>
      <c r="AU54" s="162"/>
      <c r="AV54" s="163"/>
      <c r="AW54" s="163"/>
      <c r="AX54" s="163"/>
      <c r="AY54" s="163"/>
      <c r="AZ54" s="163"/>
      <c r="BA54" s="163"/>
      <c r="BB54" s="163"/>
      <c r="BC54" s="145"/>
    </row>
    <row r="55" ht="8.25" customHeight="1">
      <c r="A55" s="65"/>
      <c r="M55" s="102"/>
      <c r="N55" s="65"/>
      <c r="O55" s="114"/>
      <c r="P55" s="137" t="s">
        <v>115</v>
      </c>
      <c r="V55" s="114"/>
      <c r="W55" s="166"/>
      <c r="X55" s="112"/>
      <c r="Y55" s="102"/>
      <c r="AR55" s="145"/>
      <c r="AS55" s="146"/>
      <c r="AT55" s="167" t="str">
        <f>iferror(ifs(or(Editor!$B$16="Pick a Class",Editor!$H$16="--"),"—",
Editor!$H$16&gt;=Hidden!D11,Hidden!C11),"")</f>
        <v/>
      </c>
      <c r="AV55" s="168" t="str">
        <f>iferror(ifs(Editor!$B$16="Pick a Class",Editor!$B$16,
Editor!$H$16="--", "Choose a Level",
AT55="",""),Hidden!E11)</f>
        <v/>
      </c>
      <c r="BC55" s="145"/>
    </row>
    <row r="56" ht="8.25" customHeight="1">
      <c r="A56" s="65"/>
      <c r="M56" s="102"/>
      <c r="N56" s="65"/>
      <c r="O56" s="11"/>
      <c r="P56" s="11"/>
      <c r="Q56" s="11"/>
      <c r="R56" s="11"/>
      <c r="S56" s="11"/>
      <c r="T56" s="11"/>
      <c r="U56" s="11"/>
      <c r="V56" s="11"/>
      <c r="W56" s="121"/>
      <c r="X56" s="122"/>
      <c r="Y56" s="102"/>
      <c r="AA56" s="173" t="s">
        <v>95</v>
      </c>
      <c r="AH56" s="184" t="s">
        <v>86</v>
      </c>
      <c r="AJ56" s="155" t="s">
        <v>97</v>
      </c>
      <c r="AL56" s="178" t="s">
        <v>88</v>
      </c>
      <c r="AO56" s="157" t="s">
        <v>89</v>
      </c>
      <c r="AR56" s="145"/>
      <c r="AS56" s="146"/>
      <c r="AT56" s="11"/>
      <c r="AU56" s="11"/>
      <c r="AV56" s="11"/>
      <c r="AW56" s="11"/>
      <c r="AX56" s="11"/>
      <c r="AY56" s="11"/>
      <c r="AZ56" s="11"/>
      <c r="BA56" s="11"/>
      <c r="BB56" s="11"/>
      <c r="BC56" s="145"/>
    </row>
    <row r="57" ht="8.25" customHeight="1">
      <c r="A57" s="65"/>
      <c r="M57" s="102"/>
      <c r="N57" s="65"/>
      <c r="P57" s="127"/>
      <c r="Q57" s="127"/>
      <c r="R57" s="128"/>
      <c r="S57" s="128"/>
      <c r="T57" s="128"/>
      <c r="U57" s="128"/>
      <c r="Y57" s="102"/>
      <c r="AR57" s="145"/>
      <c r="AS57" s="146"/>
      <c r="AT57" s="162"/>
      <c r="AU57" s="162"/>
      <c r="AV57" s="163"/>
      <c r="AW57" s="163"/>
      <c r="AX57" s="163"/>
      <c r="AY57" s="163"/>
      <c r="AZ57" s="163"/>
      <c r="BA57" s="163"/>
      <c r="BB57" s="163"/>
      <c r="BC57" s="145"/>
    </row>
    <row r="58" ht="8.25" customHeight="1">
      <c r="A58" s="65"/>
      <c r="B58" s="191"/>
      <c r="C58" s="191"/>
      <c r="D58" s="191"/>
      <c r="E58" s="191"/>
      <c r="F58" s="191"/>
      <c r="G58" s="191"/>
      <c r="H58" s="191"/>
      <c r="I58" s="191"/>
      <c r="J58" s="191"/>
      <c r="K58" s="191"/>
      <c r="L58" s="191"/>
      <c r="M58" s="102"/>
      <c r="N58" s="65"/>
      <c r="O58" s="130"/>
      <c r="P58" s="192" t="s">
        <v>116</v>
      </c>
      <c r="V58" s="130"/>
      <c r="W58" s="172"/>
      <c r="X58" s="112"/>
      <c r="Y58" s="102"/>
      <c r="AL58" s="178" t="s">
        <v>90</v>
      </c>
      <c r="AR58" s="145"/>
      <c r="AS58" s="146"/>
      <c r="AT58" s="158" t="str">
        <f>iferror(ifs(or(Editor!$B$16="Pick a Class",Editor!$H$16="--"),"—",
Editor!$H$16&gt;=Hidden!D12,Hidden!C12),"")</f>
        <v/>
      </c>
      <c r="AV58" s="177" t="str">
        <f>iferror(ifs(Editor!$B$16="Pick a Class",Editor!$B$16,
Editor!$H$16="--", "Choose a Level",
AT58="",""),Hidden!E12)</f>
        <v/>
      </c>
      <c r="BC58" s="145"/>
    </row>
    <row r="59" ht="8.25" customHeight="1">
      <c r="A59" s="65"/>
      <c r="B59" s="65"/>
      <c r="C59" s="65"/>
      <c r="D59" s="65"/>
      <c r="E59" s="65"/>
      <c r="F59" s="65"/>
      <c r="G59" s="65"/>
      <c r="H59" s="65"/>
      <c r="I59" s="65"/>
      <c r="J59" s="65"/>
      <c r="K59" s="65"/>
      <c r="L59" s="65"/>
      <c r="M59" s="102"/>
      <c r="N59" s="65"/>
      <c r="O59" s="11"/>
      <c r="P59" s="11"/>
      <c r="Q59" s="11"/>
      <c r="R59" s="11"/>
      <c r="S59" s="11"/>
      <c r="T59" s="11"/>
      <c r="U59" s="11"/>
      <c r="V59" s="11"/>
      <c r="W59" s="121"/>
      <c r="X59" s="122"/>
      <c r="Y59" s="102"/>
      <c r="AR59" s="145"/>
      <c r="AS59" s="146"/>
      <c r="AT59" s="11"/>
      <c r="AU59" s="11"/>
      <c r="AV59" s="11"/>
      <c r="AW59" s="11"/>
      <c r="AX59" s="11"/>
      <c r="AY59" s="11"/>
      <c r="AZ59" s="11"/>
      <c r="BA59" s="11"/>
      <c r="BB59" s="11"/>
      <c r="BC59" s="145"/>
    </row>
    <row r="60" ht="8.25" customHeight="1">
      <c r="A60" s="65"/>
      <c r="B60" s="182" t="s">
        <v>117</v>
      </c>
      <c r="M60" s="102"/>
      <c r="N60" s="65"/>
      <c r="P60" s="127"/>
      <c r="Q60" s="127"/>
      <c r="R60" s="128"/>
      <c r="S60" s="128"/>
      <c r="T60" s="128"/>
      <c r="U60" s="128"/>
      <c r="Y60" s="102"/>
      <c r="AA60" s="169"/>
      <c r="AB60" s="169"/>
      <c r="AC60" s="169"/>
      <c r="AD60" s="169"/>
      <c r="AE60" s="169"/>
      <c r="AF60" s="169"/>
      <c r="AG60" s="169"/>
      <c r="AH60" s="169"/>
      <c r="AI60" s="169"/>
      <c r="AJ60" s="169"/>
      <c r="AK60" s="169"/>
      <c r="AL60" s="169"/>
      <c r="AM60" s="169"/>
      <c r="AN60" s="169"/>
      <c r="AO60" s="169"/>
      <c r="AP60" s="169"/>
      <c r="AQ60" s="169"/>
      <c r="AR60" s="145"/>
      <c r="AS60" s="146"/>
      <c r="AT60" s="162"/>
      <c r="AU60" s="162"/>
      <c r="AV60" s="163"/>
      <c r="AW60" s="163"/>
      <c r="AX60" s="163"/>
      <c r="AY60" s="163"/>
      <c r="AZ60" s="163"/>
      <c r="BA60" s="163"/>
      <c r="BB60" s="163"/>
      <c r="BC60" s="145"/>
    </row>
    <row r="61" ht="8.25" customHeight="1">
      <c r="A61" s="65"/>
      <c r="M61" s="102"/>
      <c r="N61" s="65"/>
      <c r="O61" s="114"/>
      <c r="P61" s="115" t="s">
        <v>118</v>
      </c>
      <c r="V61" s="114"/>
      <c r="W61" s="166"/>
      <c r="X61" s="112"/>
      <c r="Y61" s="102"/>
      <c r="AR61" s="145"/>
      <c r="AS61" s="146"/>
      <c r="AT61" s="167" t="str">
        <f>iferror(ifs(or(Editor!$B$16="Pick a Class",Editor!$H$16="--"),"—",
Editor!$H$16&gt;=Hidden!D13,Hidden!C13),"")</f>
        <v/>
      </c>
      <c r="AV61" s="168" t="str">
        <f>iferror(ifs(Editor!$B$16="Pick a Class",Editor!$B$16,
Editor!$H$16="--", "Choose a Level",
AT61="",""),Hidden!E13)</f>
        <v/>
      </c>
      <c r="BC61" s="145"/>
    </row>
    <row r="62" ht="8.25" customHeight="1">
      <c r="A62" s="65"/>
      <c r="B62" s="185"/>
      <c r="G62" s="187"/>
      <c r="H62" s="185"/>
      <c r="M62" s="102"/>
      <c r="N62" s="65"/>
      <c r="O62" s="11"/>
      <c r="P62" s="11"/>
      <c r="Q62" s="11"/>
      <c r="R62" s="11"/>
      <c r="S62" s="11"/>
      <c r="T62" s="11"/>
      <c r="U62" s="11"/>
      <c r="V62" s="11"/>
      <c r="W62" s="121"/>
      <c r="X62" s="122"/>
      <c r="Y62" s="102"/>
      <c r="AA62" s="173" t="s">
        <v>95</v>
      </c>
      <c r="AH62" s="184" t="s">
        <v>86</v>
      </c>
      <c r="AJ62" s="155" t="s">
        <v>97</v>
      </c>
      <c r="AL62" s="178" t="s">
        <v>88</v>
      </c>
      <c r="AO62" s="157" t="s">
        <v>89</v>
      </c>
      <c r="AR62" s="145"/>
      <c r="AS62" s="146"/>
      <c r="AT62" s="11"/>
      <c r="AU62" s="11"/>
      <c r="AV62" s="11"/>
      <c r="AW62" s="11"/>
      <c r="AX62" s="11"/>
      <c r="AY62" s="11"/>
      <c r="AZ62" s="11"/>
      <c r="BA62" s="11"/>
      <c r="BB62" s="11"/>
      <c r="BC62" s="145"/>
    </row>
    <row r="63" ht="8.25" customHeight="1">
      <c r="A63" s="65"/>
      <c r="B63" s="193"/>
      <c r="C63" s="193"/>
      <c r="D63" s="193"/>
      <c r="E63" s="193"/>
      <c r="F63" s="193"/>
      <c r="G63" s="187"/>
      <c r="H63" s="193"/>
      <c r="I63" s="193"/>
      <c r="J63" s="193"/>
      <c r="K63" s="193"/>
      <c r="L63" s="193"/>
      <c r="M63" s="102"/>
      <c r="N63" s="65"/>
      <c r="P63" s="127"/>
      <c r="Q63" s="127"/>
      <c r="R63" s="128"/>
      <c r="S63" s="128"/>
      <c r="T63" s="128"/>
      <c r="U63" s="128"/>
      <c r="Y63" s="102"/>
      <c r="AR63" s="145"/>
      <c r="AS63" s="146"/>
      <c r="AT63" s="162"/>
      <c r="AU63" s="162"/>
      <c r="AV63" s="163"/>
      <c r="AW63" s="163"/>
      <c r="AX63" s="163"/>
      <c r="AY63" s="163"/>
      <c r="AZ63" s="163"/>
      <c r="BA63" s="163"/>
      <c r="BB63" s="163"/>
      <c r="BC63" s="145"/>
    </row>
    <row r="64" ht="8.25" customHeight="1">
      <c r="A64" s="65"/>
      <c r="B64" s="185"/>
      <c r="G64" s="187"/>
      <c r="H64" s="185"/>
      <c r="M64" s="102"/>
      <c r="N64" s="65"/>
      <c r="O64" s="130"/>
      <c r="P64" s="183" t="s">
        <v>119</v>
      </c>
      <c r="V64" s="130"/>
      <c r="W64" s="172"/>
      <c r="X64" s="112"/>
      <c r="Y64" s="102"/>
      <c r="AL64" s="178" t="s">
        <v>90</v>
      </c>
      <c r="AR64" s="145"/>
      <c r="AS64" s="146"/>
      <c r="AT64" s="158" t="str">
        <f>iferror(ifs(or(Editor!$B$16="Pick a Class",Editor!$H$16="--"),"—",
Editor!$H$16&gt;=Hidden!D14,Hidden!C14),"")</f>
        <v/>
      </c>
      <c r="AV64" s="177" t="str">
        <f>iferror(ifs(Editor!$B$16="Pick a Class",Editor!$B$16,
Editor!$H$16="--", "Choose a Level",
AT64="",""),Hidden!E14)</f>
        <v/>
      </c>
      <c r="BC64" s="145"/>
    </row>
    <row r="65" ht="8.25" customHeight="1">
      <c r="A65" s="65"/>
      <c r="B65" s="193"/>
      <c r="C65" s="193"/>
      <c r="D65" s="193"/>
      <c r="E65" s="193"/>
      <c r="F65" s="193"/>
      <c r="G65" s="187"/>
      <c r="H65" s="193"/>
      <c r="I65" s="193"/>
      <c r="J65" s="193"/>
      <c r="K65" s="193"/>
      <c r="L65" s="193"/>
      <c r="M65" s="102"/>
      <c r="N65" s="65"/>
      <c r="O65" s="11"/>
      <c r="P65" s="11"/>
      <c r="Q65" s="11"/>
      <c r="R65" s="11"/>
      <c r="S65" s="11"/>
      <c r="T65" s="11"/>
      <c r="U65" s="11"/>
      <c r="V65" s="11"/>
      <c r="W65" s="121"/>
      <c r="X65" s="122"/>
      <c r="Y65" s="102"/>
      <c r="AR65" s="145"/>
      <c r="AS65" s="146"/>
      <c r="AT65" s="11"/>
      <c r="AU65" s="11"/>
      <c r="AV65" s="11"/>
      <c r="AW65" s="11"/>
      <c r="AX65" s="11"/>
      <c r="AY65" s="11"/>
      <c r="AZ65" s="11"/>
      <c r="BA65" s="11"/>
      <c r="BB65" s="11"/>
      <c r="BC65" s="145"/>
    </row>
    <row r="66" ht="8.25" customHeight="1">
      <c r="A66" s="65"/>
      <c r="B66" s="185"/>
      <c r="G66" s="187"/>
      <c r="H66" s="185"/>
      <c r="M66" s="102"/>
      <c r="N66" s="65"/>
      <c r="Y66" s="102"/>
      <c r="AA66" s="169"/>
      <c r="AB66" s="169"/>
      <c r="AC66" s="169"/>
      <c r="AD66" s="169"/>
      <c r="AE66" s="169"/>
      <c r="AF66" s="169"/>
      <c r="AG66" s="169"/>
      <c r="AH66" s="169"/>
      <c r="AI66" s="169"/>
      <c r="AJ66" s="169"/>
      <c r="AK66" s="169"/>
      <c r="AL66" s="169"/>
      <c r="AM66" s="169"/>
      <c r="AN66" s="169"/>
      <c r="AO66" s="169"/>
      <c r="AP66" s="169"/>
      <c r="AQ66" s="169"/>
      <c r="AR66" s="145"/>
      <c r="AS66" s="146"/>
      <c r="AT66" s="162"/>
      <c r="AU66" s="162"/>
      <c r="AV66" s="163"/>
      <c r="AW66" s="163"/>
      <c r="AX66" s="163"/>
      <c r="AY66" s="163"/>
      <c r="AZ66" s="163"/>
      <c r="BA66" s="163"/>
      <c r="BB66" s="163"/>
      <c r="BC66" s="145"/>
    </row>
    <row r="67" ht="8.25" customHeight="1">
      <c r="A67" s="65"/>
      <c r="B67" s="193"/>
      <c r="C67" s="193"/>
      <c r="D67" s="193"/>
      <c r="E67" s="193"/>
      <c r="F67" s="193"/>
      <c r="G67" s="187"/>
      <c r="H67" s="193"/>
      <c r="I67" s="193"/>
      <c r="J67" s="193"/>
      <c r="K67" s="193"/>
      <c r="L67" s="193"/>
      <c r="M67" s="102"/>
      <c r="N67" s="65"/>
      <c r="O67" s="194" t="s">
        <v>120</v>
      </c>
      <c r="Y67" s="195"/>
      <c r="AR67" s="145"/>
      <c r="AS67" s="146"/>
      <c r="AT67" s="167" t="str">
        <f>iferror(ifs(or(Editor!$B$16="Pick a Class",Editor!$H$16="--"),"—",
Editor!$H$16&gt;=Hidden!D15,Hidden!C15),"")</f>
        <v/>
      </c>
      <c r="AV67" s="168" t="str">
        <f>iferror(ifs(Editor!$B$16="Pick a Class",Editor!$B$16,
Editor!$H$16="--", "Choose a Level",
AT67="",""),Hidden!E15)</f>
        <v/>
      </c>
      <c r="BC67" s="145"/>
    </row>
    <row r="68" ht="8.25" customHeight="1">
      <c r="A68" s="65"/>
      <c r="B68" s="185"/>
      <c r="G68" s="187"/>
      <c r="H68" s="185"/>
      <c r="M68" s="102"/>
      <c r="N68" s="65"/>
      <c r="O68" s="126"/>
      <c r="P68" s="126"/>
      <c r="Q68" s="126"/>
      <c r="R68" s="126"/>
      <c r="S68" s="126"/>
      <c r="T68" s="126"/>
      <c r="U68" s="126"/>
      <c r="V68" s="126"/>
      <c r="W68" s="126"/>
      <c r="X68" s="126"/>
      <c r="Y68" s="195"/>
      <c r="AA68" s="173" t="s">
        <v>95</v>
      </c>
      <c r="AH68" s="184" t="s">
        <v>86</v>
      </c>
      <c r="AJ68" s="155" t="s">
        <v>97</v>
      </c>
      <c r="AL68" s="178" t="s">
        <v>88</v>
      </c>
      <c r="AO68" s="157" t="s">
        <v>89</v>
      </c>
      <c r="AR68" s="145"/>
      <c r="AS68" s="146"/>
      <c r="AT68" s="11"/>
      <c r="AU68" s="11"/>
      <c r="AV68" s="11"/>
      <c r="AW68" s="11"/>
      <c r="AX68" s="11"/>
      <c r="AY68" s="11"/>
      <c r="AZ68" s="11"/>
      <c r="BA68" s="11"/>
      <c r="BB68" s="11"/>
      <c r="BC68" s="145"/>
    </row>
    <row r="69" ht="8.25" customHeight="1">
      <c r="A69" s="65"/>
      <c r="B69" s="193"/>
      <c r="C69" s="193"/>
      <c r="D69" s="193"/>
      <c r="E69" s="193"/>
      <c r="F69" s="193"/>
      <c r="G69" s="187"/>
      <c r="H69" s="193"/>
      <c r="I69" s="193"/>
      <c r="J69" s="193"/>
      <c r="K69" s="193"/>
      <c r="L69" s="193"/>
      <c r="M69" s="102"/>
      <c r="N69" s="65"/>
      <c r="Y69" s="105"/>
      <c r="AR69" s="145"/>
      <c r="AS69" s="146"/>
      <c r="AT69" s="162"/>
      <c r="AU69" s="162"/>
      <c r="AV69" s="163"/>
      <c r="AW69" s="163"/>
      <c r="AX69" s="163"/>
      <c r="AY69" s="163"/>
      <c r="AZ69" s="163"/>
      <c r="BA69" s="163"/>
      <c r="BB69" s="163"/>
      <c r="BC69" s="145"/>
    </row>
    <row r="70" ht="8.25" customHeight="1">
      <c r="A70" s="65"/>
      <c r="B70" s="191"/>
      <c r="C70" s="191"/>
      <c r="D70" s="191"/>
      <c r="E70" s="191"/>
      <c r="F70" s="191"/>
      <c r="G70" s="191"/>
      <c r="H70" s="191"/>
      <c r="I70" s="191"/>
      <c r="J70" s="191"/>
      <c r="K70" s="191"/>
      <c r="L70" s="191"/>
      <c r="M70" s="102"/>
      <c r="N70" s="65"/>
      <c r="O70" s="196">
        <f>10+W46</f>
        <v>10</v>
      </c>
      <c r="P70" s="197"/>
      <c r="Q70" s="65"/>
      <c r="R70" s="65"/>
      <c r="S70" s="65"/>
      <c r="T70" s="65"/>
      <c r="U70" s="65"/>
      <c r="V70" s="65"/>
      <c r="W70" s="65"/>
      <c r="X70" s="65"/>
      <c r="Y70" s="105"/>
      <c r="AL70" s="178" t="s">
        <v>90</v>
      </c>
      <c r="AR70" s="145"/>
      <c r="AS70" s="146"/>
      <c r="AT70" s="198" t="str">
        <f>iferror(ifs(or(Editor!$B$16="Pick a Class",Editor!$H$16="--"),"—",
Editor!$H$16&gt;=Hidden!D16,Hidden!C16),"")</f>
        <v/>
      </c>
      <c r="AV70" s="159" t="str">
        <f>iferror(ifs(Editor!$B$16="Pick a Class",Editor!$B$16,
Editor!$H$16="--", "Choose a Level",
AT70="",""),Hidden!E16)</f>
        <v/>
      </c>
      <c r="BC70" s="145"/>
    </row>
    <row r="71" ht="8.25" customHeight="1">
      <c r="A71" s="65"/>
      <c r="B71" s="65"/>
      <c r="C71" s="65"/>
      <c r="D71" s="65"/>
      <c r="E71" s="65"/>
      <c r="F71" s="65"/>
      <c r="G71" s="65"/>
      <c r="H71" s="65"/>
      <c r="I71" s="65"/>
      <c r="J71" s="65"/>
      <c r="K71" s="65"/>
      <c r="L71" s="65"/>
      <c r="M71" s="102"/>
      <c r="N71" s="65"/>
      <c r="O71" s="199"/>
      <c r="P71" s="200"/>
      <c r="Q71" s="145" t="s">
        <v>121</v>
      </c>
      <c r="Y71" s="201"/>
      <c r="AR71" s="145"/>
      <c r="AS71" s="146"/>
      <c r="AT71" s="11"/>
      <c r="AU71" s="11"/>
      <c r="AV71" s="11"/>
      <c r="AW71" s="11"/>
      <c r="AX71" s="11"/>
      <c r="AY71" s="11"/>
      <c r="AZ71" s="11"/>
      <c r="BA71" s="11"/>
      <c r="BB71" s="11"/>
      <c r="BC71" s="145"/>
    </row>
    <row r="72" ht="8.25" customHeight="1">
      <c r="A72" s="65"/>
      <c r="B72" s="182" t="s">
        <v>122</v>
      </c>
      <c r="M72" s="102"/>
      <c r="N72" s="65"/>
      <c r="O72" s="199"/>
      <c r="P72" s="200"/>
      <c r="Q72" s="97"/>
      <c r="R72" s="97"/>
      <c r="S72" s="97"/>
      <c r="T72" s="97"/>
      <c r="U72" s="97"/>
      <c r="V72" s="97"/>
      <c r="W72" s="97"/>
      <c r="X72" s="97"/>
      <c r="Y72" s="201"/>
      <c r="AA72" s="169"/>
      <c r="AB72" s="169"/>
      <c r="AC72" s="169"/>
      <c r="AD72" s="169"/>
      <c r="AE72" s="169"/>
      <c r="AF72" s="169"/>
      <c r="AG72" s="169"/>
      <c r="AH72" s="169"/>
      <c r="AI72" s="169"/>
      <c r="AJ72" s="169"/>
      <c r="AK72" s="169"/>
      <c r="AL72" s="169"/>
      <c r="AM72" s="169"/>
      <c r="AN72" s="169"/>
      <c r="AO72" s="169"/>
      <c r="AP72" s="169"/>
      <c r="AQ72" s="169"/>
      <c r="AR72" s="145"/>
      <c r="AS72" s="146"/>
      <c r="AT72" s="162"/>
      <c r="AU72" s="162"/>
      <c r="AV72" s="163"/>
      <c r="AW72" s="163"/>
      <c r="AX72" s="163"/>
      <c r="AY72" s="163"/>
      <c r="AZ72" s="163"/>
      <c r="BA72" s="163"/>
      <c r="BB72" s="163"/>
      <c r="BC72" s="145"/>
    </row>
    <row r="73" ht="8.25" customHeight="1">
      <c r="A73" s="65"/>
      <c r="M73" s="102"/>
      <c r="N73" s="65"/>
      <c r="O73" s="202"/>
      <c r="P73" s="203"/>
      <c r="Q73" s="65"/>
      <c r="R73" s="65"/>
      <c r="S73" s="65"/>
      <c r="T73" s="65"/>
      <c r="U73" s="65"/>
      <c r="V73" s="65"/>
      <c r="W73" s="65"/>
      <c r="X73" s="65"/>
      <c r="Y73" s="105"/>
      <c r="AR73" s="145"/>
      <c r="AS73" s="146"/>
      <c r="AT73" s="204" t="str">
        <f>iferror(ifs(or(Editor!$B$16="Pick a Class",Editor!$H$16="--"),"—",
Editor!$H$16&gt;=Hidden!D17,Hidden!C17),"")</f>
        <v/>
      </c>
      <c r="AV73" s="205" t="str">
        <f>iferror(ifs(Editor!$B$16="Pick a Class",Editor!$B$16,
Editor!$H$16="--", "Choose a Level",
AT73="",""),Hidden!E17)</f>
        <v/>
      </c>
      <c r="BC73" s="145"/>
    </row>
    <row r="74" ht="8.25" customHeight="1">
      <c r="A74" s="65"/>
      <c r="B74" s="187"/>
      <c r="M74" s="102"/>
      <c r="N74" s="65"/>
      <c r="O74" s="65"/>
      <c r="P74" s="65"/>
      <c r="Q74" s="65"/>
      <c r="R74" s="65"/>
      <c r="S74" s="65"/>
      <c r="T74" s="65"/>
      <c r="U74" s="65"/>
      <c r="V74" s="65"/>
      <c r="W74" s="65"/>
      <c r="X74" s="65"/>
      <c r="Y74" s="102"/>
      <c r="AA74" s="173" t="s">
        <v>95</v>
      </c>
      <c r="AH74" s="184" t="s">
        <v>86</v>
      </c>
      <c r="AJ74" s="155" t="s">
        <v>97</v>
      </c>
      <c r="AL74" s="178" t="s">
        <v>88</v>
      </c>
      <c r="AO74" s="157" t="s">
        <v>89</v>
      </c>
      <c r="AR74" s="65"/>
      <c r="AS74" s="206"/>
      <c r="AT74" s="11"/>
      <c r="AU74" s="11"/>
      <c r="AV74" s="11"/>
      <c r="AW74" s="11"/>
      <c r="AX74" s="11"/>
      <c r="AY74" s="11"/>
      <c r="AZ74" s="11"/>
      <c r="BA74" s="11"/>
      <c r="BB74" s="11"/>
      <c r="BC74" s="65"/>
    </row>
    <row r="75" ht="8.25" customHeight="1">
      <c r="A75" s="65"/>
      <c r="M75" s="102"/>
      <c r="N75" s="65"/>
      <c r="O75" s="196">
        <f>10+W51</f>
        <v>10</v>
      </c>
      <c r="P75" s="197"/>
      <c r="Q75" s="65"/>
      <c r="R75" s="65"/>
      <c r="S75" s="65"/>
      <c r="T75" s="65"/>
      <c r="U75" s="65"/>
      <c r="V75" s="65"/>
      <c r="W75" s="65"/>
      <c r="X75" s="65"/>
      <c r="Y75" s="102"/>
      <c r="AS75" s="207"/>
      <c r="AT75" s="162"/>
      <c r="AU75" s="162"/>
      <c r="AV75" s="163"/>
      <c r="AW75" s="163"/>
      <c r="AX75" s="163"/>
      <c r="AY75" s="163"/>
      <c r="AZ75" s="163"/>
      <c r="BA75" s="163"/>
      <c r="BB75" s="163"/>
    </row>
    <row r="76" ht="8.25" customHeight="1">
      <c r="A76" s="65"/>
      <c r="M76" s="102"/>
      <c r="N76" s="65"/>
      <c r="O76" s="199"/>
      <c r="P76" s="200"/>
      <c r="Q76" s="145" t="s">
        <v>123</v>
      </c>
      <c r="Y76" s="102"/>
      <c r="AL76" s="178" t="s">
        <v>90</v>
      </c>
      <c r="AR76" s="65"/>
      <c r="AS76" s="206"/>
      <c r="AT76" s="198" t="str">
        <f>iferror(ifs(or(Editor!$B$16="Pick a Class",Editor!$H$16="--"),"—",
Editor!$H$16&gt;=Hidden!D18,Hidden!C18),"")</f>
        <v/>
      </c>
      <c r="AV76" s="159" t="str">
        <f>iferror(ifs(Editor!$B$16="Pick a Class",Editor!$B$16,
Editor!$H$16="--", "Choose a Level",
AT76="",""),Hidden!E18)</f>
        <v/>
      </c>
      <c r="BC76" s="65"/>
    </row>
    <row r="77" ht="8.25" customHeight="1">
      <c r="A77" s="65"/>
      <c r="M77" s="102"/>
      <c r="N77" s="65"/>
      <c r="O77" s="199"/>
      <c r="P77" s="200"/>
      <c r="Q77" s="97"/>
      <c r="R77" s="97"/>
      <c r="S77" s="97"/>
      <c r="T77" s="97"/>
      <c r="U77" s="97"/>
      <c r="V77" s="97"/>
      <c r="W77" s="97"/>
      <c r="X77" s="97"/>
      <c r="Y77" s="102"/>
      <c r="AR77" s="65"/>
      <c r="AS77" s="206"/>
      <c r="AT77" s="11"/>
      <c r="AU77" s="11"/>
      <c r="AV77" s="11"/>
      <c r="AW77" s="11"/>
      <c r="AX77" s="11"/>
      <c r="AY77" s="11"/>
      <c r="AZ77" s="11"/>
      <c r="BA77" s="11"/>
      <c r="BB77" s="11"/>
      <c r="BC77" s="65"/>
    </row>
    <row r="78" ht="8.25" customHeight="1">
      <c r="M78" s="105"/>
      <c r="O78" s="202"/>
      <c r="P78" s="203"/>
      <c r="Q78" s="65"/>
      <c r="R78" s="65"/>
      <c r="S78" s="65"/>
      <c r="T78" s="65"/>
      <c r="U78" s="65"/>
      <c r="V78" s="65"/>
      <c r="W78" s="65"/>
      <c r="X78" s="65"/>
      <c r="Y78" s="208"/>
      <c r="Z78" s="189"/>
      <c r="AA78" s="169"/>
      <c r="AB78" s="169"/>
      <c r="AC78" s="169"/>
      <c r="AD78" s="169"/>
      <c r="AE78" s="169"/>
      <c r="AF78" s="169"/>
      <c r="AG78" s="169"/>
      <c r="AH78" s="169"/>
      <c r="AI78" s="169"/>
      <c r="AJ78" s="169"/>
      <c r="AK78" s="169"/>
      <c r="AL78" s="169"/>
      <c r="AM78" s="169"/>
      <c r="AN78" s="169"/>
      <c r="AO78" s="169"/>
      <c r="AP78" s="169"/>
      <c r="AQ78" s="169"/>
      <c r="AS78" s="209"/>
      <c r="AT78" s="162"/>
      <c r="AU78" s="162"/>
      <c r="AV78" s="163"/>
      <c r="AW78" s="163"/>
      <c r="AX78" s="163"/>
      <c r="AY78" s="163"/>
      <c r="AZ78" s="163"/>
      <c r="BA78" s="163"/>
      <c r="BB78" s="163"/>
    </row>
    <row r="79" ht="8.25" customHeight="1">
      <c r="M79" s="105"/>
      <c r="O79" s="189"/>
      <c r="P79" s="189"/>
      <c r="Q79" s="189"/>
      <c r="R79" s="189"/>
      <c r="S79" s="189"/>
      <c r="T79" s="189"/>
      <c r="U79" s="189"/>
      <c r="V79" s="189"/>
      <c r="W79" s="189"/>
      <c r="X79" s="189"/>
      <c r="Y79" s="208"/>
      <c r="Z79" s="189"/>
      <c r="AS79" s="209"/>
      <c r="AT79" s="204" t="str">
        <f>iferror(ifs(or(Editor!$B$16="Pick a Class",Editor!$H$16="--"),"—",
Editor!$H$16&gt;=Hidden!D19,Hidden!C19),"")</f>
        <v/>
      </c>
      <c r="AV79" s="205" t="str">
        <f>iferror(ifs(Editor!$B$16="Pick a Class",Editor!$B$16,
Editor!$H$16="--", "Choose a Level",
AT79="",""),Hidden!E19)</f>
        <v/>
      </c>
    </row>
    <row r="80" ht="8.25" customHeight="1">
      <c r="M80" s="105"/>
      <c r="O80" s="196">
        <f>10+W56</f>
        <v>10</v>
      </c>
      <c r="P80" s="197"/>
      <c r="Q80" s="65"/>
      <c r="R80" s="65"/>
      <c r="S80" s="65"/>
      <c r="T80" s="65"/>
      <c r="U80" s="65"/>
      <c r="V80" s="65"/>
      <c r="W80" s="65"/>
      <c r="X80" s="65"/>
      <c r="Y80" s="208"/>
      <c r="Z80" s="189"/>
      <c r="AS80" s="209"/>
      <c r="AT80" s="11"/>
      <c r="AU80" s="11"/>
      <c r="AV80" s="11"/>
      <c r="AW80" s="11"/>
      <c r="AX80" s="11"/>
      <c r="AY80" s="11"/>
      <c r="AZ80" s="11"/>
      <c r="BA80" s="11"/>
      <c r="BB80" s="11"/>
    </row>
    <row r="81" ht="8.25" customHeight="1">
      <c r="M81" s="105"/>
      <c r="O81" s="199"/>
      <c r="P81" s="200"/>
      <c r="Q81" s="145" t="s">
        <v>124</v>
      </c>
      <c r="Y81" s="208"/>
      <c r="Z81" s="189"/>
      <c r="AS81" s="209"/>
      <c r="AT81" s="162"/>
      <c r="AU81" s="162"/>
      <c r="AV81" s="163"/>
      <c r="AW81" s="163"/>
      <c r="AX81" s="163"/>
      <c r="AY81" s="163"/>
      <c r="AZ81" s="163"/>
      <c r="BA81" s="163"/>
      <c r="BB81" s="163"/>
    </row>
    <row r="82" ht="8.25" customHeight="1">
      <c r="M82" s="105"/>
      <c r="O82" s="199"/>
      <c r="P82" s="200"/>
      <c r="Q82" s="97"/>
      <c r="R82" s="97"/>
      <c r="S82" s="97"/>
      <c r="T82" s="97"/>
      <c r="U82" s="97"/>
      <c r="V82" s="97"/>
      <c r="W82" s="97"/>
      <c r="X82" s="97"/>
      <c r="Y82" s="208"/>
      <c r="Z82" s="189"/>
      <c r="AS82" s="209"/>
      <c r="AT82" s="198" t="str">
        <f>iferror(ifs(or(Editor!$B$16="Pick a Class",Editor!$H$16="--"),"—",
Editor!$H$16&gt;=Hidden!D20,Hidden!C20),"")</f>
        <v/>
      </c>
      <c r="AV82" s="159" t="str">
        <f>iferror(ifs(Editor!$B$16="Pick a Class",Editor!$B$16,
Editor!$H$16="--", "Choose a Level",
AT82="",""),Hidden!E20)</f>
        <v/>
      </c>
    </row>
    <row r="83" ht="8.25" customHeight="1">
      <c r="M83" s="105"/>
      <c r="O83" s="202"/>
      <c r="P83" s="203"/>
      <c r="Q83" s="65"/>
      <c r="R83" s="65"/>
      <c r="S83" s="65"/>
      <c r="T83" s="65"/>
      <c r="U83" s="65"/>
      <c r="V83" s="65"/>
      <c r="W83" s="65"/>
      <c r="X83" s="65"/>
      <c r="Y83" s="208"/>
      <c r="Z83" s="189"/>
      <c r="AS83" s="209"/>
      <c r="AT83" s="11"/>
      <c r="AU83" s="11"/>
      <c r="AV83" s="11"/>
      <c r="AW83" s="11"/>
      <c r="AX83" s="11"/>
      <c r="AY83" s="11"/>
      <c r="AZ83" s="11"/>
      <c r="BA83" s="11"/>
      <c r="BB83" s="11"/>
    </row>
    <row r="84" ht="8.25" customHeight="1">
      <c r="A84" s="210"/>
      <c r="B84" s="210"/>
      <c r="C84" s="210"/>
      <c r="D84" s="210"/>
      <c r="E84" s="210"/>
      <c r="F84" s="210"/>
      <c r="G84" s="210"/>
      <c r="H84" s="210"/>
      <c r="I84" s="210"/>
      <c r="J84" s="210"/>
      <c r="K84" s="210"/>
      <c r="L84" s="210"/>
      <c r="M84" s="161"/>
      <c r="N84" s="210"/>
      <c r="O84" s="211"/>
      <c r="P84" s="211"/>
      <c r="Q84" s="211"/>
      <c r="R84" s="211"/>
      <c r="S84" s="211"/>
      <c r="T84" s="211"/>
      <c r="U84" s="211"/>
      <c r="V84" s="211"/>
      <c r="W84" s="211"/>
      <c r="X84" s="211"/>
      <c r="Y84" s="212"/>
      <c r="Z84" s="211"/>
      <c r="AR84" s="210"/>
      <c r="AS84" s="213"/>
      <c r="AT84" s="210"/>
      <c r="AU84" s="210"/>
      <c r="AV84" s="210"/>
      <c r="AW84" s="210"/>
      <c r="AX84" s="210"/>
      <c r="AY84" s="210"/>
      <c r="AZ84" s="210"/>
      <c r="BA84" s="210"/>
      <c r="BB84" s="210"/>
      <c r="BC84" s="210"/>
    </row>
    <row r="85" ht="8.25" customHeight="1">
      <c r="AA85" s="142"/>
      <c r="AB85" s="142"/>
      <c r="AC85" s="142"/>
      <c r="AD85" s="142"/>
      <c r="AE85" s="142"/>
      <c r="AF85" s="142"/>
      <c r="AG85" s="142"/>
      <c r="AH85" s="142"/>
      <c r="AI85" s="142"/>
      <c r="AJ85" s="142"/>
      <c r="AK85" s="142"/>
      <c r="AL85" s="142"/>
      <c r="AM85" s="142"/>
      <c r="AN85" s="142"/>
      <c r="AO85" s="142"/>
      <c r="AP85" s="142"/>
      <c r="AQ85" s="142"/>
    </row>
    <row r="86" ht="8.25" customHeight="1">
      <c r="O86" s="189"/>
      <c r="P86" s="189"/>
      <c r="Q86" s="189"/>
      <c r="R86" s="189"/>
      <c r="S86" s="189"/>
      <c r="T86" s="189"/>
      <c r="U86" s="189"/>
      <c r="V86" s="189"/>
      <c r="W86" s="189"/>
      <c r="X86" s="189"/>
      <c r="Y86" s="189"/>
      <c r="Z86" s="189"/>
      <c r="AA86" s="189"/>
      <c r="AB86" s="189"/>
      <c r="AC86" s="189"/>
      <c r="AD86" s="189"/>
      <c r="AE86" s="189"/>
      <c r="AF86" s="189"/>
      <c r="AG86" s="189"/>
      <c r="AH86" s="189"/>
      <c r="AI86" s="189"/>
      <c r="AJ86" s="189"/>
      <c r="AK86" s="189"/>
    </row>
    <row r="87" ht="8.25" customHeight="1">
      <c r="O87" s="189"/>
      <c r="P87" s="189"/>
      <c r="Q87" s="189"/>
      <c r="R87" s="189"/>
      <c r="S87" s="189"/>
      <c r="T87" s="189"/>
      <c r="U87" s="189"/>
      <c r="V87" s="189"/>
      <c r="W87" s="189"/>
      <c r="X87" s="189"/>
      <c r="Y87" s="189"/>
      <c r="Z87" s="189"/>
      <c r="AA87" s="189"/>
      <c r="AB87" s="189"/>
      <c r="AC87" s="189"/>
      <c r="AD87" s="189"/>
      <c r="AE87" s="189"/>
      <c r="AF87" s="189"/>
      <c r="AG87" s="189"/>
      <c r="AH87" s="189"/>
      <c r="AI87" s="189"/>
      <c r="AJ87" s="189"/>
      <c r="AK87" s="189"/>
    </row>
    <row r="88" ht="8.25" customHeight="1">
      <c r="O88" s="189"/>
      <c r="P88" s="189"/>
      <c r="Q88" s="189"/>
      <c r="R88" s="189"/>
      <c r="S88" s="189"/>
      <c r="T88" s="189"/>
      <c r="U88" s="189"/>
      <c r="V88" s="189"/>
      <c r="W88" s="189"/>
      <c r="X88" s="189"/>
      <c r="Y88" s="189"/>
      <c r="Z88" s="189"/>
      <c r="AA88" s="189"/>
      <c r="AB88" s="189"/>
      <c r="AC88" s="189"/>
      <c r="AD88" s="189"/>
      <c r="AE88" s="189"/>
      <c r="AF88" s="189"/>
      <c r="AG88" s="189"/>
      <c r="AH88" s="189"/>
      <c r="AI88" s="189"/>
      <c r="AJ88" s="189"/>
      <c r="AK88" s="189"/>
    </row>
    <row r="89" ht="8.25" customHeight="1">
      <c r="O89" s="189"/>
      <c r="P89" s="189"/>
      <c r="Q89" s="189"/>
      <c r="R89" s="189"/>
      <c r="S89" s="189"/>
      <c r="T89" s="189"/>
      <c r="U89" s="189"/>
      <c r="V89" s="189"/>
      <c r="W89" s="189"/>
      <c r="X89" s="189"/>
      <c r="Y89" s="189"/>
      <c r="Z89" s="189"/>
      <c r="AA89" s="189"/>
      <c r="AB89" s="189"/>
      <c r="AC89" s="189"/>
      <c r="AD89" s="189"/>
      <c r="AE89" s="189"/>
      <c r="AF89" s="189"/>
      <c r="AG89" s="189"/>
      <c r="AH89" s="189"/>
      <c r="AI89" s="189"/>
      <c r="AJ89" s="189"/>
      <c r="AK89" s="189"/>
    </row>
    <row r="90" ht="8.25" customHeight="1">
      <c r="O90" s="189"/>
      <c r="P90" s="189"/>
      <c r="Q90" s="189"/>
      <c r="R90" s="189"/>
      <c r="S90" s="189"/>
      <c r="T90" s="189"/>
      <c r="U90" s="189"/>
      <c r="V90" s="189"/>
      <c r="W90" s="189"/>
      <c r="X90" s="189"/>
      <c r="Y90" s="189"/>
      <c r="Z90" s="189"/>
      <c r="AA90" s="189"/>
      <c r="AB90" s="189"/>
      <c r="AC90" s="189"/>
      <c r="AD90" s="189"/>
      <c r="AE90" s="189"/>
      <c r="AF90" s="189"/>
      <c r="AG90" s="189"/>
      <c r="AH90" s="189"/>
      <c r="AI90" s="189"/>
      <c r="AJ90" s="189"/>
      <c r="AK90" s="189"/>
    </row>
    <row r="91" ht="8.25" customHeight="1">
      <c r="O91" s="189"/>
      <c r="P91" s="189"/>
      <c r="Q91" s="189"/>
      <c r="R91" s="189"/>
      <c r="S91" s="189"/>
      <c r="T91" s="189"/>
      <c r="U91" s="189"/>
      <c r="V91" s="189"/>
      <c r="W91" s="189"/>
      <c r="X91" s="189"/>
      <c r="Y91" s="189"/>
      <c r="Z91" s="189"/>
      <c r="AA91" s="189"/>
      <c r="AB91" s="189"/>
      <c r="AC91" s="189"/>
      <c r="AD91" s="189"/>
      <c r="AE91" s="189"/>
      <c r="AF91" s="189"/>
      <c r="AG91" s="189"/>
      <c r="AH91" s="189"/>
      <c r="AI91" s="189"/>
      <c r="AJ91" s="189"/>
      <c r="AK91" s="189"/>
    </row>
    <row r="92" ht="8.25" customHeight="1">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row>
    <row r="93" ht="8.25" customHeight="1">
      <c r="O93" s="189"/>
      <c r="P93" s="189"/>
      <c r="Q93" s="189"/>
      <c r="R93" s="189"/>
      <c r="S93" s="189"/>
      <c r="T93" s="189"/>
      <c r="U93" s="189"/>
      <c r="V93" s="189"/>
      <c r="W93" s="189"/>
      <c r="X93" s="189"/>
      <c r="Y93" s="189"/>
      <c r="Z93" s="189"/>
      <c r="AA93" s="189"/>
      <c r="AB93" s="189"/>
      <c r="AC93" s="189"/>
      <c r="AD93" s="189"/>
      <c r="AE93" s="189"/>
      <c r="AF93" s="189"/>
      <c r="AG93" s="189"/>
      <c r="AH93" s="189"/>
      <c r="AI93" s="189"/>
      <c r="AJ93" s="189"/>
      <c r="AK93" s="189"/>
    </row>
    <row r="94" ht="8.25" customHeight="1">
      <c r="O94" s="189"/>
      <c r="P94" s="189"/>
      <c r="Q94" s="189"/>
      <c r="R94" s="189"/>
      <c r="S94" s="189"/>
      <c r="T94" s="189"/>
      <c r="U94" s="189"/>
      <c r="V94" s="189"/>
      <c r="W94" s="189"/>
      <c r="X94" s="189"/>
      <c r="Y94" s="189"/>
      <c r="Z94" s="189"/>
      <c r="AA94" s="189"/>
      <c r="AB94" s="189"/>
      <c r="AC94" s="189"/>
      <c r="AD94" s="189"/>
      <c r="AE94" s="189"/>
      <c r="AF94" s="189"/>
      <c r="AG94" s="189"/>
      <c r="AH94" s="189"/>
      <c r="AI94" s="189"/>
      <c r="AJ94" s="189"/>
      <c r="AK94" s="189"/>
    </row>
    <row r="95" ht="8.25" customHeight="1">
      <c r="O95" s="189"/>
      <c r="P95" s="189"/>
      <c r="Q95" s="189"/>
      <c r="R95" s="189"/>
      <c r="S95" s="189"/>
      <c r="T95" s="189"/>
      <c r="U95" s="189"/>
      <c r="V95" s="189"/>
      <c r="W95" s="189"/>
      <c r="X95" s="189"/>
      <c r="Y95" s="189"/>
      <c r="Z95" s="189"/>
      <c r="AA95" s="189"/>
      <c r="AB95" s="189"/>
      <c r="AC95" s="189"/>
      <c r="AD95" s="189"/>
      <c r="AE95" s="189"/>
      <c r="AF95" s="189"/>
      <c r="AG95" s="189"/>
      <c r="AH95" s="189"/>
      <c r="AI95" s="189"/>
      <c r="AJ95" s="189"/>
      <c r="AK95" s="189"/>
    </row>
    <row r="96" ht="8.25" customHeight="1">
      <c r="O96" s="189"/>
      <c r="P96" s="189"/>
      <c r="Q96" s="189"/>
      <c r="R96" s="189"/>
      <c r="S96" s="189"/>
      <c r="T96" s="189"/>
      <c r="U96" s="189"/>
      <c r="V96" s="189"/>
      <c r="W96" s="189"/>
      <c r="X96" s="189"/>
      <c r="Y96" s="189"/>
      <c r="Z96" s="189"/>
      <c r="AA96" s="189"/>
      <c r="AB96" s="189"/>
      <c r="AC96" s="189"/>
      <c r="AD96" s="189"/>
      <c r="AE96" s="189"/>
      <c r="AF96" s="189"/>
      <c r="AG96" s="189"/>
      <c r="AH96" s="189"/>
      <c r="AI96" s="189"/>
      <c r="AJ96" s="189"/>
      <c r="AK96" s="189"/>
    </row>
    <row r="97" ht="8.25" customHeight="1">
      <c r="A97" s="65"/>
      <c r="O97" s="189"/>
      <c r="P97" s="189"/>
      <c r="Q97" s="189"/>
      <c r="R97" s="189"/>
      <c r="S97" s="189"/>
      <c r="T97" s="189"/>
      <c r="U97" s="189"/>
      <c r="V97" s="189"/>
      <c r="W97" s="189"/>
      <c r="X97" s="189"/>
      <c r="Y97" s="189"/>
      <c r="Z97" s="189"/>
      <c r="AA97" s="189"/>
      <c r="AB97" s="189"/>
      <c r="AC97" s="189"/>
      <c r="AD97" s="189"/>
      <c r="AE97" s="189"/>
      <c r="AF97" s="189"/>
      <c r="AG97" s="189"/>
      <c r="AH97" s="189"/>
      <c r="AI97" s="189"/>
      <c r="AJ97" s="189"/>
      <c r="AK97" s="189"/>
    </row>
    <row r="98" ht="8.25" customHeight="1">
      <c r="A98" s="65"/>
      <c r="O98" s="189"/>
      <c r="P98" s="189"/>
      <c r="Q98" s="189"/>
      <c r="R98" s="189"/>
      <c r="S98" s="189"/>
      <c r="T98" s="189"/>
      <c r="U98" s="189"/>
      <c r="V98" s="189"/>
      <c r="W98" s="189"/>
      <c r="X98" s="189"/>
      <c r="Y98" s="189"/>
      <c r="Z98" s="189"/>
      <c r="AA98" s="189"/>
      <c r="AB98" s="189"/>
      <c r="AC98" s="189"/>
      <c r="AD98" s="189"/>
      <c r="AE98" s="189"/>
      <c r="AF98" s="189"/>
      <c r="AG98" s="189"/>
      <c r="AH98" s="189"/>
      <c r="AI98" s="189"/>
      <c r="AJ98" s="189"/>
      <c r="AK98" s="189"/>
    </row>
    <row r="99" ht="8.25" customHeight="1">
      <c r="A99" s="65"/>
      <c r="O99" s="189"/>
      <c r="P99" s="189"/>
      <c r="Q99" s="189"/>
      <c r="R99" s="189"/>
      <c r="S99" s="189"/>
      <c r="T99" s="189"/>
      <c r="U99" s="189"/>
      <c r="V99" s="189"/>
      <c r="W99" s="189"/>
      <c r="X99" s="189"/>
      <c r="Y99" s="189"/>
      <c r="Z99" s="189"/>
      <c r="AA99" s="189"/>
      <c r="AB99" s="189"/>
      <c r="AC99" s="189"/>
      <c r="AD99" s="189"/>
      <c r="AE99" s="189"/>
      <c r="AF99" s="189"/>
      <c r="AG99" s="189"/>
      <c r="AH99" s="189"/>
      <c r="AI99" s="189"/>
      <c r="AJ99" s="189"/>
      <c r="AK99" s="189"/>
    </row>
    <row r="100" ht="8.25" customHeight="1">
      <c r="A100" s="65"/>
      <c r="O100" s="189"/>
      <c r="P100" s="189"/>
      <c r="Q100" s="189"/>
      <c r="R100" s="189"/>
      <c r="S100" s="189"/>
      <c r="T100" s="189"/>
      <c r="U100" s="189"/>
      <c r="V100" s="189"/>
      <c r="W100" s="189"/>
      <c r="X100" s="189"/>
      <c r="Y100" s="189"/>
      <c r="Z100" s="189"/>
      <c r="AA100" s="189"/>
      <c r="AB100" s="189"/>
      <c r="AC100" s="189"/>
      <c r="AD100" s="189"/>
      <c r="AE100" s="189"/>
      <c r="AF100" s="189"/>
      <c r="AG100" s="189"/>
      <c r="AH100" s="189"/>
      <c r="AI100" s="189"/>
      <c r="AJ100" s="189"/>
      <c r="AK100" s="189"/>
    </row>
    <row r="101" ht="8.25" customHeight="1">
      <c r="O101" s="214"/>
      <c r="P101" s="214"/>
      <c r="Q101" s="214"/>
      <c r="R101" s="214"/>
      <c r="S101" s="214"/>
      <c r="T101" s="214"/>
      <c r="U101" s="214"/>
      <c r="V101" s="214"/>
      <c r="W101" s="214"/>
      <c r="X101" s="214"/>
      <c r="Y101" s="214"/>
      <c r="Z101" s="214"/>
      <c r="AA101" s="214"/>
      <c r="AB101" s="214"/>
      <c r="AC101" s="214"/>
      <c r="AD101" s="214"/>
      <c r="AE101" s="214"/>
      <c r="AF101" s="214"/>
      <c r="AG101" s="214"/>
      <c r="AH101" s="214"/>
      <c r="AI101" s="214"/>
      <c r="AJ101" s="214"/>
      <c r="AK101" s="214"/>
    </row>
    <row r="102" ht="8.25" customHeight="1">
      <c r="O102" s="214"/>
      <c r="P102" s="214"/>
      <c r="Q102" s="214"/>
      <c r="R102" s="214"/>
      <c r="S102" s="214"/>
      <c r="T102" s="214"/>
      <c r="U102" s="214"/>
      <c r="V102" s="214"/>
      <c r="W102" s="214"/>
      <c r="X102" s="214"/>
      <c r="Y102" s="214"/>
      <c r="Z102" s="214"/>
      <c r="AA102" s="214"/>
      <c r="AB102" s="214"/>
      <c r="AC102" s="214"/>
      <c r="AD102" s="214"/>
      <c r="AE102" s="214"/>
      <c r="AF102" s="214"/>
      <c r="AG102" s="214"/>
      <c r="AH102" s="214"/>
      <c r="AI102" s="214"/>
      <c r="AJ102" s="214"/>
      <c r="AK102" s="214"/>
    </row>
    <row r="103" ht="8.25" customHeight="1">
      <c r="O103" s="214"/>
      <c r="P103" s="214"/>
      <c r="Q103" s="214"/>
      <c r="R103" s="214"/>
      <c r="S103" s="214"/>
      <c r="T103" s="214"/>
      <c r="U103" s="214"/>
      <c r="V103" s="214"/>
      <c r="W103" s="214"/>
      <c r="X103" s="214"/>
      <c r="Y103" s="214"/>
      <c r="Z103" s="214"/>
      <c r="AA103" s="214"/>
      <c r="AB103" s="214"/>
      <c r="AC103" s="214"/>
      <c r="AD103" s="214"/>
      <c r="AE103" s="214"/>
      <c r="AF103" s="214"/>
      <c r="AG103" s="214"/>
      <c r="AH103" s="214"/>
      <c r="AI103" s="214"/>
      <c r="AJ103" s="214"/>
      <c r="AK103" s="214"/>
    </row>
    <row r="104" ht="8.25" customHeight="1">
      <c r="O104" s="214"/>
      <c r="P104" s="214"/>
      <c r="Q104" s="214"/>
      <c r="R104" s="214"/>
      <c r="S104" s="214"/>
      <c r="T104" s="214"/>
      <c r="U104" s="214"/>
      <c r="V104" s="214"/>
      <c r="W104" s="214"/>
      <c r="X104" s="214"/>
      <c r="Y104" s="214"/>
      <c r="Z104" s="214"/>
      <c r="AA104" s="214"/>
      <c r="AB104" s="214"/>
      <c r="AC104" s="214"/>
      <c r="AD104" s="214"/>
      <c r="AE104" s="214"/>
      <c r="AF104" s="214"/>
      <c r="AG104" s="214"/>
      <c r="AH104" s="214"/>
      <c r="AI104" s="214"/>
      <c r="AJ104" s="214"/>
      <c r="AK104" s="214"/>
    </row>
    <row r="105" ht="8.25" customHeight="1">
      <c r="O105" s="214"/>
      <c r="P105" s="214"/>
      <c r="Q105" s="214"/>
      <c r="R105" s="214"/>
      <c r="S105" s="214"/>
      <c r="T105" s="214"/>
      <c r="U105" s="214"/>
      <c r="V105" s="214"/>
      <c r="W105" s="214"/>
      <c r="X105" s="214"/>
      <c r="Y105" s="214"/>
      <c r="Z105" s="214"/>
      <c r="AA105" s="214"/>
      <c r="AB105" s="214"/>
      <c r="AC105" s="214"/>
      <c r="AD105" s="214"/>
      <c r="AE105" s="214"/>
      <c r="AF105" s="214"/>
      <c r="AG105" s="214"/>
      <c r="AH105" s="214"/>
      <c r="AI105" s="214"/>
      <c r="AJ105" s="214"/>
      <c r="AK105" s="214"/>
    </row>
    <row r="106" ht="8.25" customHeight="1">
      <c r="O106" s="214"/>
      <c r="P106" s="214"/>
      <c r="Q106" s="214"/>
      <c r="R106" s="214"/>
      <c r="S106" s="214"/>
      <c r="T106" s="214"/>
      <c r="U106" s="214"/>
      <c r="V106" s="214"/>
      <c r="W106" s="214"/>
      <c r="X106" s="214"/>
      <c r="Y106" s="214"/>
      <c r="Z106" s="214"/>
      <c r="AA106" s="214"/>
      <c r="AB106" s="214"/>
      <c r="AC106" s="214"/>
      <c r="AD106" s="214"/>
      <c r="AE106" s="214"/>
      <c r="AF106" s="214"/>
      <c r="AG106" s="214"/>
      <c r="AH106" s="214"/>
      <c r="AI106" s="214"/>
      <c r="AJ106" s="214"/>
      <c r="AK106" s="214"/>
    </row>
  </sheetData>
  <mergeCells count="305">
    <mergeCell ref="O22:O23"/>
    <mergeCell ref="P22:U23"/>
    <mergeCell ref="V22:V23"/>
    <mergeCell ref="W22:X23"/>
    <mergeCell ref="P25:U26"/>
    <mergeCell ref="V25:V26"/>
    <mergeCell ref="W25:X26"/>
    <mergeCell ref="P28:U29"/>
    <mergeCell ref="V28:V29"/>
    <mergeCell ref="W28:X29"/>
    <mergeCell ref="O31:O32"/>
    <mergeCell ref="P31:U32"/>
    <mergeCell ref="V31:V32"/>
    <mergeCell ref="W31:X32"/>
    <mergeCell ref="H50:K51"/>
    <mergeCell ref="L50:L51"/>
    <mergeCell ref="P52:U53"/>
    <mergeCell ref="V52:V53"/>
    <mergeCell ref="W52:X53"/>
    <mergeCell ref="B52:L57"/>
    <mergeCell ref="O55:O56"/>
    <mergeCell ref="P55:U56"/>
    <mergeCell ref="V55:V56"/>
    <mergeCell ref="W55:X56"/>
    <mergeCell ref="B60:L61"/>
    <mergeCell ref="O61:O62"/>
    <mergeCell ref="W61:X62"/>
    <mergeCell ref="P61:U62"/>
    <mergeCell ref="V61:V62"/>
    <mergeCell ref="B62:F63"/>
    <mergeCell ref="H62:L63"/>
    <mergeCell ref="B66:F67"/>
    <mergeCell ref="O67:X68"/>
    <mergeCell ref="B68:F69"/>
    <mergeCell ref="H66:L67"/>
    <mergeCell ref="H68:L69"/>
    <mergeCell ref="O70:P73"/>
    <mergeCell ref="Q71:X72"/>
    <mergeCell ref="B72:L73"/>
    <mergeCell ref="B74:L83"/>
    <mergeCell ref="Q76:X77"/>
    <mergeCell ref="Q81:X82"/>
    <mergeCell ref="B14:B15"/>
    <mergeCell ref="C14:D15"/>
    <mergeCell ref="E19:F22"/>
    <mergeCell ref="B20:B21"/>
    <mergeCell ref="C20:D21"/>
    <mergeCell ref="E25:F28"/>
    <mergeCell ref="B26:B27"/>
    <mergeCell ref="C26:D27"/>
    <mergeCell ref="H14:H15"/>
    <mergeCell ref="I14:J15"/>
    <mergeCell ref="H20:H21"/>
    <mergeCell ref="I20:J21"/>
    <mergeCell ref="K25:L28"/>
    <mergeCell ref="H26:H27"/>
    <mergeCell ref="I26:J27"/>
    <mergeCell ref="G4:J4"/>
    <mergeCell ref="G5:J7"/>
    <mergeCell ref="C8:D9"/>
    <mergeCell ref="H8:I9"/>
    <mergeCell ref="M8:N9"/>
    <mergeCell ref="B11:L11"/>
    <mergeCell ref="E13:F16"/>
    <mergeCell ref="K13:L16"/>
    <mergeCell ref="O13:O14"/>
    <mergeCell ref="K19:L22"/>
    <mergeCell ref="O19:O20"/>
    <mergeCell ref="P19:U20"/>
    <mergeCell ref="V19:V20"/>
    <mergeCell ref="W19:X20"/>
    <mergeCell ref="B31:L32"/>
    <mergeCell ref="B34:L37"/>
    <mergeCell ref="B40:L41"/>
    <mergeCell ref="B42:E43"/>
    <mergeCell ref="F42:F43"/>
    <mergeCell ref="H42:K43"/>
    <mergeCell ref="L42:L43"/>
    <mergeCell ref="B44:E45"/>
    <mergeCell ref="F44:F45"/>
    <mergeCell ref="H44:K45"/>
    <mergeCell ref="L44:L45"/>
    <mergeCell ref="B48:L49"/>
    <mergeCell ref="B50:E51"/>
    <mergeCell ref="F50:F51"/>
    <mergeCell ref="O75:P78"/>
    <mergeCell ref="O80:P83"/>
    <mergeCell ref="AZ12:BB13"/>
    <mergeCell ref="AZ14:AZ15"/>
    <mergeCell ref="BA14:BA15"/>
    <mergeCell ref="BB14:BB15"/>
    <mergeCell ref="AK11:AN11"/>
    <mergeCell ref="AK12:AN15"/>
    <mergeCell ref="AP12:AS15"/>
    <mergeCell ref="AT12:AT13"/>
    <mergeCell ref="AU12:AX15"/>
    <mergeCell ref="BC12:BC13"/>
    <mergeCell ref="AT14:AT15"/>
    <mergeCell ref="BC14:BC15"/>
    <mergeCell ref="AA4:AD4"/>
    <mergeCell ref="AF4:AI4"/>
    <mergeCell ref="AO4:AS4"/>
    <mergeCell ref="AU4:AY4"/>
    <mergeCell ref="AZ4:BB4"/>
    <mergeCell ref="A1:Z1"/>
    <mergeCell ref="A2:M2"/>
    <mergeCell ref="B4:E4"/>
    <mergeCell ref="L4:O4"/>
    <mergeCell ref="V4:Y4"/>
    <mergeCell ref="B5:E7"/>
    <mergeCell ref="L5:O7"/>
    <mergeCell ref="AO5:AS8"/>
    <mergeCell ref="AP11:AS11"/>
    <mergeCell ref="AU11:AX11"/>
    <mergeCell ref="AZ11:BB11"/>
    <mergeCell ref="V5:Y7"/>
    <mergeCell ref="AA5:AD7"/>
    <mergeCell ref="AK5:AN8"/>
    <mergeCell ref="AT5:AT8"/>
    <mergeCell ref="AU5:AY8"/>
    <mergeCell ref="AZ5:BB8"/>
    <mergeCell ref="AO9:AY9"/>
    <mergeCell ref="P13:U14"/>
    <mergeCell ref="V13:V14"/>
    <mergeCell ref="W13:X14"/>
    <mergeCell ref="O16:O17"/>
    <mergeCell ref="P16:U17"/>
    <mergeCell ref="V16:V17"/>
    <mergeCell ref="W16:X17"/>
    <mergeCell ref="Q4:T4"/>
    <mergeCell ref="Q5:T7"/>
    <mergeCell ref="R8:S9"/>
    <mergeCell ref="W8:X9"/>
    <mergeCell ref="AB8:AC9"/>
    <mergeCell ref="O11:X11"/>
    <mergeCell ref="AA11:AD11"/>
    <mergeCell ref="AE14:AE15"/>
    <mergeCell ref="AE16:AE17"/>
    <mergeCell ref="AP16:AS17"/>
    <mergeCell ref="AT16:AT17"/>
    <mergeCell ref="AU16:AX17"/>
    <mergeCell ref="AZ16:BB17"/>
    <mergeCell ref="BC16:BC17"/>
    <mergeCell ref="AE12:AE13"/>
    <mergeCell ref="AE18:AE19"/>
    <mergeCell ref="AF5:AI8"/>
    <mergeCell ref="AF9:AI9"/>
    <mergeCell ref="AF11:AI11"/>
    <mergeCell ref="AO11:AO21"/>
    <mergeCell ref="AA12:AD19"/>
    <mergeCell ref="AF12:AI19"/>
    <mergeCell ref="AK16:AN17"/>
    <mergeCell ref="AF20:AI21"/>
    <mergeCell ref="AT18:AT19"/>
    <mergeCell ref="AT20:AT21"/>
    <mergeCell ref="AT28:AU29"/>
    <mergeCell ref="AT31:AU32"/>
    <mergeCell ref="AT34:AU35"/>
    <mergeCell ref="AT37:AU38"/>
    <mergeCell ref="AZ20:BB21"/>
    <mergeCell ref="BC20:BC21"/>
    <mergeCell ref="AT24:BB26"/>
    <mergeCell ref="AV28:BB29"/>
    <mergeCell ref="AV31:BB32"/>
    <mergeCell ref="AV34:BB35"/>
    <mergeCell ref="AV37:BB38"/>
    <mergeCell ref="AK18:AN21"/>
    <mergeCell ref="AP18:AS21"/>
    <mergeCell ref="AU18:AX21"/>
    <mergeCell ref="AZ18:AZ19"/>
    <mergeCell ref="BA18:BA19"/>
    <mergeCell ref="BB18:BB19"/>
    <mergeCell ref="BC18:BC19"/>
    <mergeCell ref="AA20:AD21"/>
    <mergeCell ref="AE20:AE21"/>
    <mergeCell ref="AA24:AQ25"/>
    <mergeCell ref="AH26:AI27"/>
    <mergeCell ref="AJ26:AK27"/>
    <mergeCell ref="AL26:AN27"/>
    <mergeCell ref="AO26:AQ27"/>
    <mergeCell ref="AA26:AG27"/>
    <mergeCell ref="AA28:AG31"/>
    <mergeCell ref="AH28:AI31"/>
    <mergeCell ref="AJ28:AK31"/>
    <mergeCell ref="AL28:AN29"/>
    <mergeCell ref="AO28:AQ31"/>
    <mergeCell ref="AL30:AN31"/>
    <mergeCell ref="V40:V41"/>
    <mergeCell ref="W40:X41"/>
    <mergeCell ref="P34:U35"/>
    <mergeCell ref="V34:V35"/>
    <mergeCell ref="W34:X35"/>
    <mergeCell ref="P37:U38"/>
    <mergeCell ref="V37:V38"/>
    <mergeCell ref="W37:X38"/>
    <mergeCell ref="P40:U41"/>
    <mergeCell ref="V49:V50"/>
    <mergeCell ref="W49:X50"/>
    <mergeCell ref="P58:U59"/>
    <mergeCell ref="V58:V59"/>
    <mergeCell ref="W58:X59"/>
    <mergeCell ref="P43:U44"/>
    <mergeCell ref="V43:V44"/>
    <mergeCell ref="W43:X44"/>
    <mergeCell ref="P46:U47"/>
    <mergeCell ref="V46:V47"/>
    <mergeCell ref="W46:X47"/>
    <mergeCell ref="P49:U50"/>
    <mergeCell ref="O49:O50"/>
    <mergeCell ref="O52:O53"/>
    <mergeCell ref="O58:O59"/>
    <mergeCell ref="O25:O26"/>
    <mergeCell ref="O28:O29"/>
    <mergeCell ref="O34:O35"/>
    <mergeCell ref="O37:O38"/>
    <mergeCell ref="O40:O41"/>
    <mergeCell ref="O43:O44"/>
    <mergeCell ref="O46:O47"/>
    <mergeCell ref="AH62:AI65"/>
    <mergeCell ref="AJ62:AK65"/>
    <mergeCell ref="B64:F65"/>
    <mergeCell ref="H64:L65"/>
    <mergeCell ref="O64:O65"/>
    <mergeCell ref="P64:U65"/>
    <mergeCell ref="V64:V65"/>
    <mergeCell ref="W64:X65"/>
    <mergeCell ref="AL62:AN63"/>
    <mergeCell ref="AO62:AQ65"/>
    <mergeCell ref="AL64:AN65"/>
    <mergeCell ref="AT64:AU65"/>
    <mergeCell ref="AV64:BB65"/>
    <mergeCell ref="AT67:AU68"/>
    <mergeCell ref="AV67:BB68"/>
    <mergeCell ref="AA56:AG59"/>
    <mergeCell ref="AH56:AI59"/>
    <mergeCell ref="AJ56:AK59"/>
    <mergeCell ref="AL56:AN57"/>
    <mergeCell ref="AO56:AQ59"/>
    <mergeCell ref="AL58:AN59"/>
    <mergeCell ref="AA62:AG65"/>
    <mergeCell ref="AT70:AU71"/>
    <mergeCell ref="AT73:AU74"/>
    <mergeCell ref="AV73:BB74"/>
    <mergeCell ref="BC74:BC75"/>
    <mergeCell ref="AV76:BB77"/>
    <mergeCell ref="AV79:BB80"/>
    <mergeCell ref="AV82:BB83"/>
    <mergeCell ref="AA68:AG71"/>
    <mergeCell ref="AH68:AI71"/>
    <mergeCell ref="AJ68:AK71"/>
    <mergeCell ref="AL68:AN69"/>
    <mergeCell ref="AO68:AQ71"/>
    <mergeCell ref="AL70:AN71"/>
    <mergeCell ref="AV70:BB71"/>
    <mergeCell ref="AS74:AS75"/>
    <mergeCell ref="AT76:AU77"/>
    <mergeCell ref="AT79:AU80"/>
    <mergeCell ref="AT82:AU83"/>
    <mergeCell ref="AA74:AG77"/>
    <mergeCell ref="AH74:AI77"/>
    <mergeCell ref="AJ74:AK77"/>
    <mergeCell ref="AL74:AN75"/>
    <mergeCell ref="AO74:AQ77"/>
    <mergeCell ref="AR74:AR75"/>
    <mergeCell ref="AL76:AN77"/>
    <mergeCell ref="AA34:AG37"/>
    <mergeCell ref="AH34:AI37"/>
    <mergeCell ref="AJ34:AK37"/>
    <mergeCell ref="AL34:AN35"/>
    <mergeCell ref="AO34:AQ37"/>
    <mergeCell ref="AL36:AN37"/>
    <mergeCell ref="AA40:AG43"/>
    <mergeCell ref="AL46:AN47"/>
    <mergeCell ref="AL48:AN49"/>
    <mergeCell ref="AV46:BB47"/>
    <mergeCell ref="AV49:BB50"/>
    <mergeCell ref="AV52:BB53"/>
    <mergeCell ref="AV55:BB56"/>
    <mergeCell ref="AV58:BB59"/>
    <mergeCell ref="AV61:BB62"/>
    <mergeCell ref="AL40:AN41"/>
    <mergeCell ref="AO40:AQ43"/>
    <mergeCell ref="AT40:AU41"/>
    <mergeCell ref="AV40:BB41"/>
    <mergeCell ref="AL42:AN43"/>
    <mergeCell ref="AT43:AU44"/>
    <mergeCell ref="AV43:BB44"/>
    <mergeCell ref="AH40:AI43"/>
    <mergeCell ref="AJ40:AK43"/>
    <mergeCell ref="AA46:AG49"/>
    <mergeCell ref="AH46:AI49"/>
    <mergeCell ref="AJ46:AK49"/>
    <mergeCell ref="AO46:AQ49"/>
    <mergeCell ref="AT46:AU47"/>
    <mergeCell ref="AT52:AU53"/>
    <mergeCell ref="AT55:AU56"/>
    <mergeCell ref="AT58:AU59"/>
    <mergeCell ref="AT61:AU62"/>
    <mergeCell ref="AT49:AU50"/>
    <mergeCell ref="AA52:AQ53"/>
    <mergeCell ref="AA54:AG55"/>
    <mergeCell ref="AH54:AI55"/>
    <mergeCell ref="AJ54:AK55"/>
    <mergeCell ref="AL54:AN55"/>
    <mergeCell ref="AO54:AQ55"/>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3.63"/>
    <col customWidth="1" min="4" max="4" width="12.63"/>
    <col customWidth="1" min="5" max="5" width="42.63"/>
    <col customWidth="1" min="6" max="6" width="10.75"/>
    <col customWidth="1" min="7" max="8" width="9.5"/>
    <col customWidth="1" min="9" max="9" width="13.88"/>
    <col customWidth="1" min="10" max="10" width="6.38"/>
  </cols>
  <sheetData>
    <row r="1">
      <c r="B1" s="591" t="s">
        <v>243</v>
      </c>
      <c r="C1" s="518"/>
      <c r="D1" s="518"/>
      <c r="E1" s="518"/>
      <c r="F1" s="518"/>
      <c r="G1" s="518"/>
      <c r="H1" s="518"/>
      <c r="I1" s="518"/>
    </row>
    <row r="2">
      <c r="B2" s="559"/>
      <c r="C2" s="559" t="s">
        <v>1381</v>
      </c>
      <c r="D2" s="560"/>
      <c r="E2" s="560"/>
      <c r="F2" s="559" t="s">
        <v>1410</v>
      </c>
      <c r="G2" s="559" t="s">
        <v>1382</v>
      </c>
      <c r="H2" s="522" t="s">
        <v>1383</v>
      </c>
      <c r="I2" s="522" t="s">
        <v>1384</v>
      </c>
    </row>
    <row r="3">
      <c r="B3" s="519" t="s">
        <v>249</v>
      </c>
      <c r="C3" s="561" t="s">
        <v>1385</v>
      </c>
      <c r="D3" s="521" t="s">
        <v>1289</v>
      </c>
      <c r="F3" s="561" t="s">
        <v>1386</v>
      </c>
      <c r="G3" s="561" t="s">
        <v>1386</v>
      </c>
      <c r="H3" s="561" t="s">
        <v>1387</v>
      </c>
      <c r="I3" s="561" t="s">
        <v>1388</v>
      </c>
    </row>
    <row r="4" ht="15.0" customHeight="1">
      <c r="B4" s="523" t="s">
        <v>35</v>
      </c>
      <c r="C4" s="530" t="s">
        <v>25</v>
      </c>
      <c r="D4" s="547" t="s">
        <v>1608</v>
      </c>
      <c r="F4" s="529">
        <v>2.0</v>
      </c>
      <c r="G4" s="529">
        <v>2.0</v>
      </c>
      <c r="H4" s="531">
        <v>3.0</v>
      </c>
      <c r="I4" s="529" t="s">
        <v>35</v>
      </c>
    </row>
    <row r="5" ht="15.0" customHeight="1">
      <c r="B5" s="523" t="s">
        <v>35</v>
      </c>
      <c r="D5" s="547" t="s">
        <v>1392</v>
      </c>
    </row>
    <row r="6" ht="15.0" customHeight="1">
      <c r="B6" s="526" t="s">
        <v>36</v>
      </c>
      <c r="C6" s="527" t="s">
        <v>25</v>
      </c>
      <c r="D6" s="567" t="s">
        <v>1609</v>
      </c>
      <c r="F6" s="526">
        <v>3.0</v>
      </c>
      <c r="G6" s="526">
        <v>3.0</v>
      </c>
      <c r="H6" s="532">
        <v>5.0</v>
      </c>
      <c r="I6" s="526" t="s">
        <v>35</v>
      </c>
    </row>
    <row r="7" ht="15.0" customHeight="1">
      <c r="B7" s="526" t="s">
        <v>36</v>
      </c>
      <c r="D7" s="567" t="s">
        <v>1610</v>
      </c>
    </row>
    <row r="8" ht="15.0" customHeight="1">
      <c r="B8" s="526" t="s">
        <v>36</v>
      </c>
      <c r="D8" s="567" t="s">
        <v>1611</v>
      </c>
    </row>
    <row r="9">
      <c r="B9" s="529" t="s">
        <v>37</v>
      </c>
      <c r="C9" s="530" t="s">
        <v>25</v>
      </c>
      <c r="D9" s="547" t="s">
        <v>87</v>
      </c>
      <c r="F9" s="529">
        <v>3.0</v>
      </c>
      <c r="G9" s="529">
        <v>4.0</v>
      </c>
      <c r="H9" s="531">
        <v>6.0</v>
      </c>
      <c r="I9" s="529" t="s">
        <v>35</v>
      </c>
    </row>
    <row r="10" ht="15.0" customHeight="1">
      <c r="B10" s="526" t="s">
        <v>38</v>
      </c>
      <c r="C10" s="527" t="s">
        <v>25</v>
      </c>
      <c r="D10" s="528" t="s">
        <v>1612</v>
      </c>
      <c r="F10" s="526">
        <v>4.0</v>
      </c>
      <c r="G10" s="526">
        <v>4.0</v>
      </c>
      <c r="H10" s="532">
        <v>8.0</v>
      </c>
      <c r="I10" s="526" t="s">
        <v>35</v>
      </c>
    </row>
    <row r="11" ht="15.0" customHeight="1">
      <c r="B11" s="526" t="s">
        <v>38</v>
      </c>
      <c r="D11" s="528" t="s">
        <v>1295</v>
      </c>
    </row>
    <row r="12">
      <c r="B12" s="529" t="s">
        <v>39</v>
      </c>
      <c r="C12" s="530" t="s">
        <v>61</v>
      </c>
      <c r="D12" s="525" t="s">
        <v>87</v>
      </c>
      <c r="F12" s="529">
        <v>4.0</v>
      </c>
      <c r="G12" s="529">
        <v>5.0</v>
      </c>
      <c r="H12" s="531">
        <v>11.0</v>
      </c>
      <c r="I12" s="529" t="s">
        <v>36</v>
      </c>
    </row>
    <row r="13">
      <c r="B13" s="526" t="s">
        <v>990</v>
      </c>
      <c r="C13" s="527" t="s">
        <v>61</v>
      </c>
      <c r="D13" s="528" t="s">
        <v>1566</v>
      </c>
      <c r="F13" s="526">
        <v>4.0</v>
      </c>
      <c r="G13" s="526">
        <v>6.0</v>
      </c>
      <c r="H13" s="532">
        <v>12.0</v>
      </c>
      <c r="I13" s="526" t="s">
        <v>36</v>
      </c>
    </row>
    <row r="14">
      <c r="B14" s="529" t="s">
        <v>1089</v>
      </c>
      <c r="C14" s="530" t="s">
        <v>61</v>
      </c>
      <c r="D14" s="525" t="s">
        <v>87</v>
      </c>
      <c r="F14" s="529">
        <v>4.0</v>
      </c>
      <c r="G14" s="529">
        <v>6.0</v>
      </c>
      <c r="H14" s="531">
        <v>14.0</v>
      </c>
      <c r="I14" s="529" t="s">
        <v>36</v>
      </c>
    </row>
    <row r="15" ht="15.0" customHeight="1">
      <c r="B15" s="526" t="s">
        <v>1149</v>
      </c>
      <c r="C15" s="527" t="s">
        <v>61</v>
      </c>
      <c r="D15" s="528" t="s">
        <v>1612</v>
      </c>
      <c r="F15" s="526">
        <v>4.0</v>
      </c>
      <c r="G15" s="526">
        <v>7.0</v>
      </c>
      <c r="H15" s="532">
        <v>15.0</v>
      </c>
      <c r="I15" s="526" t="s">
        <v>36</v>
      </c>
    </row>
    <row r="16" ht="15.0" customHeight="1">
      <c r="B16" s="526" t="s">
        <v>1149</v>
      </c>
      <c r="D16" s="528" t="s">
        <v>1295</v>
      </c>
    </row>
    <row r="17">
      <c r="B17" s="529" t="s">
        <v>1193</v>
      </c>
      <c r="C17" s="530" t="s">
        <v>1298</v>
      </c>
      <c r="D17" s="525" t="s">
        <v>87</v>
      </c>
      <c r="F17" s="529">
        <v>4.0</v>
      </c>
      <c r="G17" s="529">
        <v>8.0</v>
      </c>
      <c r="H17" s="531">
        <v>18.0</v>
      </c>
      <c r="I17" s="529" t="s">
        <v>37</v>
      </c>
    </row>
    <row r="18">
      <c r="B18" s="526" t="s">
        <v>1300</v>
      </c>
      <c r="C18" s="527" t="s">
        <v>1298</v>
      </c>
      <c r="D18" s="528" t="s">
        <v>1613</v>
      </c>
      <c r="F18" s="526">
        <v>5.0</v>
      </c>
      <c r="G18" s="526">
        <v>9.0</v>
      </c>
      <c r="H18" s="532">
        <v>19.0</v>
      </c>
      <c r="I18" s="526" t="s">
        <v>37</v>
      </c>
    </row>
    <row r="19">
      <c r="B19" s="529" t="s">
        <v>1301</v>
      </c>
      <c r="C19" s="530" t="s">
        <v>1298</v>
      </c>
      <c r="D19" s="525" t="s">
        <v>87</v>
      </c>
      <c r="F19" s="529">
        <v>5.0</v>
      </c>
      <c r="G19" s="529">
        <v>10.0</v>
      </c>
      <c r="H19" s="531">
        <v>21.0</v>
      </c>
      <c r="I19" s="529" t="s">
        <v>37</v>
      </c>
    </row>
    <row r="20">
      <c r="B20" s="526" t="s">
        <v>1303</v>
      </c>
      <c r="C20" s="527" t="s">
        <v>1298</v>
      </c>
      <c r="D20" s="528" t="s">
        <v>1295</v>
      </c>
      <c r="F20" s="526">
        <v>5.0</v>
      </c>
      <c r="G20" s="526">
        <v>10.0</v>
      </c>
      <c r="H20" s="532">
        <v>22.0</v>
      </c>
      <c r="I20" s="526" t="s">
        <v>37</v>
      </c>
    </row>
    <row r="21">
      <c r="B21" s="529" t="s">
        <v>1304</v>
      </c>
      <c r="C21" s="530" t="s">
        <v>64</v>
      </c>
      <c r="D21" s="525" t="s">
        <v>87</v>
      </c>
      <c r="F21" s="529">
        <v>5.0</v>
      </c>
      <c r="G21" s="529">
        <v>11.0</v>
      </c>
      <c r="H21" s="531">
        <v>24.0</v>
      </c>
      <c r="I21" s="529" t="s">
        <v>38</v>
      </c>
    </row>
    <row r="22">
      <c r="B22" s="526" t="s">
        <v>1306</v>
      </c>
      <c r="C22" s="527" t="s">
        <v>64</v>
      </c>
      <c r="D22" s="528" t="s">
        <v>1614</v>
      </c>
      <c r="F22" s="526">
        <v>5.0</v>
      </c>
      <c r="G22" s="526">
        <v>11.0</v>
      </c>
      <c r="H22" s="532">
        <v>25.0</v>
      </c>
      <c r="I22" s="526" t="s">
        <v>38</v>
      </c>
    </row>
    <row r="23">
      <c r="B23" s="529" t="s">
        <v>1307</v>
      </c>
      <c r="C23" s="530" t="s">
        <v>64</v>
      </c>
      <c r="D23" s="525" t="s">
        <v>87</v>
      </c>
      <c r="F23" s="529">
        <v>5.0</v>
      </c>
      <c r="G23" s="529">
        <v>12.0</v>
      </c>
      <c r="H23" s="531">
        <v>27.0</v>
      </c>
      <c r="I23" s="529" t="s">
        <v>38</v>
      </c>
    </row>
    <row r="24">
      <c r="B24" s="526" t="s">
        <v>1309</v>
      </c>
      <c r="C24" s="527" t="s">
        <v>64</v>
      </c>
      <c r="D24" s="528" t="s">
        <v>1295</v>
      </c>
      <c r="F24" s="526">
        <v>5.0</v>
      </c>
      <c r="G24" s="526">
        <v>12.0</v>
      </c>
      <c r="H24" s="532">
        <v>29.0</v>
      </c>
      <c r="I24" s="526" t="s">
        <v>39</v>
      </c>
    </row>
    <row r="25">
      <c r="B25" s="529" t="s">
        <v>1310</v>
      </c>
      <c r="C25" s="530" t="s">
        <v>1311</v>
      </c>
      <c r="D25" s="525" t="s">
        <v>87</v>
      </c>
      <c r="F25" s="529">
        <v>5.0</v>
      </c>
      <c r="G25" s="529">
        <v>13.0</v>
      </c>
      <c r="H25" s="531">
        <v>31.0</v>
      </c>
      <c r="I25" s="529" t="s">
        <v>39</v>
      </c>
    </row>
    <row r="26" ht="15.0" customHeight="1">
      <c r="B26" s="526" t="s">
        <v>1313</v>
      </c>
      <c r="C26" s="527" t="s">
        <v>1311</v>
      </c>
      <c r="D26" s="528" t="s">
        <v>1467</v>
      </c>
      <c r="F26" s="526">
        <v>5.0</v>
      </c>
      <c r="G26" s="526">
        <v>13.0</v>
      </c>
      <c r="H26" s="532">
        <v>33.0</v>
      </c>
      <c r="I26" s="526" t="s">
        <v>39</v>
      </c>
    </row>
    <row r="27" ht="15.0" customHeight="1">
      <c r="B27" s="526" t="s">
        <v>1313</v>
      </c>
      <c r="D27" s="528" t="s">
        <v>1615</v>
      </c>
    </row>
    <row r="28">
      <c r="B28" s="529" t="s">
        <v>1315</v>
      </c>
      <c r="C28" s="530" t="s">
        <v>1311</v>
      </c>
      <c r="D28" s="525" t="s">
        <v>1295</v>
      </c>
      <c r="F28" s="529">
        <v>5.0</v>
      </c>
      <c r="G28" s="529">
        <v>14.0</v>
      </c>
      <c r="H28" s="531">
        <v>35.0</v>
      </c>
      <c r="I28" s="529" t="s">
        <v>990</v>
      </c>
    </row>
    <row r="29">
      <c r="B29" s="526" t="s">
        <v>1316</v>
      </c>
      <c r="C29" s="527" t="s">
        <v>1311</v>
      </c>
      <c r="D29" s="528" t="s">
        <v>1616</v>
      </c>
      <c r="F29" s="526">
        <v>5.0</v>
      </c>
      <c r="G29" s="526">
        <v>14.0</v>
      </c>
      <c r="H29" s="532">
        <v>38.0</v>
      </c>
      <c r="I29" s="526" t="s">
        <v>990</v>
      </c>
    </row>
    <row r="30">
      <c r="B30" s="533" t="s">
        <v>7</v>
      </c>
      <c r="C30" s="534"/>
      <c r="D30" s="534"/>
      <c r="E30" s="534"/>
      <c r="F30" s="534"/>
      <c r="G30" s="534"/>
      <c r="H30" s="534"/>
      <c r="I30" s="534"/>
    </row>
    <row r="31">
      <c r="B31" s="535" t="s">
        <v>8</v>
      </c>
      <c r="C31" s="536" t="s">
        <v>1367</v>
      </c>
      <c r="D31" s="537"/>
      <c r="E31" s="537"/>
      <c r="F31" s="537"/>
      <c r="G31" s="537"/>
      <c r="H31" s="537"/>
      <c r="I31" s="537"/>
    </row>
    <row r="32">
      <c r="B32" s="535" t="s">
        <v>9</v>
      </c>
      <c r="C32" s="536" t="s">
        <v>1368</v>
      </c>
      <c r="D32" s="537"/>
      <c r="E32" s="537"/>
      <c r="F32" s="537"/>
      <c r="G32" s="537"/>
      <c r="H32" s="537"/>
      <c r="I32" s="537"/>
    </row>
    <row r="33">
      <c r="B33" s="537"/>
      <c r="C33" s="537"/>
      <c r="D33" s="537"/>
      <c r="E33" s="537"/>
      <c r="F33" s="537"/>
      <c r="G33" s="537"/>
      <c r="H33" s="537"/>
      <c r="I33" s="537"/>
    </row>
    <row r="34">
      <c r="B34" s="538" t="s">
        <v>10</v>
      </c>
      <c r="C34" s="537"/>
      <c r="D34" s="537"/>
      <c r="E34" s="537"/>
      <c r="F34" s="537"/>
      <c r="G34" s="537"/>
      <c r="H34" s="537"/>
      <c r="I34" s="537"/>
    </row>
    <row r="35">
      <c r="B35" s="535" t="s">
        <v>11</v>
      </c>
      <c r="C35" s="536" t="s">
        <v>1617</v>
      </c>
      <c r="D35" s="537"/>
      <c r="E35" s="537"/>
      <c r="F35" s="537"/>
      <c r="G35" s="537"/>
      <c r="H35" s="537"/>
      <c r="I35" s="537"/>
    </row>
    <row r="36">
      <c r="B36" s="535" t="s">
        <v>12</v>
      </c>
      <c r="C36" s="536" t="s">
        <v>1618</v>
      </c>
      <c r="D36" s="537"/>
      <c r="E36" s="537"/>
      <c r="F36" s="537"/>
      <c r="G36" s="537"/>
      <c r="H36" s="537"/>
      <c r="I36" s="537"/>
    </row>
    <row r="37">
      <c r="B37" s="535" t="s">
        <v>13</v>
      </c>
      <c r="C37" s="536" t="s">
        <v>1619</v>
      </c>
      <c r="D37" s="537"/>
      <c r="E37" s="537"/>
      <c r="F37" s="537"/>
      <c r="G37" s="537"/>
      <c r="H37" s="537"/>
      <c r="I37" s="537"/>
    </row>
    <row r="38">
      <c r="B38" s="535" t="s">
        <v>14</v>
      </c>
      <c r="C38" s="536" t="s">
        <v>1446</v>
      </c>
      <c r="D38" s="537"/>
      <c r="E38" s="537"/>
      <c r="F38" s="537"/>
      <c r="G38" s="537"/>
      <c r="H38" s="537"/>
      <c r="I38" s="537"/>
    </row>
    <row r="39">
      <c r="B39" s="539" t="s">
        <v>15</v>
      </c>
      <c r="C39" s="557" t="s">
        <v>1620</v>
      </c>
      <c r="D39" s="540"/>
      <c r="E39" s="540"/>
      <c r="F39" s="540"/>
      <c r="G39" s="540"/>
      <c r="H39" s="540"/>
      <c r="I39" s="540"/>
    </row>
    <row r="42">
      <c r="B42" s="541" t="s">
        <v>1325</v>
      </c>
      <c r="C42" s="542" t="s">
        <v>1608</v>
      </c>
      <c r="D42" s="518"/>
      <c r="E42" s="518"/>
      <c r="F42" s="518"/>
      <c r="G42" s="518"/>
      <c r="H42" s="518"/>
      <c r="I42" s="518"/>
    </row>
    <row r="43">
      <c r="B43" s="543"/>
      <c r="C43" s="544" t="s">
        <v>1621</v>
      </c>
      <c r="H43" s="544"/>
      <c r="I43" s="544"/>
    </row>
    <row r="45">
      <c r="B45" s="541" t="s">
        <v>1325</v>
      </c>
      <c r="C45" s="542" t="s">
        <v>1392</v>
      </c>
      <c r="D45" s="518"/>
      <c r="E45" s="518"/>
      <c r="F45" s="518"/>
      <c r="G45" s="518"/>
      <c r="H45" s="518"/>
      <c r="I45" s="518"/>
    </row>
    <row r="46">
      <c r="B46" s="543"/>
      <c r="C46" s="544" t="s">
        <v>1622</v>
      </c>
      <c r="H46" s="544"/>
      <c r="I46" s="544"/>
    </row>
    <row r="48">
      <c r="B48" s="541" t="s">
        <v>1328</v>
      </c>
      <c r="C48" s="542" t="s">
        <v>1609</v>
      </c>
      <c r="D48" s="518"/>
      <c r="E48" s="518"/>
      <c r="F48" s="518"/>
      <c r="G48" s="518"/>
      <c r="H48" s="518"/>
      <c r="I48" s="518"/>
    </row>
    <row r="49" ht="63.75" customHeight="1">
      <c r="B49" s="543"/>
      <c r="C49" s="544" t="s">
        <v>1623</v>
      </c>
      <c r="H49" s="544"/>
      <c r="I49" s="544"/>
    </row>
    <row r="50">
      <c r="B50" s="543"/>
      <c r="C50" s="592" t="s">
        <v>1624</v>
      </c>
      <c r="D50" s="544"/>
      <c r="E50" s="544"/>
      <c r="F50" s="544"/>
      <c r="G50" s="544"/>
      <c r="H50" s="544"/>
      <c r="I50" s="544"/>
    </row>
    <row r="51">
      <c r="B51" s="543"/>
      <c r="C51" s="593" t="s">
        <v>249</v>
      </c>
      <c r="D51" s="594" t="s">
        <v>1625</v>
      </c>
      <c r="E51" s="595" t="s">
        <v>1626</v>
      </c>
      <c r="F51" s="595" t="s">
        <v>1627</v>
      </c>
      <c r="G51" s="544"/>
      <c r="H51" s="544"/>
      <c r="I51" s="544"/>
    </row>
    <row r="52">
      <c r="B52" s="543"/>
      <c r="C52" s="570" t="s">
        <v>36</v>
      </c>
      <c r="D52" s="596">
        <v>45295.0</v>
      </c>
      <c r="E52" s="597" t="s">
        <v>1628</v>
      </c>
      <c r="F52" s="597" t="s">
        <v>1629</v>
      </c>
      <c r="G52" s="544"/>
      <c r="H52" s="544"/>
      <c r="I52" s="544"/>
    </row>
    <row r="53">
      <c r="B53" s="543"/>
      <c r="C53" s="571" t="s">
        <v>38</v>
      </c>
      <c r="D53" s="598">
        <v>45293.0</v>
      </c>
      <c r="E53" s="544" t="s">
        <v>1630</v>
      </c>
      <c r="F53" s="544" t="s">
        <v>1631</v>
      </c>
      <c r="G53" s="544"/>
      <c r="H53" s="544"/>
      <c r="I53" s="544"/>
    </row>
    <row r="54">
      <c r="B54" s="543"/>
      <c r="C54" s="599" t="s">
        <v>1149</v>
      </c>
      <c r="D54" s="599">
        <v>1.0</v>
      </c>
      <c r="E54" s="597" t="s">
        <v>87</v>
      </c>
      <c r="F54" s="597" t="s">
        <v>1632</v>
      </c>
      <c r="G54" s="544"/>
      <c r="H54" s="544"/>
      <c r="I54" s="544"/>
    </row>
    <row r="55">
      <c r="B55" s="543"/>
      <c r="C55" s="544" t="s">
        <v>1633</v>
      </c>
      <c r="H55" s="544"/>
      <c r="I55" s="544"/>
    </row>
    <row r="57">
      <c r="B57" s="541" t="s">
        <v>1328</v>
      </c>
      <c r="C57" s="542" t="s">
        <v>1610</v>
      </c>
      <c r="D57" s="518"/>
      <c r="E57" s="518"/>
      <c r="F57" s="518"/>
      <c r="G57" s="518"/>
      <c r="H57" s="518"/>
      <c r="I57" s="518"/>
    </row>
    <row r="58">
      <c r="B58" s="543"/>
      <c r="C58" s="544" t="s">
        <v>1634</v>
      </c>
      <c r="H58" s="544"/>
      <c r="I58" s="544"/>
    </row>
    <row r="60">
      <c r="B60" s="541" t="s">
        <v>1328</v>
      </c>
      <c r="C60" s="542" t="s">
        <v>1611</v>
      </c>
      <c r="D60" s="518"/>
      <c r="E60" s="518"/>
      <c r="F60" s="518"/>
      <c r="G60" s="518"/>
      <c r="H60" s="518"/>
      <c r="I60" s="518"/>
    </row>
    <row r="61">
      <c r="B61" s="543"/>
      <c r="C61" s="544" t="s">
        <v>1635</v>
      </c>
      <c r="H61" s="544"/>
      <c r="I61" s="544"/>
    </row>
    <row r="62">
      <c r="B62" s="543"/>
      <c r="C62" s="544"/>
      <c r="D62" s="544"/>
      <c r="E62" s="544"/>
      <c r="F62" s="544"/>
      <c r="G62" s="544"/>
      <c r="H62" s="544"/>
      <c r="I62" s="544"/>
    </row>
    <row r="63">
      <c r="B63" s="543"/>
      <c r="C63" s="568" t="s">
        <v>1636</v>
      </c>
      <c r="D63" s="569" t="s">
        <v>1425</v>
      </c>
      <c r="E63" s="126"/>
      <c r="F63" s="544"/>
      <c r="G63" s="544"/>
      <c r="H63" s="544"/>
      <c r="I63" s="544"/>
    </row>
    <row r="64">
      <c r="B64" s="543"/>
      <c r="C64" s="571" t="s">
        <v>37</v>
      </c>
      <c r="D64" s="544" t="s">
        <v>510</v>
      </c>
      <c r="F64" s="544"/>
      <c r="G64" s="544"/>
      <c r="H64" s="544"/>
      <c r="I64" s="544"/>
    </row>
    <row r="65">
      <c r="B65" s="543"/>
      <c r="C65" s="570" t="s">
        <v>39</v>
      </c>
      <c r="D65" s="528" t="s">
        <v>737</v>
      </c>
      <c r="F65" s="544"/>
      <c r="G65" s="544"/>
      <c r="H65" s="544"/>
      <c r="I65" s="544"/>
    </row>
    <row r="66">
      <c r="B66" s="543"/>
      <c r="C66" s="571" t="s">
        <v>1089</v>
      </c>
      <c r="D66" s="544" t="s">
        <v>828</v>
      </c>
      <c r="F66" s="544"/>
      <c r="G66" s="544"/>
      <c r="H66" s="544"/>
      <c r="I66" s="544"/>
    </row>
    <row r="67">
      <c r="B67" s="543"/>
      <c r="C67" s="570" t="s">
        <v>1193</v>
      </c>
      <c r="D67" s="528" t="s">
        <v>981</v>
      </c>
      <c r="F67" s="544"/>
      <c r="G67" s="544"/>
      <c r="H67" s="544"/>
      <c r="I67" s="544"/>
    </row>
    <row r="68" ht="1.5" customHeight="1">
      <c r="B68" s="543"/>
      <c r="C68" s="544"/>
      <c r="D68" s="544"/>
      <c r="E68" s="544"/>
      <c r="F68" s="544"/>
      <c r="G68" s="544"/>
      <c r="H68" s="544"/>
      <c r="I68" s="544"/>
    </row>
    <row r="70">
      <c r="B70" s="541" t="s">
        <v>1330</v>
      </c>
      <c r="C70" s="542" t="s">
        <v>1637</v>
      </c>
      <c r="D70" s="518"/>
      <c r="E70" s="518"/>
      <c r="F70" s="518"/>
      <c r="G70" s="518"/>
      <c r="H70" s="518"/>
      <c r="I70" s="518"/>
    </row>
    <row r="71">
      <c r="B71" s="543"/>
      <c r="C71" s="544" t="s">
        <v>1638</v>
      </c>
      <c r="H71" s="544"/>
      <c r="I71" s="544"/>
    </row>
    <row r="73">
      <c r="B73" s="541" t="s">
        <v>1330</v>
      </c>
      <c r="C73" s="542" t="s">
        <v>1331</v>
      </c>
      <c r="D73" s="518"/>
      <c r="E73" s="518"/>
      <c r="F73" s="518"/>
      <c r="G73" s="518"/>
      <c r="H73" s="518"/>
      <c r="I73" s="518"/>
    </row>
    <row r="74">
      <c r="B74" s="543"/>
      <c r="C74" s="544"/>
    </row>
    <row r="76">
      <c r="B76" s="541" t="s">
        <v>1373</v>
      </c>
      <c r="C76" s="542" t="s">
        <v>1566</v>
      </c>
      <c r="D76" s="518"/>
      <c r="E76" s="518"/>
      <c r="F76" s="518"/>
      <c r="G76" s="518"/>
      <c r="H76" s="518"/>
      <c r="I76" s="518"/>
    </row>
    <row r="77">
      <c r="B77" s="543"/>
      <c r="C77" s="544" t="s">
        <v>1580</v>
      </c>
      <c r="H77" s="544"/>
      <c r="I77" s="544"/>
    </row>
    <row r="79">
      <c r="B79" s="541" t="s">
        <v>1337</v>
      </c>
      <c r="C79" s="542" t="s">
        <v>1637</v>
      </c>
      <c r="D79" s="518"/>
      <c r="E79" s="518"/>
      <c r="F79" s="518"/>
      <c r="G79" s="518"/>
      <c r="H79" s="518"/>
      <c r="I79" s="518"/>
    </row>
    <row r="80">
      <c r="B80" s="543"/>
      <c r="C80" s="544" t="s">
        <v>1638</v>
      </c>
      <c r="H80" s="544"/>
      <c r="I80" s="544"/>
    </row>
    <row r="82">
      <c r="B82" s="541" t="s">
        <v>1337</v>
      </c>
      <c r="C82" s="542" t="s">
        <v>1331</v>
      </c>
      <c r="D82" s="518"/>
      <c r="E82" s="518"/>
      <c r="F82" s="518"/>
      <c r="G82" s="518"/>
      <c r="H82" s="518"/>
      <c r="I82" s="518"/>
    </row>
    <row r="83">
      <c r="B83" s="543"/>
      <c r="C83" s="544"/>
    </row>
    <row r="85">
      <c r="B85" s="541" t="s">
        <v>1375</v>
      </c>
      <c r="C85" s="542" t="s">
        <v>1613</v>
      </c>
      <c r="D85" s="518"/>
      <c r="E85" s="518"/>
      <c r="F85" s="518"/>
      <c r="G85" s="518"/>
      <c r="H85" s="518"/>
      <c r="I85" s="518"/>
    </row>
    <row r="86">
      <c r="B86" s="543"/>
      <c r="C86" s="544" t="s">
        <v>1639</v>
      </c>
      <c r="H86" s="544"/>
      <c r="I86" s="544"/>
    </row>
    <row r="88">
      <c r="B88" s="541" t="s">
        <v>1342</v>
      </c>
      <c r="C88" s="542" t="s">
        <v>1331</v>
      </c>
      <c r="D88" s="518"/>
      <c r="E88" s="518"/>
      <c r="F88" s="518"/>
      <c r="G88" s="518"/>
      <c r="H88" s="518"/>
      <c r="I88" s="518"/>
    </row>
    <row r="89">
      <c r="B89" s="543"/>
      <c r="C89" s="544"/>
    </row>
    <row r="91">
      <c r="B91" s="541" t="s">
        <v>1377</v>
      </c>
      <c r="C91" s="542" t="s">
        <v>1614</v>
      </c>
      <c r="D91" s="518"/>
      <c r="E91" s="518"/>
      <c r="F91" s="518"/>
      <c r="G91" s="518"/>
      <c r="H91" s="518"/>
      <c r="I91" s="518"/>
    </row>
    <row r="92">
      <c r="B92" s="543"/>
      <c r="C92" s="544" t="s">
        <v>1640</v>
      </c>
      <c r="H92" s="544"/>
      <c r="I92" s="544"/>
    </row>
    <row r="94">
      <c r="B94" s="541" t="s">
        <v>1347</v>
      </c>
      <c r="C94" s="542" t="s">
        <v>1331</v>
      </c>
      <c r="D94" s="518"/>
      <c r="E94" s="518"/>
      <c r="F94" s="518"/>
      <c r="G94" s="518"/>
      <c r="H94" s="518"/>
      <c r="I94" s="518"/>
    </row>
    <row r="95">
      <c r="B95" s="543"/>
      <c r="C95" s="544"/>
    </row>
    <row r="97">
      <c r="B97" s="541" t="s">
        <v>1350</v>
      </c>
      <c r="C97" s="542" t="s">
        <v>1467</v>
      </c>
      <c r="D97" s="518"/>
      <c r="E97" s="518"/>
      <c r="F97" s="518"/>
      <c r="G97" s="518"/>
      <c r="H97" s="518"/>
      <c r="I97" s="518"/>
    </row>
    <row r="98">
      <c r="B98" s="543"/>
      <c r="C98" s="544" t="s">
        <v>1641</v>
      </c>
      <c r="H98" s="544"/>
      <c r="I98" s="544"/>
    </row>
    <row r="99">
      <c r="C99" s="572"/>
    </row>
    <row r="100">
      <c r="B100" s="541" t="s">
        <v>1350</v>
      </c>
      <c r="C100" s="542" t="s">
        <v>1615</v>
      </c>
      <c r="D100" s="518"/>
      <c r="E100" s="518"/>
      <c r="F100" s="518"/>
      <c r="G100" s="518"/>
      <c r="H100" s="518"/>
      <c r="I100" s="518"/>
    </row>
    <row r="101">
      <c r="B101" s="543"/>
      <c r="C101" s="544" t="s">
        <v>1642</v>
      </c>
      <c r="H101" s="544"/>
      <c r="I101" s="544"/>
    </row>
    <row r="102">
      <c r="C102" s="572"/>
    </row>
    <row r="103">
      <c r="B103" s="541" t="s">
        <v>1352</v>
      </c>
      <c r="C103" s="542" t="s">
        <v>1331</v>
      </c>
      <c r="D103" s="518"/>
      <c r="E103" s="518"/>
      <c r="F103" s="518"/>
      <c r="G103" s="518"/>
      <c r="H103" s="518"/>
      <c r="I103" s="518"/>
    </row>
    <row r="104">
      <c r="B104" s="543"/>
      <c r="C104" s="544"/>
    </row>
    <row r="106">
      <c r="B106" s="541" t="s">
        <v>1353</v>
      </c>
      <c r="C106" s="542" t="s">
        <v>1616</v>
      </c>
      <c r="D106" s="518"/>
      <c r="E106" s="518"/>
      <c r="F106" s="518"/>
      <c r="G106" s="518"/>
      <c r="H106" s="518"/>
      <c r="I106" s="518"/>
    </row>
    <row r="107">
      <c r="B107" s="543"/>
      <c r="C107" s="544" t="s">
        <v>1643</v>
      </c>
      <c r="H107" s="544"/>
      <c r="I107" s="544"/>
    </row>
  </sheetData>
  <mergeCells count="95">
    <mergeCell ref="B1:I1"/>
    <mergeCell ref="D3:E3"/>
    <mergeCell ref="C4:C5"/>
    <mergeCell ref="F4:F5"/>
    <mergeCell ref="G4:G5"/>
    <mergeCell ref="H4:H5"/>
    <mergeCell ref="I4:I5"/>
    <mergeCell ref="D4:E4"/>
    <mergeCell ref="D5:E5"/>
    <mergeCell ref="C6:C8"/>
    <mergeCell ref="F6:F8"/>
    <mergeCell ref="G6:G8"/>
    <mergeCell ref="H6:H8"/>
    <mergeCell ref="I6:I8"/>
    <mergeCell ref="D8:E8"/>
    <mergeCell ref="H10:H11"/>
    <mergeCell ref="I10:I11"/>
    <mergeCell ref="D6:E6"/>
    <mergeCell ref="D7:E7"/>
    <mergeCell ref="D9:E9"/>
    <mergeCell ref="C10:C11"/>
    <mergeCell ref="D10:E10"/>
    <mergeCell ref="F10:F11"/>
    <mergeCell ref="G10:G11"/>
    <mergeCell ref="G15:G16"/>
    <mergeCell ref="H15:H16"/>
    <mergeCell ref="I15:I16"/>
    <mergeCell ref="D11:E11"/>
    <mergeCell ref="D12:E12"/>
    <mergeCell ref="D13:E13"/>
    <mergeCell ref="D14:E14"/>
    <mergeCell ref="C15:C16"/>
    <mergeCell ref="D15:E15"/>
    <mergeCell ref="F15:F16"/>
    <mergeCell ref="D16:E16"/>
    <mergeCell ref="D17:E17"/>
    <mergeCell ref="D18:E18"/>
    <mergeCell ref="D19:E19"/>
    <mergeCell ref="D20:E20"/>
    <mergeCell ref="D21:E21"/>
    <mergeCell ref="D22:E22"/>
    <mergeCell ref="C104:I104"/>
    <mergeCell ref="C106:I106"/>
    <mergeCell ref="C107:G107"/>
    <mergeCell ref="C94:I94"/>
    <mergeCell ref="C95:I95"/>
    <mergeCell ref="C97:I97"/>
    <mergeCell ref="C98:G98"/>
    <mergeCell ref="C100:I100"/>
    <mergeCell ref="C101:G101"/>
    <mergeCell ref="C103:I103"/>
    <mergeCell ref="H26:H27"/>
    <mergeCell ref="I26:I27"/>
    <mergeCell ref="D23:E23"/>
    <mergeCell ref="D24:E24"/>
    <mergeCell ref="D25:E25"/>
    <mergeCell ref="C26:C27"/>
    <mergeCell ref="D26:E26"/>
    <mergeCell ref="F26:F27"/>
    <mergeCell ref="G26:G27"/>
    <mergeCell ref="D27:E27"/>
    <mergeCell ref="D28:E28"/>
    <mergeCell ref="D29:E29"/>
    <mergeCell ref="C42:I42"/>
    <mergeCell ref="C43:G43"/>
    <mergeCell ref="C45:I45"/>
    <mergeCell ref="C46:G46"/>
    <mergeCell ref="C48:I48"/>
    <mergeCell ref="C49:G49"/>
    <mergeCell ref="C55:G55"/>
    <mergeCell ref="C57:I57"/>
    <mergeCell ref="C58:G58"/>
    <mergeCell ref="C60:I60"/>
    <mergeCell ref="C61:G61"/>
    <mergeCell ref="D63:E63"/>
    <mergeCell ref="D64:E64"/>
    <mergeCell ref="D65:E65"/>
    <mergeCell ref="D66:E66"/>
    <mergeCell ref="D67:E67"/>
    <mergeCell ref="C70:I70"/>
    <mergeCell ref="C71:G71"/>
    <mergeCell ref="C73:I73"/>
    <mergeCell ref="C74:I74"/>
    <mergeCell ref="C76:I76"/>
    <mergeCell ref="C77:G77"/>
    <mergeCell ref="C79:I79"/>
    <mergeCell ref="C80:G80"/>
    <mergeCell ref="C82:I82"/>
    <mergeCell ref="C83:I83"/>
    <mergeCell ref="C85:I85"/>
    <mergeCell ref="C86:G86"/>
    <mergeCell ref="C88:I88"/>
    <mergeCell ref="C89:I89"/>
    <mergeCell ref="C91:I91"/>
    <mergeCell ref="C92:G9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topLeftCell="D1" activePane="topRight" state="frozen"/>
      <selection activeCell="E2" sqref="E2" pane="topRight"/>
    </sheetView>
  </sheetViews>
  <sheetFormatPr customHeight="1" defaultColWidth="12.63" defaultRowHeight="15.75"/>
  <cols>
    <col customWidth="1" min="1" max="1" width="5.5"/>
    <col customWidth="1" min="2" max="2" width="11.75"/>
    <col customWidth="1" min="3" max="3" width="6.13"/>
    <col customWidth="1" min="4" max="25" width="12.63"/>
  </cols>
  <sheetData>
    <row r="1">
      <c r="A1" s="215" t="s">
        <v>125</v>
      </c>
      <c r="B1" s="216" t="s">
        <v>126</v>
      </c>
      <c r="C1" s="16"/>
      <c r="D1" s="217" t="s">
        <v>127</v>
      </c>
      <c r="E1" s="218" t="s">
        <v>128</v>
      </c>
      <c r="F1" s="217" t="s">
        <v>129</v>
      </c>
      <c r="G1" s="218" t="s">
        <v>130</v>
      </c>
      <c r="H1" s="217" t="s">
        <v>131</v>
      </c>
      <c r="I1" s="218" t="s">
        <v>132</v>
      </c>
      <c r="J1" s="217" t="s">
        <v>133</v>
      </c>
      <c r="K1" s="218" t="s">
        <v>2</v>
      </c>
      <c r="L1" s="217" t="s">
        <v>134</v>
      </c>
      <c r="M1" s="218" t="s">
        <v>135</v>
      </c>
      <c r="N1" s="217" t="s">
        <v>136</v>
      </c>
      <c r="O1" s="218" t="s">
        <v>137</v>
      </c>
      <c r="P1" s="217" t="s">
        <v>138</v>
      </c>
      <c r="Q1" s="218" t="s">
        <v>139</v>
      </c>
      <c r="R1" s="217"/>
      <c r="S1" s="218"/>
      <c r="T1" s="217"/>
      <c r="U1" s="218"/>
      <c r="V1" s="217"/>
      <c r="W1" s="218"/>
      <c r="X1" s="217"/>
      <c r="Y1" s="218"/>
      <c r="Z1" s="219"/>
    </row>
    <row r="2">
      <c r="B2" s="220" t="s">
        <v>140</v>
      </c>
      <c r="C2" s="16"/>
      <c r="D2" s="221" t="s">
        <v>141</v>
      </c>
      <c r="E2" s="222" t="s">
        <v>141</v>
      </c>
      <c r="F2" s="221" t="s">
        <v>141</v>
      </c>
      <c r="G2" s="222" t="s">
        <v>141</v>
      </c>
      <c r="H2" s="221" t="s">
        <v>141</v>
      </c>
      <c r="I2" s="222" t="s">
        <v>141</v>
      </c>
      <c r="J2" s="221" t="s">
        <v>141</v>
      </c>
      <c r="K2" s="222" t="s">
        <v>141</v>
      </c>
      <c r="L2" s="221" t="s">
        <v>141</v>
      </c>
      <c r="M2" s="222" t="s">
        <v>141</v>
      </c>
      <c r="N2" s="221" t="s">
        <v>141</v>
      </c>
      <c r="O2" s="222" t="s">
        <v>141</v>
      </c>
      <c r="P2" s="221" t="s">
        <v>141</v>
      </c>
      <c r="Q2" s="222" t="s">
        <v>142</v>
      </c>
      <c r="R2" s="221"/>
      <c r="S2" s="222"/>
      <c r="T2" s="221"/>
      <c r="U2" s="222"/>
      <c r="V2" s="221"/>
      <c r="W2" s="222"/>
      <c r="X2" s="221"/>
      <c r="Y2" s="222"/>
      <c r="Z2" s="223"/>
    </row>
    <row r="3">
      <c r="B3" s="220" t="s">
        <v>143</v>
      </c>
      <c r="C3" s="16"/>
      <c r="D3" s="221" t="s">
        <v>144</v>
      </c>
      <c r="E3" s="222" t="s">
        <v>144</v>
      </c>
      <c r="F3" s="221" t="s">
        <v>144</v>
      </c>
      <c r="G3" s="222" t="s">
        <v>144</v>
      </c>
      <c r="H3" s="221" t="s">
        <v>144</v>
      </c>
      <c r="I3" s="222" t="s">
        <v>145</v>
      </c>
      <c r="J3" s="221" t="s">
        <v>145</v>
      </c>
      <c r="K3" s="222" t="s">
        <v>144</v>
      </c>
      <c r="L3" s="221" t="s">
        <v>144</v>
      </c>
      <c r="M3" s="222" t="s">
        <v>145</v>
      </c>
      <c r="N3" s="221" t="s">
        <v>145</v>
      </c>
      <c r="O3" s="222" t="s">
        <v>144</v>
      </c>
      <c r="P3" s="221" t="s">
        <v>144</v>
      </c>
      <c r="Q3" s="222" t="s">
        <v>144</v>
      </c>
      <c r="R3" s="221"/>
      <c r="S3" s="222"/>
      <c r="T3" s="221"/>
      <c r="U3" s="222"/>
      <c r="V3" s="221"/>
      <c r="W3" s="222"/>
      <c r="X3" s="221"/>
      <c r="Y3" s="222"/>
      <c r="Z3" s="223"/>
    </row>
    <row r="4">
      <c r="B4" s="224" t="s">
        <v>146</v>
      </c>
      <c r="C4" s="225" t="s">
        <v>147</v>
      </c>
      <c r="D4" s="221">
        <v>25.0</v>
      </c>
      <c r="E4" s="222">
        <v>25.0</v>
      </c>
      <c r="F4" s="221">
        <v>30.0</v>
      </c>
      <c r="G4" s="222">
        <v>30.0</v>
      </c>
      <c r="H4" s="221">
        <v>35.0</v>
      </c>
      <c r="I4" s="222">
        <v>25.0</v>
      </c>
      <c r="J4" s="221">
        <v>25.0</v>
      </c>
      <c r="K4" s="222">
        <v>30.0</v>
      </c>
      <c r="L4" s="221">
        <v>30.0</v>
      </c>
      <c r="M4" s="222">
        <v>25.0</v>
      </c>
      <c r="N4" s="221">
        <v>25.0</v>
      </c>
      <c r="O4" s="222">
        <v>30.0</v>
      </c>
      <c r="P4" s="221">
        <v>30.0</v>
      </c>
      <c r="Q4" s="222">
        <v>30.0</v>
      </c>
      <c r="R4" s="221"/>
      <c r="S4" s="222"/>
      <c r="T4" s="221"/>
      <c r="U4" s="222"/>
      <c r="V4" s="221"/>
      <c r="W4" s="222"/>
      <c r="X4" s="221"/>
      <c r="Y4" s="222"/>
      <c r="Z4" s="223"/>
    </row>
    <row r="5">
      <c r="A5" s="226"/>
      <c r="B5" s="200"/>
      <c r="C5" s="225" t="s">
        <v>148</v>
      </c>
      <c r="D5" s="221" t="s">
        <v>87</v>
      </c>
      <c r="E5" s="222" t="s">
        <v>87</v>
      </c>
      <c r="F5" s="221" t="s">
        <v>87</v>
      </c>
      <c r="G5" s="222" t="s">
        <v>87</v>
      </c>
      <c r="H5" s="221" t="s">
        <v>87</v>
      </c>
      <c r="I5" s="222" t="s">
        <v>87</v>
      </c>
      <c r="J5" s="221" t="s">
        <v>87</v>
      </c>
      <c r="K5" s="222" t="s">
        <v>87</v>
      </c>
      <c r="L5" s="221" t="s">
        <v>87</v>
      </c>
      <c r="M5" s="222" t="s">
        <v>87</v>
      </c>
      <c r="N5" s="221" t="s">
        <v>87</v>
      </c>
      <c r="O5" s="222" t="s">
        <v>87</v>
      </c>
      <c r="P5" s="221" t="s">
        <v>87</v>
      </c>
      <c r="Q5" s="222">
        <v>30.0</v>
      </c>
      <c r="R5" s="221"/>
      <c r="S5" s="222"/>
      <c r="T5" s="221"/>
      <c r="U5" s="222"/>
      <c r="V5" s="221"/>
      <c r="W5" s="222"/>
      <c r="X5" s="221"/>
      <c r="Y5" s="222"/>
      <c r="Z5" s="223"/>
    </row>
    <row r="6">
      <c r="A6" s="226"/>
      <c r="B6" s="200"/>
      <c r="C6" s="225" t="s">
        <v>149</v>
      </c>
      <c r="D6" s="221" t="s">
        <v>87</v>
      </c>
      <c r="E6" s="222" t="s">
        <v>87</v>
      </c>
      <c r="F6" s="221" t="s">
        <v>87</v>
      </c>
      <c r="G6" s="222" t="s">
        <v>87</v>
      </c>
      <c r="H6" s="221" t="s">
        <v>87</v>
      </c>
      <c r="I6" s="222" t="s">
        <v>87</v>
      </c>
      <c r="J6" s="221" t="s">
        <v>87</v>
      </c>
      <c r="K6" s="222" t="s">
        <v>87</v>
      </c>
      <c r="L6" s="221" t="s">
        <v>87</v>
      </c>
      <c r="M6" s="222" t="s">
        <v>87</v>
      </c>
      <c r="N6" s="221" t="s">
        <v>87</v>
      </c>
      <c r="O6" s="222" t="s">
        <v>87</v>
      </c>
      <c r="P6" s="221" t="s">
        <v>87</v>
      </c>
      <c r="Q6" s="222" t="s">
        <v>87</v>
      </c>
      <c r="R6" s="221"/>
      <c r="S6" s="222"/>
      <c r="T6" s="221"/>
      <c r="U6" s="222"/>
      <c r="V6" s="221"/>
      <c r="W6" s="222"/>
      <c r="X6" s="221"/>
      <c r="Y6" s="222"/>
      <c r="Z6" s="223"/>
    </row>
    <row r="7">
      <c r="A7" s="226"/>
      <c r="B7" s="200"/>
      <c r="C7" s="225" t="s">
        <v>150</v>
      </c>
      <c r="D7" s="221" t="s">
        <v>87</v>
      </c>
      <c r="E7" s="222" t="s">
        <v>87</v>
      </c>
      <c r="F7" s="221" t="s">
        <v>87</v>
      </c>
      <c r="G7" s="222" t="s">
        <v>87</v>
      </c>
      <c r="H7" s="221" t="s">
        <v>87</v>
      </c>
      <c r="I7" s="222" t="s">
        <v>87</v>
      </c>
      <c r="J7" s="221" t="s">
        <v>87</v>
      </c>
      <c r="K7" s="222" t="s">
        <v>87</v>
      </c>
      <c r="L7" s="221" t="s">
        <v>87</v>
      </c>
      <c r="M7" s="222" t="s">
        <v>87</v>
      </c>
      <c r="N7" s="221" t="s">
        <v>87</v>
      </c>
      <c r="O7" s="222" t="s">
        <v>87</v>
      </c>
      <c r="P7" s="221" t="s">
        <v>87</v>
      </c>
      <c r="Q7" s="222" t="s">
        <v>87</v>
      </c>
      <c r="R7" s="221"/>
      <c r="S7" s="222"/>
      <c r="T7" s="221"/>
      <c r="U7" s="222"/>
      <c r="V7" s="221"/>
      <c r="W7" s="222"/>
      <c r="X7" s="221"/>
      <c r="Y7" s="222"/>
      <c r="Z7" s="223"/>
    </row>
    <row r="8">
      <c r="A8" s="226"/>
      <c r="B8" s="220" t="s">
        <v>151</v>
      </c>
      <c r="C8" s="16"/>
      <c r="D8" s="221" t="s">
        <v>87</v>
      </c>
      <c r="E8" s="222" t="s">
        <v>87</v>
      </c>
      <c r="F8" s="221" t="s">
        <v>87</v>
      </c>
      <c r="G8" s="222" t="s">
        <v>87</v>
      </c>
      <c r="H8" s="221" t="s">
        <v>87</v>
      </c>
      <c r="I8" s="222" t="s">
        <v>87</v>
      </c>
      <c r="J8" s="221" t="s">
        <v>87</v>
      </c>
      <c r="K8" s="222" t="s">
        <v>87</v>
      </c>
      <c r="L8" s="221" t="s">
        <v>87</v>
      </c>
      <c r="M8" s="222" t="s">
        <v>87</v>
      </c>
      <c r="N8" s="221" t="s">
        <v>87</v>
      </c>
      <c r="O8" s="222" t="s">
        <v>87</v>
      </c>
      <c r="P8" s="221" t="s">
        <v>87</v>
      </c>
      <c r="Q8" s="222" t="s">
        <v>87</v>
      </c>
      <c r="R8" s="221"/>
      <c r="S8" s="222"/>
      <c r="T8" s="221"/>
      <c r="U8" s="222"/>
      <c r="V8" s="221"/>
      <c r="W8" s="222"/>
      <c r="X8" s="221"/>
      <c r="Y8" s="222"/>
      <c r="Z8" s="223"/>
    </row>
    <row r="9">
      <c r="A9" s="226"/>
      <c r="B9" s="220" t="s">
        <v>152</v>
      </c>
      <c r="C9" s="16"/>
      <c r="D9" s="221" t="s">
        <v>87</v>
      </c>
      <c r="E9" s="222" t="s">
        <v>87</v>
      </c>
      <c r="F9" s="221" t="s">
        <v>87</v>
      </c>
      <c r="G9" s="222" t="s">
        <v>87</v>
      </c>
      <c r="H9" s="221" t="s">
        <v>87</v>
      </c>
      <c r="I9" s="222" t="s">
        <v>87</v>
      </c>
      <c r="J9" s="221" t="s">
        <v>87</v>
      </c>
      <c r="K9" s="222" t="s">
        <v>87</v>
      </c>
      <c r="L9" s="221" t="s">
        <v>87</v>
      </c>
      <c r="M9" s="222" t="s">
        <v>87</v>
      </c>
      <c r="N9" s="221" t="s">
        <v>87</v>
      </c>
      <c r="O9" s="222" t="s">
        <v>87</v>
      </c>
      <c r="P9" s="221" t="s">
        <v>87</v>
      </c>
      <c r="Q9" s="222" t="s">
        <v>87</v>
      </c>
      <c r="R9" s="221"/>
      <c r="S9" s="222"/>
      <c r="T9" s="221"/>
      <c r="U9" s="222"/>
      <c r="V9" s="221"/>
      <c r="W9" s="222"/>
      <c r="X9" s="221"/>
      <c r="Y9" s="222"/>
      <c r="Z9" s="223"/>
    </row>
    <row r="10">
      <c r="A10" s="226"/>
      <c r="B10" s="227" t="s">
        <v>153</v>
      </c>
      <c r="C10" s="228"/>
      <c r="D10" s="229" t="b">
        <v>1</v>
      </c>
      <c r="E10" s="230" t="b">
        <v>1</v>
      </c>
      <c r="F10" s="229" t="b">
        <v>0</v>
      </c>
      <c r="G10" s="230" t="b">
        <v>1</v>
      </c>
      <c r="H10" s="229" t="b">
        <v>1</v>
      </c>
      <c r="I10" s="230" t="b">
        <v>1</v>
      </c>
      <c r="J10" s="229" t="b">
        <v>1</v>
      </c>
      <c r="K10" s="230" t="b">
        <v>1</v>
      </c>
      <c r="L10" s="229" t="b">
        <v>1</v>
      </c>
      <c r="M10" s="230" t="b">
        <v>0</v>
      </c>
      <c r="N10" s="229" t="b">
        <v>0</v>
      </c>
      <c r="O10" s="230" t="b">
        <v>0</v>
      </c>
      <c r="P10" s="229" t="b">
        <v>1</v>
      </c>
      <c r="Q10" s="230" t="b">
        <v>1</v>
      </c>
      <c r="R10" s="229" t="b">
        <v>0</v>
      </c>
      <c r="S10" s="230" t="b">
        <v>0</v>
      </c>
      <c r="T10" s="229" t="b">
        <v>0</v>
      </c>
      <c r="U10" s="230" t="b">
        <v>0</v>
      </c>
      <c r="V10" s="229" t="b">
        <v>0</v>
      </c>
      <c r="W10" s="230" t="b">
        <v>0</v>
      </c>
      <c r="X10" s="229" t="b">
        <v>0</v>
      </c>
      <c r="Y10" s="230" t="b">
        <v>0</v>
      </c>
      <c r="Z10" s="231" t="b">
        <v>0</v>
      </c>
    </row>
    <row r="11">
      <c r="A11" s="232"/>
      <c r="C11" s="16"/>
      <c r="D11" s="233" t="s">
        <v>154</v>
      </c>
      <c r="E11" s="234" t="s">
        <v>154</v>
      </c>
      <c r="F11" s="235" t="s">
        <v>87</v>
      </c>
      <c r="G11" s="234" t="s">
        <v>154</v>
      </c>
      <c r="H11" s="233" t="s">
        <v>154</v>
      </c>
      <c r="I11" s="234" t="s">
        <v>154</v>
      </c>
      <c r="J11" s="233" t="s">
        <v>154</v>
      </c>
      <c r="K11" s="234" t="s">
        <v>154</v>
      </c>
      <c r="L11" s="233" t="s">
        <v>154</v>
      </c>
      <c r="M11" s="234" t="s">
        <v>87</v>
      </c>
      <c r="N11" s="233" t="s">
        <v>87</v>
      </c>
      <c r="O11" s="234" t="s">
        <v>87</v>
      </c>
      <c r="P11" s="233" t="s">
        <v>154</v>
      </c>
      <c r="Q11" s="234" t="s">
        <v>154</v>
      </c>
      <c r="R11" s="233"/>
      <c r="S11" s="234"/>
      <c r="T11" s="233"/>
      <c r="U11" s="234"/>
      <c r="V11" s="233"/>
      <c r="W11" s="234"/>
      <c r="X11" s="233"/>
      <c r="Y11" s="234"/>
      <c r="Z11" s="236"/>
    </row>
    <row r="12">
      <c r="A12" s="237"/>
      <c r="B12" s="11"/>
      <c r="C12" s="13"/>
      <c r="D12" s="238" t="s">
        <v>155</v>
      </c>
      <c r="E12" s="239" t="s">
        <v>155</v>
      </c>
      <c r="F12" s="240" t="s">
        <v>87</v>
      </c>
      <c r="G12" s="241" t="s">
        <v>155</v>
      </c>
      <c r="H12" s="238" t="s">
        <v>155</v>
      </c>
      <c r="I12" s="241" t="s">
        <v>155</v>
      </c>
      <c r="J12" s="238" t="s">
        <v>155</v>
      </c>
      <c r="K12" s="241" t="s">
        <v>155</v>
      </c>
      <c r="L12" s="238" t="s">
        <v>155</v>
      </c>
      <c r="M12" s="241" t="s">
        <v>87</v>
      </c>
      <c r="N12" s="238" t="s">
        <v>87</v>
      </c>
      <c r="O12" s="241" t="s">
        <v>87</v>
      </c>
      <c r="P12" s="238" t="s">
        <v>155</v>
      </c>
      <c r="Q12" s="241" t="s">
        <v>155</v>
      </c>
      <c r="R12" s="238"/>
      <c r="S12" s="241"/>
      <c r="T12" s="238"/>
      <c r="U12" s="241"/>
      <c r="V12" s="238"/>
      <c r="W12" s="241"/>
      <c r="X12" s="238"/>
      <c r="Y12" s="241"/>
      <c r="Z12" s="242"/>
    </row>
    <row r="13">
      <c r="A13" s="226"/>
      <c r="B13" s="227" t="s">
        <v>156</v>
      </c>
      <c r="C13" s="228"/>
      <c r="D13" s="229" t="b">
        <v>0</v>
      </c>
      <c r="E13" s="243" t="b">
        <v>0</v>
      </c>
      <c r="F13" s="229" t="b">
        <v>1</v>
      </c>
      <c r="G13" s="243" t="b">
        <v>0</v>
      </c>
      <c r="H13" s="244" t="b">
        <v>0</v>
      </c>
      <c r="I13" s="243" t="b">
        <v>0</v>
      </c>
      <c r="J13" s="244" t="b">
        <v>0</v>
      </c>
      <c r="K13" s="243" t="b">
        <v>0</v>
      </c>
      <c r="L13" s="244" t="b">
        <v>0</v>
      </c>
      <c r="M13" s="243" t="b">
        <v>0</v>
      </c>
      <c r="N13" s="244" t="b">
        <v>0</v>
      </c>
      <c r="O13" s="243" t="b">
        <v>0</v>
      </c>
      <c r="P13" s="244" t="b">
        <v>0</v>
      </c>
      <c r="Q13" s="243" t="b">
        <v>0</v>
      </c>
      <c r="R13" s="244" t="b">
        <v>0</v>
      </c>
      <c r="S13" s="243" t="b">
        <v>0</v>
      </c>
      <c r="T13" s="244" t="b">
        <v>0</v>
      </c>
      <c r="U13" s="243" t="b">
        <v>0</v>
      </c>
      <c r="V13" s="244" t="b">
        <v>0</v>
      </c>
      <c r="W13" s="243" t="b">
        <v>0</v>
      </c>
      <c r="X13" s="244" t="b">
        <v>0</v>
      </c>
      <c r="Y13" s="243" t="b">
        <v>0</v>
      </c>
      <c r="Z13" s="231" t="b">
        <v>0</v>
      </c>
    </row>
    <row r="14">
      <c r="A14" s="245"/>
      <c r="C14" s="16"/>
      <c r="D14" s="235" t="s">
        <v>87</v>
      </c>
      <c r="E14" s="246" t="s">
        <v>87</v>
      </c>
      <c r="F14" s="233" t="s">
        <v>157</v>
      </c>
      <c r="G14" s="246" t="s">
        <v>87</v>
      </c>
      <c r="H14" s="235" t="s">
        <v>87</v>
      </c>
      <c r="I14" s="246" t="s">
        <v>87</v>
      </c>
      <c r="J14" s="235" t="s">
        <v>87</v>
      </c>
      <c r="K14" s="246" t="s">
        <v>87</v>
      </c>
      <c r="L14" s="235" t="s">
        <v>87</v>
      </c>
      <c r="M14" s="246" t="s">
        <v>87</v>
      </c>
      <c r="N14" s="235" t="s">
        <v>87</v>
      </c>
      <c r="O14" s="246" t="s">
        <v>87</v>
      </c>
      <c r="P14" s="235" t="s">
        <v>87</v>
      </c>
      <c r="Q14" s="246" t="s">
        <v>87</v>
      </c>
      <c r="R14" s="247"/>
      <c r="S14" s="248"/>
      <c r="T14" s="247"/>
      <c r="U14" s="248"/>
      <c r="V14" s="247"/>
      <c r="W14" s="248"/>
      <c r="X14" s="247"/>
      <c r="Y14" s="248"/>
      <c r="Z14" s="249"/>
    </row>
    <row r="15">
      <c r="A15" s="226"/>
      <c r="B15" s="11"/>
      <c r="C15" s="13"/>
      <c r="D15" s="240" t="s">
        <v>87</v>
      </c>
      <c r="E15" s="250" t="s">
        <v>87</v>
      </c>
      <c r="F15" s="238" t="s">
        <v>158</v>
      </c>
      <c r="G15" s="250" t="s">
        <v>87</v>
      </c>
      <c r="H15" s="240" t="s">
        <v>87</v>
      </c>
      <c r="I15" s="250" t="s">
        <v>87</v>
      </c>
      <c r="J15" s="240" t="s">
        <v>87</v>
      </c>
      <c r="K15" s="250" t="s">
        <v>87</v>
      </c>
      <c r="L15" s="240" t="s">
        <v>87</v>
      </c>
      <c r="M15" s="250" t="s">
        <v>87</v>
      </c>
      <c r="N15" s="240" t="s">
        <v>87</v>
      </c>
      <c r="O15" s="250" t="s">
        <v>87</v>
      </c>
      <c r="P15" s="240" t="s">
        <v>87</v>
      </c>
      <c r="Q15" s="250" t="s">
        <v>87</v>
      </c>
      <c r="R15" s="251"/>
      <c r="S15" s="252"/>
      <c r="T15" s="251"/>
      <c r="U15" s="252"/>
      <c r="V15" s="251"/>
      <c r="W15" s="252"/>
      <c r="X15" s="251"/>
      <c r="Y15" s="252"/>
      <c r="Z15" s="253"/>
    </row>
    <row r="16">
      <c r="A16" s="226"/>
      <c r="B16" s="220" t="s">
        <v>159</v>
      </c>
      <c r="C16" s="16"/>
      <c r="D16" s="254" t="b">
        <v>0</v>
      </c>
      <c r="E16" s="255" t="b">
        <v>0</v>
      </c>
      <c r="F16" s="254" t="b">
        <v>0</v>
      </c>
      <c r="G16" s="255" t="b">
        <v>0</v>
      </c>
      <c r="H16" s="254" t="b">
        <v>0</v>
      </c>
      <c r="I16" s="255" t="b">
        <v>0</v>
      </c>
      <c r="J16" s="254" t="b">
        <v>0</v>
      </c>
      <c r="K16" s="255" t="b">
        <v>0</v>
      </c>
      <c r="L16" s="254" t="b">
        <v>0</v>
      </c>
      <c r="M16" s="255" t="b">
        <v>0</v>
      </c>
      <c r="N16" s="254" t="b">
        <v>0</v>
      </c>
      <c r="O16" s="255" t="b">
        <v>0</v>
      </c>
      <c r="P16" s="254" t="b">
        <v>0</v>
      </c>
      <c r="Q16" s="222" t="b">
        <v>1</v>
      </c>
      <c r="R16" s="254" t="b">
        <v>0</v>
      </c>
      <c r="S16" s="255" t="b">
        <v>0</v>
      </c>
      <c r="T16" s="254" t="b">
        <v>0</v>
      </c>
      <c r="U16" s="255" t="b">
        <v>0</v>
      </c>
      <c r="V16" s="254" t="b">
        <v>0</v>
      </c>
      <c r="W16" s="255" t="b">
        <v>0</v>
      </c>
      <c r="X16" s="254" t="b">
        <v>0</v>
      </c>
      <c r="Y16" s="255" t="b">
        <v>0</v>
      </c>
      <c r="Z16" s="223" t="b">
        <v>0</v>
      </c>
    </row>
    <row r="17">
      <c r="A17" s="226"/>
      <c r="B17" s="227" t="s">
        <v>160</v>
      </c>
      <c r="C17" s="228"/>
      <c r="D17" s="229" t="b">
        <v>1</v>
      </c>
      <c r="E17" s="230" t="b">
        <v>1</v>
      </c>
      <c r="F17" s="229" t="b">
        <v>0</v>
      </c>
      <c r="G17" s="243" t="b">
        <v>0</v>
      </c>
      <c r="H17" s="244" t="b">
        <v>0</v>
      </c>
      <c r="I17" s="243" t="b">
        <v>0</v>
      </c>
      <c r="J17" s="229" t="b">
        <v>1</v>
      </c>
      <c r="K17" s="243" t="b">
        <v>0</v>
      </c>
      <c r="L17" s="244" t="b">
        <v>0</v>
      </c>
      <c r="M17" s="243" t="b">
        <v>0</v>
      </c>
      <c r="N17" s="244" t="b">
        <v>0</v>
      </c>
      <c r="O17" s="243" t="b">
        <v>0</v>
      </c>
      <c r="P17" s="244" t="b">
        <v>0</v>
      </c>
      <c r="Q17" s="243" t="b">
        <v>0</v>
      </c>
      <c r="R17" s="244" t="b">
        <v>0</v>
      </c>
      <c r="S17" s="243" t="b">
        <v>0</v>
      </c>
      <c r="T17" s="244" t="b">
        <v>0</v>
      </c>
      <c r="U17" s="243" t="b">
        <v>0</v>
      </c>
      <c r="V17" s="244" t="b">
        <v>0</v>
      </c>
      <c r="W17" s="243" t="b">
        <v>0</v>
      </c>
      <c r="X17" s="244" t="b">
        <v>0</v>
      </c>
      <c r="Y17" s="243" t="b">
        <v>0</v>
      </c>
      <c r="Z17" s="231" t="b">
        <v>0</v>
      </c>
    </row>
    <row r="18">
      <c r="A18" s="245"/>
      <c r="C18" s="16"/>
      <c r="D18" s="256" t="s">
        <v>161</v>
      </c>
      <c r="E18" s="257" t="s">
        <v>161</v>
      </c>
      <c r="F18" s="258" t="s">
        <v>87</v>
      </c>
      <c r="G18" s="246" t="s">
        <v>87</v>
      </c>
      <c r="H18" s="235" t="s">
        <v>87</v>
      </c>
      <c r="I18" s="246" t="s">
        <v>87</v>
      </c>
      <c r="J18" s="235" t="s">
        <v>162</v>
      </c>
      <c r="K18" s="246" t="s">
        <v>87</v>
      </c>
      <c r="L18" s="235" t="s">
        <v>87</v>
      </c>
      <c r="M18" s="246" t="s">
        <v>87</v>
      </c>
      <c r="N18" s="235" t="s">
        <v>87</v>
      </c>
      <c r="O18" s="246" t="s">
        <v>87</v>
      </c>
      <c r="P18" s="235" t="s">
        <v>87</v>
      </c>
      <c r="Q18" s="246" t="s">
        <v>87</v>
      </c>
      <c r="R18" s="247"/>
      <c r="S18" s="248"/>
      <c r="T18" s="247"/>
      <c r="U18" s="248"/>
      <c r="V18" s="247"/>
      <c r="W18" s="248"/>
      <c r="X18" s="247"/>
      <c r="Y18" s="248"/>
      <c r="Z18" s="249"/>
    </row>
    <row r="19">
      <c r="A19" s="226"/>
      <c r="B19" s="11"/>
      <c r="C19" s="13"/>
      <c r="D19" s="259" t="s">
        <v>163</v>
      </c>
      <c r="E19" s="260" t="s">
        <v>163</v>
      </c>
      <c r="F19" s="261" t="s">
        <v>87</v>
      </c>
      <c r="G19" s="250" t="s">
        <v>87</v>
      </c>
      <c r="H19" s="240" t="s">
        <v>87</v>
      </c>
      <c r="I19" s="250" t="s">
        <v>87</v>
      </c>
      <c r="J19" s="240" t="s">
        <v>164</v>
      </c>
      <c r="K19" s="250" t="s">
        <v>87</v>
      </c>
      <c r="L19" s="240" t="s">
        <v>87</v>
      </c>
      <c r="M19" s="250" t="s">
        <v>87</v>
      </c>
      <c r="N19" s="240" t="s">
        <v>87</v>
      </c>
      <c r="O19" s="250" t="s">
        <v>87</v>
      </c>
      <c r="P19" s="240" t="s">
        <v>87</v>
      </c>
      <c r="Q19" s="250" t="s">
        <v>87</v>
      </c>
      <c r="R19" s="251"/>
      <c r="S19" s="252"/>
      <c r="T19" s="251"/>
      <c r="U19" s="252"/>
      <c r="V19" s="251"/>
      <c r="W19" s="252"/>
      <c r="X19" s="251"/>
      <c r="Y19" s="252"/>
      <c r="Z19" s="253"/>
    </row>
    <row r="20">
      <c r="A20" s="226"/>
      <c r="B20" s="227" t="s">
        <v>165</v>
      </c>
      <c r="C20" s="228"/>
      <c r="D20" s="229" t="b">
        <v>0</v>
      </c>
      <c r="E20" s="230" t="b">
        <v>1</v>
      </c>
      <c r="F20" s="229" t="b">
        <v>0</v>
      </c>
      <c r="G20" s="243" t="b">
        <v>0</v>
      </c>
      <c r="H20" s="244" t="b">
        <v>0</v>
      </c>
      <c r="I20" s="243" t="b">
        <v>0</v>
      </c>
      <c r="J20" s="244" t="b">
        <v>0</v>
      </c>
      <c r="K20" s="243" t="b">
        <v>0</v>
      </c>
      <c r="L20" s="244" t="b">
        <v>0</v>
      </c>
      <c r="M20" s="243" t="b">
        <v>0</v>
      </c>
      <c r="N20" s="244" t="b">
        <v>0</v>
      </c>
      <c r="O20" s="243" t="b">
        <v>0</v>
      </c>
      <c r="P20" s="244" t="b">
        <v>0</v>
      </c>
      <c r="Q20" s="243" t="b">
        <v>0</v>
      </c>
      <c r="R20" s="244" t="b">
        <v>0</v>
      </c>
      <c r="S20" s="243" t="b">
        <v>0</v>
      </c>
      <c r="T20" s="244" t="b">
        <v>0</v>
      </c>
      <c r="U20" s="243" t="b">
        <v>0</v>
      </c>
      <c r="V20" s="244" t="b">
        <v>0</v>
      </c>
      <c r="W20" s="243" t="b">
        <v>0</v>
      </c>
      <c r="X20" s="244" t="b">
        <v>0</v>
      </c>
      <c r="Y20" s="243" t="b">
        <v>0</v>
      </c>
      <c r="Z20" s="231" t="b">
        <v>0</v>
      </c>
    </row>
    <row r="21">
      <c r="A21" s="245"/>
      <c r="C21" s="16"/>
      <c r="D21" s="235" t="s">
        <v>87</v>
      </c>
      <c r="E21" s="257" t="s">
        <v>166</v>
      </c>
      <c r="F21" s="258" t="s">
        <v>87</v>
      </c>
      <c r="G21" s="246" t="s">
        <v>87</v>
      </c>
      <c r="H21" s="235" t="s">
        <v>87</v>
      </c>
      <c r="I21" s="246" t="s">
        <v>87</v>
      </c>
      <c r="J21" s="235" t="s">
        <v>87</v>
      </c>
      <c r="K21" s="246" t="s">
        <v>87</v>
      </c>
      <c r="L21" s="235" t="s">
        <v>87</v>
      </c>
      <c r="M21" s="246" t="s">
        <v>87</v>
      </c>
      <c r="N21" s="235" t="s">
        <v>87</v>
      </c>
      <c r="O21" s="246" t="s">
        <v>87</v>
      </c>
      <c r="P21" s="235" t="s">
        <v>87</v>
      </c>
      <c r="Q21" s="246" t="s">
        <v>87</v>
      </c>
      <c r="R21" s="247"/>
      <c r="S21" s="248"/>
      <c r="T21" s="247"/>
      <c r="U21" s="248"/>
      <c r="V21" s="247"/>
      <c r="W21" s="248"/>
      <c r="X21" s="247"/>
      <c r="Y21" s="248"/>
      <c r="Z21" s="249"/>
    </row>
    <row r="22">
      <c r="A22" s="226"/>
      <c r="B22" s="11"/>
      <c r="C22" s="13"/>
      <c r="D22" s="240" t="s">
        <v>87</v>
      </c>
      <c r="E22" s="260" t="s">
        <v>167</v>
      </c>
      <c r="F22" s="261" t="s">
        <v>87</v>
      </c>
      <c r="G22" s="250" t="s">
        <v>87</v>
      </c>
      <c r="H22" s="240" t="s">
        <v>87</v>
      </c>
      <c r="I22" s="250" t="s">
        <v>87</v>
      </c>
      <c r="J22" s="240" t="s">
        <v>87</v>
      </c>
      <c r="K22" s="250" t="s">
        <v>87</v>
      </c>
      <c r="L22" s="240" t="s">
        <v>87</v>
      </c>
      <c r="M22" s="250" t="s">
        <v>87</v>
      </c>
      <c r="N22" s="240" t="s">
        <v>87</v>
      </c>
      <c r="O22" s="250" t="s">
        <v>87</v>
      </c>
      <c r="P22" s="240" t="s">
        <v>87</v>
      </c>
      <c r="Q22" s="250" t="s">
        <v>87</v>
      </c>
      <c r="R22" s="251"/>
      <c r="S22" s="252"/>
      <c r="T22" s="251"/>
      <c r="U22" s="252"/>
      <c r="V22" s="251"/>
      <c r="W22" s="252"/>
      <c r="X22" s="251"/>
      <c r="Y22" s="252"/>
      <c r="Z22" s="253"/>
    </row>
    <row r="23">
      <c r="A23" s="226"/>
      <c r="B23" s="227" t="s">
        <v>168</v>
      </c>
      <c r="C23" s="228"/>
      <c r="D23" s="229" t="b">
        <v>1</v>
      </c>
      <c r="E23" s="230" t="b">
        <v>1</v>
      </c>
      <c r="F23" s="229" t="b">
        <v>1</v>
      </c>
      <c r="G23" s="243" t="b">
        <v>0</v>
      </c>
      <c r="H23" s="229" t="b">
        <v>1</v>
      </c>
      <c r="I23" s="243" t="b">
        <v>0</v>
      </c>
      <c r="J23" s="244" t="b">
        <v>0</v>
      </c>
      <c r="K23" s="243" t="b">
        <v>0</v>
      </c>
      <c r="L23" s="244" t="b">
        <v>0</v>
      </c>
      <c r="M23" s="243" t="b">
        <v>0</v>
      </c>
      <c r="N23" s="244" t="b">
        <v>0</v>
      </c>
      <c r="O23" s="243" t="b">
        <v>0</v>
      </c>
      <c r="P23" s="244" t="b">
        <v>0</v>
      </c>
      <c r="Q23" s="243" t="b">
        <v>0</v>
      </c>
      <c r="R23" s="244" t="b">
        <v>0</v>
      </c>
      <c r="S23" s="243" t="b">
        <v>0</v>
      </c>
      <c r="T23" s="244" t="b">
        <v>0</v>
      </c>
      <c r="U23" s="243" t="b">
        <v>0</v>
      </c>
      <c r="V23" s="244" t="b">
        <v>0</v>
      </c>
      <c r="W23" s="243" t="b">
        <v>0</v>
      </c>
      <c r="X23" s="244" t="b">
        <v>0</v>
      </c>
      <c r="Y23" s="243" t="b">
        <v>0</v>
      </c>
      <c r="Z23" s="231" t="b">
        <v>0</v>
      </c>
    </row>
    <row r="24">
      <c r="A24" s="232"/>
      <c r="C24" s="16"/>
      <c r="D24" s="256" t="s">
        <v>169</v>
      </c>
      <c r="E24" s="262" t="s">
        <v>170</v>
      </c>
      <c r="F24" s="256" t="s">
        <v>171</v>
      </c>
      <c r="G24" s="263" t="s">
        <v>87</v>
      </c>
      <c r="H24" s="233" t="s">
        <v>172</v>
      </c>
      <c r="I24" s="263" t="s">
        <v>87</v>
      </c>
      <c r="J24" s="233" t="s">
        <v>87</v>
      </c>
      <c r="K24" s="263" t="s">
        <v>87</v>
      </c>
      <c r="L24" s="233" t="s">
        <v>87</v>
      </c>
      <c r="M24" s="263" t="s">
        <v>87</v>
      </c>
      <c r="N24" s="233" t="s">
        <v>87</v>
      </c>
      <c r="O24" s="263" t="s">
        <v>87</v>
      </c>
      <c r="P24" s="233" t="s">
        <v>87</v>
      </c>
      <c r="Q24" s="263" t="s">
        <v>87</v>
      </c>
      <c r="R24" s="264"/>
      <c r="S24" s="265"/>
      <c r="T24" s="264"/>
      <c r="U24" s="265"/>
      <c r="V24" s="264"/>
      <c r="W24" s="265"/>
      <c r="X24" s="264"/>
      <c r="Y24" s="265"/>
      <c r="Z24" s="266"/>
    </row>
    <row r="25">
      <c r="A25" s="237"/>
      <c r="B25" s="11"/>
      <c r="C25" s="13"/>
      <c r="D25" s="259" t="s">
        <v>173</v>
      </c>
      <c r="E25" s="267" t="s">
        <v>173</v>
      </c>
      <c r="F25" s="259" t="s">
        <v>174</v>
      </c>
      <c r="G25" s="241" t="s">
        <v>87</v>
      </c>
      <c r="H25" s="238" t="s">
        <v>175</v>
      </c>
      <c r="I25" s="241" t="s">
        <v>87</v>
      </c>
      <c r="J25" s="238" t="s">
        <v>87</v>
      </c>
      <c r="K25" s="241" t="s">
        <v>87</v>
      </c>
      <c r="L25" s="238" t="s">
        <v>87</v>
      </c>
      <c r="M25" s="241" t="s">
        <v>87</v>
      </c>
      <c r="N25" s="238" t="s">
        <v>87</v>
      </c>
      <c r="O25" s="241" t="s">
        <v>87</v>
      </c>
      <c r="P25" s="238" t="s">
        <v>87</v>
      </c>
      <c r="Q25" s="241" t="s">
        <v>87</v>
      </c>
      <c r="R25" s="268"/>
      <c r="S25" s="269"/>
      <c r="T25" s="268"/>
      <c r="U25" s="269"/>
      <c r="V25" s="268"/>
      <c r="W25" s="269"/>
      <c r="X25" s="268"/>
      <c r="Y25" s="269"/>
      <c r="Z25" s="242"/>
    </row>
    <row r="26">
      <c r="A26" s="226"/>
      <c r="B26" s="227" t="s">
        <v>176</v>
      </c>
      <c r="C26" s="228"/>
      <c r="D26" s="244" t="b">
        <v>0</v>
      </c>
      <c r="E26" s="243" t="b">
        <v>0</v>
      </c>
      <c r="F26" s="229" t="b">
        <v>1</v>
      </c>
      <c r="G26" s="230" t="b">
        <v>1</v>
      </c>
      <c r="H26" s="244" t="b">
        <v>0</v>
      </c>
      <c r="I26" s="230" t="b">
        <v>1</v>
      </c>
      <c r="J26" s="244" t="b">
        <v>0</v>
      </c>
      <c r="K26" s="243" t="b">
        <v>0</v>
      </c>
      <c r="L26" s="244" t="b">
        <v>0</v>
      </c>
      <c r="M26" s="243" t="b">
        <v>0</v>
      </c>
      <c r="N26" s="244" t="b">
        <v>0</v>
      </c>
      <c r="O26" s="243" t="b">
        <v>0</v>
      </c>
      <c r="P26" s="229" t="b">
        <v>1</v>
      </c>
      <c r="Q26" s="230" t="b">
        <v>1</v>
      </c>
      <c r="R26" s="244" t="b">
        <v>0</v>
      </c>
      <c r="S26" s="243" t="b">
        <v>0</v>
      </c>
      <c r="T26" s="244" t="b">
        <v>0</v>
      </c>
      <c r="U26" s="243" t="b">
        <v>0</v>
      </c>
      <c r="V26" s="244" t="b">
        <v>0</v>
      </c>
      <c r="W26" s="243" t="b">
        <v>0</v>
      </c>
      <c r="X26" s="244" t="b">
        <v>0</v>
      </c>
      <c r="Y26" s="243" t="b">
        <v>0</v>
      </c>
      <c r="Z26" s="231" t="b">
        <v>0</v>
      </c>
    </row>
    <row r="27">
      <c r="A27" s="245"/>
      <c r="C27" s="16"/>
      <c r="D27" s="235" t="s">
        <v>87</v>
      </c>
      <c r="E27" s="246" t="s">
        <v>87</v>
      </c>
      <c r="F27" s="256" t="s">
        <v>177</v>
      </c>
      <c r="G27" s="270" t="s">
        <v>178</v>
      </c>
      <c r="H27" s="235" t="s">
        <v>87</v>
      </c>
      <c r="I27" s="263" t="s">
        <v>179</v>
      </c>
      <c r="J27" s="235" t="s">
        <v>87</v>
      </c>
      <c r="K27" s="246" t="s">
        <v>87</v>
      </c>
      <c r="L27" s="235" t="s">
        <v>87</v>
      </c>
      <c r="M27" s="246" t="s">
        <v>87</v>
      </c>
      <c r="N27" s="235" t="s">
        <v>87</v>
      </c>
      <c r="O27" s="246" t="s">
        <v>87</v>
      </c>
      <c r="P27" s="235" t="s">
        <v>180</v>
      </c>
      <c r="Q27" s="246" t="s">
        <v>181</v>
      </c>
      <c r="R27" s="247"/>
      <c r="S27" s="248"/>
      <c r="T27" s="247"/>
      <c r="U27" s="248"/>
      <c r="V27" s="247"/>
      <c r="W27" s="248"/>
      <c r="X27" s="247"/>
      <c r="Y27" s="248"/>
      <c r="Z27" s="249"/>
    </row>
    <row r="28">
      <c r="A28" s="226"/>
      <c r="B28" s="11"/>
      <c r="C28" s="13"/>
      <c r="D28" s="240" t="s">
        <v>87</v>
      </c>
      <c r="E28" s="250" t="s">
        <v>87</v>
      </c>
      <c r="F28" s="271" t="s">
        <v>182</v>
      </c>
      <c r="G28" s="241" t="s">
        <v>183</v>
      </c>
      <c r="H28" s="240" t="s">
        <v>87</v>
      </c>
      <c r="I28" s="250" t="s">
        <v>184</v>
      </c>
      <c r="J28" s="240" t="s">
        <v>87</v>
      </c>
      <c r="K28" s="250" t="s">
        <v>87</v>
      </c>
      <c r="L28" s="240" t="s">
        <v>87</v>
      </c>
      <c r="M28" s="250" t="s">
        <v>87</v>
      </c>
      <c r="N28" s="240" t="s">
        <v>87</v>
      </c>
      <c r="O28" s="250" t="s">
        <v>87</v>
      </c>
      <c r="P28" s="238" t="s">
        <v>185</v>
      </c>
      <c r="Q28" s="250" t="s">
        <v>186</v>
      </c>
      <c r="R28" s="251"/>
      <c r="S28" s="252"/>
      <c r="T28" s="251"/>
      <c r="U28" s="252"/>
      <c r="V28" s="251"/>
      <c r="W28" s="252"/>
      <c r="X28" s="251"/>
      <c r="Y28" s="252"/>
      <c r="Z28" s="253"/>
    </row>
    <row r="29">
      <c r="A29" s="226"/>
      <c r="B29" s="272"/>
      <c r="C29" s="273"/>
      <c r="D29" s="256" t="s">
        <v>187</v>
      </c>
      <c r="E29" s="257" t="s">
        <v>187</v>
      </c>
      <c r="F29" s="256" t="s">
        <v>188</v>
      </c>
      <c r="G29" s="274" t="s">
        <v>188</v>
      </c>
      <c r="H29" s="233" t="s">
        <v>188</v>
      </c>
      <c r="I29" s="274" t="s">
        <v>189</v>
      </c>
      <c r="J29" s="233" t="s">
        <v>189</v>
      </c>
      <c r="K29" s="274" t="s">
        <v>190</v>
      </c>
      <c r="L29" s="233" t="s">
        <v>191</v>
      </c>
      <c r="M29" s="274" t="s">
        <v>192</v>
      </c>
      <c r="N29" s="233" t="s">
        <v>192</v>
      </c>
      <c r="O29" s="274" t="s">
        <v>16</v>
      </c>
      <c r="P29" s="233" t="s">
        <v>193</v>
      </c>
      <c r="Q29" s="274" t="s">
        <v>194</v>
      </c>
      <c r="R29" s="233"/>
      <c r="S29" s="274"/>
      <c r="T29" s="233"/>
      <c r="U29" s="274"/>
      <c r="V29" s="233"/>
      <c r="W29" s="274"/>
      <c r="X29" s="233"/>
      <c r="Y29" s="274"/>
      <c r="Z29" s="223"/>
    </row>
    <row r="30">
      <c r="A30" s="226"/>
      <c r="B30" s="275"/>
      <c r="C30" s="273"/>
      <c r="D30" s="276" t="s">
        <v>195</v>
      </c>
      <c r="E30" s="277" t="s">
        <v>195</v>
      </c>
      <c r="F30" s="276" t="s">
        <v>196</v>
      </c>
      <c r="G30" s="278" t="s">
        <v>196</v>
      </c>
      <c r="H30" s="279" t="s">
        <v>196</v>
      </c>
      <c r="I30" s="278" t="s">
        <v>197</v>
      </c>
      <c r="J30" s="279" t="s">
        <v>197</v>
      </c>
      <c r="K30" s="278" t="s">
        <v>198</v>
      </c>
      <c r="L30" s="279" t="s">
        <v>199</v>
      </c>
      <c r="M30" s="278" t="s">
        <v>200</v>
      </c>
      <c r="N30" s="279" t="s">
        <v>200</v>
      </c>
      <c r="O30" s="278" t="s">
        <v>201</v>
      </c>
      <c r="P30" s="279" t="s">
        <v>202</v>
      </c>
      <c r="Q30" s="278" t="s">
        <v>203</v>
      </c>
      <c r="R30" s="279"/>
      <c r="S30" s="278"/>
      <c r="T30" s="279"/>
      <c r="U30" s="278"/>
      <c r="V30" s="279"/>
      <c r="W30" s="278"/>
      <c r="X30" s="279"/>
      <c r="Y30" s="278"/>
      <c r="Z30" s="223"/>
    </row>
    <row r="31">
      <c r="A31" s="226"/>
      <c r="B31" s="275"/>
      <c r="C31" s="273"/>
      <c r="D31" s="256" t="s">
        <v>204</v>
      </c>
      <c r="E31" s="257" t="s">
        <v>204</v>
      </c>
      <c r="F31" s="256" t="s">
        <v>190</v>
      </c>
      <c r="G31" s="274" t="s">
        <v>190</v>
      </c>
      <c r="H31" s="233" t="s">
        <v>190</v>
      </c>
      <c r="I31" s="274" t="s">
        <v>205</v>
      </c>
      <c r="J31" s="233" t="s">
        <v>206</v>
      </c>
      <c r="K31" s="274" t="s">
        <v>207</v>
      </c>
      <c r="L31" s="233" t="s">
        <v>208</v>
      </c>
      <c r="M31" s="274" t="s">
        <v>209</v>
      </c>
      <c r="N31" s="233" t="s">
        <v>209</v>
      </c>
      <c r="O31" s="274"/>
      <c r="P31" s="233"/>
      <c r="Q31" s="274" t="s">
        <v>210</v>
      </c>
      <c r="R31" s="233"/>
      <c r="S31" s="274"/>
      <c r="T31" s="233"/>
      <c r="U31" s="274"/>
      <c r="V31" s="233"/>
      <c r="W31" s="274"/>
      <c r="X31" s="233"/>
      <c r="Y31" s="274"/>
      <c r="Z31" s="223"/>
    </row>
    <row r="32">
      <c r="A32" s="226"/>
      <c r="B32" s="275"/>
      <c r="C32" s="273"/>
      <c r="D32" s="276" t="s">
        <v>211</v>
      </c>
      <c r="E32" s="277" t="s">
        <v>211</v>
      </c>
      <c r="F32" s="280" t="s">
        <v>198</v>
      </c>
      <c r="G32" s="278" t="s">
        <v>198</v>
      </c>
      <c r="H32" s="279" t="s">
        <v>198</v>
      </c>
      <c r="I32" s="278" t="s">
        <v>212</v>
      </c>
      <c r="J32" s="279" t="s">
        <v>213</v>
      </c>
      <c r="K32" s="278" t="s">
        <v>214</v>
      </c>
      <c r="L32" s="279" t="s">
        <v>215</v>
      </c>
      <c r="M32" s="278" t="s">
        <v>216</v>
      </c>
      <c r="N32" s="279" t="s">
        <v>216</v>
      </c>
      <c r="O32" s="278"/>
      <c r="P32" s="279"/>
      <c r="Q32" s="278" t="s">
        <v>217</v>
      </c>
      <c r="R32" s="279"/>
      <c r="S32" s="278"/>
      <c r="T32" s="279"/>
      <c r="U32" s="278"/>
      <c r="V32" s="279"/>
      <c r="W32" s="278"/>
      <c r="X32" s="279"/>
      <c r="Y32" s="278"/>
      <c r="Z32" s="223"/>
    </row>
    <row r="33">
      <c r="A33" s="226"/>
      <c r="B33" s="275"/>
      <c r="C33" s="273"/>
      <c r="D33" s="256" t="s">
        <v>218</v>
      </c>
      <c r="E33" s="281"/>
      <c r="F33" s="256" t="s">
        <v>219</v>
      </c>
      <c r="G33" s="274" t="s">
        <v>219</v>
      </c>
      <c r="H33" s="233" t="s">
        <v>219</v>
      </c>
      <c r="I33" s="274"/>
      <c r="J33" s="233"/>
      <c r="K33" s="274"/>
      <c r="L33" s="233" t="s">
        <v>220</v>
      </c>
      <c r="M33" s="274" t="s">
        <v>221</v>
      </c>
      <c r="N33" s="233" t="s">
        <v>221</v>
      </c>
      <c r="O33" s="274"/>
      <c r="P33" s="233"/>
      <c r="Q33" s="274"/>
      <c r="R33" s="233"/>
      <c r="S33" s="274"/>
      <c r="T33" s="233"/>
      <c r="U33" s="274"/>
      <c r="V33" s="233"/>
      <c r="W33" s="274"/>
      <c r="X33" s="233"/>
      <c r="Y33" s="274"/>
      <c r="Z33" s="223"/>
    </row>
    <row r="34">
      <c r="A34" s="226"/>
      <c r="B34" s="275"/>
      <c r="C34" s="273"/>
      <c r="D34" s="276" t="s">
        <v>222</v>
      </c>
      <c r="E34" s="282"/>
      <c r="F34" s="276" t="s">
        <v>223</v>
      </c>
      <c r="G34" s="278" t="s">
        <v>223</v>
      </c>
      <c r="H34" s="279" t="s">
        <v>223</v>
      </c>
      <c r="I34" s="278"/>
      <c r="J34" s="279"/>
      <c r="K34" s="278"/>
      <c r="L34" s="279" t="s">
        <v>224</v>
      </c>
      <c r="M34" s="278" t="s">
        <v>225</v>
      </c>
      <c r="N34" s="279" t="s">
        <v>225</v>
      </c>
      <c r="O34" s="278"/>
      <c r="P34" s="279"/>
      <c r="Q34" s="278"/>
      <c r="R34" s="279"/>
      <c r="S34" s="278"/>
      <c r="T34" s="279"/>
      <c r="U34" s="278"/>
      <c r="V34" s="279"/>
      <c r="W34" s="278"/>
      <c r="X34" s="279"/>
      <c r="Y34" s="278"/>
      <c r="Z34" s="223"/>
    </row>
    <row r="35">
      <c r="A35" s="226"/>
      <c r="B35" s="275"/>
      <c r="C35" s="273"/>
      <c r="D35" s="283"/>
      <c r="E35" s="281"/>
      <c r="F35" s="256" t="s">
        <v>226</v>
      </c>
      <c r="G35" s="274"/>
      <c r="H35" s="233" t="s">
        <v>227</v>
      </c>
      <c r="I35" s="274"/>
      <c r="J35" s="233"/>
      <c r="K35" s="274"/>
      <c r="L35" s="233"/>
      <c r="M35" s="274" t="s">
        <v>228</v>
      </c>
      <c r="N35" s="233" t="s">
        <v>229</v>
      </c>
      <c r="O35" s="274"/>
      <c r="P35" s="233"/>
      <c r="Q35" s="274"/>
      <c r="R35" s="233"/>
      <c r="S35" s="274"/>
      <c r="T35" s="233"/>
      <c r="U35" s="274"/>
      <c r="V35" s="233"/>
      <c r="W35" s="274"/>
      <c r="X35" s="233"/>
      <c r="Y35" s="274"/>
      <c r="Z35" s="223"/>
    </row>
    <row r="36">
      <c r="A36" s="226"/>
      <c r="B36" s="275"/>
      <c r="C36" s="273"/>
      <c r="D36" s="284"/>
      <c r="E36" s="282"/>
      <c r="F36" s="276" t="s">
        <v>230</v>
      </c>
      <c r="G36" s="278"/>
      <c r="H36" s="279" t="s">
        <v>231</v>
      </c>
      <c r="I36" s="278"/>
      <c r="J36" s="279"/>
      <c r="K36" s="278"/>
      <c r="L36" s="279"/>
      <c r="M36" s="278" t="s">
        <v>232</v>
      </c>
      <c r="N36" s="279" t="s">
        <v>195</v>
      </c>
      <c r="O36" s="278"/>
      <c r="P36" s="279"/>
      <c r="Q36" s="278"/>
      <c r="R36" s="279"/>
      <c r="S36" s="278"/>
      <c r="T36" s="279"/>
      <c r="U36" s="278"/>
      <c r="V36" s="279"/>
      <c r="W36" s="278"/>
      <c r="X36" s="279"/>
      <c r="Y36" s="278"/>
      <c r="Z36" s="223"/>
    </row>
    <row r="37">
      <c r="A37" s="226"/>
      <c r="B37" s="275"/>
      <c r="C37" s="273"/>
      <c r="D37" s="283"/>
      <c r="E37" s="281"/>
      <c r="F37" s="256"/>
      <c r="G37" s="274"/>
      <c r="H37" s="233"/>
      <c r="I37" s="274"/>
      <c r="J37" s="233"/>
      <c r="K37" s="274"/>
      <c r="L37" s="233"/>
      <c r="M37" s="274"/>
      <c r="N37" s="233"/>
      <c r="O37" s="274"/>
      <c r="P37" s="233"/>
      <c r="Q37" s="274"/>
      <c r="R37" s="233"/>
      <c r="S37" s="274"/>
      <c r="T37" s="233"/>
      <c r="U37" s="274"/>
      <c r="V37" s="233"/>
      <c r="W37" s="274"/>
      <c r="X37" s="233"/>
      <c r="Y37" s="274"/>
      <c r="Z37" s="223"/>
    </row>
    <row r="38">
      <c r="A38" s="226"/>
      <c r="B38" s="275"/>
      <c r="C38" s="273"/>
      <c r="D38" s="284"/>
      <c r="E38" s="282"/>
      <c r="F38" s="276"/>
      <c r="G38" s="278"/>
      <c r="H38" s="279"/>
      <c r="I38" s="278"/>
      <c r="J38" s="279"/>
      <c r="K38" s="278"/>
      <c r="L38" s="279"/>
      <c r="M38" s="278"/>
      <c r="N38" s="279"/>
      <c r="O38" s="278"/>
      <c r="P38" s="279"/>
      <c r="Q38" s="278"/>
      <c r="R38" s="279"/>
      <c r="S38" s="278"/>
      <c r="T38" s="279"/>
      <c r="U38" s="278"/>
      <c r="V38" s="279"/>
      <c r="W38" s="278"/>
      <c r="X38" s="279"/>
      <c r="Y38" s="278"/>
      <c r="Z38" s="223"/>
    </row>
    <row r="39">
      <c r="A39" s="226"/>
      <c r="B39" s="275"/>
      <c r="C39" s="273"/>
      <c r="D39" s="233"/>
      <c r="E39" s="255"/>
      <c r="F39" s="283"/>
      <c r="G39" s="255"/>
      <c r="H39" s="233"/>
      <c r="I39" s="255"/>
      <c r="J39" s="233"/>
      <c r="K39" s="255"/>
      <c r="L39" s="233"/>
      <c r="M39" s="255"/>
      <c r="N39" s="233"/>
      <c r="O39" s="255"/>
      <c r="P39" s="233"/>
      <c r="Q39" s="255"/>
      <c r="R39" s="233"/>
      <c r="S39" s="255"/>
      <c r="T39" s="233"/>
      <c r="U39" s="255"/>
      <c r="V39" s="233"/>
      <c r="W39" s="255"/>
      <c r="X39" s="233"/>
      <c r="Y39" s="255"/>
      <c r="Z39" s="223"/>
    </row>
    <row r="40">
      <c r="A40" s="226"/>
      <c r="B40" s="275"/>
      <c r="C40" s="273"/>
      <c r="D40" s="279"/>
      <c r="E40" s="255"/>
      <c r="F40" s="284"/>
      <c r="G40" s="255"/>
      <c r="H40" s="279"/>
      <c r="I40" s="255"/>
      <c r="J40" s="279"/>
      <c r="K40" s="255"/>
      <c r="L40" s="279"/>
      <c r="M40" s="255"/>
      <c r="N40" s="279"/>
      <c r="O40" s="255"/>
      <c r="P40" s="279"/>
      <c r="Q40" s="255"/>
      <c r="R40" s="279"/>
      <c r="S40" s="255"/>
      <c r="T40" s="279"/>
      <c r="U40" s="255"/>
      <c r="V40" s="279"/>
      <c r="W40" s="255"/>
      <c r="X40" s="279"/>
      <c r="Y40" s="255"/>
      <c r="Z40" s="223"/>
    </row>
    <row r="41">
      <c r="A41" s="226"/>
      <c r="B41" s="275"/>
      <c r="C41" s="273"/>
      <c r="D41" s="233"/>
      <c r="E41" s="255"/>
      <c r="F41" s="233"/>
      <c r="G41" s="255"/>
      <c r="H41" s="233"/>
      <c r="I41" s="255"/>
      <c r="J41" s="233"/>
      <c r="K41" s="255"/>
      <c r="L41" s="233"/>
      <c r="M41" s="255"/>
      <c r="N41" s="233"/>
      <c r="O41" s="255"/>
      <c r="P41" s="233"/>
      <c r="Q41" s="255"/>
      <c r="R41" s="233"/>
      <c r="S41" s="255"/>
      <c r="T41" s="233"/>
      <c r="U41" s="255"/>
      <c r="V41" s="233"/>
      <c r="W41" s="255"/>
      <c r="X41" s="233"/>
      <c r="Y41" s="255"/>
      <c r="Z41" s="223"/>
    </row>
    <row r="42">
      <c r="A42" s="226"/>
      <c r="B42" s="275"/>
      <c r="C42" s="273"/>
      <c r="D42" s="279"/>
      <c r="E42" s="255"/>
      <c r="F42" s="279"/>
      <c r="G42" s="255"/>
      <c r="H42" s="279"/>
      <c r="I42" s="255"/>
      <c r="J42" s="279"/>
      <c r="K42" s="255"/>
      <c r="L42" s="279"/>
      <c r="M42" s="255"/>
      <c r="N42" s="279"/>
      <c r="O42" s="255"/>
      <c r="P42" s="279"/>
      <c r="Q42" s="255"/>
      <c r="R42" s="279"/>
      <c r="S42" s="255"/>
      <c r="T42" s="279"/>
      <c r="U42" s="255"/>
      <c r="V42" s="279"/>
      <c r="W42" s="255"/>
      <c r="X42" s="279"/>
      <c r="Y42" s="255"/>
      <c r="Z42" s="223"/>
    </row>
    <row r="43">
      <c r="A43" s="226"/>
      <c r="B43" s="275"/>
      <c r="C43" s="273"/>
      <c r="D43" s="233"/>
      <c r="E43" s="255"/>
      <c r="F43" s="233"/>
      <c r="G43" s="255"/>
      <c r="H43" s="233"/>
      <c r="I43" s="255"/>
      <c r="J43" s="233"/>
      <c r="K43" s="255"/>
      <c r="L43" s="233"/>
      <c r="M43" s="255"/>
      <c r="N43" s="233"/>
      <c r="O43" s="255"/>
      <c r="P43" s="233"/>
      <c r="Q43" s="255"/>
      <c r="R43" s="233"/>
      <c r="S43" s="255"/>
      <c r="T43" s="233"/>
      <c r="U43" s="255"/>
      <c r="V43" s="233"/>
      <c r="W43" s="255"/>
      <c r="X43" s="233"/>
      <c r="Y43" s="255"/>
      <c r="Z43" s="223"/>
    </row>
    <row r="44">
      <c r="A44" s="226"/>
      <c r="B44" s="275"/>
      <c r="C44" s="273"/>
      <c r="D44" s="279"/>
      <c r="E44" s="255"/>
      <c r="F44" s="279"/>
      <c r="G44" s="255"/>
      <c r="H44" s="279"/>
      <c r="I44" s="255"/>
      <c r="J44" s="279"/>
      <c r="K44" s="255"/>
      <c r="L44" s="279"/>
      <c r="M44" s="255"/>
      <c r="N44" s="279"/>
      <c r="O44" s="255"/>
      <c r="P44" s="279"/>
      <c r="Q44" s="255"/>
      <c r="R44" s="279"/>
      <c r="S44" s="255"/>
      <c r="T44" s="279"/>
      <c r="U44" s="255"/>
      <c r="V44" s="279"/>
      <c r="W44" s="255"/>
      <c r="X44" s="279"/>
      <c r="Y44" s="255"/>
      <c r="Z44" s="223"/>
    </row>
    <row r="45">
      <c r="A45" s="226"/>
      <c r="B45" s="275"/>
      <c r="C45" s="273"/>
      <c r="D45" s="233"/>
      <c r="E45" s="255"/>
      <c r="F45" s="233"/>
      <c r="G45" s="255"/>
      <c r="H45" s="233"/>
      <c r="I45" s="255"/>
      <c r="J45" s="233"/>
      <c r="K45" s="255"/>
      <c r="L45" s="233"/>
      <c r="M45" s="255"/>
      <c r="N45" s="233"/>
      <c r="O45" s="255"/>
      <c r="P45" s="233"/>
      <c r="Q45" s="255"/>
      <c r="R45" s="233"/>
      <c r="S45" s="255"/>
      <c r="T45" s="233"/>
      <c r="U45" s="255"/>
      <c r="V45" s="233"/>
      <c r="W45" s="255"/>
      <c r="X45" s="233"/>
      <c r="Y45" s="255"/>
      <c r="Z45" s="223"/>
    </row>
    <row r="46">
      <c r="A46" s="226"/>
      <c r="B46" s="275"/>
      <c r="C46" s="273"/>
      <c r="D46" s="279"/>
      <c r="E46" s="255"/>
      <c r="F46" s="279"/>
      <c r="G46" s="255"/>
      <c r="H46" s="279"/>
      <c r="I46" s="255"/>
      <c r="J46" s="279"/>
      <c r="K46" s="255"/>
      <c r="L46" s="279"/>
      <c r="M46" s="255"/>
      <c r="N46" s="279"/>
      <c r="O46" s="255"/>
      <c r="P46" s="279"/>
      <c r="Q46" s="255"/>
      <c r="R46" s="279"/>
      <c r="S46" s="255"/>
      <c r="T46" s="279"/>
      <c r="U46" s="255"/>
      <c r="V46" s="279"/>
      <c r="W46" s="255"/>
      <c r="X46" s="279"/>
      <c r="Y46" s="255"/>
      <c r="Z46" s="223"/>
    </row>
    <row r="47">
      <c r="A47" s="226"/>
      <c r="B47" s="275"/>
      <c r="C47" s="273"/>
      <c r="D47" s="233"/>
      <c r="E47" s="255"/>
      <c r="F47" s="233"/>
      <c r="G47" s="255"/>
      <c r="H47" s="233"/>
      <c r="I47" s="255"/>
      <c r="J47" s="233"/>
      <c r="K47" s="255"/>
      <c r="L47" s="233"/>
      <c r="M47" s="255"/>
      <c r="N47" s="233"/>
      <c r="O47" s="255"/>
      <c r="P47" s="233"/>
      <c r="Q47" s="255"/>
      <c r="R47" s="233"/>
      <c r="S47" s="255"/>
      <c r="T47" s="233"/>
      <c r="U47" s="255"/>
      <c r="V47" s="233"/>
      <c r="W47" s="255"/>
      <c r="X47" s="233"/>
      <c r="Y47" s="255"/>
      <c r="Z47" s="223"/>
    </row>
    <row r="48">
      <c r="A48" s="226"/>
      <c r="B48" s="275"/>
      <c r="C48" s="273"/>
      <c r="D48" s="279"/>
      <c r="E48" s="255"/>
      <c r="F48" s="279"/>
      <c r="G48" s="255"/>
      <c r="H48" s="279"/>
      <c r="I48" s="255"/>
      <c r="J48" s="279"/>
      <c r="K48" s="255"/>
      <c r="L48" s="279"/>
      <c r="M48" s="255"/>
      <c r="N48" s="279"/>
      <c r="O48" s="255"/>
      <c r="P48" s="279"/>
      <c r="Q48" s="255"/>
      <c r="R48" s="279"/>
      <c r="S48" s="255"/>
      <c r="T48" s="279"/>
      <c r="U48" s="255"/>
      <c r="V48" s="279"/>
      <c r="W48" s="255"/>
      <c r="X48" s="279"/>
      <c r="Y48" s="255"/>
      <c r="Z48" s="223"/>
    </row>
    <row r="49">
      <c r="A49" s="226"/>
      <c r="B49" s="275"/>
      <c r="C49" s="273"/>
      <c r="D49" s="233"/>
      <c r="E49" s="255"/>
      <c r="F49" s="233"/>
      <c r="G49" s="255"/>
      <c r="H49" s="233"/>
      <c r="I49" s="255"/>
      <c r="J49" s="233"/>
      <c r="K49" s="255"/>
      <c r="L49" s="233"/>
      <c r="M49" s="255"/>
      <c r="N49" s="233"/>
      <c r="O49" s="255"/>
      <c r="P49" s="233"/>
      <c r="Q49" s="255"/>
      <c r="R49" s="233"/>
      <c r="S49" s="255"/>
      <c r="T49" s="233"/>
      <c r="U49" s="255"/>
      <c r="V49" s="233"/>
      <c r="W49" s="255"/>
      <c r="X49" s="233"/>
      <c r="Y49" s="255"/>
      <c r="Z49" s="223"/>
    </row>
    <row r="50">
      <c r="A50" s="226"/>
      <c r="B50" s="275"/>
      <c r="C50" s="273"/>
      <c r="D50" s="279"/>
      <c r="E50" s="255"/>
      <c r="F50" s="279"/>
      <c r="G50" s="255"/>
      <c r="H50" s="279"/>
      <c r="I50" s="255"/>
      <c r="J50" s="279"/>
      <c r="K50" s="255"/>
      <c r="L50" s="279"/>
      <c r="M50" s="255"/>
      <c r="N50" s="279"/>
      <c r="O50" s="255"/>
      <c r="P50" s="279"/>
      <c r="Q50" s="255"/>
      <c r="R50" s="279"/>
      <c r="S50" s="255"/>
      <c r="T50" s="279"/>
      <c r="U50" s="255"/>
      <c r="V50" s="279"/>
      <c r="W50" s="255"/>
      <c r="X50" s="279"/>
      <c r="Y50" s="255"/>
      <c r="Z50" s="223"/>
    </row>
    <row r="51">
      <c r="A51" s="215"/>
      <c r="B51" s="285"/>
      <c r="C51" s="285"/>
      <c r="D51" s="286"/>
      <c r="E51" s="287"/>
      <c r="F51" s="286"/>
      <c r="G51" s="287"/>
      <c r="H51" s="286"/>
      <c r="I51" s="287"/>
      <c r="J51" s="286"/>
      <c r="K51" s="287"/>
      <c r="L51" s="286"/>
      <c r="M51" s="287"/>
      <c r="N51" s="286"/>
      <c r="O51" s="287"/>
      <c r="P51" s="286"/>
      <c r="Q51" s="287"/>
      <c r="R51" s="286"/>
      <c r="S51" s="287"/>
      <c r="T51" s="286"/>
      <c r="U51" s="287"/>
      <c r="V51" s="286"/>
      <c r="W51" s="287"/>
      <c r="X51" s="286"/>
      <c r="Y51" s="287"/>
      <c r="Z51" s="65"/>
    </row>
    <row r="52">
      <c r="A52" s="215"/>
      <c r="B52" s="285"/>
      <c r="C52" s="285"/>
      <c r="D52" s="286"/>
      <c r="E52" s="287"/>
      <c r="F52" s="286"/>
      <c r="G52" s="287"/>
      <c r="H52" s="286"/>
      <c r="I52" s="287"/>
      <c r="J52" s="286"/>
      <c r="K52" s="287"/>
      <c r="L52" s="286"/>
      <c r="M52" s="287"/>
      <c r="N52" s="286"/>
      <c r="O52" s="287"/>
      <c r="P52" s="286"/>
      <c r="Q52" s="287"/>
      <c r="R52" s="286"/>
      <c r="S52" s="287"/>
      <c r="T52" s="286"/>
      <c r="U52" s="287"/>
      <c r="V52" s="286"/>
      <c r="W52" s="287"/>
      <c r="X52" s="286"/>
      <c r="Y52" s="287"/>
      <c r="Z52" s="65"/>
    </row>
    <row r="53">
      <c r="A53" s="215"/>
      <c r="B53" s="285"/>
      <c r="C53" s="285"/>
      <c r="D53" s="286"/>
      <c r="E53" s="287"/>
      <c r="F53" s="286"/>
      <c r="G53" s="287"/>
      <c r="H53" s="286"/>
      <c r="I53" s="287"/>
      <c r="J53" s="286"/>
      <c r="K53" s="287"/>
      <c r="L53" s="286"/>
      <c r="M53" s="287"/>
      <c r="N53" s="286"/>
      <c r="O53" s="287"/>
      <c r="P53" s="286"/>
      <c r="Q53" s="287"/>
      <c r="R53" s="286"/>
      <c r="S53" s="287"/>
      <c r="T53" s="286"/>
      <c r="U53" s="287"/>
      <c r="V53" s="286"/>
      <c r="W53" s="287"/>
      <c r="X53" s="286"/>
      <c r="Y53" s="287"/>
      <c r="Z53" s="65"/>
    </row>
    <row r="54">
      <c r="A54" s="215"/>
      <c r="B54" s="285"/>
      <c r="C54" s="285"/>
      <c r="D54" s="286"/>
      <c r="E54" s="287"/>
      <c r="F54" s="286"/>
      <c r="G54" s="287"/>
      <c r="H54" s="286"/>
      <c r="I54" s="287"/>
      <c r="J54" s="286"/>
      <c r="K54" s="287"/>
      <c r="L54" s="286"/>
      <c r="M54" s="287"/>
      <c r="N54" s="286"/>
      <c r="O54" s="287"/>
      <c r="P54" s="286"/>
      <c r="Q54" s="287"/>
      <c r="R54" s="286"/>
      <c r="S54" s="287"/>
      <c r="T54" s="286"/>
      <c r="U54" s="287"/>
      <c r="V54" s="286"/>
      <c r="W54" s="287"/>
      <c r="X54" s="286"/>
      <c r="Y54" s="287"/>
      <c r="Z54" s="65"/>
    </row>
    <row r="55">
      <c r="A55" s="215"/>
      <c r="B55" s="285"/>
      <c r="C55" s="285"/>
      <c r="D55" s="286"/>
      <c r="E55" s="287"/>
      <c r="F55" s="286"/>
      <c r="G55" s="287"/>
      <c r="H55" s="286"/>
      <c r="I55" s="287"/>
      <c r="J55" s="286"/>
      <c r="K55" s="287"/>
      <c r="L55" s="286"/>
      <c r="M55" s="287"/>
      <c r="N55" s="286"/>
      <c r="O55" s="287"/>
      <c r="P55" s="286"/>
      <c r="Q55" s="287"/>
      <c r="R55" s="286"/>
      <c r="S55" s="287"/>
      <c r="T55" s="286"/>
      <c r="U55" s="287"/>
      <c r="V55" s="286"/>
      <c r="W55" s="287"/>
      <c r="X55" s="286"/>
      <c r="Y55" s="287"/>
      <c r="Z55" s="65"/>
    </row>
    <row r="56">
      <c r="A56" s="215"/>
      <c r="B56" s="285"/>
      <c r="C56" s="285"/>
      <c r="D56" s="286"/>
      <c r="E56" s="287"/>
      <c r="F56" s="286"/>
      <c r="G56" s="287"/>
      <c r="H56" s="286"/>
      <c r="I56" s="287"/>
      <c r="J56" s="286"/>
      <c r="K56" s="287"/>
      <c r="L56" s="286"/>
      <c r="M56" s="287"/>
      <c r="N56" s="286"/>
      <c r="O56" s="287"/>
      <c r="P56" s="286"/>
      <c r="Q56" s="287"/>
      <c r="R56" s="286"/>
      <c r="S56" s="287"/>
      <c r="T56" s="286"/>
      <c r="U56" s="287"/>
      <c r="V56" s="286"/>
      <c r="W56" s="287"/>
      <c r="X56" s="286"/>
      <c r="Y56" s="287"/>
      <c r="Z56" s="65"/>
    </row>
    <row r="57">
      <c r="A57" s="215"/>
      <c r="B57" s="285"/>
      <c r="C57" s="285"/>
      <c r="D57" s="286"/>
      <c r="E57" s="287"/>
      <c r="F57" s="286"/>
      <c r="G57" s="287"/>
      <c r="H57" s="286"/>
      <c r="I57" s="287"/>
      <c r="J57" s="286"/>
      <c r="K57" s="287"/>
      <c r="L57" s="286"/>
      <c r="M57" s="287"/>
      <c r="N57" s="286"/>
      <c r="O57" s="287"/>
      <c r="P57" s="286"/>
      <c r="Q57" s="287"/>
      <c r="R57" s="286"/>
      <c r="S57" s="287"/>
      <c r="T57" s="286"/>
      <c r="U57" s="287"/>
      <c r="V57" s="286"/>
      <c r="W57" s="287"/>
      <c r="X57" s="286"/>
      <c r="Y57" s="287"/>
      <c r="Z57" s="65"/>
    </row>
    <row r="58">
      <c r="A58" s="215"/>
      <c r="B58" s="285"/>
      <c r="C58" s="285"/>
      <c r="D58" s="286"/>
      <c r="E58" s="287"/>
      <c r="F58" s="286"/>
      <c r="G58" s="287"/>
      <c r="H58" s="286"/>
      <c r="I58" s="287"/>
      <c r="J58" s="286"/>
      <c r="K58" s="287"/>
      <c r="L58" s="286"/>
      <c r="M58" s="287"/>
      <c r="N58" s="286"/>
      <c r="O58" s="287"/>
      <c r="P58" s="286"/>
      <c r="Q58" s="287"/>
      <c r="R58" s="286"/>
      <c r="S58" s="287"/>
      <c r="T58" s="286"/>
      <c r="U58" s="287"/>
      <c r="V58" s="286"/>
      <c r="W58" s="287"/>
      <c r="X58" s="286"/>
      <c r="Y58" s="287"/>
      <c r="Z58" s="65"/>
    </row>
    <row r="59">
      <c r="A59" s="215"/>
      <c r="B59" s="285"/>
      <c r="C59" s="285"/>
      <c r="D59" s="286"/>
      <c r="E59" s="287"/>
      <c r="F59" s="286"/>
      <c r="G59" s="287"/>
      <c r="H59" s="286"/>
      <c r="I59" s="287"/>
      <c r="J59" s="286"/>
      <c r="K59" s="287"/>
      <c r="L59" s="286"/>
      <c r="M59" s="287"/>
      <c r="N59" s="286"/>
      <c r="O59" s="287"/>
      <c r="P59" s="286"/>
      <c r="Q59" s="287"/>
      <c r="R59" s="286"/>
      <c r="S59" s="287"/>
      <c r="T59" s="286"/>
      <c r="U59" s="287"/>
      <c r="V59" s="286"/>
      <c r="W59" s="287"/>
      <c r="X59" s="286"/>
      <c r="Y59" s="287"/>
      <c r="Z59" s="65"/>
    </row>
    <row r="60">
      <c r="A60" s="215"/>
      <c r="B60" s="285"/>
      <c r="C60" s="285"/>
      <c r="D60" s="286"/>
      <c r="E60" s="287"/>
      <c r="F60" s="286"/>
      <c r="G60" s="287"/>
      <c r="H60" s="286"/>
      <c r="I60" s="287"/>
      <c r="J60" s="286"/>
      <c r="K60" s="287"/>
      <c r="L60" s="286"/>
      <c r="M60" s="287"/>
      <c r="N60" s="286"/>
      <c r="O60" s="287"/>
      <c r="P60" s="286"/>
      <c r="Q60" s="287"/>
      <c r="R60" s="286"/>
      <c r="S60" s="287"/>
      <c r="T60" s="286"/>
      <c r="U60" s="287"/>
      <c r="V60" s="286"/>
      <c r="W60" s="287"/>
      <c r="X60" s="286"/>
      <c r="Y60" s="287"/>
      <c r="Z60" s="65"/>
    </row>
    <row r="61">
      <c r="A61" s="215"/>
      <c r="B61" s="285"/>
      <c r="C61" s="285"/>
      <c r="D61" s="286"/>
      <c r="E61" s="287"/>
      <c r="F61" s="286"/>
      <c r="G61" s="287"/>
      <c r="H61" s="286"/>
      <c r="I61" s="287"/>
      <c r="J61" s="286"/>
      <c r="K61" s="287"/>
      <c r="L61" s="286"/>
      <c r="M61" s="287"/>
      <c r="N61" s="286"/>
      <c r="O61" s="287"/>
      <c r="P61" s="286"/>
      <c r="Q61" s="287"/>
      <c r="R61" s="286"/>
      <c r="S61" s="287"/>
      <c r="T61" s="286"/>
      <c r="U61" s="287"/>
      <c r="V61" s="286"/>
      <c r="W61" s="287"/>
      <c r="X61" s="286"/>
      <c r="Y61" s="287"/>
      <c r="Z61" s="65"/>
    </row>
    <row r="62">
      <c r="A62" s="215"/>
      <c r="B62" s="285"/>
      <c r="C62" s="285"/>
      <c r="D62" s="286"/>
      <c r="E62" s="287"/>
      <c r="F62" s="286"/>
      <c r="G62" s="287"/>
      <c r="H62" s="286"/>
      <c r="I62" s="287"/>
      <c r="J62" s="286"/>
      <c r="K62" s="287"/>
      <c r="L62" s="286"/>
      <c r="M62" s="287"/>
      <c r="N62" s="286"/>
      <c r="O62" s="287"/>
      <c r="P62" s="286"/>
      <c r="Q62" s="287"/>
      <c r="R62" s="286"/>
      <c r="S62" s="287"/>
      <c r="T62" s="286"/>
      <c r="U62" s="287"/>
      <c r="V62" s="286"/>
      <c r="W62" s="287"/>
      <c r="X62" s="286"/>
      <c r="Y62" s="287"/>
      <c r="Z62" s="65"/>
    </row>
    <row r="63">
      <c r="A63" s="215"/>
      <c r="B63" s="285"/>
      <c r="C63" s="285"/>
      <c r="D63" s="286"/>
      <c r="E63" s="287"/>
      <c r="F63" s="286"/>
      <c r="G63" s="287"/>
      <c r="H63" s="286"/>
      <c r="I63" s="287"/>
      <c r="J63" s="286"/>
      <c r="K63" s="287"/>
      <c r="L63" s="286"/>
      <c r="M63" s="287"/>
      <c r="N63" s="286"/>
      <c r="O63" s="287"/>
      <c r="P63" s="286"/>
      <c r="Q63" s="287"/>
      <c r="R63" s="286"/>
      <c r="S63" s="287"/>
      <c r="T63" s="286"/>
      <c r="U63" s="287"/>
      <c r="V63" s="286"/>
      <c r="W63" s="287"/>
      <c r="X63" s="286"/>
      <c r="Y63" s="287"/>
      <c r="Z63" s="65"/>
    </row>
    <row r="64">
      <c r="A64" s="215"/>
      <c r="B64" s="285"/>
      <c r="C64" s="285"/>
      <c r="D64" s="286"/>
      <c r="E64" s="287"/>
      <c r="F64" s="286"/>
      <c r="G64" s="287"/>
      <c r="H64" s="286"/>
      <c r="I64" s="287"/>
      <c r="J64" s="286"/>
      <c r="K64" s="287"/>
      <c r="L64" s="286"/>
      <c r="M64" s="287"/>
      <c r="N64" s="286"/>
      <c r="O64" s="287"/>
      <c r="P64" s="286"/>
      <c r="Q64" s="287"/>
      <c r="R64" s="286"/>
      <c r="S64" s="287"/>
      <c r="T64" s="286"/>
      <c r="U64" s="287"/>
      <c r="V64" s="286"/>
      <c r="W64" s="287"/>
      <c r="X64" s="286"/>
      <c r="Y64" s="287"/>
      <c r="Z64" s="65"/>
    </row>
    <row r="65">
      <c r="A65" s="215"/>
      <c r="B65" s="285"/>
      <c r="C65" s="285"/>
      <c r="D65" s="286"/>
      <c r="E65" s="287"/>
      <c r="F65" s="286"/>
      <c r="G65" s="287"/>
      <c r="H65" s="286"/>
      <c r="I65" s="287"/>
      <c r="J65" s="286"/>
      <c r="K65" s="287"/>
      <c r="L65" s="286"/>
      <c r="M65" s="287"/>
      <c r="N65" s="286"/>
      <c r="O65" s="287"/>
      <c r="P65" s="286"/>
      <c r="Q65" s="287"/>
      <c r="R65" s="286"/>
      <c r="S65" s="287"/>
      <c r="T65" s="286"/>
      <c r="U65" s="287"/>
      <c r="V65" s="286"/>
      <c r="W65" s="287"/>
      <c r="X65" s="286"/>
      <c r="Y65" s="287"/>
      <c r="Z65" s="65"/>
    </row>
    <row r="66">
      <c r="A66" s="215"/>
      <c r="B66" s="285"/>
      <c r="C66" s="285"/>
      <c r="D66" s="286"/>
      <c r="E66" s="287"/>
      <c r="F66" s="286"/>
      <c r="G66" s="287"/>
      <c r="H66" s="286"/>
      <c r="I66" s="287"/>
      <c r="J66" s="286"/>
      <c r="K66" s="287"/>
      <c r="L66" s="286"/>
      <c r="M66" s="287"/>
      <c r="N66" s="286"/>
      <c r="O66" s="287"/>
      <c r="P66" s="286"/>
      <c r="Q66" s="287"/>
      <c r="R66" s="286"/>
      <c r="S66" s="287"/>
      <c r="T66" s="286"/>
      <c r="U66" s="287"/>
      <c r="V66" s="286"/>
      <c r="W66" s="287"/>
      <c r="X66" s="286"/>
      <c r="Y66" s="287"/>
      <c r="Z66" s="65"/>
    </row>
    <row r="67">
      <c r="A67" s="215"/>
      <c r="B67" s="285"/>
      <c r="C67" s="285"/>
      <c r="D67" s="286"/>
      <c r="E67" s="287"/>
      <c r="F67" s="286"/>
      <c r="G67" s="287"/>
      <c r="H67" s="286"/>
      <c r="I67" s="287"/>
      <c r="J67" s="286"/>
      <c r="K67" s="287"/>
      <c r="L67" s="286"/>
      <c r="M67" s="287"/>
      <c r="N67" s="286"/>
      <c r="O67" s="287"/>
      <c r="P67" s="286"/>
      <c r="Q67" s="287"/>
      <c r="R67" s="286"/>
      <c r="S67" s="287"/>
      <c r="T67" s="286"/>
      <c r="U67" s="287"/>
      <c r="V67" s="286"/>
      <c r="W67" s="287"/>
      <c r="X67" s="286"/>
      <c r="Y67" s="287"/>
      <c r="Z67" s="65"/>
    </row>
    <row r="68">
      <c r="A68" s="215"/>
      <c r="B68" s="285"/>
      <c r="C68" s="285"/>
      <c r="D68" s="286"/>
      <c r="E68" s="287"/>
      <c r="F68" s="286"/>
      <c r="G68" s="287"/>
      <c r="H68" s="286"/>
      <c r="I68" s="287"/>
      <c r="J68" s="286"/>
      <c r="K68" s="287"/>
      <c r="L68" s="286"/>
      <c r="M68" s="287"/>
      <c r="N68" s="286"/>
      <c r="O68" s="287"/>
      <c r="P68" s="286"/>
      <c r="Q68" s="287"/>
      <c r="R68" s="286"/>
      <c r="S68" s="287"/>
      <c r="T68" s="286"/>
      <c r="U68" s="287"/>
      <c r="V68" s="286"/>
      <c r="W68" s="287"/>
      <c r="X68" s="286"/>
      <c r="Y68" s="287"/>
      <c r="Z68" s="65"/>
    </row>
    <row r="69">
      <c r="A69" s="215"/>
      <c r="B69" s="285"/>
      <c r="C69" s="285"/>
      <c r="D69" s="286"/>
      <c r="E69" s="287"/>
      <c r="F69" s="286"/>
      <c r="G69" s="287"/>
      <c r="H69" s="286"/>
      <c r="I69" s="287"/>
      <c r="J69" s="286"/>
      <c r="K69" s="287"/>
      <c r="L69" s="286"/>
      <c r="M69" s="287"/>
      <c r="N69" s="286"/>
      <c r="O69" s="287"/>
      <c r="P69" s="286"/>
      <c r="Q69" s="287"/>
      <c r="R69" s="286"/>
      <c r="S69" s="287"/>
      <c r="T69" s="286"/>
      <c r="U69" s="287"/>
      <c r="V69" s="286"/>
      <c r="W69" s="287"/>
      <c r="X69" s="286"/>
      <c r="Y69" s="287"/>
      <c r="Z69" s="65"/>
    </row>
    <row r="70">
      <c r="A70" s="215"/>
      <c r="B70" s="285"/>
      <c r="C70" s="285"/>
      <c r="D70" s="286"/>
      <c r="E70" s="287"/>
      <c r="F70" s="286"/>
      <c r="G70" s="287"/>
      <c r="H70" s="286"/>
      <c r="I70" s="287"/>
      <c r="J70" s="286"/>
      <c r="K70" s="287"/>
      <c r="L70" s="286"/>
      <c r="M70" s="287"/>
      <c r="N70" s="286"/>
      <c r="O70" s="287"/>
      <c r="P70" s="286"/>
      <c r="Q70" s="287"/>
      <c r="R70" s="286"/>
      <c r="S70" s="287"/>
      <c r="T70" s="286"/>
      <c r="U70" s="287"/>
      <c r="V70" s="286"/>
      <c r="W70" s="287"/>
      <c r="X70" s="286"/>
      <c r="Y70" s="287"/>
      <c r="Z70" s="65"/>
    </row>
    <row r="71">
      <c r="A71" s="215"/>
      <c r="B71" s="285"/>
      <c r="C71" s="285"/>
      <c r="D71" s="286"/>
      <c r="E71" s="287"/>
      <c r="F71" s="286"/>
      <c r="G71" s="287"/>
      <c r="H71" s="286"/>
      <c r="I71" s="287"/>
      <c r="J71" s="286"/>
      <c r="K71" s="287"/>
      <c r="L71" s="286"/>
      <c r="M71" s="287"/>
      <c r="N71" s="286"/>
      <c r="O71" s="287"/>
      <c r="P71" s="286"/>
      <c r="Q71" s="287"/>
      <c r="R71" s="286"/>
      <c r="S71" s="287"/>
      <c r="T71" s="286"/>
      <c r="U71" s="287"/>
      <c r="V71" s="286"/>
      <c r="W71" s="287"/>
      <c r="X71" s="286"/>
      <c r="Y71" s="287"/>
      <c r="Z71" s="65"/>
    </row>
    <row r="72">
      <c r="A72" s="215"/>
      <c r="B72" s="285"/>
      <c r="C72" s="285"/>
      <c r="D72" s="286"/>
      <c r="E72" s="287"/>
      <c r="F72" s="286"/>
      <c r="G72" s="287"/>
      <c r="H72" s="286"/>
      <c r="I72" s="287"/>
      <c r="J72" s="286"/>
      <c r="K72" s="287"/>
      <c r="L72" s="286"/>
      <c r="M72" s="287"/>
      <c r="N72" s="286"/>
      <c r="O72" s="287"/>
      <c r="P72" s="286"/>
      <c r="Q72" s="287"/>
      <c r="R72" s="286"/>
      <c r="S72" s="287"/>
      <c r="T72" s="286"/>
      <c r="U72" s="287"/>
      <c r="V72" s="286"/>
      <c r="W72" s="287"/>
      <c r="X72" s="286"/>
      <c r="Y72" s="287"/>
      <c r="Z72" s="65"/>
    </row>
    <row r="73">
      <c r="A73" s="215"/>
      <c r="B73" s="285"/>
      <c r="C73" s="285"/>
      <c r="D73" s="286"/>
      <c r="E73" s="287"/>
      <c r="F73" s="286"/>
      <c r="G73" s="287"/>
      <c r="H73" s="286"/>
      <c r="I73" s="287"/>
      <c r="J73" s="286"/>
      <c r="K73" s="287"/>
      <c r="L73" s="286"/>
      <c r="M73" s="287"/>
      <c r="N73" s="286"/>
      <c r="O73" s="287"/>
      <c r="P73" s="286"/>
      <c r="Q73" s="287"/>
      <c r="R73" s="286"/>
      <c r="S73" s="287"/>
      <c r="T73" s="286"/>
      <c r="U73" s="287"/>
      <c r="V73" s="286"/>
      <c r="W73" s="287"/>
      <c r="X73" s="286"/>
      <c r="Y73" s="287"/>
      <c r="Z73" s="65"/>
    </row>
    <row r="74">
      <c r="A74" s="215"/>
      <c r="B74" s="285"/>
      <c r="C74" s="285"/>
      <c r="D74" s="286"/>
      <c r="E74" s="287"/>
      <c r="F74" s="286"/>
      <c r="G74" s="287"/>
      <c r="H74" s="286"/>
      <c r="I74" s="287"/>
      <c r="J74" s="286"/>
      <c r="K74" s="287"/>
      <c r="L74" s="286"/>
      <c r="M74" s="287"/>
      <c r="N74" s="286"/>
      <c r="O74" s="287"/>
      <c r="P74" s="286"/>
      <c r="Q74" s="287"/>
      <c r="R74" s="286"/>
      <c r="S74" s="287"/>
      <c r="T74" s="286"/>
      <c r="U74" s="287"/>
      <c r="V74" s="286"/>
      <c r="W74" s="287"/>
      <c r="X74" s="286"/>
      <c r="Y74" s="287"/>
      <c r="Z74" s="65"/>
    </row>
    <row r="75">
      <c r="A75" s="215"/>
      <c r="B75" s="285"/>
      <c r="C75" s="285"/>
      <c r="D75" s="286"/>
      <c r="E75" s="287"/>
      <c r="F75" s="286"/>
      <c r="G75" s="287"/>
      <c r="H75" s="286"/>
      <c r="I75" s="287"/>
      <c r="J75" s="286"/>
      <c r="K75" s="287"/>
      <c r="L75" s="286"/>
      <c r="M75" s="287"/>
      <c r="N75" s="286"/>
      <c r="O75" s="287"/>
      <c r="P75" s="286"/>
      <c r="Q75" s="287"/>
      <c r="R75" s="286"/>
      <c r="S75" s="287"/>
      <c r="T75" s="286"/>
      <c r="U75" s="287"/>
      <c r="V75" s="286"/>
      <c r="W75" s="287"/>
      <c r="X75" s="286"/>
      <c r="Y75" s="287"/>
      <c r="Z75" s="65"/>
    </row>
    <row r="76">
      <c r="A76" s="215"/>
      <c r="B76" s="285"/>
      <c r="C76" s="285"/>
      <c r="D76" s="286"/>
      <c r="E76" s="287"/>
      <c r="F76" s="286"/>
      <c r="G76" s="287"/>
      <c r="H76" s="286"/>
      <c r="I76" s="287"/>
      <c r="J76" s="286"/>
      <c r="K76" s="287"/>
      <c r="L76" s="286"/>
      <c r="M76" s="287"/>
      <c r="N76" s="286"/>
      <c r="O76" s="287"/>
      <c r="P76" s="286"/>
      <c r="Q76" s="287"/>
      <c r="R76" s="286"/>
      <c r="S76" s="287"/>
      <c r="T76" s="286"/>
      <c r="U76" s="287"/>
      <c r="V76" s="286"/>
      <c r="W76" s="287"/>
      <c r="X76" s="286"/>
      <c r="Y76" s="287"/>
      <c r="Z76" s="65"/>
    </row>
    <row r="77">
      <c r="A77" s="215"/>
      <c r="B77" s="285"/>
      <c r="C77" s="285"/>
      <c r="D77" s="286"/>
      <c r="E77" s="287"/>
      <c r="F77" s="286"/>
      <c r="G77" s="287"/>
      <c r="H77" s="286"/>
      <c r="I77" s="287"/>
      <c r="J77" s="286"/>
      <c r="K77" s="287"/>
      <c r="L77" s="286"/>
      <c r="M77" s="287"/>
      <c r="N77" s="286"/>
      <c r="O77" s="287"/>
      <c r="P77" s="286"/>
      <c r="Q77" s="287"/>
      <c r="R77" s="286"/>
      <c r="S77" s="287"/>
      <c r="T77" s="286"/>
      <c r="U77" s="287"/>
      <c r="V77" s="286"/>
      <c r="W77" s="287"/>
      <c r="X77" s="286"/>
      <c r="Y77" s="287"/>
      <c r="Z77" s="65"/>
    </row>
    <row r="78">
      <c r="A78" s="215"/>
      <c r="B78" s="285"/>
      <c r="C78" s="285"/>
      <c r="D78" s="286"/>
      <c r="E78" s="287"/>
      <c r="F78" s="286"/>
      <c r="G78" s="287"/>
      <c r="H78" s="286"/>
      <c r="I78" s="287"/>
      <c r="J78" s="286"/>
      <c r="K78" s="287"/>
      <c r="L78" s="286"/>
      <c r="M78" s="287"/>
      <c r="N78" s="286"/>
      <c r="O78" s="287"/>
      <c r="P78" s="286"/>
      <c r="Q78" s="287"/>
      <c r="R78" s="286"/>
      <c r="S78" s="287"/>
      <c r="T78" s="286"/>
      <c r="U78" s="287"/>
      <c r="V78" s="286"/>
      <c r="W78" s="287"/>
      <c r="X78" s="286"/>
      <c r="Y78" s="287"/>
      <c r="Z78" s="65"/>
    </row>
    <row r="79">
      <c r="A79" s="215"/>
      <c r="B79" s="285"/>
      <c r="C79" s="285"/>
      <c r="D79" s="286"/>
      <c r="E79" s="287"/>
      <c r="F79" s="286"/>
      <c r="G79" s="287"/>
      <c r="H79" s="286"/>
      <c r="I79" s="287"/>
      <c r="J79" s="286"/>
      <c r="K79" s="287"/>
      <c r="L79" s="286"/>
      <c r="M79" s="287"/>
      <c r="N79" s="286"/>
      <c r="O79" s="287"/>
      <c r="P79" s="286"/>
      <c r="Q79" s="287"/>
      <c r="R79" s="286"/>
      <c r="S79" s="287"/>
      <c r="T79" s="286"/>
      <c r="U79" s="287"/>
      <c r="V79" s="286"/>
      <c r="W79" s="287"/>
      <c r="X79" s="286"/>
      <c r="Y79" s="287"/>
      <c r="Z79" s="65"/>
    </row>
    <row r="80">
      <c r="A80" s="215"/>
      <c r="B80" s="285"/>
      <c r="C80" s="285"/>
      <c r="D80" s="286"/>
      <c r="E80" s="287"/>
      <c r="F80" s="286"/>
      <c r="G80" s="287"/>
      <c r="H80" s="286"/>
      <c r="I80" s="287"/>
      <c r="J80" s="286"/>
      <c r="K80" s="287"/>
      <c r="L80" s="286"/>
      <c r="M80" s="287"/>
      <c r="N80" s="286"/>
      <c r="O80" s="287"/>
      <c r="P80" s="286"/>
      <c r="Q80" s="287"/>
      <c r="R80" s="286"/>
      <c r="S80" s="287"/>
      <c r="T80" s="286"/>
      <c r="U80" s="287"/>
      <c r="V80" s="286"/>
      <c r="W80" s="287"/>
      <c r="X80" s="286"/>
      <c r="Y80" s="287"/>
      <c r="Z80" s="65"/>
    </row>
    <row r="81">
      <c r="A81" s="215"/>
      <c r="B81" s="285"/>
      <c r="C81" s="285"/>
      <c r="D81" s="286"/>
      <c r="E81" s="287"/>
      <c r="F81" s="286"/>
      <c r="G81" s="287"/>
      <c r="H81" s="286"/>
      <c r="I81" s="287"/>
      <c r="J81" s="286"/>
      <c r="K81" s="287"/>
      <c r="L81" s="286"/>
      <c r="M81" s="287"/>
      <c r="N81" s="286"/>
      <c r="O81" s="287"/>
      <c r="P81" s="286"/>
      <c r="Q81" s="287"/>
      <c r="R81" s="286"/>
      <c r="S81" s="287"/>
      <c r="T81" s="286"/>
      <c r="U81" s="287"/>
      <c r="V81" s="286"/>
      <c r="W81" s="287"/>
      <c r="X81" s="286"/>
      <c r="Y81" s="287"/>
      <c r="Z81" s="65"/>
    </row>
    <row r="82">
      <c r="A82" s="215"/>
      <c r="B82" s="285"/>
      <c r="C82" s="285"/>
      <c r="D82" s="286"/>
      <c r="E82" s="287"/>
      <c r="F82" s="286"/>
      <c r="G82" s="287"/>
      <c r="H82" s="286"/>
      <c r="I82" s="287"/>
      <c r="J82" s="286"/>
      <c r="K82" s="287"/>
      <c r="L82" s="286"/>
      <c r="M82" s="287"/>
      <c r="N82" s="286"/>
      <c r="O82" s="287"/>
      <c r="P82" s="286"/>
      <c r="Q82" s="287"/>
      <c r="R82" s="286"/>
      <c r="S82" s="287"/>
      <c r="T82" s="286"/>
      <c r="U82" s="287"/>
      <c r="V82" s="286"/>
      <c r="W82" s="287"/>
      <c r="X82" s="286"/>
      <c r="Y82" s="287"/>
      <c r="Z82" s="65"/>
    </row>
    <row r="83">
      <c r="A83" s="215"/>
      <c r="B83" s="285"/>
      <c r="C83" s="285"/>
      <c r="D83" s="286"/>
      <c r="E83" s="287"/>
      <c r="F83" s="286"/>
      <c r="G83" s="287"/>
      <c r="H83" s="286"/>
      <c r="I83" s="287"/>
      <c r="J83" s="286"/>
      <c r="K83" s="287"/>
      <c r="L83" s="286"/>
      <c r="M83" s="287"/>
      <c r="N83" s="286"/>
      <c r="O83" s="287"/>
      <c r="P83" s="286"/>
      <c r="Q83" s="287"/>
      <c r="R83" s="286"/>
      <c r="S83" s="287"/>
      <c r="T83" s="286"/>
      <c r="U83" s="287"/>
      <c r="V83" s="286"/>
      <c r="W83" s="287"/>
      <c r="X83" s="286"/>
      <c r="Y83" s="287"/>
      <c r="Z83" s="65"/>
    </row>
    <row r="84">
      <c r="A84" s="215"/>
      <c r="B84" s="285"/>
      <c r="C84" s="285"/>
      <c r="D84" s="286"/>
      <c r="E84" s="287"/>
      <c r="F84" s="286"/>
      <c r="G84" s="287"/>
      <c r="H84" s="286"/>
      <c r="I84" s="287"/>
      <c r="J84" s="286"/>
      <c r="K84" s="287"/>
      <c r="L84" s="286"/>
      <c r="M84" s="287"/>
      <c r="N84" s="286"/>
      <c r="O84" s="287"/>
      <c r="P84" s="286"/>
      <c r="Q84" s="287"/>
      <c r="R84" s="286"/>
      <c r="S84" s="287"/>
      <c r="T84" s="286"/>
      <c r="U84" s="287"/>
      <c r="V84" s="286"/>
      <c r="W84" s="287"/>
      <c r="X84" s="286"/>
      <c r="Y84" s="287"/>
      <c r="Z84" s="65"/>
    </row>
    <row r="85">
      <c r="A85" s="215"/>
      <c r="B85" s="285"/>
      <c r="C85" s="285"/>
      <c r="D85" s="286"/>
      <c r="E85" s="287"/>
      <c r="F85" s="286"/>
      <c r="G85" s="287"/>
      <c r="H85" s="286"/>
      <c r="I85" s="287"/>
      <c r="J85" s="286"/>
      <c r="K85" s="287"/>
      <c r="L85" s="286"/>
      <c r="M85" s="287"/>
      <c r="N85" s="286"/>
      <c r="O85" s="287"/>
      <c r="P85" s="286"/>
      <c r="Q85" s="287"/>
      <c r="R85" s="286"/>
      <c r="S85" s="287"/>
      <c r="T85" s="286"/>
      <c r="U85" s="287"/>
      <c r="V85" s="286"/>
      <c r="W85" s="287"/>
      <c r="X85" s="286"/>
      <c r="Y85" s="287"/>
      <c r="Z85" s="65"/>
    </row>
    <row r="86">
      <c r="A86" s="215"/>
      <c r="B86" s="285"/>
      <c r="C86" s="285"/>
      <c r="D86" s="286"/>
      <c r="E86" s="287"/>
      <c r="F86" s="286"/>
      <c r="G86" s="287"/>
      <c r="H86" s="286"/>
      <c r="I86" s="287"/>
      <c r="J86" s="286"/>
      <c r="K86" s="287"/>
      <c r="L86" s="286"/>
      <c r="M86" s="287"/>
      <c r="N86" s="286"/>
      <c r="O86" s="287"/>
      <c r="P86" s="286"/>
      <c r="Q86" s="287"/>
      <c r="R86" s="286"/>
      <c r="S86" s="287"/>
      <c r="T86" s="286"/>
      <c r="U86" s="287"/>
      <c r="V86" s="286"/>
      <c r="W86" s="287"/>
      <c r="X86" s="286"/>
      <c r="Y86" s="287"/>
      <c r="Z86" s="65"/>
    </row>
    <row r="87">
      <c r="A87" s="215"/>
      <c r="B87" s="285"/>
      <c r="C87" s="285"/>
      <c r="D87" s="286"/>
      <c r="E87" s="287"/>
      <c r="F87" s="286"/>
      <c r="G87" s="287"/>
      <c r="H87" s="286"/>
      <c r="I87" s="287"/>
      <c r="J87" s="286"/>
      <c r="K87" s="287"/>
      <c r="L87" s="286"/>
      <c r="M87" s="287"/>
      <c r="N87" s="286"/>
      <c r="O87" s="287"/>
      <c r="P87" s="286"/>
      <c r="Q87" s="287"/>
      <c r="R87" s="286"/>
      <c r="S87" s="287"/>
      <c r="T87" s="286"/>
      <c r="U87" s="287"/>
      <c r="V87" s="286"/>
      <c r="W87" s="287"/>
      <c r="X87" s="286"/>
      <c r="Y87" s="287"/>
      <c r="Z87" s="65"/>
    </row>
    <row r="88">
      <c r="A88" s="215"/>
      <c r="B88" s="285"/>
      <c r="C88" s="285"/>
      <c r="D88" s="286"/>
      <c r="E88" s="287"/>
      <c r="F88" s="286"/>
      <c r="G88" s="287"/>
      <c r="H88" s="286"/>
      <c r="I88" s="287"/>
      <c r="J88" s="286"/>
      <c r="K88" s="287"/>
      <c r="L88" s="286"/>
      <c r="M88" s="287"/>
      <c r="N88" s="286"/>
      <c r="O88" s="287"/>
      <c r="P88" s="286"/>
      <c r="Q88" s="287"/>
      <c r="R88" s="286"/>
      <c r="S88" s="287"/>
      <c r="T88" s="286"/>
      <c r="U88" s="287"/>
      <c r="V88" s="286"/>
      <c r="W88" s="287"/>
      <c r="X88" s="286"/>
      <c r="Y88" s="287"/>
      <c r="Z88" s="65"/>
    </row>
    <row r="89">
      <c r="A89" s="215"/>
      <c r="B89" s="285"/>
      <c r="C89" s="285"/>
      <c r="D89" s="286"/>
      <c r="E89" s="287"/>
      <c r="F89" s="286"/>
      <c r="G89" s="287"/>
      <c r="H89" s="286"/>
      <c r="I89" s="287"/>
      <c r="J89" s="286"/>
      <c r="K89" s="287"/>
      <c r="L89" s="286"/>
      <c r="M89" s="287"/>
      <c r="N89" s="286"/>
      <c r="O89" s="287"/>
      <c r="P89" s="286"/>
      <c r="Q89" s="287"/>
      <c r="R89" s="286"/>
      <c r="S89" s="287"/>
      <c r="T89" s="286"/>
      <c r="U89" s="287"/>
      <c r="V89" s="286"/>
      <c r="W89" s="287"/>
      <c r="X89" s="286"/>
      <c r="Y89" s="287"/>
      <c r="Z89" s="65"/>
    </row>
    <row r="90">
      <c r="A90" s="215"/>
      <c r="B90" s="285"/>
      <c r="C90" s="285"/>
      <c r="D90" s="286"/>
      <c r="E90" s="287"/>
      <c r="F90" s="286"/>
      <c r="G90" s="287"/>
      <c r="H90" s="286"/>
      <c r="I90" s="287"/>
      <c r="J90" s="286"/>
      <c r="K90" s="287"/>
      <c r="L90" s="286"/>
      <c r="M90" s="287"/>
      <c r="N90" s="286"/>
      <c r="O90" s="287"/>
      <c r="P90" s="286"/>
      <c r="Q90" s="287"/>
      <c r="R90" s="286"/>
      <c r="S90" s="287"/>
      <c r="T90" s="286"/>
      <c r="U90" s="287"/>
      <c r="V90" s="286"/>
      <c r="W90" s="287"/>
      <c r="X90" s="286"/>
      <c r="Y90" s="287"/>
      <c r="Z90" s="65"/>
    </row>
    <row r="91">
      <c r="A91" s="215"/>
      <c r="B91" s="285"/>
      <c r="C91" s="285"/>
      <c r="D91" s="286"/>
      <c r="E91" s="287"/>
      <c r="F91" s="286"/>
      <c r="G91" s="287"/>
      <c r="H91" s="286"/>
      <c r="I91" s="287"/>
      <c r="J91" s="286"/>
      <c r="K91" s="287"/>
      <c r="L91" s="286"/>
      <c r="M91" s="287"/>
      <c r="N91" s="286"/>
      <c r="O91" s="287"/>
      <c r="P91" s="286"/>
      <c r="Q91" s="287"/>
      <c r="R91" s="286"/>
      <c r="S91" s="287"/>
      <c r="T91" s="286"/>
      <c r="U91" s="287"/>
      <c r="V91" s="286"/>
      <c r="W91" s="287"/>
      <c r="X91" s="286"/>
      <c r="Y91" s="287"/>
      <c r="Z91" s="65"/>
    </row>
    <row r="92">
      <c r="A92" s="215"/>
      <c r="B92" s="285"/>
      <c r="C92" s="285"/>
      <c r="D92" s="286"/>
      <c r="E92" s="287"/>
      <c r="F92" s="286"/>
      <c r="G92" s="287"/>
      <c r="H92" s="286"/>
      <c r="I92" s="287"/>
      <c r="J92" s="286"/>
      <c r="K92" s="287"/>
      <c r="L92" s="286"/>
      <c r="M92" s="287"/>
      <c r="N92" s="286"/>
      <c r="O92" s="287"/>
      <c r="P92" s="286"/>
      <c r="Q92" s="287"/>
      <c r="R92" s="286"/>
      <c r="S92" s="287"/>
      <c r="T92" s="286"/>
      <c r="U92" s="287"/>
      <c r="V92" s="286"/>
      <c r="W92" s="287"/>
      <c r="X92" s="286"/>
      <c r="Y92" s="287"/>
      <c r="Z92" s="65"/>
    </row>
    <row r="93">
      <c r="A93" s="215"/>
      <c r="B93" s="285"/>
      <c r="C93" s="285"/>
      <c r="D93" s="286"/>
      <c r="E93" s="287"/>
      <c r="F93" s="286"/>
      <c r="G93" s="287"/>
      <c r="H93" s="286"/>
      <c r="I93" s="287"/>
      <c r="J93" s="286"/>
      <c r="K93" s="287"/>
      <c r="L93" s="286"/>
      <c r="M93" s="287"/>
      <c r="N93" s="286"/>
      <c r="O93" s="287"/>
      <c r="P93" s="286"/>
      <c r="Q93" s="287"/>
      <c r="R93" s="286"/>
      <c r="S93" s="287"/>
      <c r="T93" s="286"/>
      <c r="U93" s="287"/>
      <c r="V93" s="286"/>
      <c r="W93" s="287"/>
      <c r="X93" s="286"/>
      <c r="Y93" s="287"/>
      <c r="Z93" s="65"/>
    </row>
    <row r="94">
      <c r="A94" s="215"/>
      <c r="B94" s="285"/>
      <c r="C94" s="285"/>
      <c r="D94" s="286"/>
      <c r="E94" s="287"/>
      <c r="F94" s="286"/>
      <c r="G94" s="287"/>
      <c r="H94" s="286"/>
      <c r="I94" s="287"/>
      <c r="J94" s="286"/>
      <c r="K94" s="287"/>
      <c r="L94" s="286"/>
      <c r="M94" s="287"/>
      <c r="N94" s="286"/>
      <c r="O94" s="287"/>
      <c r="P94" s="286"/>
      <c r="Q94" s="287"/>
      <c r="R94" s="286"/>
      <c r="S94" s="287"/>
      <c r="T94" s="286"/>
      <c r="U94" s="287"/>
      <c r="V94" s="286"/>
      <c r="W94" s="287"/>
      <c r="X94" s="286"/>
      <c r="Y94" s="287"/>
      <c r="Z94" s="65"/>
    </row>
    <row r="95">
      <c r="A95" s="215"/>
      <c r="B95" s="285"/>
      <c r="C95" s="285"/>
      <c r="D95" s="286"/>
      <c r="E95" s="287"/>
      <c r="F95" s="286"/>
      <c r="G95" s="287"/>
      <c r="H95" s="286"/>
      <c r="I95" s="287"/>
      <c r="J95" s="286"/>
      <c r="K95" s="287"/>
      <c r="L95" s="286"/>
      <c r="M95" s="287"/>
      <c r="N95" s="286"/>
      <c r="O95" s="287"/>
      <c r="P95" s="286"/>
      <c r="Q95" s="287"/>
      <c r="R95" s="286"/>
      <c r="S95" s="287"/>
      <c r="T95" s="286"/>
      <c r="U95" s="287"/>
      <c r="V95" s="286"/>
      <c r="W95" s="287"/>
      <c r="X95" s="286"/>
      <c r="Y95" s="287"/>
      <c r="Z95" s="65"/>
    </row>
    <row r="96">
      <c r="A96" s="215"/>
      <c r="B96" s="285"/>
      <c r="C96" s="285"/>
      <c r="D96" s="286"/>
      <c r="E96" s="287"/>
      <c r="F96" s="286"/>
      <c r="G96" s="287"/>
      <c r="H96" s="286"/>
      <c r="I96" s="287"/>
      <c r="J96" s="286"/>
      <c r="K96" s="287"/>
      <c r="L96" s="286"/>
      <c r="M96" s="287"/>
      <c r="N96" s="286"/>
      <c r="O96" s="287"/>
      <c r="P96" s="286"/>
      <c r="Q96" s="287"/>
      <c r="R96" s="286"/>
      <c r="S96" s="287"/>
      <c r="T96" s="286"/>
      <c r="U96" s="287"/>
      <c r="V96" s="286"/>
      <c r="W96" s="287"/>
      <c r="X96" s="286"/>
      <c r="Y96" s="287"/>
      <c r="Z96" s="65"/>
    </row>
    <row r="97">
      <c r="A97" s="215"/>
      <c r="B97" s="285"/>
      <c r="C97" s="285"/>
      <c r="D97" s="286"/>
      <c r="E97" s="287"/>
      <c r="F97" s="286"/>
      <c r="G97" s="287"/>
      <c r="H97" s="286"/>
      <c r="I97" s="287"/>
      <c r="J97" s="286"/>
      <c r="K97" s="287"/>
      <c r="L97" s="286"/>
      <c r="M97" s="287"/>
      <c r="N97" s="286"/>
      <c r="O97" s="287"/>
      <c r="P97" s="286"/>
      <c r="Q97" s="287"/>
      <c r="R97" s="286"/>
      <c r="S97" s="287"/>
      <c r="T97" s="286"/>
      <c r="U97" s="287"/>
      <c r="V97" s="286"/>
      <c r="W97" s="287"/>
      <c r="X97" s="286"/>
      <c r="Y97" s="287"/>
      <c r="Z97" s="65"/>
    </row>
    <row r="98">
      <c r="A98" s="215"/>
      <c r="B98" s="285"/>
      <c r="C98" s="285"/>
      <c r="D98" s="286"/>
      <c r="E98" s="287"/>
      <c r="F98" s="286"/>
      <c r="G98" s="287"/>
      <c r="H98" s="286"/>
      <c r="I98" s="287"/>
      <c r="J98" s="286"/>
      <c r="K98" s="287"/>
      <c r="L98" s="286"/>
      <c r="M98" s="287"/>
      <c r="N98" s="286"/>
      <c r="O98" s="287"/>
      <c r="P98" s="286"/>
      <c r="Q98" s="287"/>
      <c r="R98" s="286"/>
      <c r="S98" s="287"/>
      <c r="T98" s="286"/>
      <c r="U98" s="287"/>
      <c r="V98" s="286"/>
      <c r="W98" s="287"/>
      <c r="X98" s="286"/>
      <c r="Y98" s="287"/>
      <c r="Z98" s="65"/>
    </row>
    <row r="99">
      <c r="A99" s="215"/>
      <c r="B99" s="285"/>
      <c r="C99" s="285"/>
      <c r="D99" s="286"/>
      <c r="E99" s="287"/>
      <c r="F99" s="286"/>
      <c r="G99" s="287"/>
      <c r="H99" s="286"/>
      <c r="I99" s="287"/>
      <c r="J99" s="286"/>
      <c r="K99" s="287"/>
      <c r="L99" s="286"/>
      <c r="M99" s="287"/>
      <c r="N99" s="286"/>
      <c r="O99" s="287"/>
      <c r="P99" s="286"/>
      <c r="Q99" s="287"/>
      <c r="R99" s="286"/>
      <c r="S99" s="287"/>
      <c r="T99" s="286"/>
      <c r="U99" s="287"/>
      <c r="V99" s="286"/>
      <c r="W99" s="287"/>
      <c r="X99" s="286"/>
      <c r="Y99" s="287"/>
      <c r="Z99" s="65"/>
    </row>
    <row r="100">
      <c r="A100" s="215"/>
      <c r="B100" s="285"/>
      <c r="C100" s="285"/>
      <c r="D100" s="286"/>
      <c r="E100" s="287"/>
      <c r="F100" s="286"/>
      <c r="G100" s="287"/>
      <c r="H100" s="286"/>
      <c r="I100" s="287"/>
      <c r="J100" s="286"/>
      <c r="K100" s="287"/>
      <c r="L100" s="286"/>
      <c r="M100" s="287"/>
      <c r="N100" s="286"/>
      <c r="O100" s="287"/>
      <c r="P100" s="286"/>
      <c r="Q100" s="287"/>
      <c r="R100" s="286"/>
      <c r="S100" s="287"/>
      <c r="T100" s="286"/>
      <c r="U100" s="287"/>
      <c r="V100" s="286"/>
      <c r="W100" s="287"/>
      <c r="X100" s="286"/>
      <c r="Y100" s="287"/>
      <c r="Z100" s="65"/>
    </row>
    <row r="101">
      <c r="A101" s="215"/>
      <c r="B101" s="285"/>
      <c r="C101" s="285"/>
      <c r="D101" s="286"/>
      <c r="E101" s="287"/>
      <c r="F101" s="286"/>
      <c r="G101" s="287"/>
      <c r="H101" s="286"/>
      <c r="I101" s="287"/>
      <c r="J101" s="286"/>
      <c r="K101" s="287"/>
      <c r="L101" s="286"/>
      <c r="M101" s="287"/>
      <c r="N101" s="286"/>
      <c r="O101" s="287"/>
      <c r="P101" s="286"/>
      <c r="Q101" s="287"/>
      <c r="R101" s="286"/>
      <c r="S101" s="287"/>
      <c r="T101" s="286"/>
      <c r="U101" s="287"/>
      <c r="V101" s="286"/>
      <c r="W101" s="287"/>
      <c r="X101" s="286"/>
      <c r="Y101" s="287"/>
      <c r="Z101" s="65"/>
    </row>
    <row r="102">
      <c r="A102" s="215"/>
      <c r="B102" s="285"/>
      <c r="C102" s="285"/>
      <c r="D102" s="286"/>
      <c r="E102" s="287"/>
      <c r="F102" s="286"/>
      <c r="G102" s="287"/>
      <c r="H102" s="286"/>
      <c r="I102" s="287"/>
      <c r="J102" s="286"/>
      <c r="K102" s="287"/>
      <c r="L102" s="286"/>
      <c r="M102" s="287"/>
      <c r="N102" s="286"/>
      <c r="O102" s="287"/>
      <c r="P102" s="286"/>
      <c r="Q102" s="287"/>
      <c r="R102" s="286"/>
      <c r="S102" s="287"/>
      <c r="T102" s="286"/>
      <c r="U102" s="287"/>
      <c r="V102" s="286"/>
      <c r="W102" s="287"/>
      <c r="X102" s="286"/>
      <c r="Y102" s="287"/>
      <c r="Z102" s="65"/>
    </row>
    <row r="103">
      <c r="A103" s="215"/>
      <c r="B103" s="285"/>
      <c r="C103" s="285"/>
      <c r="D103" s="286"/>
      <c r="E103" s="287"/>
      <c r="F103" s="286"/>
      <c r="G103" s="287"/>
      <c r="H103" s="286"/>
      <c r="I103" s="287"/>
      <c r="J103" s="286"/>
      <c r="K103" s="287"/>
      <c r="L103" s="286"/>
      <c r="M103" s="287"/>
      <c r="N103" s="286"/>
      <c r="O103" s="287"/>
      <c r="P103" s="286"/>
      <c r="Q103" s="287"/>
      <c r="R103" s="286"/>
      <c r="S103" s="287"/>
      <c r="T103" s="286"/>
      <c r="U103" s="287"/>
      <c r="V103" s="286"/>
      <c r="W103" s="287"/>
      <c r="X103" s="286"/>
      <c r="Y103" s="287"/>
      <c r="Z103" s="65"/>
    </row>
    <row r="104">
      <c r="A104" s="215"/>
      <c r="B104" s="285"/>
      <c r="C104" s="285"/>
      <c r="D104" s="286"/>
      <c r="E104" s="287"/>
      <c r="F104" s="286"/>
      <c r="G104" s="287"/>
      <c r="H104" s="286"/>
      <c r="I104" s="287"/>
      <c r="J104" s="286"/>
      <c r="K104" s="287"/>
      <c r="L104" s="286"/>
      <c r="M104" s="287"/>
      <c r="N104" s="286"/>
      <c r="O104" s="287"/>
      <c r="P104" s="286"/>
      <c r="Q104" s="287"/>
      <c r="R104" s="286"/>
      <c r="S104" s="287"/>
      <c r="T104" s="286"/>
      <c r="U104" s="287"/>
      <c r="V104" s="286"/>
      <c r="W104" s="287"/>
      <c r="X104" s="286"/>
      <c r="Y104" s="287"/>
      <c r="Z104" s="65"/>
    </row>
    <row r="105">
      <c r="A105" s="215"/>
      <c r="B105" s="285"/>
      <c r="C105" s="285"/>
      <c r="D105" s="286"/>
      <c r="E105" s="287"/>
      <c r="F105" s="286"/>
      <c r="G105" s="287"/>
      <c r="H105" s="286"/>
      <c r="I105" s="287"/>
      <c r="J105" s="286"/>
      <c r="K105" s="287"/>
      <c r="L105" s="286"/>
      <c r="M105" s="287"/>
      <c r="N105" s="286"/>
      <c r="O105" s="287"/>
      <c r="P105" s="286"/>
      <c r="Q105" s="287"/>
      <c r="R105" s="286"/>
      <c r="S105" s="287"/>
      <c r="T105" s="286"/>
      <c r="U105" s="287"/>
      <c r="V105" s="286"/>
      <c r="W105" s="287"/>
      <c r="X105" s="286"/>
      <c r="Y105" s="287"/>
      <c r="Z105" s="65"/>
    </row>
    <row r="106">
      <c r="A106" s="215"/>
      <c r="B106" s="285"/>
      <c r="C106" s="285"/>
      <c r="D106" s="286"/>
      <c r="E106" s="287"/>
      <c r="F106" s="286"/>
      <c r="G106" s="287"/>
      <c r="H106" s="286"/>
      <c r="I106" s="287"/>
      <c r="J106" s="286"/>
      <c r="K106" s="287"/>
      <c r="L106" s="286"/>
      <c r="M106" s="287"/>
      <c r="N106" s="286"/>
      <c r="O106" s="287"/>
      <c r="P106" s="286"/>
      <c r="Q106" s="287"/>
      <c r="R106" s="286"/>
      <c r="S106" s="287"/>
      <c r="T106" s="286"/>
      <c r="U106" s="287"/>
      <c r="V106" s="286"/>
      <c r="W106" s="287"/>
      <c r="X106" s="286"/>
      <c r="Y106" s="287"/>
      <c r="Z106" s="65"/>
    </row>
    <row r="107">
      <c r="A107" s="215"/>
      <c r="B107" s="285"/>
      <c r="C107" s="285"/>
      <c r="D107" s="286"/>
      <c r="E107" s="287"/>
      <c r="F107" s="286"/>
      <c r="G107" s="287"/>
      <c r="H107" s="286"/>
      <c r="I107" s="287"/>
      <c r="J107" s="286"/>
      <c r="K107" s="287"/>
      <c r="L107" s="286"/>
      <c r="M107" s="287"/>
      <c r="N107" s="286"/>
      <c r="O107" s="287"/>
      <c r="P107" s="286"/>
      <c r="Q107" s="287"/>
      <c r="R107" s="286"/>
      <c r="S107" s="287"/>
      <c r="T107" s="286"/>
      <c r="U107" s="287"/>
      <c r="V107" s="286"/>
      <c r="W107" s="287"/>
      <c r="X107" s="286"/>
      <c r="Y107" s="287"/>
      <c r="Z107" s="65"/>
    </row>
    <row r="108">
      <c r="A108" s="215"/>
      <c r="B108" s="285"/>
      <c r="C108" s="285"/>
      <c r="D108" s="286"/>
      <c r="E108" s="287"/>
      <c r="F108" s="286"/>
      <c r="G108" s="287"/>
      <c r="H108" s="286"/>
      <c r="I108" s="287"/>
      <c r="J108" s="286"/>
      <c r="K108" s="287"/>
      <c r="L108" s="286"/>
      <c r="M108" s="287"/>
      <c r="N108" s="286"/>
      <c r="O108" s="287"/>
      <c r="P108" s="286"/>
      <c r="Q108" s="287"/>
      <c r="R108" s="286"/>
      <c r="S108" s="287"/>
      <c r="T108" s="286"/>
      <c r="U108" s="287"/>
      <c r="V108" s="286"/>
      <c r="W108" s="287"/>
      <c r="X108" s="286"/>
      <c r="Y108" s="287"/>
      <c r="Z108" s="65"/>
    </row>
    <row r="109">
      <c r="A109" s="215"/>
      <c r="B109" s="285"/>
      <c r="C109" s="285"/>
      <c r="D109" s="286"/>
      <c r="E109" s="287"/>
      <c r="F109" s="286"/>
      <c r="G109" s="287"/>
      <c r="H109" s="286"/>
      <c r="I109" s="287"/>
      <c r="J109" s="286"/>
      <c r="K109" s="287"/>
      <c r="L109" s="286"/>
      <c r="M109" s="287"/>
      <c r="N109" s="286"/>
      <c r="O109" s="287"/>
      <c r="P109" s="286"/>
      <c r="Q109" s="287"/>
      <c r="R109" s="286"/>
      <c r="S109" s="287"/>
      <c r="T109" s="286"/>
      <c r="U109" s="287"/>
      <c r="V109" s="286"/>
      <c r="W109" s="287"/>
      <c r="X109" s="286"/>
      <c r="Y109" s="287"/>
      <c r="Z109" s="65"/>
    </row>
    <row r="110">
      <c r="A110" s="215"/>
      <c r="B110" s="285"/>
      <c r="C110" s="285"/>
      <c r="D110" s="286"/>
      <c r="E110" s="287"/>
      <c r="F110" s="286"/>
      <c r="G110" s="287"/>
      <c r="H110" s="286"/>
      <c r="I110" s="287"/>
      <c r="J110" s="286"/>
      <c r="K110" s="287"/>
      <c r="L110" s="286"/>
      <c r="M110" s="287"/>
      <c r="N110" s="286"/>
      <c r="O110" s="287"/>
      <c r="P110" s="286"/>
      <c r="Q110" s="287"/>
      <c r="R110" s="286"/>
      <c r="S110" s="287"/>
      <c r="T110" s="286"/>
      <c r="U110" s="287"/>
      <c r="V110" s="286"/>
      <c r="W110" s="287"/>
      <c r="X110" s="286"/>
      <c r="Y110" s="287"/>
      <c r="Z110" s="65"/>
    </row>
    <row r="111">
      <c r="A111" s="215"/>
      <c r="B111" s="285"/>
      <c r="C111" s="285"/>
      <c r="D111" s="286"/>
      <c r="E111" s="287"/>
      <c r="F111" s="286"/>
      <c r="G111" s="287"/>
      <c r="H111" s="286"/>
      <c r="I111" s="287"/>
      <c r="J111" s="286"/>
      <c r="K111" s="287"/>
      <c r="L111" s="286"/>
      <c r="M111" s="287"/>
      <c r="N111" s="286"/>
      <c r="O111" s="287"/>
      <c r="P111" s="286"/>
      <c r="Q111" s="287"/>
      <c r="R111" s="286"/>
      <c r="S111" s="287"/>
      <c r="T111" s="286"/>
      <c r="U111" s="287"/>
      <c r="V111" s="286"/>
      <c r="W111" s="287"/>
      <c r="X111" s="286"/>
      <c r="Y111" s="287"/>
      <c r="Z111" s="65"/>
    </row>
    <row r="112">
      <c r="A112" s="215"/>
      <c r="B112" s="285"/>
      <c r="C112" s="285"/>
      <c r="D112" s="286"/>
      <c r="E112" s="287"/>
      <c r="F112" s="286"/>
      <c r="G112" s="287"/>
      <c r="H112" s="286"/>
      <c r="I112" s="287"/>
      <c r="J112" s="286"/>
      <c r="K112" s="287"/>
      <c r="L112" s="286"/>
      <c r="M112" s="287"/>
      <c r="N112" s="286"/>
      <c r="O112" s="287"/>
      <c r="P112" s="286"/>
      <c r="Q112" s="287"/>
      <c r="R112" s="286"/>
      <c r="S112" s="287"/>
      <c r="T112" s="286"/>
      <c r="U112" s="287"/>
      <c r="V112" s="286"/>
      <c r="W112" s="287"/>
      <c r="X112" s="286"/>
      <c r="Y112" s="287"/>
      <c r="Z112" s="65"/>
    </row>
    <row r="113">
      <c r="A113" s="215"/>
      <c r="B113" s="285"/>
      <c r="C113" s="285"/>
      <c r="D113" s="286"/>
      <c r="E113" s="287"/>
      <c r="F113" s="286"/>
      <c r="G113" s="287"/>
      <c r="H113" s="286"/>
      <c r="I113" s="287"/>
      <c r="J113" s="286"/>
      <c r="K113" s="287"/>
      <c r="L113" s="286"/>
      <c r="M113" s="287"/>
      <c r="N113" s="286"/>
      <c r="O113" s="287"/>
      <c r="P113" s="286"/>
      <c r="Q113" s="287"/>
      <c r="R113" s="286"/>
      <c r="S113" s="287"/>
      <c r="T113" s="286"/>
      <c r="U113" s="287"/>
      <c r="V113" s="286"/>
      <c r="W113" s="287"/>
      <c r="X113" s="286"/>
      <c r="Y113" s="287"/>
      <c r="Z113" s="65"/>
    </row>
    <row r="114">
      <c r="A114" s="215"/>
      <c r="B114" s="285"/>
      <c r="C114" s="285"/>
      <c r="D114" s="286"/>
      <c r="E114" s="287"/>
      <c r="F114" s="286"/>
      <c r="G114" s="287"/>
      <c r="H114" s="286"/>
      <c r="I114" s="287"/>
      <c r="J114" s="286"/>
      <c r="K114" s="287"/>
      <c r="L114" s="286"/>
      <c r="M114" s="287"/>
      <c r="N114" s="286"/>
      <c r="O114" s="287"/>
      <c r="P114" s="286"/>
      <c r="Q114" s="287"/>
      <c r="R114" s="286"/>
      <c r="S114" s="287"/>
      <c r="T114" s="286"/>
      <c r="U114" s="287"/>
      <c r="V114" s="286"/>
      <c r="W114" s="287"/>
      <c r="X114" s="286"/>
      <c r="Y114" s="287"/>
      <c r="Z114" s="65"/>
    </row>
    <row r="115">
      <c r="A115" s="215"/>
      <c r="B115" s="285"/>
      <c r="C115" s="285"/>
      <c r="D115" s="286"/>
      <c r="E115" s="287"/>
      <c r="F115" s="286"/>
      <c r="G115" s="287"/>
      <c r="H115" s="286"/>
      <c r="I115" s="287"/>
      <c r="J115" s="286"/>
      <c r="K115" s="287"/>
      <c r="L115" s="286"/>
      <c r="M115" s="287"/>
      <c r="N115" s="286"/>
      <c r="O115" s="287"/>
      <c r="P115" s="286"/>
      <c r="Q115" s="287"/>
      <c r="R115" s="286"/>
      <c r="S115" s="287"/>
      <c r="T115" s="286"/>
      <c r="U115" s="287"/>
      <c r="V115" s="286"/>
      <c r="W115" s="287"/>
      <c r="X115" s="286"/>
      <c r="Y115" s="287"/>
      <c r="Z115" s="65"/>
    </row>
    <row r="116">
      <c r="A116" s="215"/>
      <c r="B116" s="285"/>
      <c r="C116" s="285"/>
      <c r="D116" s="286"/>
      <c r="E116" s="287"/>
      <c r="F116" s="286"/>
      <c r="G116" s="287"/>
      <c r="H116" s="286"/>
      <c r="I116" s="287"/>
      <c r="J116" s="286"/>
      <c r="K116" s="287"/>
      <c r="L116" s="286"/>
      <c r="M116" s="287"/>
      <c r="N116" s="286"/>
      <c r="O116" s="287"/>
      <c r="P116" s="286"/>
      <c r="Q116" s="287"/>
      <c r="R116" s="286"/>
      <c r="S116" s="287"/>
      <c r="T116" s="286"/>
      <c r="U116" s="287"/>
      <c r="V116" s="286"/>
      <c r="W116" s="287"/>
      <c r="X116" s="286"/>
      <c r="Y116" s="287"/>
      <c r="Z116" s="65"/>
    </row>
    <row r="117">
      <c r="A117" s="215"/>
      <c r="B117" s="285"/>
      <c r="C117" s="285"/>
      <c r="D117" s="286"/>
      <c r="E117" s="287"/>
      <c r="F117" s="286"/>
      <c r="G117" s="287"/>
      <c r="H117" s="286"/>
      <c r="I117" s="287"/>
      <c r="J117" s="286"/>
      <c r="K117" s="287"/>
      <c r="L117" s="286"/>
      <c r="M117" s="287"/>
      <c r="N117" s="286"/>
      <c r="O117" s="287"/>
      <c r="P117" s="286"/>
      <c r="Q117" s="287"/>
      <c r="R117" s="286"/>
      <c r="S117" s="287"/>
      <c r="T117" s="286"/>
      <c r="U117" s="287"/>
      <c r="V117" s="286"/>
      <c r="W117" s="287"/>
      <c r="X117" s="286"/>
      <c r="Y117" s="287"/>
      <c r="Z117" s="65"/>
    </row>
    <row r="118">
      <c r="A118" s="215"/>
      <c r="B118" s="285"/>
      <c r="C118" s="285"/>
      <c r="D118" s="286"/>
      <c r="E118" s="287"/>
      <c r="F118" s="286"/>
      <c r="G118" s="287"/>
      <c r="H118" s="286"/>
      <c r="I118" s="287"/>
      <c r="J118" s="286"/>
      <c r="K118" s="287"/>
      <c r="L118" s="286"/>
      <c r="M118" s="287"/>
      <c r="N118" s="286"/>
      <c r="O118" s="287"/>
      <c r="P118" s="286"/>
      <c r="Q118" s="287"/>
      <c r="R118" s="286"/>
      <c r="S118" s="287"/>
      <c r="T118" s="286"/>
      <c r="U118" s="287"/>
      <c r="V118" s="286"/>
      <c r="W118" s="287"/>
      <c r="X118" s="286"/>
      <c r="Y118" s="287"/>
      <c r="Z118" s="65"/>
    </row>
    <row r="119">
      <c r="A119" s="215"/>
      <c r="B119" s="285"/>
      <c r="C119" s="285"/>
      <c r="D119" s="286"/>
      <c r="E119" s="287"/>
      <c r="F119" s="286"/>
      <c r="G119" s="287"/>
      <c r="H119" s="286"/>
      <c r="I119" s="287"/>
      <c r="J119" s="286"/>
      <c r="K119" s="287"/>
      <c r="L119" s="286"/>
      <c r="M119" s="287"/>
      <c r="N119" s="286"/>
      <c r="O119" s="287"/>
      <c r="P119" s="286"/>
      <c r="Q119" s="287"/>
      <c r="R119" s="286"/>
      <c r="S119" s="287"/>
      <c r="T119" s="286"/>
      <c r="U119" s="287"/>
      <c r="V119" s="286"/>
      <c r="W119" s="287"/>
      <c r="X119" s="286"/>
      <c r="Y119" s="287"/>
      <c r="Z119" s="65"/>
    </row>
    <row r="120">
      <c r="A120" s="215"/>
      <c r="B120" s="285"/>
      <c r="C120" s="285"/>
      <c r="D120" s="286"/>
      <c r="E120" s="287"/>
      <c r="F120" s="286"/>
      <c r="G120" s="287"/>
      <c r="H120" s="286"/>
      <c r="I120" s="287"/>
      <c r="J120" s="286"/>
      <c r="K120" s="287"/>
      <c r="L120" s="286"/>
      <c r="M120" s="287"/>
      <c r="N120" s="286"/>
      <c r="O120" s="287"/>
      <c r="P120" s="286"/>
      <c r="Q120" s="287"/>
      <c r="R120" s="286"/>
      <c r="S120" s="287"/>
      <c r="T120" s="286"/>
      <c r="U120" s="287"/>
      <c r="V120" s="286"/>
      <c r="W120" s="287"/>
      <c r="X120" s="286"/>
      <c r="Y120" s="287"/>
      <c r="Z120" s="65"/>
    </row>
    <row r="121">
      <c r="A121" s="215"/>
      <c r="B121" s="285"/>
      <c r="C121" s="285"/>
      <c r="D121" s="286"/>
      <c r="E121" s="287"/>
      <c r="F121" s="286"/>
      <c r="G121" s="287"/>
      <c r="H121" s="286"/>
      <c r="I121" s="287"/>
      <c r="J121" s="286"/>
      <c r="K121" s="287"/>
      <c r="L121" s="286"/>
      <c r="M121" s="287"/>
      <c r="N121" s="286"/>
      <c r="O121" s="287"/>
      <c r="P121" s="286"/>
      <c r="Q121" s="287"/>
      <c r="R121" s="286"/>
      <c r="S121" s="287"/>
      <c r="T121" s="286"/>
      <c r="U121" s="287"/>
      <c r="V121" s="286"/>
      <c r="W121" s="287"/>
      <c r="X121" s="286"/>
      <c r="Y121" s="287"/>
      <c r="Z121" s="65"/>
    </row>
    <row r="122">
      <c r="A122" s="215"/>
      <c r="B122" s="285"/>
      <c r="C122" s="285"/>
      <c r="D122" s="286"/>
      <c r="E122" s="287"/>
      <c r="F122" s="286"/>
      <c r="G122" s="287"/>
      <c r="H122" s="286"/>
      <c r="I122" s="287"/>
      <c r="J122" s="286"/>
      <c r="K122" s="287"/>
      <c r="L122" s="286"/>
      <c r="M122" s="287"/>
      <c r="N122" s="286"/>
      <c r="O122" s="287"/>
      <c r="P122" s="286"/>
      <c r="Q122" s="287"/>
      <c r="R122" s="286"/>
      <c r="S122" s="287"/>
      <c r="T122" s="286"/>
      <c r="U122" s="287"/>
      <c r="V122" s="286"/>
      <c r="W122" s="287"/>
      <c r="X122" s="286"/>
      <c r="Y122" s="287"/>
      <c r="Z122" s="65"/>
    </row>
    <row r="123">
      <c r="A123" s="215"/>
      <c r="B123" s="285"/>
      <c r="C123" s="285"/>
      <c r="D123" s="286"/>
      <c r="E123" s="287"/>
      <c r="F123" s="286"/>
      <c r="G123" s="287"/>
      <c r="H123" s="286"/>
      <c r="I123" s="287"/>
      <c r="J123" s="286"/>
      <c r="K123" s="287"/>
      <c r="L123" s="286"/>
      <c r="M123" s="287"/>
      <c r="N123" s="286"/>
      <c r="O123" s="287"/>
      <c r="P123" s="286"/>
      <c r="Q123" s="287"/>
      <c r="R123" s="286"/>
      <c r="S123" s="287"/>
      <c r="T123" s="286"/>
      <c r="U123" s="287"/>
      <c r="V123" s="286"/>
      <c r="W123" s="287"/>
      <c r="X123" s="286"/>
      <c r="Y123" s="287"/>
      <c r="Z123" s="65"/>
    </row>
    <row r="124">
      <c r="A124" s="215"/>
      <c r="B124" s="285"/>
      <c r="C124" s="285"/>
      <c r="D124" s="286"/>
      <c r="E124" s="287"/>
      <c r="F124" s="286"/>
      <c r="G124" s="287"/>
      <c r="H124" s="286"/>
      <c r="I124" s="287"/>
      <c r="J124" s="286"/>
      <c r="K124" s="287"/>
      <c r="L124" s="286"/>
      <c r="M124" s="287"/>
      <c r="N124" s="286"/>
      <c r="O124" s="287"/>
      <c r="P124" s="286"/>
      <c r="Q124" s="287"/>
      <c r="R124" s="286"/>
      <c r="S124" s="287"/>
      <c r="T124" s="286"/>
      <c r="U124" s="287"/>
      <c r="V124" s="286"/>
      <c r="W124" s="287"/>
      <c r="X124" s="286"/>
      <c r="Y124" s="287"/>
      <c r="Z124" s="65"/>
    </row>
    <row r="125">
      <c r="A125" s="215"/>
      <c r="B125" s="285"/>
      <c r="C125" s="285"/>
      <c r="D125" s="286"/>
      <c r="E125" s="287"/>
      <c r="F125" s="286"/>
      <c r="G125" s="287"/>
      <c r="H125" s="286"/>
      <c r="I125" s="287"/>
      <c r="J125" s="286"/>
      <c r="K125" s="287"/>
      <c r="L125" s="286"/>
      <c r="M125" s="287"/>
      <c r="N125" s="286"/>
      <c r="O125" s="287"/>
      <c r="P125" s="286"/>
      <c r="Q125" s="287"/>
      <c r="R125" s="286"/>
      <c r="S125" s="287"/>
      <c r="T125" s="286"/>
      <c r="U125" s="287"/>
      <c r="V125" s="286"/>
      <c r="W125" s="287"/>
      <c r="X125" s="286"/>
      <c r="Y125" s="287"/>
      <c r="Z125" s="65"/>
    </row>
    <row r="126">
      <c r="A126" s="215"/>
      <c r="B126" s="285"/>
      <c r="C126" s="285"/>
      <c r="D126" s="286"/>
      <c r="E126" s="287"/>
      <c r="F126" s="286"/>
      <c r="G126" s="287"/>
      <c r="H126" s="286"/>
      <c r="I126" s="287"/>
      <c r="J126" s="286"/>
      <c r="K126" s="287"/>
      <c r="L126" s="286"/>
      <c r="M126" s="287"/>
      <c r="N126" s="286"/>
      <c r="O126" s="287"/>
      <c r="P126" s="286"/>
      <c r="Q126" s="287"/>
      <c r="R126" s="286"/>
      <c r="S126" s="287"/>
      <c r="T126" s="286"/>
      <c r="U126" s="287"/>
      <c r="V126" s="286"/>
      <c r="W126" s="287"/>
      <c r="X126" s="286"/>
      <c r="Y126" s="287"/>
      <c r="Z126" s="65"/>
    </row>
    <row r="127">
      <c r="A127" s="215"/>
      <c r="B127" s="285"/>
      <c r="C127" s="285"/>
      <c r="D127" s="286"/>
      <c r="E127" s="287"/>
      <c r="F127" s="286"/>
      <c r="G127" s="287"/>
      <c r="H127" s="286"/>
      <c r="I127" s="287"/>
      <c r="J127" s="286"/>
      <c r="K127" s="287"/>
      <c r="L127" s="286"/>
      <c r="M127" s="287"/>
      <c r="N127" s="286"/>
      <c r="O127" s="287"/>
      <c r="P127" s="286"/>
      <c r="Q127" s="287"/>
      <c r="R127" s="286"/>
      <c r="S127" s="287"/>
      <c r="T127" s="286"/>
      <c r="U127" s="287"/>
      <c r="V127" s="286"/>
      <c r="W127" s="287"/>
      <c r="X127" s="286"/>
      <c r="Y127" s="287"/>
      <c r="Z127" s="65"/>
    </row>
    <row r="128">
      <c r="A128" s="215"/>
      <c r="B128" s="285"/>
      <c r="C128" s="285"/>
      <c r="D128" s="286"/>
      <c r="E128" s="287"/>
      <c r="F128" s="286"/>
      <c r="G128" s="287"/>
      <c r="H128" s="286"/>
      <c r="I128" s="287"/>
      <c r="J128" s="286"/>
      <c r="K128" s="287"/>
      <c r="L128" s="286"/>
      <c r="M128" s="287"/>
      <c r="N128" s="286"/>
      <c r="O128" s="287"/>
      <c r="P128" s="286"/>
      <c r="Q128" s="287"/>
      <c r="R128" s="286"/>
      <c r="S128" s="287"/>
      <c r="T128" s="286"/>
      <c r="U128" s="287"/>
      <c r="V128" s="286"/>
      <c r="W128" s="287"/>
      <c r="X128" s="286"/>
      <c r="Y128" s="287"/>
      <c r="Z128" s="65"/>
    </row>
    <row r="129">
      <c r="A129" s="215"/>
      <c r="B129" s="285"/>
      <c r="C129" s="285"/>
      <c r="D129" s="286"/>
      <c r="E129" s="287"/>
      <c r="F129" s="286"/>
      <c r="G129" s="287"/>
      <c r="H129" s="286"/>
      <c r="I129" s="287"/>
      <c r="J129" s="286"/>
      <c r="K129" s="287"/>
      <c r="L129" s="286"/>
      <c r="M129" s="287"/>
      <c r="N129" s="286"/>
      <c r="O129" s="287"/>
      <c r="P129" s="286"/>
      <c r="Q129" s="287"/>
      <c r="R129" s="286"/>
      <c r="S129" s="287"/>
      <c r="T129" s="286"/>
      <c r="U129" s="287"/>
      <c r="V129" s="286"/>
      <c r="W129" s="287"/>
      <c r="X129" s="286"/>
      <c r="Y129" s="287"/>
      <c r="Z129" s="65"/>
    </row>
    <row r="130">
      <c r="A130" s="215"/>
      <c r="B130" s="285"/>
      <c r="C130" s="285"/>
      <c r="D130" s="286"/>
      <c r="E130" s="287"/>
      <c r="F130" s="286"/>
      <c r="G130" s="287"/>
      <c r="H130" s="286"/>
      <c r="I130" s="287"/>
      <c r="J130" s="286"/>
      <c r="K130" s="287"/>
      <c r="L130" s="286"/>
      <c r="M130" s="287"/>
      <c r="N130" s="286"/>
      <c r="O130" s="287"/>
      <c r="P130" s="286"/>
      <c r="Q130" s="287"/>
      <c r="R130" s="286"/>
      <c r="S130" s="287"/>
      <c r="T130" s="286"/>
      <c r="U130" s="287"/>
      <c r="V130" s="286"/>
      <c r="W130" s="287"/>
      <c r="X130" s="286"/>
      <c r="Y130" s="287"/>
      <c r="Z130" s="65"/>
    </row>
    <row r="131">
      <c r="A131" s="215"/>
      <c r="B131" s="285"/>
      <c r="C131" s="285"/>
      <c r="D131" s="286"/>
      <c r="E131" s="287"/>
      <c r="F131" s="286"/>
      <c r="G131" s="287"/>
      <c r="H131" s="286"/>
      <c r="I131" s="287"/>
      <c r="J131" s="286"/>
      <c r="K131" s="287"/>
      <c r="L131" s="286"/>
      <c r="M131" s="287"/>
      <c r="N131" s="286"/>
      <c r="O131" s="287"/>
      <c r="P131" s="286"/>
      <c r="Q131" s="287"/>
      <c r="R131" s="286"/>
      <c r="S131" s="287"/>
      <c r="T131" s="286"/>
      <c r="U131" s="287"/>
      <c r="V131" s="286"/>
      <c r="W131" s="287"/>
      <c r="X131" s="286"/>
      <c r="Y131" s="287"/>
      <c r="Z131" s="65"/>
    </row>
    <row r="132">
      <c r="A132" s="215"/>
      <c r="B132" s="285"/>
      <c r="C132" s="285"/>
      <c r="D132" s="286"/>
      <c r="E132" s="287"/>
      <c r="F132" s="286"/>
      <c r="G132" s="287"/>
      <c r="H132" s="286"/>
      <c r="I132" s="287"/>
      <c r="J132" s="286"/>
      <c r="K132" s="287"/>
      <c r="L132" s="286"/>
      <c r="M132" s="287"/>
      <c r="N132" s="286"/>
      <c r="O132" s="287"/>
      <c r="P132" s="286"/>
      <c r="Q132" s="287"/>
      <c r="R132" s="286"/>
      <c r="S132" s="287"/>
      <c r="T132" s="286"/>
      <c r="U132" s="287"/>
      <c r="V132" s="286"/>
      <c r="W132" s="287"/>
      <c r="X132" s="286"/>
      <c r="Y132" s="287"/>
      <c r="Z132" s="65"/>
    </row>
    <row r="133">
      <c r="A133" s="215"/>
      <c r="B133" s="285"/>
      <c r="C133" s="285"/>
      <c r="D133" s="286"/>
      <c r="E133" s="287"/>
      <c r="F133" s="286"/>
      <c r="G133" s="287"/>
      <c r="H133" s="286"/>
      <c r="I133" s="287"/>
      <c r="J133" s="286"/>
      <c r="K133" s="287"/>
      <c r="L133" s="286"/>
      <c r="M133" s="287"/>
      <c r="N133" s="286"/>
      <c r="O133" s="287"/>
      <c r="P133" s="286"/>
      <c r="Q133" s="287"/>
      <c r="R133" s="286"/>
      <c r="S133" s="287"/>
      <c r="T133" s="286"/>
      <c r="U133" s="287"/>
      <c r="V133" s="286"/>
      <c r="W133" s="287"/>
      <c r="X133" s="286"/>
      <c r="Y133" s="287"/>
      <c r="Z133" s="65"/>
    </row>
    <row r="134">
      <c r="A134" s="215"/>
      <c r="B134" s="285"/>
      <c r="C134" s="285"/>
      <c r="D134" s="286"/>
      <c r="E134" s="287"/>
      <c r="F134" s="286"/>
      <c r="G134" s="287"/>
      <c r="H134" s="286"/>
      <c r="I134" s="287"/>
      <c r="J134" s="286"/>
      <c r="K134" s="287"/>
      <c r="L134" s="286"/>
      <c r="M134" s="287"/>
      <c r="N134" s="286"/>
      <c r="O134" s="287"/>
      <c r="P134" s="286"/>
      <c r="Q134" s="287"/>
      <c r="R134" s="286"/>
      <c r="S134" s="287"/>
      <c r="T134" s="286"/>
      <c r="U134" s="287"/>
      <c r="V134" s="286"/>
      <c r="W134" s="287"/>
      <c r="X134" s="286"/>
      <c r="Y134" s="287"/>
      <c r="Z134" s="65"/>
    </row>
    <row r="135">
      <c r="A135" s="215"/>
      <c r="B135" s="285"/>
      <c r="C135" s="285"/>
      <c r="D135" s="286"/>
      <c r="E135" s="287"/>
      <c r="F135" s="286"/>
      <c r="G135" s="287"/>
      <c r="H135" s="286"/>
      <c r="I135" s="287"/>
      <c r="J135" s="286"/>
      <c r="K135" s="287"/>
      <c r="L135" s="286"/>
      <c r="M135" s="287"/>
      <c r="N135" s="286"/>
      <c r="O135" s="287"/>
      <c r="P135" s="286"/>
      <c r="Q135" s="287"/>
      <c r="R135" s="286"/>
      <c r="S135" s="287"/>
      <c r="T135" s="286"/>
      <c r="U135" s="287"/>
      <c r="V135" s="286"/>
      <c r="W135" s="287"/>
      <c r="X135" s="286"/>
      <c r="Y135" s="287"/>
      <c r="Z135" s="65"/>
    </row>
    <row r="136">
      <c r="A136" s="215"/>
      <c r="B136" s="285"/>
      <c r="C136" s="285"/>
      <c r="D136" s="286"/>
      <c r="E136" s="287"/>
      <c r="F136" s="286"/>
      <c r="G136" s="287"/>
      <c r="H136" s="286"/>
      <c r="I136" s="287"/>
      <c r="J136" s="286"/>
      <c r="K136" s="287"/>
      <c r="L136" s="286"/>
      <c r="M136" s="287"/>
      <c r="N136" s="286"/>
      <c r="O136" s="287"/>
      <c r="P136" s="286"/>
      <c r="Q136" s="287"/>
      <c r="R136" s="286"/>
      <c r="S136" s="287"/>
      <c r="T136" s="286"/>
      <c r="U136" s="287"/>
      <c r="V136" s="286"/>
      <c r="W136" s="287"/>
      <c r="X136" s="286"/>
      <c r="Y136" s="287"/>
      <c r="Z136" s="65"/>
    </row>
    <row r="137">
      <c r="A137" s="215"/>
      <c r="B137" s="285"/>
      <c r="C137" s="285"/>
      <c r="D137" s="286"/>
      <c r="E137" s="287"/>
      <c r="F137" s="286"/>
      <c r="G137" s="287"/>
      <c r="H137" s="286"/>
      <c r="I137" s="287"/>
      <c r="J137" s="286"/>
      <c r="K137" s="287"/>
      <c r="L137" s="286"/>
      <c r="M137" s="287"/>
      <c r="N137" s="286"/>
      <c r="O137" s="287"/>
      <c r="P137" s="286"/>
      <c r="Q137" s="287"/>
      <c r="R137" s="286"/>
      <c r="S137" s="287"/>
      <c r="T137" s="286"/>
      <c r="U137" s="287"/>
      <c r="V137" s="286"/>
      <c r="W137" s="287"/>
      <c r="X137" s="286"/>
      <c r="Y137" s="287"/>
      <c r="Z137" s="65"/>
    </row>
    <row r="138">
      <c r="A138" s="215"/>
      <c r="B138" s="285"/>
      <c r="C138" s="285"/>
      <c r="D138" s="286"/>
      <c r="E138" s="287"/>
      <c r="F138" s="286"/>
      <c r="G138" s="287"/>
      <c r="H138" s="286"/>
      <c r="I138" s="287"/>
      <c r="J138" s="286"/>
      <c r="K138" s="287"/>
      <c r="L138" s="286"/>
      <c r="M138" s="287"/>
      <c r="N138" s="286"/>
      <c r="O138" s="287"/>
      <c r="P138" s="286"/>
      <c r="Q138" s="287"/>
      <c r="R138" s="286"/>
      <c r="S138" s="287"/>
      <c r="T138" s="286"/>
      <c r="U138" s="287"/>
      <c r="V138" s="286"/>
      <c r="W138" s="287"/>
      <c r="X138" s="286"/>
      <c r="Y138" s="287"/>
      <c r="Z138" s="65"/>
    </row>
    <row r="139">
      <c r="A139" s="215"/>
      <c r="B139" s="285"/>
      <c r="C139" s="285"/>
      <c r="D139" s="286"/>
      <c r="E139" s="287"/>
      <c r="F139" s="286"/>
      <c r="G139" s="287"/>
      <c r="H139" s="286"/>
      <c r="I139" s="287"/>
      <c r="J139" s="286"/>
      <c r="K139" s="287"/>
      <c r="L139" s="286"/>
      <c r="M139" s="287"/>
      <c r="N139" s="286"/>
      <c r="O139" s="287"/>
      <c r="P139" s="286"/>
      <c r="Q139" s="287"/>
      <c r="R139" s="286"/>
      <c r="S139" s="287"/>
      <c r="T139" s="286"/>
      <c r="U139" s="287"/>
      <c r="V139" s="286"/>
      <c r="W139" s="287"/>
      <c r="X139" s="286"/>
      <c r="Y139" s="287"/>
      <c r="Z139" s="65"/>
    </row>
    <row r="140">
      <c r="A140" s="215"/>
      <c r="B140" s="285"/>
      <c r="C140" s="285"/>
      <c r="D140" s="286"/>
      <c r="E140" s="287"/>
      <c r="F140" s="286"/>
      <c r="G140" s="287"/>
      <c r="H140" s="286"/>
      <c r="I140" s="287"/>
      <c r="J140" s="286"/>
      <c r="K140" s="287"/>
      <c r="L140" s="286"/>
      <c r="M140" s="287"/>
      <c r="N140" s="286"/>
      <c r="O140" s="287"/>
      <c r="P140" s="286"/>
      <c r="Q140" s="287"/>
      <c r="R140" s="286"/>
      <c r="S140" s="287"/>
      <c r="T140" s="286"/>
      <c r="U140" s="287"/>
      <c r="V140" s="286"/>
      <c r="W140" s="287"/>
      <c r="X140" s="286"/>
      <c r="Y140" s="287"/>
      <c r="Z140" s="65"/>
    </row>
    <row r="141">
      <c r="A141" s="215"/>
      <c r="B141" s="285"/>
      <c r="C141" s="285"/>
      <c r="D141" s="286"/>
      <c r="E141" s="287"/>
      <c r="F141" s="286"/>
      <c r="G141" s="287"/>
      <c r="H141" s="286"/>
      <c r="I141" s="287"/>
      <c r="J141" s="286"/>
      <c r="K141" s="287"/>
      <c r="L141" s="286"/>
      <c r="M141" s="287"/>
      <c r="N141" s="286"/>
      <c r="O141" s="287"/>
      <c r="P141" s="286"/>
      <c r="Q141" s="287"/>
      <c r="R141" s="286"/>
      <c r="S141" s="287"/>
      <c r="T141" s="286"/>
      <c r="U141" s="287"/>
      <c r="V141" s="286"/>
      <c r="W141" s="287"/>
      <c r="X141" s="286"/>
      <c r="Y141" s="287"/>
      <c r="Z141" s="65"/>
    </row>
    <row r="142">
      <c r="A142" s="215"/>
      <c r="B142" s="285"/>
      <c r="C142" s="285"/>
      <c r="D142" s="286"/>
      <c r="E142" s="287"/>
      <c r="F142" s="286"/>
      <c r="G142" s="287"/>
      <c r="H142" s="286"/>
      <c r="I142" s="287"/>
      <c r="J142" s="286"/>
      <c r="K142" s="287"/>
      <c r="L142" s="286"/>
      <c r="M142" s="287"/>
      <c r="N142" s="286"/>
      <c r="O142" s="287"/>
      <c r="P142" s="286"/>
      <c r="Q142" s="287"/>
      <c r="R142" s="286"/>
      <c r="S142" s="287"/>
      <c r="T142" s="286"/>
      <c r="U142" s="287"/>
      <c r="V142" s="286"/>
      <c r="W142" s="287"/>
      <c r="X142" s="286"/>
      <c r="Y142" s="287"/>
      <c r="Z142" s="65"/>
    </row>
    <row r="143">
      <c r="A143" s="215"/>
      <c r="B143" s="285"/>
      <c r="C143" s="285"/>
      <c r="D143" s="286"/>
      <c r="E143" s="287"/>
      <c r="F143" s="286"/>
      <c r="G143" s="287"/>
      <c r="H143" s="286"/>
      <c r="I143" s="287"/>
      <c r="J143" s="286"/>
      <c r="K143" s="287"/>
      <c r="L143" s="286"/>
      <c r="M143" s="287"/>
      <c r="N143" s="286"/>
      <c r="O143" s="287"/>
      <c r="P143" s="286"/>
      <c r="Q143" s="287"/>
      <c r="R143" s="286"/>
      <c r="S143" s="287"/>
      <c r="T143" s="286"/>
      <c r="U143" s="287"/>
      <c r="V143" s="286"/>
      <c r="W143" s="287"/>
      <c r="X143" s="286"/>
      <c r="Y143" s="287"/>
      <c r="Z143" s="65"/>
    </row>
    <row r="144">
      <c r="A144" s="215"/>
      <c r="B144" s="285"/>
      <c r="C144" s="285"/>
      <c r="D144" s="286"/>
      <c r="E144" s="287"/>
      <c r="F144" s="286"/>
      <c r="G144" s="287"/>
      <c r="H144" s="286"/>
      <c r="I144" s="287"/>
      <c r="J144" s="286"/>
      <c r="K144" s="287"/>
      <c r="L144" s="286"/>
      <c r="M144" s="287"/>
      <c r="N144" s="286"/>
      <c r="O144" s="287"/>
      <c r="P144" s="286"/>
      <c r="Q144" s="287"/>
      <c r="R144" s="286"/>
      <c r="S144" s="287"/>
      <c r="T144" s="286"/>
      <c r="U144" s="287"/>
      <c r="V144" s="286"/>
      <c r="W144" s="287"/>
      <c r="X144" s="286"/>
      <c r="Y144" s="287"/>
      <c r="Z144" s="65"/>
    </row>
    <row r="145">
      <c r="A145" s="215"/>
      <c r="B145" s="285"/>
      <c r="C145" s="285"/>
      <c r="D145" s="286"/>
      <c r="E145" s="287"/>
      <c r="F145" s="286"/>
      <c r="G145" s="287"/>
      <c r="H145" s="286"/>
      <c r="I145" s="287"/>
      <c r="J145" s="286"/>
      <c r="K145" s="287"/>
      <c r="L145" s="286"/>
      <c r="M145" s="287"/>
      <c r="N145" s="286"/>
      <c r="O145" s="287"/>
      <c r="P145" s="286"/>
      <c r="Q145" s="287"/>
      <c r="R145" s="286"/>
      <c r="S145" s="287"/>
      <c r="T145" s="286"/>
      <c r="U145" s="287"/>
      <c r="V145" s="286"/>
      <c r="W145" s="287"/>
      <c r="X145" s="286"/>
      <c r="Y145" s="287"/>
      <c r="Z145" s="65"/>
    </row>
    <row r="146">
      <c r="A146" s="215"/>
      <c r="B146" s="285"/>
      <c r="C146" s="285"/>
      <c r="D146" s="286"/>
      <c r="E146" s="287"/>
      <c r="F146" s="286"/>
      <c r="G146" s="287"/>
      <c r="H146" s="286"/>
      <c r="I146" s="287"/>
      <c r="J146" s="286"/>
      <c r="K146" s="287"/>
      <c r="L146" s="286"/>
      <c r="M146" s="287"/>
      <c r="N146" s="286"/>
      <c r="O146" s="287"/>
      <c r="P146" s="286"/>
      <c r="Q146" s="287"/>
      <c r="R146" s="286"/>
      <c r="S146" s="287"/>
      <c r="T146" s="286"/>
      <c r="U146" s="287"/>
      <c r="V146" s="286"/>
      <c r="W146" s="287"/>
      <c r="X146" s="286"/>
      <c r="Y146" s="287"/>
      <c r="Z146" s="65"/>
    </row>
    <row r="147">
      <c r="A147" s="215"/>
      <c r="B147" s="285"/>
      <c r="C147" s="285"/>
      <c r="D147" s="286"/>
      <c r="E147" s="287"/>
      <c r="F147" s="286"/>
      <c r="G147" s="287"/>
      <c r="H147" s="286"/>
      <c r="I147" s="287"/>
      <c r="J147" s="286"/>
      <c r="K147" s="287"/>
      <c r="L147" s="286"/>
      <c r="M147" s="287"/>
      <c r="N147" s="286"/>
      <c r="O147" s="287"/>
      <c r="P147" s="286"/>
      <c r="Q147" s="287"/>
      <c r="R147" s="286"/>
      <c r="S147" s="287"/>
      <c r="T147" s="286"/>
      <c r="U147" s="287"/>
      <c r="V147" s="286"/>
      <c r="W147" s="287"/>
      <c r="X147" s="286"/>
      <c r="Y147" s="287"/>
      <c r="Z147" s="65"/>
    </row>
    <row r="148">
      <c r="A148" s="215"/>
      <c r="B148" s="285"/>
      <c r="C148" s="285"/>
      <c r="D148" s="286"/>
      <c r="E148" s="287"/>
      <c r="F148" s="286"/>
      <c r="G148" s="287"/>
      <c r="H148" s="286"/>
      <c r="I148" s="287"/>
      <c r="J148" s="286"/>
      <c r="K148" s="287"/>
      <c r="L148" s="286"/>
      <c r="M148" s="287"/>
      <c r="N148" s="286"/>
      <c r="O148" s="287"/>
      <c r="P148" s="286"/>
      <c r="Q148" s="287"/>
      <c r="R148" s="286"/>
      <c r="S148" s="287"/>
      <c r="T148" s="286"/>
      <c r="U148" s="287"/>
      <c r="V148" s="286"/>
      <c r="W148" s="287"/>
      <c r="X148" s="286"/>
      <c r="Y148" s="287"/>
      <c r="Z148" s="65"/>
    </row>
    <row r="149">
      <c r="A149" s="215"/>
      <c r="B149" s="285"/>
      <c r="C149" s="285"/>
      <c r="D149" s="286"/>
      <c r="E149" s="287"/>
      <c r="F149" s="286"/>
      <c r="G149" s="287"/>
      <c r="H149" s="286"/>
      <c r="I149" s="287"/>
      <c r="J149" s="286"/>
      <c r="K149" s="287"/>
      <c r="L149" s="286"/>
      <c r="M149" s="287"/>
      <c r="N149" s="286"/>
      <c r="O149" s="287"/>
      <c r="P149" s="286"/>
      <c r="Q149" s="287"/>
      <c r="R149" s="286"/>
      <c r="S149" s="287"/>
      <c r="T149" s="286"/>
      <c r="U149" s="287"/>
      <c r="V149" s="286"/>
      <c r="W149" s="287"/>
      <c r="X149" s="286"/>
      <c r="Y149" s="287"/>
      <c r="Z149" s="65"/>
    </row>
    <row r="150">
      <c r="A150" s="215"/>
      <c r="B150" s="285"/>
      <c r="C150" s="285"/>
      <c r="D150" s="286"/>
      <c r="E150" s="287"/>
      <c r="F150" s="286"/>
      <c r="G150" s="287"/>
      <c r="H150" s="286"/>
      <c r="I150" s="287"/>
      <c r="J150" s="286"/>
      <c r="K150" s="287"/>
      <c r="L150" s="286"/>
      <c r="M150" s="287"/>
      <c r="N150" s="286"/>
      <c r="O150" s="287"/>
      <c r="P150" s="286"/>
      <c r="Q150" s="287"/>
      <c r="R150" s="286"/>
      <c r="S150" s="287"/>
      <c r="T150" s="286"/>
      <c r="U150" s="287"/>
      <c r="V150" s="286"/>
      <c r="W150" s="287"/>
      <c r="X150" s="286"/>
      <c r="Y150" s="287"/>
      <c r="Z150" s="65"/>
    </row>
    <row r="151">
      <c r="A151" s="215"/>
      <c r="B151" s="285"/>
      <c r="C151" s="285"/>
      <c r="D151" s="286"/>
      <c r="E151" s="287"/>
      <c r="F151" s="286"/>
      <c r="G151" s="287"/>
      <c r="H151" s="286"/>
      <c r="I151" s="287"/>
      <c r="J151" s="286"/>
      <c r="K151" s="287"/>
      <c r="L151" s="286"/>
      <c r="M151" s="287"/>
      <c r="N151" s="286"/>
      <c r="O151" s="287"/>
      <c r="P151" s="286"/>
      <c r="Q151" s="287"/>
      <c r="R151" s="286"/>
      <c r="S151" s="287"/>
      <c r="T151" s="286"/>
      <c r="U151" s="287"/>
      <c r="V151" s="286"/>
      <c r="W151" s="287"/>
      <c r="X151" s="286"/>
      <c r="Y151" s="287"/>
      <c r="Z151" s="65"/>
    </row>
    <row r="152">
      <c r="A152" s="215"/>
      <c r="B152" s="285"/>
      <c r="C152" s="285"/>
      <c r="D152" s="286"/>
      <c r="E152" s="287"/>
      <c r="F152" s="286"/>
      <c r="G152" s="287"/>
      <c r="H152" s="286"/>
      <c r="I152" s="287"/>
      <c r="J152" s="286"/>
      <c r="K152" s="287"/>
      <c r="L152" s="286"/>
      <c r="M152" s="287"/>
      <c r="N152" s="286"/>
      <c r="O152" s="287"/>
      <c r="P152" s="286"/>
      <c r="Q152" s="287"/>
      <c r="R152" s="286"/>
      <c r="S152" s="287"/>
      <c r="T152" s="286"/>
      <c r="U152" s="287"/>
      <c r="V152" s="286"/>
      <c r="W152" s="287"/>
      <c r="X152" s="286"/>
      <c r="Y152" s="287"/>
      <c r="Z152" s="65"/>
    </row>
    <row r="153">
      <c r="A153" s="215"/>
      <c r="B153" s="285"/>
      <c r="C153" s="285"/>
      <c r="D153" s="286"/>
      <c r="E153" s="287"/>
      <c r="F153" s="286"/>
      <c r="G153" s="287"/>
      <c r="H153" s="286"/>
      <c r="I153" s="287"/>
      <c r="J153" s="286"/>
      <c r="K153" s="287"/>
      <c r="L153" s="286"/>
      <c r="M153" s="287"/>
      <c r="N153" s="286"/>
      <c r="O153" s="287"/>
      <c r="P153" s="286"/>
      <c r="Q153" s="287"/>
      <c r="R153" s="286"/>
      <c r="S153" s="287"/>
      <c r="T153" s="286"/>
      <c r="U153" s="287"/>
      <c r="V153" s="286"/>
      <c r="W153" s="287"/>
      <c r="X153" s="286"/>
      <c r="Y153" s="287"/>
      <c r="Z153" s="65"/>
    </row>
    <row r="154">
      <c r="A154" s="215"/>
      <c r="B154" s="285"/>
      <c r="C154" s="285"/>
      <c r="D154" s="286"/>
      <c r="E154" s="287"/>
      <c r="F154" s="286"/>
      <c r="G154" s="287"/>
      <c r="H154" s="286"/>
      <c r="I154" s="287"/>
      <c r="J154" s="286"/>
      <c r="K154" s="287"/>
      <c r="L154" s="286"/>
      <c r="M154" s="287"/>
      <c r="N154" s="286"/>
      <c r="O154" s="287"/>
      <c r="P154" s="286"/>
      <c r="Q154" s="287"/>
      <c r="R154" s="286"/>
      <c r="S154" s="287"/>
      <c r="T154" s="286"/>
      <c r="U154" s="287"/>
      <c r="V154" s="286"/>
      <c r="W154" s="287"/>
      <c r="X154" s="286"/>
      <c r="Y154" s="287"/>
      <c r="Z154" s="65"/>
    </row>
    <row r="155">
      <c r="A155" s="215"/>
      <c r="B155" s="285"/>
      <c r="C155" s="285"/>
      <c r="D155" s="286"/>
      <c r="E155" s="287"/>
      <c r="F155" s="286"/>
      <c r="G155" s="287"/>
      <c r="H155" s="286"/>
      <c r="I155" s="287"/>
      <c r="J155" s="286"/>
      <c r="K155" s="287"/>
      <c r="L155" s="286"/>
      <c r="M155" s="287"/>
      <c r="N155" s="286"/>
      <c r="O155" s="287"/>
      <c r="P155" s="286"/>
      <c r="Q155" s="287"/>
      <c r="R155" s="286"/>
      <c r="S155" s="287"/>
      <c r="T155" s="286"/>
      <c r="U155" s="287"/>
      <c r="V155" s="286"/>
      <c r="W155" s="287"/>
      <c r="X155" s="286"/>
      <c r="Y155" s="287"/>
      <c r="Z155" s="65"/>
    </row>
    <row r="156">
      <c r="A156" s="215"/>
      <c r="B156" s="285"/>
      <c r="C156" s="285"/>
      <c r="D156" s="286"/>
      <c r="E156" s="287"/>
      <c r="F156" s="286"/>
      <c r="G156" s="287"/>
      <c r="H156" s="286"/>
      <c r="I156" s="287"/>
      <c r="J156" s="286"/>
      <c r="K156" s="287"/>
      <c r="L156" s="286"/>
      <c r="M156" s="287"/>
      <c r="N156" s="286"/>
      <c r="O156" s="287"/>
      <c r="P156" s="286"/>
      <c r="Q156" s="287"/>
      <c r="R156" s="286"/>
      <c r="S156" s="287"/>
      <c r="T156" s="286"/>
      <c r="U156" s="287"/>
      <c r="V156" s="286"/>
      <c r="W156" s="287"/>
      <c r="X156" s="286"/>
      <c r="Y156" s="287"/>
      <c r="Z156" s="65"/>
    </row>
    <row r="157">
      <c r="A157" s="215"/>
      <c r="B157" s="285"/>
      <c r="C157" s="285"/>
      <c r="D157" s="286"/>
      <c r="E157" s="287"/>
      <c r="F157" s="286"/>
      <c r="G157" s="287"/>
      <c r="H157" s="286"/>
      <c r="I157" s="287"/>
      <c r="J157" s="286"/>
      <c r="K157" s="287"/>
      <c r="L157" s="286"/>
      <c r="M157" s="287"/>
      <c r="N157" s="286"/>
      <c r="O157" s="287"/>
      <c r="P157" s="286"/>
      <c r="Q157" s="287"/>
      <c r="R157" s="286"/>
      <c r="S157" s="287"/>
      <c r="T157" s="286"/>
      <c r="U157" s="287"/>
      <c r="V157" s="286"/>
      <c r="W157" s="287"/>
      <c r="X157" s="286"/>
      <c r="Y157" s="287"/>
      <c r="Z157" s="65"/>
    </row>
    <row r="158">
      <c r="A158" s="215"/>
      <c r="B158" s="285"/>
      <c r="C158" s="285"/>
      <c r="D158" s="286"/>
      <c r="E158" s="287"/>
      <c r="F158" s="286"/>
      <c r="G158" s="287"/>
      <c r="H158" s="286"/>
      <c r="I158" s="287"/>
      <c r="J158" s="286"/>
      <c r="K158" s="287"/>
      <c r="L158" s="286"/>
      <c r="M158" s="287"/>
      <c r="N158" s="286"/>
      <c r="O158" s="287"/>
      <c r="P158" s="286"/>
      <c r="Q158" s="287"/>
      <c r="R158" s="286"/>
      <c r="S158" s="287"/>
      <c r="T158" s="286"/>
      <c r="U158" s="287"/>
      <c r="V158" s="286"/>
      <c r="W158" s="287"/>
      <c r="X158" s="286"/>
      <c r="Y158" s="287"/>
      <c r="Z158" s="65"/>
    </row>
    <row r="159">
      <c r="A159" s="215"/>
      <c r="B159" s="285"/>
      <c r="C159" s="285"/>
      <c r="D159" s="286"/>
      <c r="E159" s="287"/>
      <c r="F159" s="286"/>
      <c r="G159" s="287"/>
      <c r="H159" s="286"/>
      <c r="I159" s="287"/>
      <c r="J159" s="286"/>
      <c r="K159" s="287"/>
      <c r="L159" s="286"/>
      <c r="M159" s="287"/>
      <c r="N159" s="286"/>
      <c r="O159" s="287"/>
      <c r="P159" s="286"/>
      <c r="Q159" s="287"/>
      <c r="R159" s="286"/>
      <c r="S159" s="287"/>
      <c r="T159" s="286"/>
      <c r="U159" s="287"/>
      <c r="V159" s="286"/>
      <c r="W159" s="287"/>
      <c r="X159" s="286"/>
      <c r="Y159" s="287"/>
      <c r="Z159" s="65"/>
    </row>
    <row r="160">
      <c r="A160" s="215"/>
      <c r="B160" s="285"/>
      <c r="C160" s="285"/>
      <c r="D160" s="286"/>
      <c r="E160" s="287"/>
      <c r="F160" s="286"/>
      <c r="G160" s="287"/>
      <c r="H160" s="286"/>
      <c r="I160" s="287"/>
      <c r="J160" s="286"/>
      <c r="K160" s="287"/>
      <c r="L160" s="286"/>
      <c r="M160" s="287"/>
      <c r="N160" s="286"/>
      <c r="O160" s="287"/>
      <c r="P160" s="286"/>
      <c r="Q160" s="287"/>
      <c r="R160" s="286"/>
      <c r="S160" s="287"/>
      <c r="T160" s="286"/>
      <c r="U160" s="287"/>
      <c r="V160" s="286"/>
      <c r="W160" s="287"/>
      <c r="X160" s="286"/>
      <c r="Y160" s="287"/>
      <c r="Z160" s="65"/>
    </row>
    <row r="161">
      <c r="A161" s="215"/>
      <c r="B161" s="285"/>
      <c r="C161" s="285"/>
      <c r="D161" s="286"/>
      <c r="E161" s="287"/>
      <c r="F161" s="286"/>
      <c r="G161" s="287"/>
      <c r="H161" s="286"/>
      <c r="I161" s="287"/>
      <c r="J161" s="286"/>
      <c r="K161" s="287"/>
      <c r="L161" s="286"/>
      <c r="M161" s="287"/>
      <c r="N161" s="286"/>
      <c r="O161" s="287"/>
      <c r="P161" s="286"/>
      <c r="Q161" s="287"/>
      <c r="R161" s="286"/>
      <c r="S161" s="287"/>
      <c r="T161" s="286"/>
      <c r="U161" s="287"/>
      <c r="V161" s="286"/>
      <c r="W161" s="287"/>
      <c r="X161" s="286"/>
      <c r="Y161" s="287"/>
      <c r="Z161" s="65"/>
    </row>
    <row r="162">
      <c r="A162" s="215"/>
      <c r="B162" s="285"/>
      <c r="C162" s="285"/>
      <c r="D162" s="286"/>
      <c r="E162" s="287"/>
      <c r="F162" s="286"/>
      <c r="G162" s="287"/>
      <c r="H162" s="286"/>
      <c r="I162" s="287"/>
      <c r="J162" s="286"/>
      <c r="K162" s="287"/>
      <c r="L162" s="286"/>
      <c r="M162" s="287"/>
      <c r="N162" s="286"/>
      <c r="O162" s="287"/>
      <c r="P162" s="286"/>
      <c r="Q162" s="287"/>
      <c r="R162" s="286"/>
      <c r="S162" s="287"/>
      <c r="T162" s="286"/>
      <c r="U162" s="287"/>
      <c r="V162" s="286"/>
      <c r="W162" s="287"/>
      <c r="X162" s="286"/>
      <c r="Y162" s="287"/>
      <c r="Z162" s="65"/>
    </row>
    <row r="163">
      <c r="A163" s="215"/>
      <c r="B163" s="285"/>
      <c r="C163" s="285"/>
      <c r="D163" s="286"/>
      <c r="E163" s="287"/>
      <c r="F163" s="286"/>
      <c r="G163" s="287"/>
      <c r="H163" s="286"/>
      <c r="I163" s="287"/>
      <c r="J163" s="286"/>
      <c r="K163" s="287"/>
      <c r="L163" s="286"/>
      <c r="M163" s="287"/>
      <c r="N163" s="286"/>
      <c r="O163" s="287"/>
      <c r="P163" s="286"/>
      <c r="Q163" s="287"/>
      <c r="R163" s="286"/>
      <c r="S163" s="287"/>
      <c r="T163" s="286"/>
      <c r="U163" s="287"/>
      <c r="V163" s="286"/>
      <c r="W163" s="287"/>
      <c r="X163" s="286"/>
      <c r="Y163" s="287"/>
      <c r="Z163" s="65"/>
    </row>
    <row r="164">
      <c r="A164" s="215"/>
      <c r="B164" s="285"/>
      <c r="C164" s="285"/>
      <c r="D164" s="286"/>
      <c r="E164" s="287"/>
      <c r="F164" s="286"/>
      <c r="G164" s="287"/>
      <c r="H164" s="286"/>
      <c r="I164" s="287"/>
      <c r="J164" s="286"/>
      <c r="K164" s="287"/>
      <c r="L164" s="286"/>
      <c r="M164" s="287"/>
      <c r="N164" s="286"/>
      <c r="O164" s="287"/>
      <c r="P164" s="286"/>
      <c r="Q164" s="287"/>
      <c r="R164" s="286"/>
      <c r="S164" s="287"/>
      <c r="T164" s="286"/>
      <c r="U164" s="287"/>
      <c r="V164" s="286"/>
      <c r="W164" s="287"/>
      <c r="X164" s="286"/>
      <c r="Y164" s="287"/>
      <c r="Z164" s="65"/>
    </row>
    <row r="165">
      <c r="A165" s="215"/>
      <c r="B165" s="285"/>
      <c r="C165" s="285"/>
      <c r="D165" s="286"/>
      <c r="E165" s="287"/>
      <c r="F165" s="286"/>
      <c r="G165" s="287"/>
      <c r="H165" s="286"/>
      <c r="I165" s="287"/>
      <c r="J165" s="286"/>
      <c r="K165" s="287"/>
      <c r="L165" s="286"/>
      <c r="M165" s="287"/>
      <c r="N165" s="286"/>
      <c r="O165" s="287"/>
      <c r="P165" s="286"/>
      <c r="Q165" s="287"/>
      <c r="R165" s="286"/>
      <c r="S165" s="287"/>
      <c r="T165" s="286"/>
      <c r="U165" s="287"/>
      <c r="V165" s="286"/>
      <c r="W165" s="287"/>
      <c r="X165" s="286"/>
      <c r="Y165" s="287"/>
      <c r="Z165" s="65"/>
    </row>
    <row r="166">
      <c r="A166" s="215"/>
      <c r="B166" s="285"/>
      <c r="C166" s="285"/>
      <c r="D166" s="286"/>
      <c r="E166" s="287"/>
      <c r="F166" s="286"/>
      <c r="G166" s="287"/>
      <c r="H166" s="286"/>
      <c r="I166" s="287"/>
      <c r="J166" s="286"/>
      <c r="K166" s="287"/>
      <c r="L166" s="286"/>
      <c r="M166" s="287"/>
      <c r="N166" s="286"/>
      <c r="O166" s="287"/>
      <c r="P166" s="286"/>
      <c r="Q166" s="287"/>
      <c r="R166" s="286"/>
      <c r="S166" s="287"/>
      <c r="T166" s="286"/>
      <c r="U166" s="287"/>
      <c r="V166" s="286"/>
      <c r="W166" s="287"/>
      <c r="X166" s="286"/>
      <c r="Y166" s="287"/>
      <c r="Z166" s="65"/>
    </row>
    <row r="167">
      <c r="A167" s="215"/>
      <c r="B167" s="285"/>
      <c r="C167" s="285"/>
      <c r="D167" s="286"/>
      <c r="E167" s="287"/>
      <c r="F167" s="286"/>
      <c r="G167" s="287"/>
      <c r="H167" s="286"/>
      <c r="I167" s="287"/>
      <c r="J167" s="286"/>
      <c r="K167" s="287"/>
      <c r="L167" s="286"/>
      <c r="M167" s="287"/>
      <c r="N167" s="286"/>
      <c r="O167" s="287"/>
      <c r="P167" s="286"/>
      <c r="Q167" s="287"/>
      <c r="R167" s="286"/>
      <c r="S167" s="287"/>
      <c r="T167" s="286"/>
      <c r="U167" s="287"/>
      <c r="V167" s="286"/>
      <c r="W167" s="287"/>
      <c r="X167" s="286"/>
      <c r="Y167" s="287"/>
      <c r="Z167" s="65"/>
    </row>
    <row r="168">
      <c r="A168" s="215"/>
      <c r="B168" s="285"/>
      <c r="C168" s="285"/>
      <c r="D168" s="286"/>
      <c r="E168" s="287"/>
      <c r="F168" s="286"/>
      <c r="G168" s="287"/>
      <c r="H168" s="286"/>
      <c r="I168" s="287"/>
      <c r="J168" s="286"/>
      <c r="K168" s="287"/>
      <c r="L168" s="286"/>
      <c r="M168" s="287"/>
      <c r="N168" s="286"/>
      <c r="O168" s="287"/>
      <c r="P168" s="286"/>
      <c r="Q168" s="287"/>
      <c r="R168" s="286"/>
      <c r="S168" s="287"/>
      <c r="T168" s="286"/>
      <c r="U168" s="287"/>
      <c r="V168" s="286"/>
      <c r="W168" s="287"/>
      <c r="X168" s="286"/>
      <c r="Y168" s="287"/>
      <c r="Z168" s="65"/>
    </row>
    <row r="169">
      <c r="A169" s="215"/>
      <c r="B169" s="285"/>
      <c r="C169" s="285"/>
      <c r="D169" s="286"/>
      <c r="E169" s="287"/>
      <c r="F169" s="286"/>
      <c r="G169" s="287"/>
      <c r="H169" s="286"/>
      <c r="I169" s="287"/>
      <c r="J169" s="286"/>
      <c r="K169" s="287"/>
      <c r="L169" s="286"/>
      <c r="M169" s="287"/>
      <c r="N169" s="286"/>
      <c r="O169" s="287"/>
      <c r="P169" s="286"/>
      <c r="Q169" s="287"/>
      <c r="R169" s="286"/>
      <c r="S169" s="287"/>
      <c r="T169" s="286"/>
      <c r="U169" s="287"/>
      <c r="V169" s="286"/>
      <c r="W169" s="287"/>
      <c r="X169" s="286"/>
      <c r="Y169" s="287"/>
      <c r="Z169" s="65"/>
    </row>
    <row r="170">
      <c r="A170" s="215"/>
      <c r="B170" s="285"/>
      <c r="C170" s="285"/>
      <c r="D170" s="286"/>
      <c r="E170" s="287"/>
      <c r="F170" s="286"/>
      <c r="G170" s="287"/>
      <c r="H170" s="286"/>
      <c r="I170" s="287"/>
      <c r="J170" s="286"/>
      <c r="K170" s="287"/>
      <c r="L170" s="286"/>
      <c r="M170" s="287"/>
      <c r="N170" s="286"/>
      <c r="O170" s="287"/>
      <c r="P170" s="286"/>
      <c r="Q170" s="287"/>
      <c r="R170" s="286"/>
      <c r="S170" s="287"/>
      <c r="T170" s="286"/>
      <c r="U170" s="287"/>
      <c r="V170" s="286"/>
      <c r="W170" s="287"/>
      <c r="X170" s="286"/>
      <c r="Y170" s="287"/>
      <c r="Z170" s="65"/>
    </row>
    <row r="171">
      <c r="A171" s="215"/>
      <c r="B171" s="285"/>
      <c r="C171" s="285"/>
      <c r="D171" s="286"/>
      <c r="E171" s="287"/>
      <c r="F171" s="286"/>
      <c r="G171" s="287"/>
      <c r="H171" s="286"/>
      <c r="I171" s="287"/>
      <c r="J171" s="286"/>
      <c r="K171" s="287"/>
      <c r="L171" s="286"/>
      <c r="M171" s="287"/>
      <c r="N171" s="286"/>
      <c r="O171" s="287"/>
      <c r="P171" s="286"/>
      <c r="Q171" s="287"/>
      <c r="R171" s="286"/>
      <c r="S171" s="287"/>
      <c r="T171" s="286"/>
      <c r="U171" s="287"/>
      <c r="V171" s="286"/>
      <c r="W171" s="287"/>
      <c r="X171" s="286"/>
      <c r="Y171" s="287"/>
      <c r="Z171" s="65"/>
    </row>
    <row r="172">
      <c r="A172" s="215"/>
      <c r="B172" s="285"/>
      <c r="C172" s="285"/>
      <c r="D172" s="286"/>
      <c r="E172" s="287"/>
      <c r="F172" s="286"/>
      <c r="G172" s="287"/>
      <c r="H172" s="286"/>
      <c r="I172" s="287"/>
      <c r="J172" s="286"/>
      <c r="K172" s="287"/>
      <c r="L172" s="286"/>
      <c r="M172" s="287"/>
      <c r="N172" s="286"/>
      <c r="O172" s="287"/>
      <c r="P172" s="286"/>
      <c r="Q172" s="287"/>
      <c r="R172" s="286"/>
      <c r="S172" s="287"/>
      <c r="T172" s="286"/>
      <c r="U172" s="287"/>
      <c r="V172" s="286"/>
      <c r="W172" s="287"/>
      <c r="X172" s="286"/>
      <c r="Y172" s="287"/>
      <c r="Z172" s="65"/>
    </row>
    <row r="173">
      <c r="A173" s="215"/>
      <c r="B173" s="285"/>
      <c r="C173" s="285"/>
      <c r="D173" s="286"/>
      <c r="E173" s="287"/>
      <c r="F173" s="286"/>
      <c r="G173" s="287"/>
      <c r="H173" s="286"/>
      <c r="I173" s="287"/>
      <c r="J173" s="286"/>
      <c r="K173" s="287"/>
      <c r="L173" s="286"/>
      <c r="M173" s="287"/>
      <c r="N173" s="286"/>
      <c r="O173" s="287"/>
      <c r="P173" s="286"/>
      <c r="Q173" s="287"/>
      <c r="R173" s="286"/>
      <c r="S173" s="287"/>
      <c r="T173" s="286"/>
      <c r="U173" s="287"/>
      <c r="V173" s="286"/>
      <c r="W173" s="287"/>
      <c r="X173" s="286"/>
      <c r="Y173" s="287"/>
      <c r="Z173" s="65"/>
    </row>
    <row r="174">
      <c r="A174" s="215"/>
      <c r="B174" s="285"/>
      <c r="C174" s="285"/>
      <c r="D174" s="286"/>
      <c r="E174" s="287"/>
      <c r="F174" s="286"/>
      <c r="G174" s="287"/>
      <c r="H174" s="286"/>
      <c r="I174" s="287"/>
      <c r="J174" s="286"/>
      <c r="K174" s="287"/>
      <c r="L174" s="286"/>
      <c r="M174" s="287"/>
      <c r="N174" s="286"/>
      <c r="O174" s="287"/>
      <c r="P174" s="286"/>
      <c r="Q174" s="287"/>
      <c r="R174" s="286"/>
      <c r="S174" s="287"/>
      <c r="T174" s="286"/>
      <c r="U174" s="287"/>
      <c r="V174" s="286"/>
      <c r="W174" s="287"/>
      <c r="X174" s="286"/>
      <c r="Y174" s="287"/>
      <c r="Z174" s="65"/>
    </row>
    <row r="175">
      <c r="A175" s="215"/>
      <c r="B175" s="285"/>
      <c r="C175" s="285"/>
      <c r="D175" s="286"/>
      <c r="E175" s="287"/>
      <c r="F175" s="286"/>
      <c r="G175" s="287"/>
      <c r="H175" s="286"/>
      <c r="I175" s="287"/>
      <c r="J175" s="286"/>
      <c r="K175" s="287"/>
      <c r="L175" s="286"/>
      <c r="M175" s="287"/>
      <c r="N175" s="286"/>
      <c r="O175" s="287"/>
      <c r="P175" s="286"/>
      <c r="Q175" s="287"/>
      <c r="R175" s="286"/>
      <c r="S175" s="287"/>
      <c r="T175" s="286"/>
      <c r="U175" s="287"/>
      <c r="V175" s="286"/>
      <c r="W175" s="287"/>
      <c r="X175" s="286"/>
      <c r="Y175" s="287"/>
      <c r="Z175" s="65"/>
    </row>
    <row r="176">
      <c r="A176" s="215"/>
      <c r="B176" s="285"/>
      <c r="C176" s="285"/>
      <c r="D176" s="286"/>
      <c r="E176" s="287"/>
      <c r="F176" s="286"/>
      <c r="G176" s="287"/>
      <c r="H176" s="286"/>
      <c r="I176" s="287"/>
      <c r="J176" s="286"/>
      <c r="K176" s="287"/>
      <c r="L176" s="286"/>
      <c r="M176" s="287"/>
      <c r="N176" s="286"/>
      <c r="O176" s="287"/>
      <c r="P176" s="286"/>
      <c r="Q176" s="287"/>
      <c r="R176" s="286"/>
      <c r="S176" s="287"/>
      <c r="T176" s="286"/>
      <c r="U176" s="287"/>
      <c r="V176" s="286"/>
      <c r="W176" s="287"/>
      <c r="X176" s="286"/>
      <c r="Y176" s="287"/>
      <c r="Z176" s="65"/>
    </row>
    <row r="177">
      <c r="A177" s="215"/>
      <c r="B177" s="285"/>
      <c r="C177" s="285"/>
      <c r="D177" s="286"/>
      <c r="E177" s="287"/>
      <c r="F177" s="286"/>
      <c r="G177" s="287"/>
      <c r="H177" s="286"/>
      <c r="I177" s="287"/>
      <c r="J177" s="286"/>
      <c r="K177" s="287"/>
      <c r="L177" s="286"/>
      <c r="M177" s="287"/>
      <c r="N177" s="286"/>
      <c r="O177" s="287"/>
      <c r="P177" s="286"/>
      <c r="Q177" s="287"/>
      <c r="R177" s="286"/>
      <c r="S177" s="287"/>
      <c r="T177" s="286"/>
      <c r="U177" s="287"/>
      <c r="V177" s="286"/>
      <c r="W177" s="287"/>
      <c r="X177" s="286"/>
      <c r="Y177" s="287"/>
      <c r="Z177" s="65"/>
    </row>
    <row r="178">
      <c r="A178" s="215"/>
      <c r="B178" s="285"/>
      <c r="C178" s="285"/>
      <c r="D178" s="286"/>
      <c r="E178" s="287"/>
      <c r="F178" s="286"/>
      <c r="G178" s="287"/>
      <c r="H178" s="286"/>
      <c r="I178" s="287"/>
      <c r="J178" s="286"/>
      <c r="K178" s="287"/>
      <c r="L178" s="286"/>
      <c r="M178" s="287"/>
      <c r="N178" s="286"/>
      <c r="O178" s="287"/>
      <c r="P178" s="286"/>
      <c r="Q178" s="287"/>
      <c r="R178" s="286"/>
      <c r="S178" s="287"/>
      <c r="T178" s="286"/>
      <c r="U178" s="287"/>
      <c r="V178" s="286"/>
      <c r="W178" s="287"/>
      <c r="X178" s="286"/>
      <c r="Y178" s="287"/>
      <c r="Z178" s="65"/>
    </row>
    <row r="179">
      <c r="A179" s="215"/>
      <c r="B179" s="285"/>
      <c r="C179" s="285"/>
      <c r="D179" s="286"/>
      <c r="E179" s="287"/>
      <c r="F179" s="286"/>
      <c r="G179" s="287"/>
      <c r="H179" s="286"/>
      <c r="I179" s="287"/>
      <c r="J179" s="286"/>
      <c r="K179" s="287"/>
      <c r="L179" s="286"/>
      <c r="M179" s="287"/>
      <c r="N179" s="286"/>
      <c r="O179" s="287"/>
      <c r="P179" s="286"/>
      <c r="Q179" s="287"/>
      <c r="R179" s="286"/>
      <c r="S179" s="287"/>
      <c r="T179" s="286"/>
      <c r="U179" s="287"/>
      <c r="V179" s="286"/>
      <c r="W179" s="287"/>
      <c r="X179" s="286"/>
      <c r="Y179" s="287"/>
      <c r="Z179" s="65"/>
    </row>
    <row r="180">
      <c r="A180" s="215"/>
      <c r="B180" s="285"/>
      <c r="C180" s="285"/>
      <c r="D180" s="286"/>
      <c r="E180" s="287"/>
      <c r="F180" s="286"/>
      <c r="G180" s="287"/>
      <c r="H180" s="286"/>
      <c r="I180" s="287"/>
      <c r="J180" s="286"/>
      <c r="K180" s="287"/>
      <c r="L180" s="286"/>
      <c r="M180" s="287"/>
      <c r="N180" s="286"/>
      <c r="O180" s="287"/>
      <c r="P180" s="286"/>
      <c r="Q180" s="287"/>
      <c r="R180" s="286"/>
      <c r="S180" s="287"/>
      <c r="T180" s="286"/>
      <c r="U180" s="287"/>
      <c r="V180" s="286"/>
      <c r="W180" s="287"/>
      <c r="X180" s="286"/>
      <c r="Y180" s="287"/>
      <c r="Z180" s="65"/>
    </row>
    <row r="181">
      <c r="A181" s="215"/>
      <c r="B181" s="285"/>
      <c r="C181" s="285"/>
      <c r="D181" s="286"/>
      <c r="E181" s="287"/>
      <c r="F181" s="286"/>
      <c r="G181" s="287"/>
      <c r="H181" s="286"/>
      <c r="I181" s="287"/>
      <c r="J181" s="286"/>
      <c r="K181" s="287"/>
      <c r="L181" s="286"/>
      <c r="M181" s="287"/>
      <c r="N181" s="286"/>
      <c r="O181" s="287"/>
      <c r="P181" s="286"/>
      <c r="Q181" s="287"/>
      <c r="R181" s="286"/>
      <c r="S181" s="287"/>
      <c r="T181" s="286"/>
      <c r="U181" s="287"/>
      <c r="V181" s="286"/>
      <c r="W181" s="287"/>
      <c r="X181" s="286"/>
      <c r="Y181" s="287"/>
      <c r="Z181" s="65"/>
    </row>
    <row r="182">
      <c r="A182" s="215"/>
      <c r="B182" s="285"/>
      <c r="C182" s="285"/>
      <c r="D182" s="286"/>
      <c r="E182" s="287"/>
      <c r="F182" s="286"/>
      <c r="G182" s="287"/>
      <c r="H182" s="286"/>
      <c r="I182" s="287"/>
      <c r="J182" s="286"/>
      <c r="K182" s="287"/>
      <c r="L182" s="286"/>
      <c r="M182" s="287"/>
      <c r="N182" s="286"/>
      <c r="O182" s="287"/>
      <c r="P182" s="286"/>
      <c r="Q182" s="287"/>
      <c r="R182" s="286"/>
      <c r="S182" s="287"/>
      <c r="T182" s="286"/>
      <c r="U182" s="287"/>
      <c r="V182" s="286"/>
      <c r="W182" s="287"/>
      <c r="X182" s="286"/>
      <c r="Y182" s="287"/>
      <c r="Z182" s="65"/>
    </row>
    <row r="183">
      <c r="A183" s="215"/>
      <c r="B183" s="285"/>
      <c r="C183" s="285"/>
      <c r="D183" s="286"/>
      <c r="E183" s="287"/>
      <c r="F183" s="286"/>
      <c r="G183" s="287"/>
      <c r="H183" s="286"/>
      <c r="I183" s="287"/>
      <c r="J183" s="286"/>
      <c r="K183" s="287"/>
      <c r="L183" s="286"/>
      <c r="M183" s="287"/>
      <c r="N183" s="286"/>
      <c r="O183" s="287"/>
      <c r="P183" s="286"/>
      <c r="Q183" s="287"/>
      <c r="R183" s="286"/>
      <c r="S183" s="287"/>
      <c r="T183" s="286"/>
      <c r="U183" s="287"/>
      <c r="V183" s="286"/>
      <c r="W183" s="287"/>
      <c r="X183" s="286"/>
      <c r="Y183" s="287"/>
      <c r="Z183" s="65"/>
    </row>
    <row r="184">
      <c r="A184" s="215"/>
      <c r="B184" s="285"/>
      <c r="C184" s="285"/>
      <c r="D184" s="286"/>
      <c r="E184" s="287"/>
      <c r="F184" s="286"/>
      <c r="G184" s="287"/>
      <c r="H184" s="286"/>
      <c r="I184" s="287"/>
      <c r="J184" s="286"/>
      <c r="K184" s="287"/>
      <c r="L184" s="286"/>
      <c r="M184" s="287"/>
      <c r="N184" s="286"/>
      <c r="O184" s="287"/>
      <c r="P184" s="286"/>
      <c r="Q184" s="287"/>
      <c r="R184" s="286"/>
      <c r="S184" s="287"/>
      <c r="T184" s="286"/>
      <c r="U184" s="287"/>
      <c r="V184" s="286"/>
      <c r="W184" s="287"/>
      <c r="X184" s="286"/>
      <c r="Y184" s="287"/>
      <c r="Z184" s="65"/>
    </row>
    <row r="185">
      <c r="A185" s="215"/>
      <c r="B185" s="285"/>
      <c r="C185" s="285"/>
      <c r="D185" s="286"/>
      <c r="E185" s="287"/>
      <c r="F185" s="286"/>
      <c r="G185" s="287"/>
      <c r="H185" s="286"/>
      <c r="I185" s="287"/>
      <c r="J185" s="286"/>
      <c r="K185" s="287"/>
      <c r="L185" s="286"/>
      <c r="M185" s="287"/>
      <c r="N185" s="286"/>
      <c r="O185" s="287"/>
      <c r="P185" s="286"/>
      <c r="Q185" s="287"/>
      <c r="R185" s="286"/>
      <c r="S185" s="287"/>
      <c r="T185" s="286"/>
      <c r="U185" s="287"/>
      <c r="V185" s="286"/>
      <c r="W185" s="287"/>
      <c r="X185" s="286"/>
      <c r="Y185" s="287"/>
      <c r="Z185" s="65"/>
    </row>
    <row r="186">
      <c r="A186" s="215"/>
      <c r="B186" s="285"/>
      <c r="C186" s="285"/>
      <c r="D186" s="286"/>
      <c r="E186" s="287"/>
      <c r="F186" s="286"/>
      <c r="G186" s="287"/>
      <c r="H186" s="286"/>
      <c r="I186" s="287"/>
      <c r="J186" s="286"/>
      <c r="K186" s="287"/>
      <c r="L186" s="286"/>
      <c r="M186" s="287"/>
      <c r="N186" s="286"/>
      <c r="O186" s="287"/>
      <c r="P186" s="286"/>
      <c r="Q186" s="287"/>
      <c r="R186" s="286"/>
      <c r="S186" s="287"/>
      <c r="T186" s="286"/>
      <c r="U186" s="287"/>
      <c r="V186" s="286"/>
      <c r="W186" s="287"/>
      <c r="X186" s="286"/>
      <c r="Y186" s="287"/>
      <c r="Z186" s="65"/>
    </row>
    <row r="187">
      <c r="A187" s="215"/>
      <c r="B187" s="285"/>
      <c r="C187" s="285"/>
      <c r="D187" s="286"/>
      <c r="E187" s="287"/>
      <c r="F187" s="286"/>
      <c r="G187" s="287"/>
      <c r="H187" s="286"/>
      <c r="I187" s="287"/>
      <c r="J187" s="286"/>
      <c r="K187" s="287"/>
      <c r="L187" s="286"/>
      <c r="M187" s="287"/>
      <c r="N187" s="286"/>
      <c r="O187" s="287"/>
      <c r="P187" s="286"/>
      <c r="Q187" s="287"/>
      <c r="R187" s="286"/>
      <c r="S187" s="287"/>
      <c r="T187" s="286"/>
      <c r="U187" s="287"/>
      <c r="V187" s="286"/>
      <c r="W187" s="287"/>
      <c r="X187" s="286"/>
      <c r="Y187" s="287"/>
      <c r="Z187" s="65"/>
    </row>
    <row r="188">
      <c r="A188" s="215"/>
      <c r="B188" s="285"/>
      <c r="C188" s="285"/>
      <c r="D188" s="286"/>
      <c r="E188" s="287"/>
      <c r="F188" s="286"/>
      <c r="G188" s="287"/>
      <c r="H188" s="286"/>
      <c r="I188" s="287"/>
      <c r="J188" s="286"/>
      <c r="K188" s="287"/>
      <c r="L188" s="286"/>
      <c r="M188" s="287"/>
      <c r="N188" s="286"/>
      <c r="O188" s="287"/>
      <c r="P188" s="286"/>
      <c r="Q188" s="287"/>
      <c r="R188" s="286"/>
      <c r="S188" s="287"/>
      <c r="T188" s="286"/>
      <c r="U188" s="287"/>
      <c r="V188" s="286"/>
      <c r="W188" s="287"/>
      <c r="X188" s="286"/>
      <c r="Y188" s="287"/>
      <c r="Z188" s="65"/>
    </row>
    <row r="189">
      <c r="A189" s="215"/>
      <c r="B189" s="285"/>
      <c r="C189" s="285"/>
      <c r="D189" s="286"/>
      <c r="E189" s="287"/>
      <c r="F189" s="286"/>
      <c r="G189" s="287"/>
      <c r="H189" s="286"/>
      <c r="I189" s="287"/>
      <c r="J189" s="286"/>
      <c r="K189" s="287"/>
      <c r="L189" s="286"/>
      <c r="M189" s="287"/>
      <c r="N189" s="286"/>
      <c r="O189" s="287"/>
      <c r="P189" s="286"/>
      <c r="Q189" s="287"/>
      <c r="R189" s="286"/>
      <c r="S189" s="287"/>
      <c r="T189" s="286"/>
      <c r="U189" s="287"/>
      <c r="V189" s="286"/>
      <c r="W189" s="287"/>
      <c r="X189" s="286"/>
      <c r="Y189" s="287"/>
      <c r="Z189" s="65"/>
    </row>
    <row r="190">
      <c r="A190" s="215"/>
      <c r="B190" s="285"/>
      <c r="C190" s="285"/>
      <c r="D190" s="286"/>
      <c r="E190" s="287"/>
      <c r="F190" s="286"/>
      <c r="G190" s="287"/>
      <c r="H190" s="286"/>
      <c r="I190" s="287"/>
      <c r="J190" s="286"/>
      <c r="K190" s="287"/>
      <c r="L190" s="286"/>
      <c r="M190" s="287"/>
      <c r="N190" s="286"/>
      <c r="O190" s="287"/>
      <c r="P190" s="286"/>
      <c r="Q190" s="287"/>
      <c r="R190" s="286"/>
      <c r="S190" s="287"/>
      <c r="T190" s="286"/>
      <c r="U190" s="287"/>
      <c r="V190" s="286"/>
      <c r="W190" s="287"/>
      <c r="X190" s="286"/>
      <c r="Y190" s="287"/>
      <c r="Z190" s="65"/>
    </row>
    <row r="191">
      <c r="A191" s="215"/>
      <c r="B191" s="285"/>
      <c r="C191" s="285"/>
      <c r="D191" s="286"/>
      <c r="E191" s="287"/>
      <c r="F191" s="286"/>
      <c r="G191" s="287"/>
      <c r="H191" s="286"/>
      <c r="I191" s="287"/>
      <c r="J191" s="286"/>
      <c r="K191" s="287"/>
      <c r="L191" s="286"/>
      <c r="M191" s="287"/>
      <c r="N191" s="286"/>
      <c r="O191" s="287"/>
      <c r="P191" s="286"/>
      <c r="Q191" s="287"/>
      <c r="R191" s="286"/>
      <c r="S191" s="287"/>
      <c r="T191" s="286"/>
      <c r="U191" s="287"/>
      <c r="V191" s="286"/>
      <c r="W191" s="287"/>
      <c r="X191" s="286"/>
      <c r="Y191" s="287"/>
      <c r="Z191" s="65"/>
    </row>
    <row r="192">
      <c r="A192" s="215"/>
      <c r="B192" s="285"/>
      <c r="C192" s="285"/>
      <c r="D192" s="286"/>
      <c r="E192" s="287"/>
      <c r="F192" s="286"/>
      <c r="G192" s="287"/>
      <c r="H192" s="286"/>
      <c r="I192" s="287"/>
      <c r="J192" s="286"/>
      <c r="K192" s="287"/>
      <c r="L192" s="286"/>
      <c r="M192" s="287"/>
      <c r="N192" s="286"/>
      <c r="O192" s="287"/>
      <c r="P192" s="286"/>
      <c r="Q192" s="287"/>
      <c r="R192" s="286"/>
      <c r="S192" s="287"/>
      <c r="T192" s="286"/>
      <c r="U192" s="287"/>
      <c r="V192" s="286"/>
      <c r="W192" s="287"/>
      <c r="X192" s="286"/>
      <c r="Y192" s="287"/>
      <c r="Z192" s="65"/>
    </row>
    <row r="193">
      <c r="A193" s="215"/>
      <c r="B193" s="285"/>
      <c r="C193" s="285"/>
      <c r="D193" s="286"/>
      <c r="E193" s="287"/>
      <c r="F193" s="286"/>
      <c r="G193" s="287"/>
      <c r="H193" s="286"/>
      <c r="I193" s="287"/>
      <c r="J193" s="286"/>
      <c r="K193" s="287"/>
      <c r="L193" s="286"/>
      <c r="M193" s="287"/>
      <c r="N193" s="286"/>
      <c r="O193" s="287"/>
      <c r="P193" s="286"/>
      <c r="Q193" s="287"/>
      <c r="R193" s="286"/>
      <c r="S193" s="287"/>
      <c r="T193" s="286"/>
      <c r="U193" s="287"/>
      <c r="V193" s="286"/>
      <c r="W193" s="287"/>
      <c r="X193" s="286"/>
      <c r="Y193" s="287"/>
      <c r="Z193" s="65"/>
    </row>
    <row r="194">
      <c r="A194" s="215"/>
      <c r="B194" s="285"/>
      <c r="C194" s="285"/>
      <c r="D194" s="286"/>
      <c r="E194" s="287"/>
      <c r="F194" s="286"/>
      <c r="G194" s="287"/>
      <c r="H194" s="286"/>
      <c r="I194" s="287"/>
      <c r="J194" s="286"/>
      <c r="K194" s="287"/>
      <c r="L194" s="286"/>
      <c r="M194" s="287"/>
      <c r="N194" s="286"/>
      <c r="O194" s="287"/>
      <c r="P194" s="286"/>
      <c r="Q194" s="287"/>
      <c r="R194" s="286"/>
      <c r="S194" s="287"/>
      <c r="T194" s="286"/>
      <c r="U194" s="287"/>
      <c r="V194" s="286"/>
      <c r="W194" s="287"/>
      <c r="X194" s="286"/>
      <c r="Y194" s="287"/>
      <c r="Z194" s="65"/>
    </row>
    <row r="195">
      <c r="A195" s="215"/>
      <c r="B195" s="285"/>
      <c r="C195" s="285"/>
      <c r="D195" s="286"/>
      <c r="E195" s="287"/>
      <c r="F195" s="286"/>
      <c r="G195" s="287"/>
      <c r="H195" s="286"/>
      <c r="I195" s="287"/>
      <c r="J195" s="286"/>
      <c r="K195" s="287"/>
      <c r="L195" s="286"/>
      <c r="M195" s="287"/>
      <c r="N195" s="286"/>
      <c r="O195" s="287"/>
      <c r="P195" s="286"/>
      <c r="Q195" s="287"/>
      <c r="R195" s="286"/>
      <c r="S195" s="287"/>
      <c r="T195" s="286"/>
      <c r="U195" s="287"/>
      <c r="V195" s="286"/>
      <c r="W195" s="287"/>
      <c r="X195" s="286"/>
      <c r="Y195" s="287"/>
      <c r="Z195" s="65"/>
    </row>
    <row r="196">
      <c r="A196" s="215"/>
      <c r="B196" s="285"/>
      <c r="C196" s="285"/>
      <c r="D196" s="286"/>
      <c r="E196" s="287"/>
      <c r="F196" s="286"/>
      <c r="G196" s="287"/>
      <c r="H196" s="286"/>
      <c r="I196" s="287"/>
      <c r="J196" s="286"/>
      <c r="K196" s="287"/>
      <c r="L196" s="286"/>
      <c r="M196" s="287"/>
      <c r="N196" s="286"/>
      <c r="O196" s="287"/>
      <c r="P196" s="286"/>
      <c r="Q196" s="287"/>
      <c r="R196" s="286"/>
      <c r="S196" s="287"/>
      <c r="T196" s="286"/>
      <c r="U196" s="287"/>
      <c r="V196" s="286"/>
      <c r="W196" s="287"/>
      <c r="X196" s="286"/>
      <c r="Y196" s="287"/>
      <c r="Z196" s="65"/>
    </row>
    <row r="197">
      <c r="A197" s="215"/>
      <c r="B197" s="285"/>
      <c r="C197" s="285"/>
      <c r="D197" s="286"/>
      <c r="E197" s="287"/>
      <c r="F197" s="286"/>
      <c r="G197" s="287"/>
      <c r="H197" s="286"/>
      <c r="I197" s="287"/>
      <c r="J197" s="286"/>
      <c r="K197" s="287"/>
      <c r="L197" s="286"/>
      <c r="M197" s="287"/>
      <c r="N197" s="286"/>
      <c r="O197" s="287"/>
      <c r="P197" s="286"/>
      <c r="Q197" s="287"/>
      <c r="R197" s="286"/>
      <c r="S197" s="287"/>
      <c r="T197" s="286"/>
      <c r="U197" s="287"/>
      <c r="V197" s="286"/>
      <c r="W197" s="287"/>
      <c r="X197" s="286"/>
      <c r="Y197" s="287"/>
      <c r="Z197" s="65"/>
    </row>
    <row r="198">
      <c r="A198" s="215"/>
      <c r="B198" s="285"/>
      <c r="C198" s="285"/>
      <c r="D198" s="286"/>
      <c r="E198" s="287"/>
      <c r="F198" s="286"/>
      <c r="G198" s="287"/>
      <c r="H198" s="286"/>
      <c r="I198" s="287"/>
      <c r="J198" s="286"/>
      <c r="K198" s="287"/>
      <c r="L198" s="286"/>
      <c r="M198" s="287"/>
      <c r="N198" s="286"/>
      <c r="O198" s="287"/>
      <c r="P198" s="286"/>
      <c r="Q198" s="287"/>
      <c r="R198" s="286"/>
      <c r="S198" s="287"/>
      <c r="T198" s="286"/>
      <c r="U198" s="287"/>
      <c r="V198" s="286"/>
      <c r="W198" s="287"/>
      <c r="X198" s="286"/>
      <c r="Y198" s="287"/>
      <c r="Z198" s="65"/>
    </row>
    <row r="199">
      <c r="A199" s="215"/>
      <c r="B199" s="285"/>
      <c r="C199" s="285"/>
      <c r="D199" s="286"/>
      <c r="E199" s="287"/>
      <c r="F199" s="286"/>
      <c r="G199" s="287"/>
      <c r="H199" s="286"/>
      <c r="I199" s="287"/>
      <c r="J199" s="286"/>
      <c r="K199" s="287"/>
      <c r="L199" s="286"/>
      <c r="M199" s="287"/>
      <c r="N199" s="286"/>
      <c r="O199" s="287"/>
      <c r="P199" s="286"/>
      <c r="Q199" s="287"/>
      <c r="R199" s="286"/>
      <c r="S199" s="287"/>
      <c r="T199" s="286"/>
      <c r="U199" s="287"/>
      <c r="V199" s="286"/>
      <c r="W199" s="287"/>
      <c r="X199" s="286"/>
      <c r="Y199" s="287"/>
      <c r="Z199" s="65"/>
    </row>
    <row r="200">
      <c r="A200" s="215"/>
      <c r="B200" s="285"/>
      <c r="C200" s="285"/>
      <c r="D200" s="286"/>
      <c r="E200" s="287"/>
      <c r="F200" s="286"/>
      <c r="G200" s="287"/>
      <c r="H200" s="286"/>
      <c r="I200" s="287"/>
      <c r="J200" s="286"/>
      <c r="K200" s="287"/>
      <c r="L200" s="286"/>
      <c r="M200" s="287"/>
      <c r="N200" s="286"/>
      <c r="O200" s="287"/>
      <c r="P200" s="286"/>
      <c r="Q200" s="287"/>
      <c r="R200" s="286"/>
      <c r="S200" s="287"/>
      <c r="T200" s="286"/>
      <c r="U200" s="287"/>
      <c r="V200" s="286"/>
      <c r="W200" s="287"/>
      <c r="X200" s="286"/>
      <c r="Y200" s="287"/>
      <c r="Z200" s="65"/>
    </row>
    <row r="201">
      <c r="A201" s="215"/>
      <c r="B201" s="285"/>
      <c r="C201" s="285"/>
      <c r="D201" s="286"/>
      <c r="E201" s="287"/>
      <c r="F201" s="286"/>
      <c r="G201" s="287"/>
      <c r="H201" s="286"/>
      <c r="I201" s="287"/>
      <c r="J201" s="286"/>
      <c r="K201" s="287"/>
      <c r="L201" s="286"/>
      <c r="M201" s="287"/>
      <c r="N201" s="286"/>
      <c r="O201" s="287"/>
      <c r="P201" s="286"/>
      <c r="Q201" s="287"/>
      <c r="R201" s="286"/>
      <c r="S201" s="287"/>
      <c r="T201" s="286"/>
      <c r="U201" s="287"/>
      <c r="V201" s="286"/>
      <c r="W201" s="287"/>
      <c r="X201" s="286"/>
      <c r="Y201" s="287"/>
      <c r="Z201" s="65"/>
    </row>
    <row r="202">
      <c r="A202" s="215"/>
      <c r="B202" s="285"/>
      <c r="C202" s="285"/>
      <c r="D202" s="286"/>
      <c r="E202" s="287"/>
      <c r="F202" s="286"/>
      <c r="G202" s="287"/>
      <c r="H202" s="286"/>
      <c r="I202" s="287"/>
      <c r="J202" s="286"/>
      <c r="K202" s="287"/>
      <c r="L202" s="286"/>
      <c r="M202" s="287"/>
      <c r="N202" s="286"/>
      <c r="O202" s="287"/>
      <c r="P202" s="286"/>
      <c r="Q202" s="287"/>
      <c r="R202" s="286"/>
      <c r="S202" s="287"/>
      <c r="T202" s="286"/>
      <c r="U202" s="287"/>
      <c r="V202" s="286"/>
      <c r="W202" s="287"/>
      <c r="X202" s="286"/>
      <c r="Y202" s="287"/>
      <c r="Z202" s="65"/>
    </row>
    <row r="203">
      <c r="A203" s="215"/>
      <c r="B203" s="285"/>
      <c r="C203" s="285"/>
      <c r="D203" s="286"/>
      <c r="E203" s="287"/>
      <c r="F203" s="286"/>
      <c r="G203" s="287"/>
      <c r="H203" s="286"/>
      <c r="I203" s="287"/>
      <c r="J203" s="286"/>
      <c r="K203" s="287"/>
      <c r="L203" s="286"/>
      <c r="M203" s="287"/>
      <c r="N203" s="286"/>
      <c r="O203" s="287"/>
      <c r="P203" s="286"/>
      <c r="Q203" s="287"/>
      <c r="R203" s="286"/>
      <c r="S203" s="287"/>
      <c r="T203" s="286"/>
      <c r="U203" s="287"/>
      <c r="V203" s="286"/>
      <c r="W203" s="287"/>
      <c r="X203" s="286"/>
      <c r="Y203" s="287"/>
      <c r="Z203" s="65"/>
    </row>
    <row r="204">
      <c r="A204" s="215"/>
      <c r="B204" s="285"/>
      <c r="C204" s="285"/>
      <c r="D204" s="286"/>
      <c r="E204" s="287"/>
      <c r="F204" s="286"/>
      <c r="G204" s="287"/>
      <c r="H204" s="286"/>
      <c r="I204" s="287"/>
      <c r="J204" s="286"/>
      <c r="K204" s="287"/>
      <c r="L204" s="286"/>
      <c r="M204" s="287"/>
      <c r="N204" s="286"/>
      <c r="O204" s="287"/>
      <c r="P204" s="286"/>
      <c r="Q204" s="287"/>
      <c r="R204" s="286"/>
      <c r="S204" s="287"/>
      <c r="T204" s="286"/>
      <c r="U204" s="287"/>
      <c r="V204" s="286"/>
      <c r="W204" s="287"/>
      <c r="X204" s="286"/>
      <c r="Y204" s="287"/>
      <c r="Z204" s="65"/>
    </row>
    <row r="205">
      <c r="A205" s="215"/>
      <c r="B205" s="285"/>
      <c r="C205" s="285"/>
      <c r="D205" s="286"/>
      <c r="E205" s="287"/>
      <c r="F205" s="286"/>
      <c r="G205" s="287"/>
      <c r="H205" s="286"/>
      <c r="I205" s="287"/>
      <c r="J205" s="286"/>
      <c r="K205" s="287"/>
      <c r="L205" s="286"/>
      <c r="M205" s="287"/>
      <c r="N205" s="286"/>
      <c r="O205" s="287"/>
      <c r="P205" s="286"/>
      <c r="Q205" s="287"/>
      <c r="R205" s="286"/>
      <c r="S205" s="287"/>
      <c r="T205" s="286"/>
      <c r="U205" s="287"/>
      <c r="V205" s="286"/>
      <c r="W205" s="287"/>
      <c r="X205" s="286"/>
      <c r="Y205" s="287"/>
      <c r="Z205" s="65"/>
    </row>
    <row r="206">
      <c r="A206" s="215"/>
      <c r="B206" s="285"/>
      <c r="C206" s="285"/>
      <c r="D206" s="286"/>
      <c r="E206" s="287"/>
      <c r="F206" s="286"/>
      <c r="G206" s="287"/>
      <c r="H206" s="286"/>
      <c r="I206" s="287"/>
      <c r="J206" s="286"/>
      <c r="K206" s="287"/>
      <c r="L206" s="286"/>
      <c r="M206" s="287"/>
      <c r="N206" s="286"/>
      <c r="O206" s="287"/>
      <c r="P206" s="286"/>
      <c r="Q206" s="287"/>
      <c r="R206" s="286"/>
      <c r="S206" s="287"/>
      <c r="T206" s="286"/>
      <c r="U206" s="287"/>
      <c r="V206" s="286"/>
      <c r="W206" s="287"/>
      <c r="X206" s="286"/>
      <c r="Y206" s="287"/>
      <c r="Z206" s="65"/>
    </row>
    <row r="207">
      <c r="A207" s="215"/>
      <c r="B207" s="285"/>
      <c r="C207" s="285"/>
      <c r="D207" s="286"/>
      <c r="E207" s="287"/>
      <c r="F207" s="286"/>
      <c r="G207" s="287"/>
      <c r="H207" s="286"/>
      <c r="I207" s="287"/>
      <c r="J207" s="286"/>
      <c r="K207" s="287"/>
      <c r="L207" s="286"/>
      <c r="M207" s="287"/>
      <c r="N207" s="286"/>
      <c r="O207" s="287"/>
      <c r="P207" s="286"/>
      <c r="Q207" s="287"/>
      <c r="R207" s="286"/>
      <c r="S207" s="287"/>
      <c r="T207" s="286"/>
      <c r="U207" s="287"/>
      <c r="V207" s="286"/>
      <c r="W207" s="287"/>
      <c r="X207" s="286"/>
      <c r="Y207" s="287"/>
      <c r="Z207" s="65"/>
    </row>
    <row r="208">
      <c r="A208" s="215"/>
      <c r="B208" s="285"/>
      <c r="C208" s="285"/>
      <c r="D208" s="286"/>
      <c r="E208" s="287"/>
      <c r="F208" s="286"/>
      <c r="G208" s="287"/>
      <c r="H208" s="286"/>
      <c r="I208" s="287"/>
      <c r="J208" s="286"/>
      <c r="K208" s="287"/>
      <c r="L208" s="286"/>
      <c r="M208" s="287"/>
      <c r="N208" s="286"/>
      <c r="O208" s="287"/>
      <c r="P208" s="286"/>
      <c r="Q208" s="287"/>
      <c r="R208" s="286"/>
      <c r="S208" s="287"/>
      <c r="T208" s="286"/>
      <c r="U208" s="287"/>
      <c r="V208" s="286"/>
      <c r="W208" s="287"/>
      <c r="X208" s="286"/>
      <c r="Y208" s="287"/>
      <c r="Z208" s="65"/>
    </row>
    <row r="209">
      <c r="A209" s="215"/>
      <c r="B209" s="285"/>
      <c r="C209" s="285"/>
      <c r="D209" s="286"/>
      <c r="E209" s="287"/>
      <c r="F209" s="286"/>
      <c r="G209" s="287"/>
      <c r="H209" s="286"/>
      <c r="I209" s="287"/>
      <c r="J209" s="286"/>
      <c r="K209" s="287"/>
      <c r="L209" s="286"/>
      <c r="M209" s="287"/>
      <c r="N209" s="286"/>
      <c r="O209" s="287"/>
      <c r="P209" s="286"/>
      <c r="Q209" s="287"/>
      <c r="R209" s="286"/>
      <c r="S209" s="287"/>
      <c r="T209" s="286"/>
      <c r="U209" s="287"/>
      <c r="V209" s="286"/>
      <c r="W209" s="287"/>
      <c r="X209" s="286"/>
      <c r="Y209" s="287"/>
      <c r="Z209" s="65"/>
    </row>
    <row r="210">
      <c r="A210" s="215"/>
      <c r="B210" s="285"/>
      <c r="C210" s="285"/>
      <c r="D210" s="286"/>
      <c r="E210" s="287"/>
      <c r="F210" s="286"/>
      <c r="G210" s="287"/>
      <c r="H210" s="286"/>
      <c r="I210" s="287"/>
      <c r="J210" s="286"/>
      <c r="K210" s="287"/>
      <c r="L210" s="286"/>
      <c r="M210" s="287"/>
      <c r="N210" s="286"/>
      <c r="O210" s="287"/>
      <c r="P210" s="286"/>
      <c r="Q210" s="287"/>
      <c r="R210" s="286"/>
      <c r="S210" s="287"/>
      <c r="T210" s="286"/>
      <c r="U210" s="287"/>
      <c r="V210" s="286"/>
      <c r="W210" s="287"/>
      <c r="X210" s="286"/>
      <c r="Y210" s="287"/>
      <c r="Z210" s="65"/>
    </row>
    <row r="211">
      <c r="A211" s="215"/>
      <c r="B211" s="285"/>
      <c r="C211" s="285"/>
      <c r="D211" s="286"/>
      <c r="E211" s="287"/>
      <c r="F211" s="286"/>
      <c r="G211" s="287"/>
      <c r="H211" s="286"/>
      <c r="I211" s="287"/>
      <c r="J211" s="286"/>
      <c r="K211" s="287"/>
      <c r="L211" s="286"/>
      <c r="M211" s="287"/>
      <c r="N211" s="286"/>
      <c r="O211" s="287"/>
      <c r="P211" s="286"/>
      <c r="Q211" s="287"/>
      <c r="R211" s="286"/>
      <c r="S211" s="287"/>
      <c r="T211" s="286"/>
      <c r="U211" s="287"/>
      <c r="V211" s="286"/>
      <c r="W211" s="287"/>
      <c r="X211" s="286"/>
      <c r="Y211" s="287"/>
      <c r="Z211" s="65"/>
    </row>
    <row r="212">
      <c r="A212" s="215"/>
      <c r="B212" s="285"/>
      <c r="C212" s="285"/>
      <c r="D212" s="286"/>
      <c r="E212" s="287"/>
      <c r="F212" s="286"/>
      <c r="G212" s="287"/>
      <c r="H212" s="286"/>
      <c r="I212" s="287"/>
      <c r="J212" s="286"/>
      <c r="K212" s="287"/>
      <c r="L212" s="286"/>
      <c r="M212" s="287"/>
      <c r="N212" s="286"/>
      <c r="O212" s="287"/>
      <c r="P212" s="286"/>
      <c r="Q212" s="287"/>
      <c r="R212" s="286"/>
      <c r="S212" s="287"/>
      <c r="T212" s="286"/>
      <c r="U212" s="287"/>
      <c r="V212" s="286"/>
      <c r="W212" s="287"/>
      <c r="X212" s="286"/>
      <c r="Y212" s="287"/>
      <c r="Z212" s="65"/>
    </row>
    <row r="213">
      <c r="A213" s="215"/>
      <c r="B213" s="285"/>
      <c r="C213" s="285"/>
      <c r="D213" s="286"/>
      <c r="E213" s="287"/>
      <c r="F213" s="286"/>
      <c r="G213" s="287"/>
      <c r="H213" s="286"/>
      <c r="I213" s="287"/>
      <c r="J213" s="286"/>
      <c r="K213" s="287"/>
      <c r="L213" s="286"/>
      <c r="M213" s="287"/>
      <c r="N213" s="286"/>
      <c r="O213" s="287"/>
      <c r="P213" s="286"/>
      <c r="Q213" s="287"/>
      <c r="R213" s="286"/>
      <c r="S213" s="287"/>
      <c r="T213" s="286"/>
      <c r="U213" s="287"/>
      <c r="V213" s="286"/>
      <c r="W213" s="287"/>
      <c r="X213" s="286"/>
      <c r="Y213" s="287"/>
      <c r="Z213" s="65"/>
    </row>
    <row r="214">
      <c r="A214" s="215"/>
      <c r="B214" s="285"/>
      <c r="C214" s="285"/>
      <c r="D214" s="286"/>
      <c r="E214" s="287"/>
      <c r="F214" s="286"/>
      <c r="G214" s="287"/>
      <c r="H214" s="286"/>
      <c r="I214" s="287"/>
      <c r="J214" s="286"/>
      <c r="K214" s="287"/>
      <c r="L214" s="286"/>
      <c r="M214" s="287"/>
      <c r="N214" s="286"/>
      <c r="O214" s="287"/>
      <c r="P214" s="286"/>
      <c r="Q214" s="287"/>
      <c r="R214" s="286"/>
      <c r="S214" s="287"/>
      <c r="T214" s="286"/>
      <c r="U214" s="287"/>
      <c r="V214" s="286"/>
      <c r="W214" s="287"/>
      <c r="X214" s="286"/>
      <c r="Y214" s="287"/>
      <c r="Z214" s="65"/>
    </row>
    <row r="215">
      <c r="A215" s="215"/>
      <c r="B215" s="285"/>
      <c r="C215" s="285"/>
      <c r="D215" s="286"/>
      <c r="E215" s="287"/>
      <c r="F215" s="286"/>
      <c r="G215" s="287"/>
      <c r="H215" s="286"/>
      <c r="I215" s="287"/>
      <c r="J215" s="286"/>
      <c r="K215" s="287"/>
      <c r="L215" s="286"/>
      <c r="M215" s="287"/>
      <c r="N215" s="286"/>
      <c r="O215" s="287"/>
      <c r="P215" s="286"/>
      <c r="Q215" s="287"/>
      <c r="R215" s="286"/>
      <c r="S215" s="287"/>
      <c r="T215" s="286"/>
      <c r="U215" s="287"/>
      <c r="V215" s="286"/>
      <c r="W215" s="287"/>
      <c r="X215" s="286"/>
      <c r="Y215" s="287"/>
      <c r="Z215" s="65"/>
    </row>
    <row r="216">
      <c r="A216" s="215"/>
      <c r="B216" s="285"/>
      <c r="C216" s="285"/>
      <c r="D216" s="286"/>
      <c r="E216" s="287"/>
      <c r="F216" s="286"/>
      <c r="G216" s="287"/>
      <c r="H216" s="286"/>
      <c r="I216" s="287"/>
      <c r="J216" s="286"/>
      <c r="K216" s="287"/>
      <c r="L216" s="286"/>
      <c r="M216" s="287"/>
      <c r="N216" s="286"/>
      <c r="O216" s="287"/>
      <c r="P216" s="286"/>
      <c r="Q216" s="287"/>
      <c r="R216" s="286"/>
      <c r="S216" s="287"/>
      <c r="T216" s="286"/>
      <c r="U216" s="287"/>
      <c r="V216" s="286"/>
      <c r="W216" s="287"/>
      <c r="X216" s="286"/>
      <c r="Y216" s="287"/>
      <c r="Z216" s="65"/>
    </row>
    <row r="217">
      <c r="A217" s="215"/>
      <c r="B217" s="285"/>
      <c r="C217" s="285"/>
      <c r="D217" s="286"/>
      <c r="E217" s="287"/>
      <c r="F217" s="286"/>
      <c r="G217" s="287"/>
      <c r="H217" s="286"/>
      <c r="I217" s="287"/>
      <c r="J217" s="286"/>
      <c r="K217" s="287"/>
      <c r="L217" s="286"/>
      <c r="M217" s="287"/>
      <c r="N217" s="286"/>
      <c r="O217" s="287"/>
      <c r="P217" s="286"/>
      <c r="Q217" s="287"/>
      <c r="R217" s="286"/>
      <c r="S217" s="287"/>
      <c r="T217" s="286"/>
      <c r="U217" s="287"/>
      <c r="V217" s="286"/>
      <c r="W217" s="287"/>
      <c r="X217" s="286"/>
      <c r="Y217" s="287"/>
      <c r="Z217" s="65"/>
    </row>
    <row r="218">
      <c r="A218" s="215"/>
      <c r="B218" s="285"/>
      <c r="C218" s="285"/>
      <c r="D218" s="286"/>
      <c r="E218" s="287"/>
      <c r="F218" s="286"/>
      <c r="G218" s="287"/>
      <c r="H218" s="286"/>
      <c r="I218" s="287"/>
      <c r="J218" s="286"/>
      <c r="K218" s="287"/>
      <c r="L218" s="286"/>
      <c r="M218" s="287"/>
      <c r="N218" s="286"/>
      <c r="O218" s="287"/>
      <c r="P218" s="286"/>
      <c r="Q218" s="287"/>
      <c r="R218" s="286"/>
      <c r="S218" s="287"/>
      <c r="T218" s="286"/>
      <c r="U218" s="287"/>
      <c r="V218" s="286"/>
      <c r="W218" s="287"/>
      <c r="X218" s="286"/>
      <c r="Y218" s="287"/>
      <c r="Z218" s="65"/>
    </row>
    <row r="219">
      <c r="A219" s="215"/>
      <c r="B219" s="285"/>
      <c r="C219" s="285"/>
      <c r="D219" s="286"/>
      <c r="E219" s="287"/>
      <c r="F219" s="286"/>
      <c r="G219" s="287"/>
      <c r="H219" s="286"/>
      <c r="I219" s="287"/>
      <c r="J219" s="286"/>
      <c r="K219" s="287"/>
      <c r="L219" s="286"/>
      <c r="M219" s="287"/>
      <c r="N219" s="286"/>
      <c r="O219" s="287"/>
      <c r="P219" s="286"/>
      <c r="Q219" s="287"/>
      <c r="R219" s="286"/>
      <c r="S219" s="287"/>
      <c r="T219" s="286"/>
      <c r="U219" s="287"/>
      <c r="V219" s="286"/>
      <c r="W219" s="287"/>
      <c r="X219" s="286"/>
      <c r="Y219" s="287"/>
      <c r="Z219" s="65"/>
    </row>
    <row r="220">
      <c r="A220" s="215"/>
      <c r="B220" s="285"/>
      <c r="C220" s="285"/>
      <c r="D220" s="286"/>
      <c r="E220" s="287"/>
      <c r="F220" s="286"/>
      <c r="G220" s="287"/>
      <c r="H220" s="286"/>
      <c r="I220" s="287"/>
      <c r="J220" s="286"/>
      <c r="K220" s="287"/>
      <c r="L220" s="286"/>
      <c r="M220" s="287"/>
      <c r="N220" s="286"/>
      <c r="O220" s="287"/>
      <c r="P220" s="286"/>
      <c r="Q220" s="287"/>
      <c r="R220" s="286"/>
      <c r="S220" s="287"/>
      <c r="T220" s="286"/>
      <c r="U220" s="287"/>
      <c r="V220" s="286"/>
      <c r="W220" s="287"/>
      <c r="X220" s="286"/>
      <c r="Y220" s="287"/>
      <c r="Z220" s="65"/>
    </row>
    <row r="221">
      <c r="A221" s="215"/>
      <c r="B221" s="285"/>
      <c r="C221" s="285"/>
      <c r="D221" s="286"/>
      <c r="E221" s="287"/>
      <c r="F221" s="286"/>
      <c r="G221" s="287"/>
      <c r="H221" s="286"/>
      <c r="I221" s="287"/>
      <c r="J221" s="286"/>
      <c r="K221" s="287"/>
      <c r="L221" s="286"/>
      <c r="M221" s="287"/>
      <c r="N221" s="286"/>
      <c r="O221" s="287"/>
      <c r="P221" s="286"/>
      <c r="Q221" s="287"/>
      <c r="R221" s="286"/>
      <c r="S221" s="287"/>
      <c r="T221" s="286"/>
      <c r="U221" s="287"/>
      <c r="V221" s="286"/>
      <c r="W221" s="287"/>
      <c r="X221" s="286"/>
      <c r="Y221" s="287"/>
      <c r="Z221" s="65"/>
    </row>
    <row r="222">
      <c r="A222" s="215"/>
      <c r="B222" s="285"/>
      <c r="C222" s="285"/>
      <c r="D222" s="286"/>
      <c r="E222" s="287"/>
      <c r="F222" s="286"/>
      <c r="G222" s="287"/>
      <c r="H222" s="286"/>
      <c r="I222" s="287"/>
      <c r="J222" s="286"/>
      <c r="K222" s="287"/>
      <c r="L222" s="286"/>
      <c r="M222" s="287"/>
      <c r="N222" s="286"/>
      <c r="O222" s="287"/>
      <c r="P222" s="286"/>
      <c r="Q222" s="287"/>
      <c r="R222" s="286"/>
      <c r="S222" s="287"/>
      <c r="T222" s="286"/>
      <c r="U222" s="287"/>
      <c r="V222" s="286"/>
      <c r="W222" s="287"/>
      <c r="X222" s="286"/>
      <c r="Y222" s="287"/>
      <c r="Z222" s="65"/>
    </row>
    <row r="223">
      <c r="A223" s="215"/>
      <c r="B223" s="285"/>
      <c r="C223" s="285"/>
      <c r="D223" s="286"/>
      <c r="E223" s="287"/>
      <c r="F223" s="286"/>
      <c r="G223" s="287"/>
      <c r="H223" s="286"/>
      <c r="I223" s="287"/>
      <c r="J223" s="286"/>
      <c r="K223" s="287"/>
      <c r="L223" s="286"/>
      <c r="M223" s="287"/>
      <c r="N223" s="286"/>
      <c r="O223" s="287"/>
      <c r="P223" s="286"/>
      <c r="Q223" s="287"/>
      <c r="R223" s="286"/>
      <c r="S223" s="287"/>
      <c r="T223" s="286"/>
      <c r="U223" s="287"/>
      <c r="V223" s="286"/>
      <c r="W223" s="287"/>
      <c r="X223" s="286"/>
      <c r="Y223" s="287"/>
      <c r="Z223" s="65"/>
    </row>
    <row r="224">
      <c r="A224" s="215"/>
      <c r="B224" s="285"/>
      <c r="C224" s="285"/>
      <c r="D224" s="286"/>
      <c r="E224" s="287"/>
      <c r="F224" s="286"/>
      <c r="G224" s="287"/>
      <c r="H224" s="286"/>
      <c r="I224" s="287"/>
      <c r="J224" s="286"/>
      <c r="K224" s="287"/>
      <c r="L224" s="286"/>
      <c r="M224" s="287"/>
      <c r="N224" s="286"/>
      <c r="O224" s="287"/>
      <c r="P224" s="286"/>
      <c r="Q224" s="287"/>
      <c r="R224" s="286"/>
      <c r="S224" s="287"/>
      <c r="T224" s="286"/>
      <c r="U224" s="287"/>
      <c r="V224" s="286"/>
      <c r="W224" s="287"/>
      <c r="X224" s="286"/>
      <c r="Y224" s="287"/>
      <c r="Z224" s="65"/>
    </row>
    <row r="225">
      <c r="A225" s="215"/>
      <c r="B225" s="285"/>
      <c r="C225" s="285"/>
      <c r="D225" s="286"/>
      <c r="E225" s="287"/>
      <c r="F225" s="286"/>
      <c r="G225" s="287"/>
      <c r="H225" s="286"/>
      <c r="I225" s="287"/>
      <c r="J225" s="286"/>
      <c r="K225" s="287"/>
      <c r="L225" s="286"/>
      <c r="M225" s="287"/>
      <c r="N225" s="286"/>
      <c r="O225" s="287"/>
      <c r="P225" s="286"/>
      <c r="Q225" s="287"/>
      <c r="R225" s="286"/>
      <c r="S225" s="287"/>
      <c r="T225" s="286"/>
      <c r="U225" s="287"/>
      <c r="V225" s="286"/>
      <c r="W225" s="287"/>
      <c r="X225" s="286"/>
      <c r="Y225" s="287"/>
      <c r="Z225" s="65"/>
    </row>
    <row r="226">
      <c r="A226" s="215"/>
      <c r="B226" s="285"/>
      <c r="C226" s="285"/>
      <c r="D226" s="286"/>
      <c r="E226" s="287"/>
      <c r="F226" s="286"/>
      <c r="G226" s="287"/>
      <c r="H226" s="286"/>
      <c r="I226" s="287"/>
      <c r="J226" s="286"/>
      <c r="K226" s="287"/>
      <c r="L226" s="286"/>
      <c r="M226" s="287"/>
      <c r="N226" s="286"/>
      <c r="O226" s="287"/>
      <c r="P226" s="286"/>
      <c r="Q226" s="287"/>
      <c r="R226" s="286"/>
      <c r="S226" s="287"/>
      <c r="T226" s="286"/>
      <c r="U226" s="287"/>
      <c r="V226" s="286"/>
      <c r="W226" s="287"/>
      <c r="X226" s="286"/>
      <c r="Y226" s="287"/>
      <c r="Z226" s="65"/>
    </row>
    <row r="227">
      <c r="A227" s="215"/>
      <c r="B227" s="285"/>
      <c r="C227" s="285"/>
      <c r="D227" s="286"/>
      <c r="E227" s="287"/>
      <c r="F227" s="286"/>
      <c r="G227" s="287"/>
      <c r="H227" s="286"/>
      <c r="I227" s="287"/>
      <c r="J227" s="286"/>
      <c r="K227" s="287"/>
      <c r="L227" s="286"/>
      <c r="M227" s="287"/>
      <c r="N227" s="286"/>
      <c r="O227" s="287"/>
      <c r="P227" s="286"/>
      <c r="Q227" s="287"/>
      <c r="R227" s="286"/>
      <c r="S227" s="287"/>
      <c r="T227" s="286"/>
      <c r="U227" s="287"/>
      <c r="V227" s="286"/>
      <c r="W227" s="287"/>
      <c r="X227" s="286"/>
      <c r="Y227" s="287"/>
      <c r="Z227" s="65"/>
    </row>
    <row r="228">
      <c r="A228" s="215"/>
      <c r="B228" s="285"/>
      <c r="C228" s="285"/>
      <c r="D228" s="286"/>
      <c r="E228" s="287"/>
      <c r="F228" s="286"/>
      <c r="G228" s="287"/>
      <c r="H228" s="286"/>
      <c r="I228" s="287"/>
      <c r="J228" s="286"/>
      <c r="K228" s="287"/>
      <c r="L228" s="286"/>
      <c r="M228" s="287"/>
      <c r="N228" s="286"/>
      <c r="O228" s="287"/>
      <c r="P228" s="286"/>
      <c r="Q228" s="287"/>
      <c r="R228" s="286"/>
      <c r="S228" s="287"/>
      <c r="T228" s="286"/>
      <c r="U228" s="287"/>
      <c r="V228" s="286"/>
      <c r="W228" s="287"/>
      <c r="X228" s="286"/>
      <c r="Y228" s="287"/>
      <c r="Z228" s="65"/>
    </row>
    <row r="229">
      <c r="A229" s="215"/>
      <c r="B229" s="285"/>
      <c r="C229" s="285"/>
      <c r="D229" s="286"/>
      <c r="E229" s="287"/>
      <c r="F229" s="286"/>
      <c r="G229" s="287"/>
      <c r="H229" s="286"/>
      <c r="I229" s="287"/>
      <c r="J229" s="286"/>
      <c r="K229" s="287"/>
      <c r="L229" s="286"/>
      <c r="M229" s="287"/>
      <c r="N229" s="286"/>
      <c r="O229" s="287"/>
      <c r="P229" s="286"/>
      <c r="Q229" s="287"/>
      <c r="R229" s="286"/>
      <c r="S229" s="287"/>
      <c r="T229" s="286"/>
      <c r="U229" s="287"/>
      <c r="V229" s="286"/>
      <c r="W229" s="287"/>
      <c r="X229" s="286"/>
      <c r="Y229" s="287"/>
      <c r="Z229" s="65"/>
    </row>
    <row r="230">
      <c r="A230" s="215"/>
      <c r="B230" s="285"/>
      <c r="C230" s="285"/>
      <c r="D230" s="286"/>
      <c r="E230" s="287"/>
      <c r="F230" s="286"/>
      <c r="G230" s="287"/>
      <c r="H230" s="286"/>
      <c r="I230" s="287"/>
      <c r="J230" s="286"/>
      <c r="K230" s="287"/>
      <c r="L230" s="286"/>
      <c r="M230" s="287"/>
      <c r="N230" s="286"/>
      <c r="O230" s="287"/>
      <c r="P230" s="286"/>
      <c r="Q230" s="287"/>
      <c r="R230" s="286"/>
      <c r="S230" s="287"/>
      <c r="T230" s="286"/>
      <c r="U230" s="287"/>
      <c r="V230" s="286"/>
      <c r="W230" s="287"/>
      <c r="X230" s="286"/>
      <c r="Y230" s="287"/>
      <c r="Z230" s="65"/>
    </row>
    <row r="231">
      <c r="A231" s="215"/>
      <c r="B231" s="285"/>
      <c r="C231" s="285"/>
      <c r="D231" s="286"/>
      <c r="E231" s="287"/>
      <c r="F231" s="286"/>
      <c r="G231" s="287"/>
      <c r="H231" s="286"/>
      <c r="I231" s="287"/>
      <c r="J231" s="286"/>
      <c r="K231" s="287"/>
      <c r="L231" s="286"/>
      <c r="M231" s="287"/>
      <c r="N231" s="286"/>
      <c r="O231" s="287"/>
      <c r="P231" s="286"/>
      <c r="Q231" s="287"/>
      <c r="R231" s="286"/>
      <c r="S231" s="287"/>
      <c r="T231" s="286"/>
      <c r="U231" s="287"/>
      <c r="V231" s="286"/>
      <c r="W231" s="287"/>
      <c r="X231" s="286"/>
      <c r="Y231" s="287"/>
      <c r="Z231" s="65"/>
    </row>
    <row r="232">
      <c r="A232" s="215"/>
      <c r="B232" s="285"/>
      <c r="C232" s="285"/>
      <c r="D232" s="286"/>
      <c r="E232" s="287"/>
      <c r="F232" s="286"/>
      <c r="G232" s="287"/>
      <c r="H232" s="286"/>
      <c r="I232" s="287"/>
      <c r="J232" s="286"/>
      <c r="K232" s="287"/>
      <c r="L232" s="286"/>
      <c r="M232" s="287"/>
      <c r="N232" s="286"/>
      <c r="O232" s="287"/>
      <c r="P232" s="286"/>
      <c r="Q232" s="287"/>
      <c r="R232" s="286"/>
      <c r="S232" s="287"/>
      <c r="T232" s="286"/>
      <c r="U232" s="287"/>
      <c r="V232" s="286"/>
      <c r="W232" s="287"/>
      <c r="X232" s="286"/>
      <c r="Y232" s="287"/>
      <c r="Z232" s="65"/>
    </row>
    <row r="233">
      <c r="A233" s="215"/>
      <c r="B233" s="285"/>
      <c r="C233" s="285"/>
      <c r="D233" s="286"/>
      <c r="E233" s="287"/>
      <c r="F233" s="286"/>
      <c r="G233" s="287"/>
      <c r="H233" s="286"/>
      <c r="I233" s="287"/>
      <c r="J233" s="286"/>
      <c r="K233" s="287"/>
      <c r="L233" s="286"/>
      <c r="M233" s="287"/>
      <c r="N233" s="286"/>
      <c r="O233" s="287"/>
      <c r="P233" s="286"/>
      <c r="Q233" s="287"/>
      <c r="R233" s="286"/>
      <c r="S233" s="287"/>
      <c r="T233" s="286"/>
      <c r="U233" s="287"/>
      <c r="V233" s="286"/>
      <c r="W233" s="287"/>
      <c r="X233" s="286"/>
      <c r="Y233" s="287"/>
      <c r="Z233" s="65"/>
    </row>
    <row r="234">
      <c r="A234" s="215"/>
      <c r="B234" s="285"/>
      <c r="C234" s="285"/>
      <c r="D234" s="286"/>
      <c r="E234" s="287"/>
      <c r="F234" s="286"/>
      <c r="G234" s="287"/>
      <c r="H234" s="286"/>
      <c r="I234" s="287"/>
      <c r="J234" s="286"/>
      <c r="K234" s="287"/>
      <c r="L234" s="286"/>
      <c r="M234" s="287"/>
      <c r="N234" s="286"/>
      <c r="O234" s="287"/>
      <c r="P234" s="286"/>
      <c r="Q234" s="287"/>
      <c r="R234" s="286"/>
      <c r="S234" s="287"/>
      <c r="T234" s="286"/>
      <c r="U234" s="287"/>
      <c r="V234" s="286"/>
      <c r="W234" s="287"/>
      <c r="X234" s="286"/>
      <c r="Y234" s="287"/>
      <c r="Z234" s="65"/>
    </row>
    <row r="235">
      <c r="A235" s="215"/>
      <c r="B235" s="285"/>
      <c r="C235" s="285"/>
      <c r="D235" s="286"/>
      <c r="E235" s="287"/>
      <c r="F235" s="286"/>
      <c r="G235" s="287"/>
      <c r="H235" s="286"/>
      <c r="I235" s="287"/>
      <c r="J235" s="286"/>
      <c r="K235" s="287"/>
      <c r="L235" s="286"/>
      <c r="M235" s="287"/>
      <c r="N235" s="286"/>
      <c r="O235" s="287"/>
      <c r="P235" s="286"/>
      <c r="Q235" s="287"/>
      <c r="R235" s="286"/>
      <c r="S235" s="287"/>
      <c r="T235" s="286"/>
      <c r="U235" s="287"/>
      <c r="V235" s="286"/>
      <c r="W235" s="287"/>
      <c r="X235" s="286"/>
      <c r="Y235" s="287"/>
      <c r="Z235" s="65"/>
    </row>
    <row r="236">
      <c r="A236" s="215"/>
      <c r="B236" s="285"/>
      <c r="C236" s="285"/>
      <c r="D236" s="286"/>
      <c r="E236" s="287"/>
      <c r="F236" s="286"/>
      <c r="G236" s="287"/>
      <c r="H236" s="286"/>
      <c r="I236" s="287"/>
      <c r="J236" s="286"/>
      <c r="K236" s="287"/>
      <c r="L236" s="286"/>
      <c r="M236" s="287"/>
      <c r="N236" s="286"/>
      <c r="O236" s="287"/>
      <c r="P236" s="286"/>
      <c r="Q236" s="287"/>
      <c r="R236" s="286"/>
      <c r="S236" s="287"/>
      <c r="T236" s="286"/>
      <c r="U236" s="287"/>
      <c r="V236" s="286"/>
      <c r="W236" s="287"/>
      <c r="X236" s="286"/>
      <c r="Y236" s="287"/>
      <c r="Z236" s="65"/>
    </row>
    <row r="237">
      <c r="A237" s="215"/>
      <c r="B237" s="285"/>
      <c r="C237" s="285"/>
      <c r="D237" s="286"/>
      <c r="E237" s="287"/>
      <c r="F237" s="286"/>
      <c r="G237" s="287"/>
      <c r="H237" s="286"/>
      <c r="I237" s="287"/>
      <c r="J237" s="286"/>
      <c r="K237" s="287"/>
      <c r="L237" s="286"/>
      <c r="M237" s="287"/>
      <c r="N237" s="286"/>
      <c r="O237" s="287"/>
      <c r="P237" s="286"/>
      <c r="Q237" s="287"/>
      <c r="R237" s="286"/>
      <c r="S237" s="287"/>
      <c r="T237" s="286"/>
      <c r="U237" s="287"/>
      <c r="V237" s="286"/>
      <c r="W237" s="287"/>
      <c r="X237" s="286"/>
      <c r="Y237" s="287"/>
      <c r="Z237" s="65"/>
    </row>
    <row r="238">
      <c r="A238" s="215"/>
      <c r="B238" s="285"/>
      <c r="C238" s="285"/>
      <c r="D238" s="286"/>
      <c r="E238" s="287"/>
      <c r="F238" s="286"/>
      <c r="G238" s="287"/>
      <c r="H238" s="286"/>
      <c r="I238" s="287"/>
      <c r="J238" s="286"/>
      <c r="K238" s="287"/>
      <c r="L238" s="286"/>
      <c r="M238" s="287"/>
      <c r="N238" s="286"/>
      <c r="O238" s="287"/>
      <c r="P238" s="286"/>
      <c r="Q238" s="287"/>
      <c r="R238" s="286"/>
      <c r="S238" s="287"/>
      <c r="T238" s="286"/>
      <c r="U238" s="287"/>
      <c r="V238" s="286"/>
      <c r="W238" s="287"/>
      <c r="X238" s="286"/>
      <c r="Y238" s="287"/>
      <c r="Z238" s="65"/>
    </row>
    <row r="239">
      <c r="A239" s="215"/>
      <c r="B239" s="285"/>
      <c r="C239" s="285"/>
      <c r="D239" s="286"/>
      <c r="E239" s="287"/>
      <c r="F239" s="286"/>
      <c r="G239" s="287"/>
      <c r="H239" s="286"/>
      <c r="I239" s="287"/>
      <c r="J239" s="286"/>
      <c r="K239" s="287"/>
      <c r="L239" s="286"/>
      <c r="M239" s="287"/>
      <c r="N239" s="286"/>
      <c r="O239" s="287"/>
      <c r="P239" s="286"/>
      <c r="Q239" s="287"/>
      <c r="R239" s="286"/>
      <c r="S239" s="287"/>
      <c r="T239" s="286"/>
      <c r="U239" s="287"/>
      <c r="V239" s="286"/>
      <c r="W239" s="287"/>
      <c r="X239" s="286"/>
      <c r="Y239" s="287"/>
      <c r="Z239" s="65"/>
    </row>
    <row r="240">
      <c r="A240" s="215"/>
      <c r="B240" s="285"/>
      <c r="C240" s="285"/>
      <c r="D240" s="286"/>
      <c r="E240" s="287"/>
      <c r="F240" s="286"/>
      <c r="G240" s="287"/>
      <c r="H240" s="286"/>
      <c r="I240" s="287"/>
      <c r="J240" s="286"/>
      <c r="K240" s="287"/>
      <c r="L240" s="286"/>
      <c r="M240" s="287"/>
      <c r="N240" s="286"/>
      <c r="O240" s="287"/>
      <c r="P240" s="286"/>
      <c r="Q240" s="287"/>
      <c r="R240" s="286"/>
      <c r="S240" s="287"/>
      <c r="T240" s="286"/>
      <c r="U240" s="287"/>
      <c r="V240" s="286"/>
      <c r="W240" s="287"/>
      <c r="X240" s="286"/>
      <c r="Y240" s="287"/>
      <c r="Z240" s="65"/>
    </row>
    <row r="241">
      <c r="A241" s="215"/>
      <c r="B241" s="285"/>
      <c r="C241" s="285"/>
      <c r="D241" s="286"/>
      <c r="E241" s="287"/>
      <c r="F241" s="286"/>
      <c r="G241" s="287"/>
      <c r="H241" s="286"/>
      <c r="I241" s="287"/>
      <c r="J241" s="286"/>
      <c r="K241" s="287"/>
      <c r="L241" s="286"/>
      <c r="M241" s="287"/>
      <c r="N241" s="286"/>
      <c r="O241" s="287"/>
      <c r="P241" s="286"/>
      <c r="Q241" s="287"/>
      <c r="R241" s="286"/>
      <c r="S241" s="287"/>
      <c r="T241" s="286"/>
      <c r="U241" s="287"/>
      <c r="V241" s="286"/>
      <c r="W241" s="287"/>
      <c r="X241" s="286"/>
      <c r="Y241" s="287"/>
      <c r="Z241" s="65"/>
    </row>
    <row r="242">
      <c r="A242" s="215"/>
      <c r="B242" s="285"/>
      <c r="C242" s="285"/>
      <c r="D242" s="286"/>
      <c r="E242" s="287"/>
      <c r="F242" s="286"/>
      <c r="G242" s="287"/>
      <c r="H242" s="286"/>
      <c r="I242" s="287"/>
      <c r="J242" s="286"/>
      <c r="K242" s="287"/>
      <c r="L242" s="286"/>
      <c r="M242" s="287"/>
      <c r="N242" s="286"/>
      <c r="O242" s="287"/>
      <c r="P242" s="286"/>
      <c r="Q242" s="287"/>
      <c r="R242" s="286"/>
      <c r="S242" s="287"/>
      <c r="T242" s="286"/>
      <c r="U242" s="287"/>
      <c r="V242" s="286"/>
      <c r="W242" s="287"/>
      <c r="X242" s="286"/>
      <c r="Y242" s="287"/>
      <c r="Z242" s="65"/>
    </row>
    <row r="243">
      <c r="A243" s="215"/>
      <c r="B243" s="285"/>
      <c r="C243" s="285"/>
      <c r="D243" s="286"/>
      <c r="E243" s="287"/>
      <c r="F243" s="286"/>
      <c r="G243" s="287"/>
      <c r="H243" s="286"/>
      <c r="I243" s="287"/>
      <c r="J243" s="286"/>
      <c r="K243" s="287"/>
      <c r="L243" s="286"/>
      <c r="M243" s="287"/>
      <c r="N243" s="286"/>
      <c r="O243" s="287"/>
      <c r="P243" s="286"/>
      <c r="Q243" s="287"/>
      <c r="R243" s="286"/>
      <c r="S243" s="287"/>
      <c r="T243" s="286"/>
      <c r="U243" s="287"/>
      <c r="V243" s="286"/>
      <c r="W243" s="287"/>
      <c r="X243" s="286"/>
      <c r="Y243" s="287"/>
      <c r="Z243" s="65"/>
    </row>
    <row r="244">
      <c r="A244" s="215"/>
      <c r="B244" s="285"/>
      <c r="C244" s="285"/>
      <c r="D244" s="286"/>
      <c r="E244" s="287"/>
      <c r="F244" s="286"/>
      <c r="G244" s="287"/>
      <c r="H244" s="286"/>
      <c r="I244" s="287"/>
      <c r="J244" s="286"/>
      <c r="K244" s="287"/>
      <c r="L244" s="286"/>
      <c r="M244" s="287"/>
      <c r="N244" s="286"/>
      <c r="O244" s="287"/>
      <c r="P244" s="286"/>
      <c r="Q244" s="287"/>
      <c r="R244" s="286"/>
      <c r="S244" s="287"/>
      <c r="T244" s="286"/>
      <c r="U244" s="287"/>
      <c r="V244" s="286"/>
      <c r="W244" s="287"/>
      <c r="X244" s="286"/>
      <c r="Y244" s="287"/>
      <c r="Z244" s="65"/>
    </row>
    <row r="245">
      <c r="A245" s="215"/>
      <c r="B245" s="285"/>
      <c r="C245" s="285"/>
      <c r="D245" s="286"/>
      <c r="E245" s="287"/>
      <c r="F245" s="286"/>
      <c r="G245" s="287"/>
      <c r="H245" s="286"/>
      <c r="I245" s="287"/>
      <c r="J245" s="286"/>
      <c r="K245" s="287"/>
      <c r="L245" s="286"/>
      <c r="M245" s="287"/>
      <c r="N245" s="286"/>
      <c r="O245" s="287"/>
      <c r="P245" s="286"/>
      <c r="Q245" s="287"/>
      <c r="R245" s="286"/>
      <c r="S245" s="287"/>
      <c r="T245" s="286"/>
      <c r="U245" s="287"/>
      <c r="V245" s="286"/>
      <c r="W245" s="287"/>
      <c r="X245" s="286"/>
      <c r="Y245" s="287"/>
      <c r="Z245" s="65"/>
    </row>
    <row r="246">
      <c r="A246" s="215"/>
      <c r="B246" s="285"/>
      <c r="C246" s="285"/>
      <c r="D246" s="286"/>
      <c r="E246" s="287"/>
      <c r="F246" s="286"/>
      <c r="G246" s="287"/>
      <c r="H246" s="286"/>
      <c r="I246" s="287"/>
      <c r="J246" s="286"/>
      <c r="K246" s="287"/>
      <c r="L246" s="286"/>
      <c r="M246" s="287"/>
      <c r="N246" s="286"/>
      <c r="O246" s="287"/>
      <c r="P246" s="286"/>
      <c r="Q246" s="287"/>
      <c r="R246" s="286"/>
      <c r="S246" s="287"/>
      <c r="T246" s="286"/>
      <c r="U246" s="287"/>
      <c r="V246" s="286"/>
      <c r="W246" s="287"/>
      <c r="X246" s="286"/>
      <c r="Y246" s="287"/>
      <c r="Z246" s="65"/>
    </row>
    <row r="247">
      <c r="A247" s="215"/>
      <c r="B247" s="285"/>
      <c r="C247" s="285"/>
      <c r="D247" s="286"/>
      <c r="E247" s="287"/>
      <c r="F247" s="286"/>
      <c r="G247" s="287"/>
      <c r="H247" s="286"/>
      <c r="I247" s="287"/>
      <c r="J247" s="286"/>
      <c r="K247" s="287"/>
      <c r="L247" s="286"/>
      <c r="M247" s="287"/>
      <c r="N247" s="286"/>
      <c r="O247" s="287"/>
      <c r="P247" s="286"/>
      <c r="Q247" s="287"/>
      <c r="R247" s="286"/>
      <c r="S247" s="287"/>
      <c r="T247" s="286"/>
      <c r="U247" s="287"/>
      <c r="V247" s="286"/>
      <c r="W247" s="287"/>
      <c r="X247" s="286"/>
      <c r="Y247" s="287"/>
      <c r="Z247" s="65"/>
    </row>
    <row r="248">
      <c r="A248" s="215"/>
      <c r="B248" s="285"/>
      <c r="C248" s="285"/>
      <c r="D248" s="286"/>
      <c r="E248" s="287"/>
      <c r="F248" s="286"/>
      <c r="G248" s="287"/>
      <c r="H248" s="286"/>
      <c r="I248" s="287"/>
      <c r="J248" s="286"/>
      <c r="K248" s="287"/>
      <c r="L248" s="286"/>
      <c r="M248" s="287"/>
      <c r="N248" s="286"/>
      <c r="O248" s="287"/>
      <c r="P248" s="286"/>
      <c r="Q248" s="287"/>
      <c r="R248" s="286"/>
      <c r="S248" s="287"/>
      <c r="T248" s="286"/>
      <c r="U248" s="287"/>
      <c r="V248" s="286"/>
      <c r="W248" s="287"/>
      <c r="X248" s="286"/>
      <c r="Y248" s="287"/>
      <c r="Z248" s="65"/>
    </row>
    <row r="249">
      <c r="A249" s="215"/>
      <c r="B249" s="285"/>
      <c r="C249" s="285"/>
      <c r="D249" s="286"/>
      <c r="E249" s="287"/>
      <c r="F249" s="286"/>
      <c r="G249" s="287"/>
      <c r="H249" s="286"/>
      <c r="I249" s="287"/>
      <c r="J249" s="286"/>
      <c r="K249" s="287"/>
      <c r="L249" s="286"/>
      <c r="M249" s="287"/>
      <c r="N249" s="286"/>
      <c r="O249" s="287"/>
      <c r="P249" s="286"/>
      <c r="Q249" s="287"/>
      <c r="R249" s="286"/>
      <c r="S249" s="287"/>
      <c r="T249" s="286"/>
      <c r="U249" s="287"/>
      <c r="V249" s="286"/>
      <c r="W249" s="287"/>
      <c r="X249" s="286"/>
      <c r="Y249" s="287"/>
      <c r="Z249" s="65"/>
    </row>
    <row r="250">
      <c r="A250" s="215"/>
      <c r="B250" s="285"/>
      <c r="C250" s="285"/>
      <c r="D250" s="286"/>
      <c r="E250" s="287"/>
      <c r="F250" s="286"/>
      <c r="G250" s="287"/>
      <c r="H250" s="286"/>
      <c r="I250" s="287"/>
      <c r="J250" s="286"/>
      <c r="K250" s="287"/>
      <c r="L250" s="286"/>
      <c r="M250" s="287"/>
      <c r="N250" s="286"/>
      <c r="O250" s="287"/>
      <c r="P250" s="286"/>
      <c r="Q250" s="287"/>
      <c r="R250" s="286"/>
      <c r="S250" s="287"/>
      <c r="T250" s="286"/>
      <c r="U250" s="287"/>
      <c r="V250" s="286"/>
      <c r="W250" s="287"/>
      <c r="X250" s="286"/>
      <c r="Y250" s="287"/>
      <c r="Z250" s="65"/>
    </row>
    <row r="251">
      <c r="A251" s="215"/>
      <c r="B251" s="285"/>
      <c r="C251" s="285"/>
      <c r="D251" s="286"/>
      <c r="E251" s="287"/>
      <c r="F251" s="286"/>
      <c r="G251" s="287"/>
      <c r="H251" s="286"/>
      <c r="I251" s="287"/>
      <c r="J251" s="286"/>
      <c r="K251" s="287"/>
      <c r="L251" s="286"/>
      <c r="M251" s="287"/>
      <c r="N251" s="286"/>
      <c r="O251" s="287"/>
      <c r="P251" s="286"/>
      <c r="Q251" s="287"/>
      <c r="R251" s="286"/>
      <c r="S251" s="287"/>
      <c r="T251" s="286"/>
      <c r="U251" s="287"/>
      <c r="V251" s="286"/>
      <c r="W251" s="287"/>
      <c r="X251" s="286"/>
      <c r="Y251" s="287"/>
      <c r="Z251" s="65"/>
    </row>
    <row r="252">
      <c r="A252" s="215"/>
      <c r="B252" s="285"/>
      <c r="C252" s="285"/>
      <c r="D252" s="286"/>
      <c r="E252" s="287"/>
      <c r="F252" s="286"/>
      <c r="G252" s="287"/>
      <c r="H252" s="286"/>
      <c r="I252" s="287"/>
      <c r="J252" s="286"/>
      <c r="K252" s="287"/>
      <c r="L252" s="286"/>
      <c r="M252" s="287"/>
      <c r="N252" s="286"/>
      <c r="O252" s="287"/>
      <c r="P252" s="286"/>
      <c r="Q252" s="287"/>
      <c r="R252" s="286"/>
      <c r="S252" s="287"/>
      <c r="T252" s="286"/>
      <c r="U252" s="287"/>
      <c r="V252" s="286"/>
      <c r="W252" s="287"/>
      <c r="X252" s="286"/>
      <c r="Y252" s="287"/>
      <c r="Z252" s="65"/>
    </row>
    <row r="253">
      <c r="A253" s="215"/>
      <c r="B253" s="285"/>
      <c r="C253" s="285"/>
      <c r="D253" s="286"/>
      <c r="E253" s="287"/>
      <c r="F253" s="286"/>
      <c r="G253" s="287"/>
      <c r="H253" s="286"/>
      <c r="I253" s="287"/>
      <c r="J253" s="286"/>
      <c r="K253" s="287"/>
      <c r="L253" s="286"/>
      <c r="M253" s="287"/>
      <c r="N253" s="286"/>
      <c r="O253" s="287"/>
      <c r="P253" s="286"/>
      <c r="Q253" s="287"/>
      <c r="R253" s="286"/>
      <c r="S253" s="287"/>
      <c r="T253" s="286"/>
      <c r="U253" s="287"/>
      <c r="V253" s="286"/>
      <c r="W253" s="287"/>
      <c r="X253" s="286"/>
      <c r="Y253" s="287"/>
      <c r="Z253" s="65"/>
    </row>
    <row r="254">
      <c r="A254" s="215"/>
      <c r="B254" s="285"/>
      <c r="C254" s="285"/>
      <c r="D254" s="286"/>
      <c r="E254" s="287"/>
      <c r="F254" s="286"/>
      <c r="G254" s="287"/>
      <c r="H254" s="286"/>
      <c r="I254" s="287"/>
      <c r="J254" s="286"/>
      <c r="K254" s="287"/>
      <c r="L254" s="286"/>
      <c r="M254" s="287"/>
      <c r="N254" s="286"/>
      <c r="O254" s="287"/>
      <c r="P254" s="286"/>
      <c r="Q254" s="287"/>
      <c r="R254" s="286"/>
      <c r="S254" s="287"/>
      <c r="T254" s="286"/>
      <c r="U254" s="287"/>
      <c r="V254" s="286"/>
      <c r="W254" s="287"/>
      <c r="X254" s="286"/>
      <c r="Y254" s="287"/>
      <c r="Z254" s="65"/>
    </row>
    <row r="255">
      <c r="A255" s="215"/>
      <c r="B255" s="285"/>
      <c r="C255" s="285"/>
      <c r="D255" s="286"/>
      <c r="E255" s="287"/>
      <c r="F255" s="286"/>
      <c r="G255" s="287"/>
      <c r="H255" s="286"/>
      <c r="I255" s="287"/>
      <c r="J255" s="286"/>
      <c r="K255" s="287"/>
      <c r="L255" s="286"/>
      <c r="M255" s="287"/>
      <c r="N255" s="286"/>
      <c r="O255" s="287"/>
      <c r="P255" s="286"/>
      <c r="Q255" s="287"/>
      <c r="R255" s="286"/>
      <c r="S255" s="287"/>
      <c r="T255" s="286"/>
      <c r="U255" s="287"/>
      <c r="V255" s="286"/>
      <c r="W255" s="287"/>
      <c r="X255" s="286"/>
      <c r="Y255" s="287"/>
      <c r="Z255" s="65"/>
    </row>
    <row r="256">
      <c r="A256" s="215"/>
      <c r="B256" s="285"/>
      <c r="C256" s="285"/>
      <c r="D256" s="286"/>
      <c r="E256" s="287"/>
      <c r="F256" s="286"/>
      <c r="G256" s="287"/>
      <c r="H256" s="286"/>
      <c r="I256" s="287"/>
      <c r="J256" s="286"/>
      <c r="K256" s="287"/>
      <c r="L256" s="286"/>
      <c r="M256" s="287"/>
      <c r="N256" s="286"/>
      <c r="O256" s="287"/>
      <c r="P256" s="286"/>
      <c r="Q256" s="287"/>
      <c r="R256" s="286"/>
      <c r="S256" s="287"/>
      <c r="T256" s="286"/>
      <c r="U256" s="287"/>
      <c r="V256" s="286"/>
      <c r="W256" s="287"/>
      <c r="X256" s="286"/>
      <c r="Y256" s="287"/>
      <c r="Z256" s="65"/>
    </row>
    <row r="257">
      <c r="A257" s="215"/>
      <c r="B257" s="285"/>
      <c r="C257" s="285"/>
      <c r="D257" s="286"/>
      <c r="E257" s="287"/>
      <c r="F257" s="286"/>
      <c r="G257" s="287"/>
      <c r="H257" s="286"/>
      <c r="I257" s="287"/>
      <c r="J257" s="286"/>
      <c r="K257" s="287"/>
      <c r="L257" s="286"/>
      <c r="M257" s="287"/>
      <c r="N257" s="286"/>
      <c r="O257" s="287"/>
      <c r="P257" s="286"/>
      <c r="Q257" s="287"/>
      <c r="R257" s="286"/>
      <c r="S257" s="287"/>
      <c r="T257" s="286"/>
      <c r="U257" s="287"/>
      <c r="V257" s="286"/>
      <c r="W257" s="287"/>
      <c r="X257" s="286"/>
      <c r="Y257" s="287"/>
      <c r="Z257" s="65"/>
    </row>
    <row r="258">
      <c r="A258" s="215"/>
      <c r="B258" s="285"/>
      <c r="C258" s="285"/>
      <c r="D258" s="286"/>
      <c r="E258" s="287"/>
      <c r="F258" s="286"/>
      <c r="G258" s="287"/>
      <c r="H258" s="286"/>
      <c r="I258" s="287"/>
      <c r="J258" s="286"/>
      <c r="K258" s="287"/>
      <c r="L258" s="286"/>
      <c r="M258" s="287"/>
      <c r="N258" s="286"/>
      <c r="O258" s="287"/>
      <c r="P258" s="286"/>
      <c r="Q258" s="287"/>
      <c r="R258" s="286"/>
      <c r="S258" s="287"/>
      <c r="T258" s="286"/>
      <c r="U258" s="287"/>
      <c r="V258" s="286"/>
      <c r="W258" s="287"/>
      <c r="X258" s="286"/>
      <c r="Y258" s="287"/>
      <c r="Z258" s="65"/>
    </row>
    <row r="259">
      <c r="A259" s="215"/>
      <c r="B259" s="285"/>
      <c r="C259" s="285"/>
      <c r="D259" s="286"/>
      <c r="E259" s="287"/>
      <c r="F259" s="286"/>
      <c r="G259" s="287"/>
      <c r="H259" s="286"/>
      <c r="I259" s="287"/>
      <c r="J259" s="286"/>
      <c r="K259" s="287"/>
      <c r="L259" s="286"/>
      <c r="M259" s="287"/>
      <c r="N259" s="286"/>
      <c r="O259" s="287"/>
      <c r="P259" s="286"/>
      <c r="Q259" s="287"/>
      <c r="R259" s="286"/>
      <c r="S259" s="287"/>
      <c r="T259" s="286"/>
      <c r="U259" s="287"/>
      <c r="V259" s="286"/>
      <c r="W259" s="287"/>
      <c r="X259" s="286"/>
      <c r="Y259" s="287"/>
      <c r="Z259" s="65"/>
    </row>
    <row r="260">
      <c r="A260" s="215"/>
      <c r="B260" s="285"/>
      <c r="C260" s="285"/>
      <c r="D260" s="286"/>
      <c r="E260" s="287"/>
      <c r="F260" s="286"/>
      <c r="G260" s="287"/>
      <c r="H260" s="286"/>
      <c r="I260" s="287"/>
      <c r="J260" s="286"/>
      <c r="K260" s="287"/>
      <c r="L260" s="286"/>
      <c r="M260" s="287"/>
      <c r="N260" s="286"/>
      <c r="O260" s="287"/>
      <c r="P260" s="286"/>
      <c r="Q260" s="287"/>
      <c r="R260" s="286"/>
      <c r="S260" s="287"/>
      <c r="T260" s="286"/>
      <c r="U260" s="287"/>
      <c r="V260" s="286"/>
      <c r="W260" s="287"/>
      <c r="X260" s="286"/>
      <c r="Y260" s="287"/>
      <c r="Z260" s="65"/>
    </row>
    <row r="261">
      <c r="A261" s="215"/>
      <c r="B261" s="285"/>
      <c r="C261" s="285"/>
      <c r="D261" s="286"/>
      <c r="E261" s="287"/>
      <c r="F261" s="286"/>
      <c r="G261" s="287"/>
      <c r="H261" s="286"/>
      <c r="I261" s="287"/>
      <c r="J261" s="286"/>
      <c r="K261" s="287"/>
      <c r="L261" s="286"/>
      <c r="M261" s="287"/>
      <c r="N261" s="286"/>
      <c r="O261" s="287"/>
      <c r="P261" s="286"/>
      <c r="Q261" s="287"/>
      <c r="R261" s="286"/>
      <c r="S261" s="287"/>
      <c r="T261" s="286"/>
      <c r="U261" s="287"/>
      <c r="V261" s="286"/>
      <c r="W261" s="287"/>
      <c r="X261" s="286"/>
      <c r="Y261" s="287"/>
      <c r="Z261" s="65"/>
    </row>
    <row r="262">
      <c r="A262" s="215"/>
      <c r="B262" s="285"/>
      <c r="C262" s="285"/>
      <c r="D262" s="286"/>
      <c r="E262" s="287"/>
      <c r="F262" s="286"/>
      <c r="G262" s="287"/>
      <c r="H262" s="286"/>
      <c r="I262" s="287"/>
      <c r="J262" s="286"/>
      <c r="K262" s="287"/>
      <c r="L262" s="286"/>
      <c r="M262" s="287"/>
      <c r="N262" s="286"/>
      <c r="O262" s="287"/>
      <c r="P262" s="286"/>
      <c r="Q262" s="287"/>
      <c r="R262" s="286"/>
      <c r="S262" s="287"/>
      <c r="T262" s="286"/>
      <c r="U262" s="287"/>
      <c r="V262" s="286"/>
      <c r="W262" s="287"/>
      <c r="X262" s="286"/>
      <c r="Y262" s="287"/>
      <c r="Z262" s="65"/>
    </row>
    <row r="263">
      <c r="A263" s="215"/>
      <c r="B263" s="285"/>
      <c r="C263" s="285"/>
      <c r="D263" s="286"/>
      <c r="E263" s="287"/>
      <c r="F263" s="286"/>
      <c r="G263" s="287"/>
      <c r="H263" s="286"/>
      <c r="I263" s="287"/>
      <c r="J263" s="286"/>
      <c r="K263" s="287"/>
      <c r="L263" s="286"/>
      <c r="M263" s="287"/>
      <c r="N263" s="286"/>
      <c r="O263" s="287"/>
      <c r="P263" s="286"/>
      <c r="Q263" s="287"/>
      <c r="R263" s="286"/>
      <c r="S263" s="287"/>
      <c r="T263" s="286"/>
      <c r="U263" s="287"/>
      <c r="V263" s="286"/>
      <c r="W263" s="287"/>
      <c r="X263" s="286"/>
      <c r="Y263" s="287"/>
      <c r="Z263" s="65"/>
    </row>
    <row r="264">
      <c r="A264" s="215"/>
      <c r="B264" s="285"/>
      <c r="C264" s="285"/>
      <c r="D264" s="286"/>
      <c r="E264" s="287"/>
      <c r="F264" s="286"/>
      <c r="G264" s="287"/>
      <c r="H264" s="286"/>
      <c r="I264" s="287"/>
      <c r="J264" s="286"/>
      <c r="K264" s="287"/>
      <c r="L264" s="286"/>
      <c r="M264" s="287"/>
      <c r="N264" s="286"/>
      <c r="O264" s="287"/>
      <c r="P264" s="286"/>
      <c r="Q264" s="287"/>
      <c r="R264" s="286"/>
      <c r="S264" s="287"/>
      <c r="T264" s="286"/>
      <c r="U264" s="287"/>
      <c r="V264" s="286"/>
      <c r="W264" s="287"/>
      <c r="X264" s="286"/>
      <c r="Y264" s="287"/>
      <c r="Z264" s="65"/>
    </row>
    <row r="265">
      <c r="A265" s="215"/>
      <c r="B265" s="285"/>
      <c r="C265" s="285"/>
      <c r="D265" s="286"/>
      <c r="E265" s="287"/>
      <c r="F265" s="286"/>
      <c r="G265" s="287"/>
      <c r="H265" s="286"/>
      <c r="I265" s="287"/>
      <c r="J265" s="286"/>
      <c r="K265" s="287"/>
      <c r="L265" s="286"/>
      <c r="M265" s="287"/>
      <c r="N265" s="286"/>
      <c r="O265" s="287"/>
      <c r="P265" s="286"/>
      <c r="Q265" s="287"/>
      <c r="R265" s="286"/>
      <c r="S265" s="287"/>
      <c r="T265" s="286"/>
      <c r="U265" s="287"/>
      <c r="V265" s="286"/>
      <c r="W265" s="287"/>
      <c r="X265" s="286"/>
      <c r="Y265" s="287"/>
      <c r="Z265" s="65"/>
    </row>
    <row r="266">
      <c r="A266" s="215"/>
      <c r="B266" s="285"/>
      <c r="C266" s="285"/>
      <c r="D266" s="286"/>
      <c r="E266" s="287"/>
      <c r="F266" s="286"/>
      <c r="G266" s="287"/>
      <c r="H266" s="286"/>
      <c r="I266" s="287"/>
      <c r="J266" s="286"/>
      <c r="K266" s="287"/>
      <c r="L266" s="286"/>
      <c r="M266" s="287"/>
      <c r="N266" s="286"/>
      <c r="O266" s="287"/>
      <c r="P266" s="286"/>
      <c r="Q266" s="287"/>
      <c r="R266" s="286"/>
      <c r="S266" s="287"/>
      <c r="T266" s="286"/>
      <c r="U266" s="287"/>
      <c r="V266" s="286"/>
      <c r="W266" s="287"/>
      <c r="X266" s="286"/>
      <c r="Y266" s="287"/>
      <c r="Z266" s="65"/>
    </row>
    <row r="267">
      <c r="A267" s="215"/>
      <c r="B267" s="285"/>
      <c r="C267" s="285"/>
      <c r="D267" s="286"/>
      <c r="E267" s="287"/>
      <c r="F267" s="286"/>
      <c r="G267" s="287"/>
      <c r="H267" s="286"/>
      <c r="I267" s="287"/>
      <c r="J267" s="286"/>
      <c r="K267" s="287"/>
      <c r="L267" s="286"/>
      <c r="M267" s="287"/>
      <c r="N267" s="286"/>
      <c r="O267" s="287"/>
      <c r="P267" s="286"/>
      <c r="Q267" s="287"/>
      <c r="R267" s="286"/>
      <c r="S267" s="287"/>
      <c r="T267" s="286"/>
      <c r="U267" s="287"/>
      <c r="V267" s="286"/>
      <c r="W267" s="287"/>
      <c r="X267" s="286"/>
      <c r="Y267" s="287"/>
      <c r="Z267" s="65"/>
    </row>
    <row r="268">
      <c r="A268" s="215"/>
      <c r="B268" s="285"/>
      <c r="C268" s="285"/>
      <c r="D268" s="286"/>
      <c r="E268" s="287"/>
      <c r="F268" s="286"/>
      <c r="G268" s="287"/>
      <c r="H268" s="286"/>
      <c r="I268" s="287"/>
      <c r="J268" s="286"/>
      <c r="K268" s="287"/>
      <c r="L268" s="286"/>
      <c r="M268" s="287"/>
      <c r="N268" s="286"/>
      <c r="O268" s="287"/>
      <c r="P268" s="286"/>
      <c r="Q268" s="287"/>
      <c r="R268" s="286"/>
      <c r="S268" s="287"/>
      <c r="T268" s="286"/>
      <c r="U268" s="287"/>
      <c r="V268" s="286"/>
      <c r="W268" s="287"/>
      <c r="X268" s="286"/>
      <c r="Y268" s="287"/>
      <c r="Z268" s="65"/>
    </row>
    <row r="269">
      <c r="A269" s="215"/>
      <c r="B269" s="285"/>
      <c r="C269" s="285"/>
      <c r="D269" s="286"/>
      <c r="E269" s="287"/>
      <c r="F269" s="286"/>
      <c r="G269" s="287"/>
      <c r="H269" s="286"/>
      <c r="I269" s="287"/>
      <c r="J269" s="286"/>
      <c r="K269" s="287"/>
      <c r="L269" s="286"/>
      <c r="M269" s="287"/>
      <c r="N269" s="286"/>
      <c r="O269" s="287"/>
      <c r="P269" s="286"/>
      <c r="Q269" s="287"/>
      <c r="R269" s="286"/>
      <c r="S269" s="287"/>
      <c r="T269" s="286"/>
      <c r="U269" s="287"/>
      <c r="V269" s="286"/>
      <c r="W269" s="287"/>
      <c r="X269" s="286"/>
      <c r="Y269" s="287"/>
      <c r="Z269" s="65"/>
    </row>
    <row r="270">
      <c r="A270" s="215"/>
      <c r="B270" s="285"/>
      <c r="C270" s="285"/>
      <c r="D270" s="286"/>
      <c r="E270" s="287"/>
      <c r="F270" s="286"/>
      <c r="G270" s="287"/>
      <c r="H270" s="286"/>
      <c r="I270" s="287"/>
      <c r="J270" s="286"/>
      <c r="K270" s="287"/>
      <c r="L270" s="286"/>
      <c r="M270" s="287"/>
      <c r="N270" s="286"/>
      <c r="O270" s="287"/>
      <c r="P270" s="286"/>
      <c r="Q270" s="287"/>
      <c r="R270" s="286"/>
      <c r="S270" s="287"/>
      <c r="T270" s="286"/>
      <c r="U270" s="287"/>
      <c r="V270" s="286"/>
      <c r="W270" s="287"/>
      <c r="X270" s="286"/>
      <c r="Y270" s="287"/>
      <c r="Z270" s="65"/>
    </row>
    <row r="271">
      <c r="A271" s="215"/>
      <c r="B271" s="285"/>
      <c r="C271" s="285"/>
      <c r="D271" s="286"/>
      <c r="E271" s="287"/>
      <c r="F271" s="286"/>
      <c r="G271" s="287"/>
      <c r="H271" s="286"/>
      <c r="I271" s="287"/>
      <c r="J271" s="286"/>
      <c r="K271" s="287"/>
      <c r="L271" s="286"/>
      <c r="M271" s="287"/>
      <c r="N271" s="286"/>
      <c r="O271" s="287"/>
      <c r="P271" s="286"/>
      <c r="Q271" s="287"/>
      <c r="R271" s="286"/>
      <c r="S271" s="287"/>
      <c r="T271" s="286"/>
      <c r="U271" s="287"/>
      <c r="V271" s="286"/>
      <c r="W271" s="287"/>
      <c r="X271" s="286"/>
      <c r="Y271" s="287"/>
      <c r="Z271" s="65"/>
    </row>
    <row r="272">
      <c r="A272" s="215"/>
      <c r="B272" s="285"/>
      <c r="C272" s="285"/>
      <c r="D272" s="286"/>
      <c r="E272" s="287"/>
      <c r="F272" s="286"/>
      <c r="G272" s="287"/>
      <c r="H272" s="286"/>
      <c r="I272" s="287"/>
      <c r="J272" s="286"/>
      <c r="K272" s="287"/>
      <c r="L272" s="286"/>
      <c r="M272" s="287"/>
      <c r="N272" s="286"/>
      <c r="O272" s="287"/>
      <c r="P272" s="286"/>
      <c r="Q272" s="287"/>
      <c r="R272" s="286"/>
      <c r="S272" s="287"/>
      <c r="T272" s="286"/>
      <c r="U272" s="287"/>
      <c r="V272" s="286"/>
      <c r="W272" s="287"/>
      <c r="X272" s="286"/>
      <c r="Y272" s="287"/>
      <c r="Z272" s="65"/>
    </row>
    <row r="273">
      <c r="A273" s="215"/>
      <c r="B273" s="285"/>
      <c r="C273" s="285"/>
      <c r="D273" s="286"/>
      <c r="E273" s="287"/>
      <c r="F273" s="286"/>
      <c r="G273" s="287"/>
      <c r="H273" s="286"/>
      <c r="I273" s="287"/>
      <c r="J273" s="286"/>
      <c r="K273" s="287"/>
      <c r="L273" s="286"/>
      <c r="M273" s="287"/>
      <c r="N273" s="286"/>
      <c r="O273" s="287"/>
      <c r="P273" s="286"/>
      <c r="Q273" s="287"/>
      <c r="R273" s="286"/>
      <c r="S273" s="287"/>
      <c r="T273" s="286"/>
      <c r="U273" s="287"/>
      <c r="V273" s="286"/>
      <c r="W273" s="287"/>
      <c r="X273" s="286"/>
      <c r="Y273" s="287"/>
      <c r="Z273" s="65"/>
    </row>
    <row r="274">
      <c r="A274" s="215"/>
      <c r="B274" s="285"/>
      <c r="C274" s="285"/>
      <c r="D274" s="286"/>
      <c r="E274" s="287"/>
      <c r="F274" s="286"/>
      <c r="G274" s="287"/>
      <c r="H274" s="286"/>
      <c r="I274" s="287"/>
      <c r="J274" s="286"/>
      <c r="K274" s="287"/>
      <c r="L274" s="286"/>
      <c r="M274" s="287"/>
      <c r="N274" s="286"/>
      <c r="O274" s="287"/>
      <c r="P274" s="286"/>
      <c r="Q274" s="287"/>
      <c r="R274" s="286"/>
      <c r="S274" s="287"/>
      <c r="T274" s="286"/>
      <c r="U274" s="287"/>
      <c r="V274" s="286"/>
      <c r="W274" s="287"/>
      <c r="X274" s="286"/>
      <c r="Y274" s="287"/>
      <c r="Z274" s="65"/>
    </row>
    <row r="275">
      <c r="A275" s="215"/>
      <c r="B275" s="285"/>
      <c r="C275" s="285"/>
      <c r="D275" s="286"/>
      <c r="E275" s="287"/>
      <c r="F275" s="286"/>
      <c r="G275" s="287"/>
      <c r="H275" s="286"/>
      <c r="I275" s="287"/>
      <c r="J275" s="286"/>
      <c r="K275" s="287"/>
      <c r="L275" s="286"/>
      <c r="M275" s="287"/>
      <c r="N275" s="286"/>
      <c r="O275" s="287"/>
      <c r="P275" s="286"/>
      <c r="Q275" s="287"/>
      <c r="R275" s="286"/>
      <c r="S275" s="287"/>
      <c r="T275" s="286"/>
      <c r="U275" s="287"/>
      <c r="V275" s="286"/>
      <c r="W275" s="287"/>
      <c r="X275" s="286"/>
      <c r="Y275" s="287"/>
      <c r="Z275" s="65"/>
    </row>
    <row r="276">
      <c r="A276" s="215"/>
      <c r="B276" s="285"/>
      <c r="C276" s="285"/>
      <c r="D276" s="286"/>
      <c r="E276" s="287"/>
      <c r="F276" s="286"/>
      <c r="G276" s="287"/>
      <c r="H276" s="286"/>
      <c r="I276" s="287"/>
      <c r="J276" s="286"/>
      <c r="K276" s="287"/>
      <c r="L276" s="286"/>
      <c r="M276" s="287"/>
      <c r="N276" s="286"/>
      <c r="O276" s="287"/>
      <c r="P276" s="286"/>
      <c r="Q276" s="287"/>
      <c r="R276" s="286"/>
      <c r="S276" s="287"/>
      <c r="T276" s="286"/>
      <c r="U276" s="287"/>
      <c r="V276" s="286"/>
      <c r="W276" s="287"/>
      <c r="X276" s="286"/>
      <c r="Y276" s="287"/>
      <c r="Z276" s="65"/>
    </row>
    <row r="277">
      <c r="A277" s="215"/>
      <c r="B277" s="285"/>
      <c r="C277" s="285"/>
      <c r="D277" s="286"/>
      <c r="E277" s="287"/>
      <c r="F277" s="286"/>
      <c r="G277" s="287"/>
      <c r="H277" s="286"/>
      <c r="I277" s="287"/>
      <c r="J277" s="286"/>
      <c r="K277" s="287"/>
      <c r="L277" s="286"/>
      <c r="M277" s="287"/>
      <c r="N277" s="286"/>
      <c r="O277" s="287"/>
      <c r="P277" s="286"/>
      <c r="Q277" s="287"/>
      <c r="R277" s="286"/>
      <c r="S277" s="287"/>
      <c r="T277" s="286"/>
      <c r="U277" s="287"/>
      <c r="V277" s="286"/>
      <c r="W277" s="287"/>
      <c r="X277" s="286"/>
      <c r="Y277" s="287"/>
      <c r="Z277" s="65"/>
    </row>
    <row r="278">
      <c r="A278" s="215"/>
      <c r="B278" s="285"/>
      <c r="C278" s="285"/>
      <c r="D278" s="286"/>
      <c r="E278" s="287"/>
      <c r="F278" s="286"/>
      <c r="G278" s="287"/>
      <c r="H278" s="286"/>
      <c r="I278" s="287"/>
      <c r="J278" s="286"/>
      <c r="K278" s="287"/>
      <c r="L278" s="286"/>
      <c r="M278" s="287"/>
      <c r="N278" s="286"/>
      <c r="O278" s="287"/>
      <c r="P278" s="286"/>
      <c r="Q278" s="287"/>
      <c r="R278" s="286"/>
      <c r="S278" s="287"/>
      <c r="T278" s="286"/>
      <c r="U278" s="287"/>
      <c r="V278" s="286"/>
      <c r="W278" s="287"/>
      <c r="X278" s="286"/>
      <c r="Y278" s="287"/>
      <c r="Z278" s="65"/>
    </row>
    <row r="279">
      <c r="A279" s="215"/>
      <c r="B279" s="285"/>
      <c r="C279" s="285"/>
      <c r="D279" s="286"/>
      <c r="E279" s="287"/>
      <c r="F279" s="286"/>
      <c r="G279" s="287"/>
      <c r="H279" s="286"/>
      <c r="I279" s="287"/>
      <c r="J279" s="286"/>
      <c r="K279" s="287"/>
      <c r="L279" s="286"/>
      <c r="M279" s="287"/>
      <c r="N279" s="286"/>
      <c r="O279" s="287"/>
      <c r="P279" s="286"/>
      <c r="Q279" s="287"/>
      <c r="R279" s="286"/>
      <c r="S279" s="287"/>
      <c r="T279" s="286"/>
      <c r="U279" s="287"/>
      <c r="V279" s="286"/>
      <c r="W279" s="287"/>
      <c r="X279" s="286"/>
      <c r="Y279" s="287"/>
      <c r="Z279" s="65"/>
    </row>
    <row r="280">
      <c r="A280" s="215"/>
      <c r="B280" s="285"/>
      <c r="C280" s="285"/>
      <c r="D280" s="286"/>
      <c r="E280" s="287"/>
      <c r="F280" s="286"/>
      <c r="G280" s="287"/>
      <c r="H280" s="286"/>
      <c r="I280" s="287"/>
      <c r="J280" s="286"/>
      <c r="K280" s="287"/>
      <c r="L280" s="286"/>
      <c r="M280" s="287"/>
      <c r="N280" s="286"/>
      <c r="O280" s="287"/>
      <c r="P280" s="286"/>
      <c r="Q280" s="287"/>
      <c r="R280" s="286"/>
      <c r="S280" s="287"/>
      <c r="T280" s="286"/>
      <c r="U280" s="287"/>
      <c r="V280" s="286"/>
      <c r="W280" s="287"/>
      <c r="X280" s="286"/>
      <c r="Y280" s="287"/>
      <c r="Z280" s="65"/>
    </row>
    <row r="281">
      <c r="A281" s="215"/>
      <c r="B281" s="285"/>
      <c r="C281" s="285"/>
      <c r="D281" s="286"/>
      <c r="E281" s="287"/>
      <c r="F281" s="286"/>
      <c r="G281" s="287"/>
      <c r="H281" s="286"/>
      <c r="I281" s="287"/>
      <c r="J281" s="286"/>
      <c r="K281" s="287"/>
      <c r="L281" s="286"/>
      <c r="M281" s="287"/>
      <c r="N281" s="286"/>
      <c r="O281" s="287"/>
      <c r="P281" s="286"/>
      <c r="Q281" s="287"/>
      <c r="R281" s="286"/>
      <c r="S281" s="287"/>
      <c r="T281" s="286"/>
      <c r="U281" s="287"/>
      <c r="V281" s="286"/>
      <c r="W281" s="287"/>
      <c r="X281" s="286"/>
      <c r="Y281" s="287"/>
      <c r="Z281" s="65"/>
    </row>
    <row r="282">
      <c r="A282" s="215"/>
      <c r="B282" s="285"/>
      <c r="C282" s="285"/>
      <c r="D282" s="286"/>
      <c r="E282" s="287"/>
      <c r="F282" s="286"/>
      <c r="G282" s="287"/>
      <c r="H282" s="286"/>
      <c r="I282" s="287"/>
      <c r="J282" s="286"/>
      <c r="K282" s="287"/>
      <c r="L282" s="286"/>
      <c r="M282" s="287"/>
      <c r="N282" s="286"/>
      <c r="O282" s="287"/>
      <c r="P282" s="286"/>
      <c r="Q282" s="287"/>
      <c r="R282" s="286"/>
      <c r="S282" s="287"/>
      <c r="T282" s="286"/>
      <c r="U282" s="287"/>
      <c r="V282" s="286"/>
      <c r="W282" s="287"/>
      <c r="X282" s="286"/>
      <c r="Y282" s="287"/>
      <c r="Z282" s="65"/>
    </row>
    <row r="283">
      <c r="A283" s="215"/>
      <c r="B283" s="285"/>
      <c r="C283" s="285"/>
      <c r="D283" s="286"/>
      <c r="E283" s="287"/>
      <c r="F283" s="286"/>
      <c r="G283" s="287"/>
      <c r="H283" s="286"/>
      <c r="I283" s="287"/>
      <c r="J283" s="286"/>
      <c r="K283" s="287"/>
      <c r="L283" s="286"/>
      <c r="M283" s="287"/>
      <c r="N283" s="286"/>
      <c r="O283" s="287"/>
      <c r="P283" s="286"/>
      <c r="Q283" s="287"/>
      <c r="R283" s="286"/>
      <c r="S283" s="287"/>
      <c r="T283" s="286"/>
      <c r="U283" s="287"/>
      <c r="V283" s="286"/>
      <c r="W283" s="287"/>
      <c r="X283" s="286"/>
      <c r="Y283" s="287"/>
      <c r="Z283" s="65"/>
    </row>
    <row r="284">
      <c r="A284" s="215"/>
      <c r="B284" s="285"/>
      <c r="C284" s="285"/>
      <c r="D284" s="286"/>
      <c r="E284" s="287"/>
      <c r="F284" s="286"/>
      <c r="G284" s="287"/>
      <c r="H284" s="286"/>
      <c r="I284" s="287"/>
      <c r="J284" s="286"/>
      <c r="K284" s="287"/>
      <c r="L284" s="286"/>
      <c r="M284" s="287"/>
      <c r="N284" s="286"/>
      <c r="O284" s="287"/>
      <c r="P284" s="286"/>
      <c r="Q284" s="287"/>
      <c r="R284" s="286"/>
      <c r="S284" s="287"/>
      <c r="T284" s="286"/>
      <c r="U284" s="287"/>
      <c r="V284" s="286"/>
      <c r="W284" s="287"/>
      <c r="X284" s="286"/>
      <c r="Y284" s="287"/>
      <c r="Z284" s="65"/>
    </row>
    <row r="285">
      <c r="A285" s="215"/>
      <c r="B285" s="285"/>
      <c r="C285" s="285"/>
      <c r="D285" s="286"/>
      <c r="E285" s="287"/>
      <c r="F285" s="286"/>
      <c r="G285" s="287"/>
      <c r="H285" s="286"/>
      <c r="I285" s="287"/>
      <c r="J285" s="286"/>
      <c r="K285" s="287"/>
      <c r="L285" s="286"/>
      <c r="M285" s="287"/>
      <c r="N285" s="286"/>
      <c r="O285" s="287"/>
      <c r="P285" s="286"/>
      <c r="Q285" s="287"/>
      <c r="R285" s="286"/>
      <c r="S285" s="287"/>
      <c r="T285" s="286"/>
      <c r="U285" s="287"/>
      <c r="V285" s="286"/>
      <c r="W285" s="287"/>
      <c r="X285" s="286"/>
      <c r="Y285" s="287"/>
      <c r="Z285" s="65"/>
    </row>
    <row r="286">
      <c r="A286" s="215"/>
      <c r="B286" s="285"/>
      <c r="C286" s="285"/>
      <c r="D286" s="286"/>
      <c r="E286" s="287"/>
      <c r="F286" s="286"/>
      <c r="G286" s="287"/>
      <c r="H286" s="286"/>
      <c r="I286" s="287"/>
      <c r="J286" s="286"/>
      <c r="K286" s="287"/>
      <c r="L286" s="286"/>
      <c r="M286" s="287"/>
      <c r="N286" s="286"/>
      <c r="O286" s="287"/>
      <c r="P286" s="286"/>
      <c r="Q286" s="287"/>
      <c r="R286" s="286"/>
      <c r="S286" s="287"/>
      <c r="T286" s="286"/>
      <c r="U286" s="287"/>
      <c r="V286" s="286"/>
      <c r="W286" s="287"/>
      <c r="X286" s="286"/>
      <c r="Y286" s="287"/>
      <c r="Z286" s="65"/>
    </row>
    <row r="287">
      <c r="A287" s="215"/>
      <c r="B287" s="285"/>
      <c r="C287" s="285"/>
      <c r="D287" s="286"/>
      <c r="E287" s="287"/>
      <c r="F287" s="286"/>
      <c r="G287" s="287"/>
      <c r="H287" s="286"/>
      <c r="I287" s="287"/>
      <c r="J287" s="286"/>
      <c r="K287" s="287"/>
      <c r="L287" s="286"/>
      <c r="M287" s="287"/>
      <c r="N287" s="286"/>
      <c r="O287" s="287"/>
      <c r="P287" s="286"/>
      <c r="Q287" s="287"/>
      <c r="R287" s="286"/>
      <c r="S287" s="287"/>
      <c r="T287" s="286"/>
      <c r="U287" s="287"/>
      <c r="V287" s="286"/>
      <c r="W287" s="287"/>
      <c r="X287" s="286"/>
      <c r="Y287" s="287"/>
      <c r="Z287" s="65"/>
    </row>
    <row r="288">
      <c r="A288" s="215"/>
      <c r="B288" s="285"/>
      <c r="C288" s="285"/>
      <c r="D288" s="286"/>
      <c r="E288" s="287"/>
      <c r="F288" s="286"/>
      <c r="G288" s="287"/>
      <c r="H288" s="286"/>
      <c r="I288" s="287"/>
      <c r="J288" s="286"/>
      <c r="K288" s="287"/>
      <c r="L288" s="286"/>
      <c r="M288" s="287"/>
      <c r="N288" s="286"/>
      <c r="O288" s="287"/>
      <c r="P288" s="286"/>
      <c r="Q288" s="287"/>
      <c r="R288" s="286"/>
      <c r="S288" s="287"/>
      <c r="T288" s="286"/>
      <c r="U288" s="287"/>
      <c r="V288" s="286"/>
      <c r="W288" s="287"/>
      <c r="X288" s="286"/>
      <c r="Y288" s="287"/>
      <c r="Z288" s="65"/>
    </row>
    <row r="289">
      <c r="A289" s="215"/>
      <c r="B289" s="285"/>
      <c r="C289" s="285"/>
      <c r="D289" s="286"/>
      <c r="E289" s="287"/>
      <c r="F289" s="286"/>
      <c r="G289" s="287"/>
      <c r="H289" s="286"/>
      <c r="I289" s="287"/>
      <c r="J289" s="286"/>
      <c r="K289" s="287"/>
      <c r="L289" s="286"/>
      <c r="M289" s="287"/>
      <c r="N289" s="286"/>
      <c r="O289" s="287"/>
      <c r="P289" s="286"/>
      <c r="Q289" s="287"/>
      <c r="R289" s="286"/>
      <c r="S289" s="287"/>
      <c r="T289" s="286"/>
      <c r="U289" s="287"/>
      <c r="V289" s="286"/>
      <c r="W289" s="287"/>
      <c r="X289" s="286"/>
      <c r="Y289" s="287"/>
      <c r="Z289" s="65"/>
    </row>
    <row r="290">
      <c r="A290" s="215"/>
      <c r="B290" s="285"/>
      <c r="C290" s="285"/>
      <c r="D290" s="286"/>
      <c r="E290" s="287"/>
      <c r="F290" s="286"/>
      <c r="G290" s="287"/>
      <c r="H290" s="286"/>
      <c r="I290" s="287"/>
      <c r="J290" s="286"/>
      <c r="K290" s="287"/>
      <c r="L290" s="286"/>
      <c r="M290" s="287"/>
      <c r="N290" s="286"/>
      <c r="O290" s="287"/>
      <c r="P290" s="286"/>
      <c r="Q290" s="287"/>
      <c r="R290" s="286"/>
      <c r="S290" s="287"/>
      <c r="T290" s="286"/>
      <c r="U290" s="287"/>
      <c r="V290" s="286"/>
      <c r="W290" s="287"/>
      <c r="X290" s="286"/>
      <c r="Y290" s="287"/>
      <c r="Z290" s="65"/>
    </row>
    <row r="291">
      <c r="A291" s="215"/>
      <c r="B291" s="285"/>
      <c r="C291" s="285"/>
      <c r="D291" s="286"/>
      <c r="E291" s="287"/>
      <c r="F291" s="286"/>
      <c r="G291" s="287"/>
      <c r="H291" s="286"/>
      <c r="I291" s="287"/>
      <c r="J291" s="286"/>
      <c r="K291" s="287"/>
      <c r="L291" s="286"/>
      <c r="M291" s="287"/>
      <c r="N291" s="286"/>
      <c r="O291" s="287"/>
      <c r="P291" s="286"/>
      <c r="Q291" s="287"/>
      <c r="R291" s="286"/>
      <c r="S291" s="287"/>
      <c r="T291" s="286"/>
      <c r="U291" s="287"/>
      <c r="V291" s="286"/>
      <c r="W291" s="287"/>
      <c r="X291" s="286"/>
      <c r="Y291" s="287"/>
      <c r="Z291" s="65"/>
    </row>
    <row r="292">
      <c r="A292" s="215"/>
      <c r="B292" s="285"/>
      <c r="C292" s="285"/>
      <c r="D292" s="286"/>
      <c r="E292" s="287"/>
      <c r="F292" s="286"/>
      <c r="G292" s="287"/>
      <c r="H292" s="286"/>
      <c r="I292" s="287"/>
      <c r="J292" s="286"/>
      <c r="K292" s="287"/>
      <c r="L292" s="286"/>
      <c r="M292" s="287"/>
      <c r="N292" s="286"/>
      <c r="O292" s="287"/>
      <c r="P292" s="286"/>
      <c r="Q292" s="287"/>
      <c r="R292" s="286"/>
      <c r="S292" s="287"/>
      <c r="T292" s="286"/>
      <c r="U292" s="287"/>
      <c r="V292" s="286"/>
      <c r="W292" s="287"/>
      <c r="X292" s="286"/>
      <c r="Y292" s="287"/>
      <c r="Z292" s="65"/>
    </row>
    <row r="293">
      <c r="A293" s="215"/>
      <c r="B293" s="285"/>
      <c r="C293" s="285"/>
      <c r="D293" s="286"/>
      <c r="E293" s="287"/>
      <c r="F293" s="286"/>
      <c r="G293" s="287"/>
      <c r="H293" s="286"/>
      <c r="I293" s="287"/>
      <c r="J293" s="286"/>
      <c r="K293" s="287"/>
      <c r="L293" s="286"/>
      <c r="M293" s="287"/>
      <c r="N293" s="286"/>
      <c r="O293" s="287"/>
      <c r="P293" s="286"/>
      <c r="Q293" s="287"/>
      <c r="R293" s="286"/>
      <c r="S293" s="287"/>
      <c r="T293" s="286"/>
      <c r="U293" s="287"/>
      <c r="V293" s="286"/>
      <c r="W293" s="287"/>
      <c r="X293" s="286"/>
      <c r="Y293" s="287"/>
      <c r="Z293" s="65"/>
    </row>
    <row r="294">
      <c r="A294" s="215"/>
      <c r="B294" s="285"/>
      <c r="C294" s="285"/>
      <c r="D294" s="286"/>
      <c r="E294" s="287"/>
      <c r="F294" s="286"/>
      <c r="G294" s="287"/>
      <c r="H294" s="286"/>
      <c r="I294" s="287"/>
      <c r="J294" s="286"/>
      <c r="K294" s="287"/>
      <c r="L294" s="286"/>
      <c r="M294" s="287"/>
      <c r="N294" s="286"/>
      <c r="O294" s="287"/>
      <c r="P294" s="286"/>
      <c r="Q294" s="287"/>
      <c r="R294" s="286"/>
      <c r="S294" s="287"/>
      <c r="T294" s="286"/>
      <c r="U294" s="287"/>
      <c r="V294" s="286"/>
      <c r="W294" s="287"/>
      <c r="X294" s="286"/>
      <c r="Y294" s="287"/>
      <c r="Z294" s="65"/>
    </row>
    <row r="295">
      <c r="A295" s="215"/>
      <c r="B295" s="285"/>
      <c r="C295" s="285"/>
      <c r="D295" s="286"/>
      <c r="E295" s="287"/>
      <c r="F295" s="286"/>
      <c r="G295" s="287"/>
      <c r="H295" s="286"/>
      <c r="I295" s="287"/>
      <c r="J295" s="286"/>
      <c r="K295" s="287"/>
      <c r="L295" s="286"/>
      <c r="M295" s="287"/>
      <c r="N295" s="286"/>
      <c r="O295" s="287"/>
      <c r="P295" s="286"/>
      <c r="Q295" s="287"/>
      <c r="R295" s="286"/>
      <c r="S295" s="287"/>
      <c r="T295" s="286"/>
      <c r="U295" s="287"/>
      <c r="V295" s="286"/>
      <c r="W295" s="287"/>
      <c r="X295" s="286"/>
      <c r="Y295" s="287"/>
      <c r="Z295" s="65"/>
    </row>
    <row r="296">
      <c r="A296" s="215"/>
      <c r="B296" s="285"/>
      <c r="C296" s="285"/>
      <c r="D296" s="286"/>
      <c r="E296" s="287"/>
      <c r="F296" s="286"/>
      <c r="G296" s="287"/>
      <c r="H296" s="286"/>
      <c r="I296" s="287"/>
      <c r="J296" s="286"/>
      <c r="K296" s="287"/>
      <c r="L296" s="286"/>
      <c r="M296" s="287"/>
      <c r="N296" s="286"/>
      <c r="O296" s="287"/>
      <c r="P296" s="286"/>
      <c r="Q296" s="287"/>
      <c r="R296" s="286"/>
      <c r="S296" s="287"/>
      <c r="T296" s="286"/>
      <c r="U296" s="287"/>
      <c r="V296" s="286"/>
      <c r="W296" s="287"/>
      <c r="X296" s="286"/>
      <c r="Y296" s="287"/>
      <c r="Z296" s="65"/>
    </row>
    <row r="297">
      <c r="A297" s="215"/>
      <c r="B297" s="285"/>
      <c r="C297" s="285"/>
      <c r="D297" s="286"/>
      <c r="E297" s="287"/>
      <c r="F297" s="286"/>
      <c r="G297" s="287"/>
      <c r="H297" s="286"/>
      <c r="I297" s="287"/>
      <c r="J297" s="286"/>
      <c r="K297" s="287"/>
      <c r="L297" s="286"/>
      <c r="M297" s="287"/>
      <c r="N297" s="286"/>
      <c r="O297" s="287"/>
      <c r="P297" s="286"/>
      <c r="Q297" s="287"/>
      <c r="R297" s="286"/>
      <c r="S297" s="287"/>
      <c r="T297" s="286"/>
      <c r="U297" s="287"/>
      <c r="V297" s="286"/>
      <c r="W297" s="287"/>
      <c r="X297" s="286"/>
      <c r="Y297" s="287"/>
      <c r="Z297" s="65"/>
    </row>
    <row r="298">
      <c r="A298" s="215"/>
      <c r="B298" s="285"/>
      <c r="C298" s="285"/>
      <c r="D298" s="286"/>
      <c r="E298" s="287"/>
      <c r="F298" s="286"/>
      <c r="G298" s="287"/>
      <c r="H298" s="286"/>
      <c r="I298" s="287"/>
      <c r="J298" s="286"/>
      <c r="K298" s="287"/>
      <c r="L298" s="286"/>
      <c r="M298" s="287"/>
      <c r="N298" s="286"/>
      <c r="O298" s="287"/>
      <c r="P298" s="286"/>
      <c r="Q298" s="287"/>
      <c r="R298" s="286"/>
      <c r="S298" s="287"/>
      <c r="T298" s="286"/>
      <c r="U298" s="287"/>
      <c r="V298" s="286"/>
      <c r="W298" s="287"/>
      <c r="X298" s="286"/>
      <c r="Y298" s="287"/>
      <c r="Z298" s="65"/>
    </row>
    <row r="299">
      <c r="A299" s="215"/>
      <c r="B299" s="285"/>
      <c r="C299" s="285"/>
      <c r="D299" s="286"/>
      <c r="E299" s="287"/>
      <c r="F299" s="286"/>
      <c r="G299" s="287"/>
      <c r="H299" s="286"/>
      <c r="I299" s="287"/>
      <c r="J299" s="286"/>
      <c r="K299" s="287"/>
      <c r="L299" s="286"/>
      <c r="M299" s="287"/>
      <c r="N299" s="286"/>
      <c r="O299" s="287"/>
      <c r="P299" s="286"/>
      <c r="Q299" s="287"/>
      <c r="R299" s="286"/>
      <c r="S299" s="287"/>
      <c r="T299" s="286"/>
      <c r="U299" s="287"/>
      <c r="V299" s="286"/>
      <c r="W299" s="287"/>
      <c r="X299" s="286"/>
      <c r="Y299" s="287"/>
      <c r="Z299" s="65"/>
    </row>
    <row r="300">
      <c r="A300" s="215"/>
      <c r="B300" s="285"/>
      <c r="C300" s="285"/>
      <c r="D300" s="286"/>
      <c r="E300" s="287"/>
      <c r="F300" s="286"/>
      <c r="G300" s="287"/>
      <c r="H300" s="286"/>
      <c r="I300" s="287"/>
      <c r="J300" s="286"/>
      <c r="K300" s="287"/>
      <c r="L300" s="286"/>
      <c r="M300" s="287"/>
      <c r="N300" s="286"/>
      <c r="O300" s="287"/>
      <c r="P300" s="286"/>
      <c r="Q300" s="287"/>
      <c r="R300" s="286"/>
      <c r="S300" s="287"/>
      <c r="T300" s="286"/>
      <c r="U300" s="287"/>
      <c r="V300" s="286"/>
      <c r="W300" s="287"/>
      <c r="X300" s="286"/>
      <c r="Y300" s="287"/>
      <c r="Z300" s="65"/>
    </row>
    <row r="301">
      <c r="A301" s="215"/>
      <c r="B301" s="285"/>
      <c r="C301" s="285"/>
      <c r="D301" s="286"/>
      <c r="E301" s="287"/>
      <c r="F301" s="286"/>
      <c r="G301" s="287"/>
      <c r="H301" s="286"/>
      <c r="I301" s="287"/>
      <c r="J301" s="286"/>
      <c r="K301" s="287"/>
      <c r="L301" s="286"/>
      <c r="M301" s="287"/>
      <c r="N301" s="286"/>
      <c r="O301" s="287"/>
      <c r="P301" s="286"/>
      <c r="Q301" s="287"/>
      <c r="R301" s="286"/>
      <c r="S301" s="287"/>
      <c r="T301" s="286"/>
      <c r="U301" s="287"/>
      <c r="V301" s="286"/>
      <c r="W301" s="287"/>
      <c r="X301" s="286"/>
      <c r="Y301" s="287"/>
      <c r="Z301" s="65"/>
    </row>
    <row r="302">
      <c r="A302" s="215"/>
      <c r="B302" s="285"/>
      <c r="C302" s="285"/>
      <c r="D302" s="286"/>
      <c r="E302" s="287"/>
      <c r="F302" s="286"/>
      <c r="G302" s="287"/>
      <c r="H302" s="286"/>
      <c r="I302" s="287"/>
      <c r="J302" s="286"/>
      <c r="K302" s="287"/>
      <c r="L302" s="286"/>
      <c r="M302" s="287"/>
      <c r="N302" s="286"/>
      <c r="O302" s="287"/>
      <c r="P302" s="286"/>
      <c r="Q302" s="287"/>
      <c r="R302" s="286"/>
      <c r="S302" s="287"/>
      <c r="T302" s="286"/>
      <c r="U302" s="287"/>
      <c r="V302" s="286"/>
      <c r="W302" s="287"/>
      <c r="X302" s="286"/>
      <c r="Y302" s="287"/>
      <c r="Z302" s="65"/>
    </row>
    <row r="303">
      <c r="A303" s="215"/>
      <c r="B303" s="285"/>
      <c r="C303" s="285"/>
      <c r="D303" s="286"/>
      <c r="E303" s="287"/>
      <c r="F303" s="286"/>
      <c r="G303" s="287"/>
      <c r="H303" s="286"/>
      <c r="I303" s="287"/>
      <c r="J303" s="286"/>
      <c r="K303" s="287"/>
      <c r="L303" s="286"/>
      <c r="M303" s="287"/>
      <c r="N303" s="286"/>
      <c r="O303" s="287"/>
      <c r="P303" s="286"/>
      <c r="Q303" s="287"/>
      <c r="R303" s="286"/>
      <c r="S303" s="287"/>
      <c r="T303" s="286"/>
      <c r="U303" s="287"/>
      <c r="V303" s="286"/>
      <c r="W303" s="287"/>
      <c r="X303" s="286"/>
      <c r="Y303" s="287"/>
      <c r="Z303" s="65"/>
    </row>
    <row r="304">
      <c r="A304" s="215"/>
      <c r="B304" s="285"/>
      <c r="C304" s="285"/>
      <c r="D304" s="286"/>
      <c r="E304" s="287"/>
      <c r="F304" s="286"/>
      <c r="G304" s="287"/>
      <c r="H304" s="286"/>
      <c r="I304" s="287"/>
      <c r="J304" s="286"/>
      <c r="K304" s="287"/>
      <c r="L304" s="286"/>
      <c r="M304" s="287"/>
      <c r="N304" s="286"/>
      <c r="O304" s="287"/>
      <c r="P304" s="286"/>
      <c r="Q304" s="287"/>
      <c r="R304" s="286"/>
      <c r="S304" s="287"/>
      <c r="T304" s="286"/>
      <c r="U304" s="287"/>
      <c r="V304" s="286"/>
      <c r="W304" s="287"/>
      <c r="X304" s="286"/>
      <c r="Y304" s="287"/>
      <c r="Z304" s="65"/>
    </row>
    <row r="305">
      <c r="A305" s="215"/>
      <c r="B305" s="285"/>
      <c r="C305" s="285"/>
      <c r="D305" s="286"/>
      <c r="E305" s="287"/>
      <c r="F305" s="286"/>
      <c r="G305" s="287"/>
      <c r="H305" s="286"/>
      <c r="I305" s="287"/>
      <c r="J305" s="286"/>
      <c r="K305" s="287"/>
      <c r="L305" s="286"/>
      <c r="M305" s="287"/>
      <c r="N305" s="286"/>
      <c r="O305" s="287"/>
      <c r="P305" s="286"/>
      <c r="Q305" s="287"/>
      <c r="R305" s="286"/>
      <c r="S305" s="287"/>
      <c r="T305" s="286"/>
      <c r="U305" s="287"/>
      <c r="V305" s="286"/>
      <c r="W305" s="287"/>
      <c r="X305" s="286"/>
      <c r="Y305" s="287"/>
      <c r="Z305" s="65"/>
    </row>
    <row r="306">
      <c r="A306" s="215"/>
      <c r="B306" s="285"/>
      <c r="C306" s="285"/>
      <c r="D306" s="286"/>
      <c r="E306" s="287"/>
      <c r="F306" s="286"/>
      <c r="G306" s="287"/>
      <c r="H306" s="286"/>
      <c r="I306" s="287"/>
      <c r="J306" s="286"/>
      <c r="K306" s="287"/>
      <c r="L306" s="286"/>
      <c r="M306" s="287"/>
      <c r="N306" s="286"/>
      <c r="O306" s="287"/>
      <c r="P306" s="286"/>
      <c r="Q306" s="287"/>
      <c r="R306" s="286"/>
      <c r="S306" s="287"/>
      <c r="T306" s="286"/>
      <c r="U306" s="287"/>
      <c r="V306" s="286"/>
      <c r="W306" s="287"/>
      <c r="X306" s="286"/>
      <c r="Y306" s="287"/>
      <c r="Z306" s="65"/>
    </row>
    <row r="307">
      <c r="A307" s="215"/>
      <c r="B307" s="285"/>
      <c r="C307" s="285"/>
      <c r="D307" s="286"/>
      <c r="E307" s="287"/>
      <c r="F307" s="286"/>
      <c r="G307" s="287"/>
      <c r="H307" s="286"/>
      <c r="I307" s="287"/>
      <c r="J307" s="286"/>
      <c r="K307" s="287"/>
      <c r="L307" s="286"/>
      <c r="M307" s="287"/>
      <c r="N307" s="286"/>
      <c r="O307" s="287"/>
      <c r="P307" s="286"/>
      <c r="Q307" s="287"/>
      <c r="R307" s="286"/>
      <c r="S307" s="287"/>
      <c r="T307" s="286"/>
      <c r="U307" s="287"/>
      <c r="V307" s="286"/>
      <c r="W307" s="287"/>
      <c r="X307" s="286"/>
      <c r="Y307" s="287"/>
      <c r="Z307" s="65"/>
    </row>
    <row r="308">
      <c r="A308" s="215"/>
      <c r="B308" s="285"/>
      <c r="C308" s="285"/>
      <c r="D308" s="286"/>
      <c r="E308" s="287"/>
      <c r="F308" s="286"/>
      <c r="G308" s="287"/>
      <c r="H308" s="286"/>
      <c r="I308" s="287"/>
      <c r="J308" s="286"/>
      <c r="K308" s="287"/>
      <c r="L308" s="286"/>
      <c r="M308" s="287"/>
      <c r="N308" s="286"/>
      <c r="O308" s="287"/>
      <c r="P308" s="286"/>
      <c r="Q308" s="287"/>
      <c r="R308" s="286"/>
      <c r="S308" s="287"/>
      <c r="T308" s="286"/>
      <c r="U308" s="287"/>
      <c r="V308" s="286"/>
      <c r="W308" s="287"/>
      <c r="X308" s="286"/>
      <c r="Y308" s="287"/>
      <c r="Z308" s="65"/>
    </row>
    <row r="309">
      <c r="A309" s="215"/>
      <c r="B309" s="285"/>
      <c r="C309" s="285"/>
      <c r="D309" s="286"/>
      <c r="E309" s="287"/>
      <c r="F309" s="286"/>
      <c r="G309" s="287"/>
      <c r="H309" s="286"/>
      <c r="I309" s="287"/>
      <c r="J309" s="286"/>
      <c r="K309" s="287"/>
      <c r="L309" s="286"/>
      <c r="M309" s="287"/>
      <c r="N309" s="286"/>
      <c r="O309" s="287"/>
      <c r="P309" s="286"/>
      <c r="Q309" s="287"/>
      <c r="R309" s="286"/>
      <c r="S309" s="287"/>
      <c r="T309" s="286"/>
      <c r="U309" s="287"/>
      <c r="V309" s="286"/>
      <c r="W309" s="287"/>
      <c r="X309" s="286"/>
      <c r="Y309" s="287"/>
      <c r="Z309" s="65"/>
    </row>
    <row r="310">
      <c r="A310" s="215"/>
      <c r="B310" s="285"/>
      <c r="C310" s="285"/>
      <c r="D310" s="286"/>
      <c r="E310" s="287"/>
      <c r="F310" s="286"/>
      <c r="G310" s="287"/>
      <c r="H310" s="286"/>
      <c r="I310" s="287"/>
      <c r="J310" s="286"/>
      <c r="K310" s="287"/>
      <c r="L310" s="286"/>
      <c r="M310" s="287"/>
      <c r="N310" s="286"/>
      <c r="O310" s="287"/>
      <c r="P310" s="286"/>
      <c r="Q310" s="287"/>
      <c r="R310" s="286"/>
      <c r="S310" s="287"/>
      <c r="T310" s="286"/>
      <c r="U310" s="287"/>
      <c r="V310" s="286"/>
      <c r="W310" s="287"/>
      <c r="X310" s="286"/>
      <c r="Y310" s="287"/>
      <c r="Z310" s="65"/>
    </row>
    <row r="311">
      <c r="A311" s="215"/>
      <c r="B311" s="285"/>
      <c r="C311" s="285"/>
      <c r="D311" s="286"/>
      <c r="E311" s="287"/>
      <c r="F311" s="286"/>
      <c r="G311" s="287"/>
      <c r="H311" s="286"/>
      <c r="I311" s="287"/>
      <c r="J311" s="286"/>
      <c r="K311" s="287"/>
      <c r="L311" s="286"/>
      <c r="M311" s="287"/>
      <c r="N311" s="286"/>
      <c r="O311" s="287"/>
      <c r="P311" s="286"/>
      <c r="Q311" s="287"/>
      <c r="R311" s="286"/>
      <c r="S311" s="287"/>
      <c r="T311" s="286"/>
      <c r="U311" s="287"/>
      <c r="V311" s="286"/>
      <c r="W311" s="287"/>
      <c r="X311" s="286"/>
      <c r="Y311" s="287"/>
      <c r="Z311" s="65"/>
    </row>
    <row r="312">
      <c r="A312" s="215"/>
      <c r="B312" s="285"/>
      <c r="C312" s="285"/>
      <c r="D312" s="286"/>
      <c r="E312" s="287"/>
      <c r="F312" s="286"/>
      <c r="G312" s="287"/>
      <c r="H312" s="286"/>
      <c r="I312" s="287"/>
      <c r="J312" s="286"/>
      <c r="K312" s="287"/>
      <c r="L312" s="286"/>
      <c r="M312" s="287"/>
      <c r="N312" s="286"/>
      <c r="O312" s="287"/>
      <c r="P312" s="286"/>
      <c r="Q312" s="287"/>
      <c r="R312" s="286"/>
      <c r="S312" s="287"/>
      <c r="T312" s="286"/>
      <c r="U312" s="287"/>
      <c r="V312" s="286"/>
      <c r="W312" s="287"/>
      <c r="X312" s="286"/>
      <c r="Y312" s="287"/>
      <c r="Z312" s="65"/>
    </row>
    <row r="313">
      <c r="A313" s="215"/>
      <c r="B313" s="285"/>
      <c r="C313" s="285"/>
      <c r="D313" s="286"/>
      <c r="E313" s="287"/>
      <c r="F313" s="286"/>
      <c r="G313" s="287"/>
      <c r="H313" s="286"/>
      <c r="I313" s="287"/>
      <c r="J313" s="286"/>
      <c r="K313" s="287"/>
      <c r="L313" s="286"/>
      <c r="M313" s="287"/>
      <c r="N313" s="286"/>
      <c r="O313" s="287"/>
      <c r="P313" s="286"/>
      <c r="Q313" s="287"/>
      <c r="R313" s="286"/>
      <c r="S313" s="287"/>
      <c r="T313" s="286"/>
      <c r="U313" s="287"/>
      <c r="V313" s="286"/>
      <c r="W313" s="287"/>
      <c r="X313" s="286"/>
      <c r="Y313" s="287"/>
      <c r="Z313" s="65"/>
    </row>
    <row r="314">
      <c r="A314" s="215"/>
      <c r="B314" s="285"/>
      <c r="C314" s="285"/>
      <c r="D314" s="286"/>
      <c r="E314" s="287"/>
      <c r="F314" s="286"/>
      <c r="G314" s="287"/>
      <c r="H314" s="286"/>
      <c r="I314" s="287"/>
      <c r="J314" s="286"/>
      <c r="K314" s="287"/>
      <c r="L314" s="286"/>
      <c r="M314" s="287"/>
      <c r="N314" s="286"/>
      <c r="O314" s="287"/>
      <c r="P314" s="286"/>
      <c r="Q314" s="287"/>
      <c r="R314" s="286"/>
      <c r="S314" s="287"/>
      <c r="T314" s="286"/>
      <c r="U314" s="287"/>
      <c r="V314" s="286"/>
      <c r="W314" s="287"/>
      <c r="X314" s="286"/>
      <c r="Y314" s="287"/>
      <c r="Z314" s="65"/>
    </row>
    <row r="315">
      <c r="A315" s="215"/>
      <c r="B315" s="285"/>
      <c r="C315" s="285"/>
      <c r="D315" s="286"/>
      <c r="E315" s="287"/>
      <c r="F315" s="286"/>
      <c r="G315" s="287"/>
      <c r="H315" s="286"/>
      <c r="I315" s="287"/>
      <c r="J315" s="286"/>
      <c r="K315" s="287"/>
      <c r="L315" s="286"/>
      <c r="M315" s="287"/>
      <c r="N315" s="286"/>
      <c r="O315" s="287"/>
      <c r="P315" s="286"/>
      <c r="Q315" s="287"/>
      <c r="R315" s="286"/>
      <c r="S315" s="287"/>
      <c r="T315" s="286"/>
      <c r="U315" s="287"/>
      <c r="V315" s="286"/>
      <c r="W315" s="287"/>
      <c r="X315" s="286"/>
      <c r="Y315" s="287"/>
      <c r="Z315" s="65"/>
    </row>
    <row r="316">
      <c r="A316" s="215"/>
      <c r="B316" s="285"/>
      <c r="C316" s="285"/>
      <c r="D316" s="286"/>
      <c r="E316" s="287"/>
      <c r="F316" s="286"/>
      <c r="G316" s="287"/>
      <c r="H316" s="286"/>
      <c r="I316" s="287"/>
      <c r="J316" s="286"/>
      <c r="K316" s="287"/>
      <c r="L316" s="286"/>
      <c r="M316" s="287"/>
      <c r="N316" s="286"/>
      <c r="O316" s="287"/>
      <c r="P316" s="286"/>
      <c r="Q316" s="287"/>
      <c r="R316" s="286"/>
      <c r="S316" s="287"/>
      <c r="T316" s="286"/>
      <c r="U316" s="287"/>
      <c r="V316" s="286"/>
      <c r="W316" s="287"/>
      <c r="X316" s="286"/>
      <c r="Y316" s="287"/>
      <c r="Z316" s="65"/>
    </row>
    <row r="317">
      <c r="A317" s="215"/>
      <c r="B317" s="285"/>
      <c r="C317" s="285"/>
      <c r="D317" s="286"/>
      <c r="E317" s="287"/>
      <c r="F317" s="286"/>
      <c r="G317" s="287"/>
      <c r="H317" s="286"/>
      <c r="I317" s="287"/>
      <c r="J317" s="286"/>
      <c r="K317" s="287"/>
      <c r="L317" s="286"/>
      <c r="M317" s="287"/>
      <c r="N317" s="286"/>
      <c r="O317" s="287"/>
      <c r="P317" s="286"/>
      <c r="Q317" s="287"/>
      <c r="R317" s="286"/>
      <c r="S317" s="287"/>
      <c r="T317" s="286"/>
      <c r="U317" s="287"/>
      <c r="V317" s="286"/>
      <c r="W317" s="287"/>
      <c r="X317" s="286"/>
      <c r="Y317" s="287"/>
      <c r="Z317" s="65"/>
    </row>
    <row r="318">
      <c r="A318" s="215"/>
      <c r="B318" s="285"/>
      <c r="C318" s="285"/>
      <c r="D318" s="286"/>
      <c r="E318" s="287"/>
      <c r="F318" s="286"/>
      <c r="G318" s="287"/>
      <c r="H318" s="286"/>
      <c r="I318" s="287"/>
      <c r="J318" s="286"/>
      <c r="K318" s="287"/>
      <c r="L318" s="286"/>
      <c r="M318" s="287"/>
      <c r="N318" s="286"/>
      <c r="O318" s="287"/>
      <c r="P318" s="286"/>
      <c r="Q318" s="287"/>
      <c r="R318" s="286"/>
      <c r="S318" s="287"/>
      <c r="T318" s="286"/>
      <c r="U318" s="287"/>
      <c r="V318" s="286"/>
      <c r="W318" s="287"/>
      <c r="X318" s="286"/>
      <c r="Y318" s="287"/>
      <c r="Z318" s="65"/>
    </row>
    <row r="319">
      <c r="A319" s="215"/>
      <c r="B319" s="285"/>
      <c r="C319" s="285"/>
      <c r="D319" s="286"/>
      <c r="E319" s="287"/>
      <c r="F319" s="286"/>
      <c r="G319" s="287"/>
      <c r="H319" s="286"/>
      <c r="I319" s="287"/>
      <c r="J319" s="286"/>
      <c r="K319" s="287"/>
      <c r="L319" s="286"/>
      <c r="M319" s="287"/>
      <c r="N319" s="286"/>
      <c r="O319" s="287"/>
      <c r="P319" s="286"/>
      <c r="Q319" s="287"/>
      <c r="R319" s="286"/>
      <c r="S319" s="287"/>
      <c r="T319" s="286"/>
      <c r="U319" s="287"/>
      <c r="V319" s="286"/>
      <c r="W319" s="287"/>
      <c r="X319" s="286"/>
      <c r="Y319" s="287"/>
      <c r="Z319" s="65"/>
    </row>
    <row r="320">
      <c r="A320" s="215"/>
      <c r="B320" s="285"/>
      <c r="C320" s="285"/>
      <c r="D320" s="286"/>
      <c r="E320" s="287"/>
      <c r="F320" s="286"/>
      <c r="G320" s="287"/>
      <c r="H320" s="286"/>
      <c r="I320" s="287"/>
      <c r="J320" s="286"/>
      <c r="K320" s="287"/>
      <c r="L320" s="286"/>
      <c r="M320" s="287"/>
      <c r="N320" s="286"/>
      <c r="O320" s="287"/>
      <c r="P320" s="286"/>
      <c r="Q320" s="287"/>
      <c r="R320" s="286"/>
      <c r="S320" s="287"/>
      <c r="T320" s="286"/>
      <c r="U320" s="287"/>
      <c r="V320" s="286"/>
      <c r="W320" s="287"/>
      <c r="X320" s="286"/>
      <c r="Y320" s="287"/>
      <c r="Z320" s="65"/>
    </row>
    <row r="321">
      <c r="A321" s="215"/>
      <c r="B321" s="285"/>
      <c r="C321" s="285"/>
      <c r="D321" s="286"/>
      <c r="E321" s="287"/>
      <c r="F321" s="286"/>
      <c r="G321" s="287"/>
      <c r="H321" s="286"/>
      <c r="I321" s="287"/>
      <c r="J321" s="286"/>
      <c r="K321" s="287"/>
      <c r="L321" s="286"/>
      <c r="M321" s="287"/>
      <c r="N321" s="286"/>
      <c r="O321" s="287"/>
      <c r="P321" s="286"/>
      <c r="Q321" s="287"/>
      <c r="R321" s="286"/>
      <c r="S321" s="287"/>
      <c r="T321" s="286"/>
      <c r="U321" s="287"/>
      <c r="V321" s="286"/>
      <c r="W321" s="287"/>
      <c r="X321" s="286"/>
      <c r="Y321" s="287"/>
      <c r="Z321" s="65"/>
    </row>
    <row r="322">
      <c r="A322" s="215"/>
      <c r="B322" s="285"/>
      <c r="C322" s="285"/>
      <c r="D322" s="286"/>
      <c r="E322" s="287"/>
      <c r="F322" s="286"/>
      <c r="G322" s="287"/>
      <c r="H322" s="286"/>
      <c r="I322" s="287"/>
      <c r="J322" s="286"/>
      <c r="K322" s="287"/>
      <c r="L322" s="286"/>
      <c r="M322" s="287"/>
      <c r="N322" s="286"/>
      <c r="O322" s="287"/>
      <c r="P322" s="286"/>
      <c r="Q322" s="287"/>
      <c r="R322" s="286"/>
      <c r="S322" s="287"/>
      <c r="T322" s="286"/>
      <c r="U322" s="287"/>
      <c r="V322" s="286"/>
      <c r="W322" s="287"/>
      <c r="X322" s="286"/>
      <c r="Y322" s="287"/>
      <c r="Z322" s="65"/>
    </row>
    <row r="323">
      <c r="A323" s="215"/>
      <c r="B323" s="285"/>
      <c r="C323" s="285"/>
      <c r="D323" s="286"/>
      <c r="E323" s="287"/>
      <c r="F323" s="286"/>
      <c r="G323" s="287"/>
      <c r="H323" s="286"/>
      <c r="I323" s="287"/>
      <c r="J323" s="286"/>
      <c r="K323" s="287"/>
      <c r="L323" s="286"/>
      <c r="M323" s="287"/>
      <c r="N323" s="286"/>
      <c r="O323" s="287"/>
      <c r="P323" s="286"/>
      <c r="Q323" s="287"/>
      <c r="R323" s="286"/>
      <c r="S323" s="287"/>
      <c r="T323" s="286"/>
      <c r="U323" s="287"/>
      <c r="V323" s="286"/>
      <c r="W323" s="287"/>
      <c r="X323" s="286"/>
      <c r="Y323" s="287"/>
      <c r="Z323" s="65"/>
    </row>
    <row r="324">
      <c r="A324" s="215"/>
      <c r="B324" s="285"/>
      <c r="C324" s="285"/>
      <c r="D324" s="286"/>
      <c r="E324" s="287"/>
      <c r="F324" s="286"/>
      <c r="G324" s="287"/>
      <c r="H324" s="286"/>
      <c r="I324" s="287"/>
      <c r="J324" s="286"/>
      <c r="K324" s="287"/>
      <c r="L324" s="286"/>
      <c r="M324" s="287"/>
      <c r="N324" s="286"/>
      <c r="O324" s="287"/>
      <c r="P324" s="286"/>
      <c r="Q324" s="287"/>
      <c r="R324" s="286"/>
      <c r="S324" s="287"/>
      <c r="T324" s="286"/>
      <c r="U324" s="287"/>
      <c r="V324" s="286"/>
      <c r="W324" s="287"/>
      <c r="X324" s="286"/>
      <c r="Y324" s="287"/>
      <c r="Z324" s="65"/>
    </row>
    <row r="325">
      <c r="A325" s="215"/>
      <c r="B325" s="285"/>
      <c r="C325" s="285"/>
      <c r="D325" s="286"/>
      <c r="E325" s="287"/>
      <c r="F325" s="286"/>
      <c r="G325" s="287"/>
      <c r="H325" s="286"/>
      <c r="I325" s="287"/>
      <c r="J325" s="286"/>
      <c r="K325" s="287"/>
      <c r="L325" s="286"/>
      <c r="M325" s="287"/>
      <c r="N325" s="286"/>
      <c r="O325" s="287"/>
      <c r="P325" s="286"/>
      <c r="Q325" s="287"/>
      <c r="R325" s="286"/>
      <c r="S325" s="287"/>
      <c r="T325" s="286"/>
      <c r="U325" s="287"/>
      <c r="V325" s="286"/>
      <c r="W325" s="287"/>
      <c r="X325" s="286"/>
      <c r="Y325" s="287"/>
      <c r="Z325" s="65"/>
    </row>
    <row r="326">
      <c r="A326" s="215"/>
      <c r="B326" s="285"/>
      <c r="C326" s="285"/>
      <c r="D326" s="286"/>
      <c r="E326" s="287"/>
      <c r="F326" s="286"/>
      <c r="G326" s="287"/>
      <c r="H326" s="286"/>
      <c r="I326" s="287"/>
      <c r="J326" s="286"/>
      <c r="K326" s="287"/>
      <c r="L326" s="286"/>
      <c r="M326" s="287"/>
      <c r="N326" s="286"/>
      <c r="O326" s="287"/>
      <c r="P326" s="286"/>
      <c r="Q326" s="287"/>
      <c r="R326" s="286"/>
      <c r="S326" s="287"/>
      <c r="T326" s="286"/>
      <c r="U326" s="287"/>
      <c r="V326" s="286"/>
      <c r="W326" s="287"/>
      <c r="X326" s="286"/>
      <c r="Y326" s="287"/>
      <c r="Z326" s="65"/>
    </row>
    <row r="327">
      <c r="A327" s="215"/>
      <c r="B327" s="285"/>
      <c r="C327" s="285"/>
      <c r="D327" s="286"/>
      <c r="E327" s="287"/>
      <c r="F327" s="286"/>
      <c r="G327" s="287"/>
      <c r="H327" s="286"/>
      <c r="I327" s="287"/>
      <c r="J327" s="286"/>
      <c r="K327" s="287"/>
      <c r="L327" s="286"/>
      <c r="M327" s="287"/>
      <c r="N327" s="286"/>
      <c r="O327" s="287"/>
      <c r="P327" s="286"/>
      <c r="Q327" s="287"/>
      <c r="R327" s="286"/>
      <c r="S327" s="287"/>
      <c r="T327" s="286"/>
      <c r="U327" s="287"/>
      <c r="V327" s="286"/>
      <c r="W327" s="287"/>
      <c r="X327" s="286"/>
      <c r="Y327" s="287"/>
      <c r="Z327" s="65"/>
    </row>
    <row r="328">
      <c r="A328" s="215"/>
      <c r="B328" s="285"/>
      <c r="C328" s="285"/>
      <c r="D328" s="286"/>
      <c r="E328" s="287"/>
      <c r="F328" s="286"/>
      <c r="G328" s="287"/>
      <c r="H328" s="286"/>
      <c r="I328" s="287"/>
      <c r="J328" s="286"/>
      <c r="K328" s="287"/>
      <c r="L328" s="286"/>
      <c r="M328" s="287"/>
      <c r="N328" s="286"/>
      <c r="O328" s="287"/>
      <c r="P328" s="286"/>
      <c r="Q328" s="287"/>
      <c r="R328" s="286"/>
      <c r="S328" s="287"/>
      <c r="T328" s="286"/>
      <c r="U328" s="287"/>
      <c r="V328" s="286"/>
      <c r="W328" s="287"/>
      <c r="X328" s="286"/>
      <c r="Y328" s="287"/>
      <c r="Z328" s="65"/>
    </row>
    <row r="329">
      <c r="A329" s="215"/>
      <c r="B329" s="285"/>
      <c r="C329" s="285"/>
      <c r="D329" s="286"/>
      <c r="E329" s="287"/>
      <c r="F329" s="286"/>
      <c r="G329" s="287"/>
      <c r="H329" s="286"/>
      <c r="I329" s="287"/>
      <c r="J329" s="286"/>
      <c r="K329" s="287"/>
      <c r="L329" s="286"/>
      <c r="M329" s="287"/>
      <c r="N329" s="286"/>
      <c r="O329" s="287"/>
      <c r="P329" s="286"/>
      <c r="Q329" s="287"/>
      <c r="R329" s="286"/>
      <c r="S329" s="287"/>
      <c r="T329" s="286"/>
      <c r="U329" s="287"/>
      <c r="V329" s="286"/>
      <c r="W329" s="287"/>
      <c r="X329" s="286"/>
      <c r="Y329" s="287"/>
      <c r="Z329" s="65"/>
    </row>
    <row r="330">
      <c r="A330" s="215"/>
      <c r="B330" s="285"/>
      <c r="C330" s="285"/>
      <c r="D330" s="286"/>
      <c r="E330" s="287"/>
      <c r="F330" s="286"/>
      <c r="G330" s="287"/>
      <c r="H330" s="286"/>
      <c r="I330" s="287"/>
      <c r="J330" s="286"/>
      <c r="K330" s="287"/>
      <c r="L330" s="286"/>
      <c r="M330" s="287"/>
      <c r="N330" s="286"/>
      <c r="O330" s="287"/>
      <c r="P330" s="286"/>
      <c r="Q330" s="287"/>
      <c r="R330" s="286"/>
      <c r="S330" s="287"/>
      <c r="T330" s="286"/>
      <c r="U330" s="287"/>
      <c r="V330" s="286"/>
      <c r="W330" s="287"/>
      <c r="X330" s="286"/>
      <c r="Y330" s="287"/>
      <c r="Z330" s="65"/>
    </row>
    <row r="331">
      <c r="A331" s="215"/>
      <c r="B331" s="285"/>
      <c r="C331" s="285"/>
      <c r="D331" s="286"/>
      <c r="E331" s="287"/>
      <c r="F331" s="286"/>
      <c r="G331" s="287"/>
      <c r="H331" s="286"/>
      <c r="I331" s="287"/>
      <c r="J331" s="286"/>
      <c r="K331" s="287"/>
      <c r="L331" s="286"/>
      <c r="M331" s="287"/>
      <c r="N331" s="286"/>
      <c r="O331" s="287"/>
      <c r="P331" s="286"/>
      <c r="Q331" s="287"/>
      <c r="R331" s="286"/>
      <c r="S331" s="287"/>
      <c r="T331" s="286"/>
      <c r="U331" s="287"/>
      <c r="V331" s="286"/>
      <c r="W331" s="287"/>
      <c r="X331" s="286"/>
      <c r="Y331" s="287"/>
      <c r="Z331" s="65"/>
    </row>
    <row r="332">
      <c r="A332" s="215"/>
      <c r="B332" s="285"/>
      <c r="C332" s="285"/>
      <c r="D332" s="286"/>
      <c r="E332" s="287"/>
      <c r="F332" s="286"/>
      <c r="G332" s="287"/>
      <c r="H332" s="286"/>
      <c r="I332" s="287"/>
      <c r="J332" s="286"/>
      <c r="K332" s="287"/>
      <c r="L332" s="286"/>
      <c r="M332" s="287"/>
      <c r="N332" s="286"/>
      <c r="O332" s="287"/>
      <c r="P332" s="286"/>
      <c r="Q332" s="287"/>
      <c r="R332" s="286"/>
      <c r="S332" s="287"/>
      <c r="T332" s="286"/>
      <c r="U332" s="287"/>
      <c r="V332" s="286"/>
      <c r="W332" s="287"/>
      <c r="X332" s="286"/>
      <c r="Y332" s="287"/>
      <c r="Z332" s="65"/>
    </row>
    <row r="333">
      <c r="A333" s="215"/>
      <c r="B333" s="285"/>
      <c r="C333" s="285"/>
      <c r="D333" s="286"/>
      <c r="E333" s="287"/>
      <c r="F333" s="286"/>
      <c r="G333" s="287"/>
      <c r="H333" s="286"/>
      <c r="I333" s="287"/>
      <c r="J333" s="286"/>
      <c r="K333" s="287"/>
      <c r="L333" s="286"/>
      <c r="M333" s="287"/>
      <c r="N333" s="286"/>
      <c r="O333" s="287"/>
      <c r="P333" s="286"/>
      <c r="Q333" s="287"/>
      <c r="R333" s="286"/>
      <c r="S333" s="287"/>
      <c r="T333" s="286"/>
      <c r="U333" s="287"/>
      <c r="V333" s="286"/>
      <c r="W333" s="287"/>
      <c r="X333" s="286"/>
      <c r="Y333" s="287"/>
      <c r="Z333" s="65"/>
    </row>
    <row r="334">
      <c r="A334" s="215"/>
      <c r="B334" s="285"/>
      <c r="C334" s="285"/>
      <c r="D334" s="286"/>
      <c r="E334" s="287"/>
      <c r="F334" s="286"/>
      <c r="G334" s="287"/>
      <c r="H334" s="286"/>
      <c r="I334" s="287"/>
      <c r="J334" s="286"/>
      <c r="K334" s="287"/>
      <c r="L334" s="286"/>
      <c r="M334" s="287"/>
      <c r="N334" s="286"/>
      <c r="O334" s="287"/>
      <c r="P334" s="286"/>
      <c r="Q334" s="287"/>
      <c r="R334" s="286"/>
      <c r="S334" s="287"/>
      <c r="T334" s="286"/>
      <c r="U334" s="287"/>
      <c r="V334" s="286"/>
      <c r="W334" s="287"/>
      <c r="X334" s="286"/>
      <c r="Y334" s="287"/>
      <c r="Z334" s="65"/>
    </row>
    <row r="335">
      <c r="A335" s="215"/>
      <c r="B335" s="285"/>
      <c r="C335" s="285"/>
      <c r="D335" s="286"/>
      <c r="E335" s="287"/>
      <c r="F335" s="286"/>
      <c r="G335" s="287"/>
      <c r="H335" s="286"/>
      <c r="I335" s="287"/>
      <c r="J335" s="286"/>
      <c r="K335" s="287"/>
      <c r="L335" s="286"/>
      <c r="M335" s="287"/>
      <c r="N335" s="286"/>
      <c r="O335" s="287"/>
      <c r="P335" s="286"/>
      <c r="Q335" s="287"/>
      <c r="R335" s="286"/>
      <c r="S335" s="287"/>
      <c r="T335" s="286"/>
      <c r="U335" s="287"/>
      <c r="V335" s="286"/>
      <c r="W335" s="287"/>
      <c r="X335" s="286"/>
      <c r="Y335" s="287"/>
      <c r="Z335" s="65"/>
    </row>
    <row r="336">
      <c r="A336" s="215"/>
      <c r="B336" s="285"/>
      <c r="C336" s="285"/>
      <c r="D336" s="286"/>
      <c r="E336" s="287"/>
      <c r="F336" s="286"/>
      <c r="G336" s="287"/>
      <c r="H336" s="286"/>
      <c r="I336" s="287"/>
      <c r="J336" s="286"/>
      <c r="K336" s="287"/>
      <c r="L336" s="286"/>
      <c r="M336" s="287"/>
      <c r="N336" s="286"/>
      <c r="O336" s="287"/>
      <c r="P336" s="286"/>
      <c r="Q336" s="287"/>
      <c r="R336" s="286"/>
      <c r="S336" s="287"/>
      <c r="T336" s="286"/>
      <c r="U336" s="287"/>
      <c r="V336" s="286"/>
      <c r="W336" s="287"/>
      <c r="X336" s="286"/>
      <c r="Y336" s="287"/>
      <c r="Z336" s="65"/>
    </row>
    <row r="337">
      <c r="A337" s="215"/>
      <c r="B337" s="285"/>
      <c r="C337" s="285"/>
      <c r="D337" s="286"/>
      <c r="E337" s="287"/>
      <c r="F337" s="286"/>
      <c r="G337" s="287"/>
      <c r="H337" s="286"/>
      <c r="I337" s="287"/>
      <c r="J337" s="286"/>
      <c r="K337" s="287"/>
      <c r="L337" s="286"/>
      <c r="M337" s="287"/>
      <c r="N337" s="286"/>
      <c r="O337" s="287"/>
      <c r="P337" s="286"/>
      <c r="Q337" s="287"/>
      <c r="R337" s="286"/>
      <c r="S337" s="287"/>
      <c r="T337" s="286"/>
      <c r="U337" s="287"/>
      <c r="V337" s="286"/>
      <c r="W337" s="287"/>
      <c r="X337" s="286"/>
      <c r="Y337" s="287"/>
      <c r="Z337" s="65"/>
    </row>
    <row r="338">
      <c r="A338" s="215"/>
      <c r="B338" s="285"/>
      <c r="C338" s="285"/>
      <c r="D338" s="286"/>
      <c r="E338" s="287"/>
      <c r="F338" s="286"/>
      <c r="G338" s="287"/>
      <c r="H338" s="286"/>
      <c r="I338" s="287"/>
      <c r="J338" s="286"/>
      <c r="K338" s="287"/>
      <c r="L338" s="286"/>
      <c r="M338" s="287"/>
      <c r="N338" s="286"/>
      <c r="O338" s="287"/>
      <c r="P338" s="286"/>
      <c r="Q338" s="287"/>
      <c r="R338" s="286"/>
      <c r="S338" s="287"/>
      <c r="T338" s="286"/>
      <c r="U338" s="287"/>
      <c r="V338" s="286"/>
      <c r="W338" s="287"/>
      <c r="X338" s="286"/>
      <c r="Y338" s="287"/>
      <c r="Z338" s="65"/>
    </row>
    <row r="339">
      <c r="A339" s="215"/>
      <c r="B339" s="285"/>
      <c r="C339" s="285"/>
      <c r="D339" s="286"/>
      <c r="E339" s="287"/>
      <c r="F339" s="286"/>
      <c r="G339" s="287"/>
      <c r="H339" s="286"/>
      <c r="I339" s="287"/>
      <c r="J339" s="286"/>
      <c r="K339" s="287"/>
      <c r="L339" s="286"/>
      <c r="M339" s="287"/>
      <c r="N339" s="286"/>
      <c r="O339" s="287"/>
      <c r="P339" s="286"/>
      <c r="Q339" s="287"/>
      <c r="R339" s="286"/>
      <c r="S339" s="287"/>
      <c r="T339" s="286"/>
      <c r="U339" s="287"/>
      <c r="V339" s="286"/>
      <c r="W339" s="287"/>
      <c r="X339" s="286"/>
      <c r="Y339" s="287"/>
      <c r="Z339" s="65"/>
    </row>
    <row r="340">
      <c r="A340" s="215"/>
      <c r="B340" s="285"/>
      <c r="C340" s="285"/>
      <c r="D340" s="286"/>
      <c r="E340" s="287"/>
      <c r="F340" s="286"/>
      <c r="G340" s="287"/>
      <c r="H340" s="286"/>
      <c r="I340" s="287"/>
      <c r="J340" s="286"/>
      <c r="K340" s="287"/>
      <c r="L340" s="286"/>
      <c r="M340" s="287"/>
      <c r="N340" s="286"/>
      <c r="O340" s="287"/>
      <c r="P340" s="286"/>
      <c r="Q340" s="287"/>
      <c r="R340" s="286"/>
      <c r="S340" s="287"/>
      <c r="T340" s="286"/>
      <c r="U340" s="287"/>
      <c r="V340" s="286"/>
      <c r="W340" s="287"/>
      <c r="X340" s="286"/>
      <c r="Y340" s="287"/>
      <c r="Z340" s="65"/>
    </row>
    <row r="341">
      <c r="A341" s="215"/>
      <c r="B341" s="285"/>
      <c r="C341" s="285"/>
      <c r="D341" s="286"/>
      <c r="E341" s="287"/>
      <c r="F341" s="286"/>
      <c r="G341" s="287"/>
      <c r="H341" s="286"/>
      <c r="I341" s="287"/>
      <c r="J341" s="286"/>
      <c r="K341" s="287"/>
      <c r="L341" s="286"/>
      <c r="M341" s="287"/>
      <c r="N341" s="286"/>
      <c r="O341" s="287"/>
      <c r="P341" s="286"/>
      <c r="Q341" s="287"/>
      <c r="R341" s="286"/>
      <c r="S341" s="287"/>
      <c r="T341" s="286"/>
      <c r="U341" s="287"/>
      <c r="V341" s="286"/>
      <c r="W341" s="287"/>
      <c r="X341" s="286"/>
      <c r="Y341" s="287"/>
      <c r="Z341" s="65"/>
    </row>
    <row r="342">
      <c r="A342" s="215"/>
      <c r="B342" s="285"/>
      <c r="C342" s="285"/>
      <c r="D342" s="286"/>
      <c r="E342" s="287"/>
      <c r="F342" s="286"/>
      <c r="G342" s="287"/>
      <c r="H342" s="286"/>
      <c r="I342" s="287"/>
      <c r="J342" s="286"/>
      <c r="K342" s="287"/>
      <c r="L342" s="286"/>
      <c r="M342" s="287"/>
      <c r="N342" s="286"/>
      <c r="O342" s="287"/>
      <c r="P342" s="286"/>
      <c r="Q342" s="287"/>
      <c r="R342" s="286"/>
      <c r="S342" s="287"/>
      <c r="T342" s="286"/>
      <c r="U342" s="287"/>
      <c r="V342" s="286"/>
      <c r="W342" s="287"/>
      <c r="X342" s="286"/>
      <c r="Y342" s="287"/>
      <c r="Z342" s="65"/>
    </row>
    <row r="343">
      <c r="A343" s="215"/>
      <c r="B343" s="285"/>
      <c r="C343" s="285"/>
      <c r="D343" s="286"/>
      <c r="E343" s="287"/>
      <c r="F343" s="286"/>
      <c r="G343" s="287"/>
      <c r="H343" s="286"/>
      <c r="I343" s="287"/>
      <c r="J343" s="286"/>
      <c r="K343" s="287"/>
      <c r="L343" s="286"/>
      <c r="M343" s="287"/>
      <c r="N343" s="286"/>
      <c r="O343" s="287"/>
      <c r="P343" s="286"/>
      <c r="Q343" s="287"/>
      <c r="R343" s="286"/>
      <c r="S343" s="287"/>
      <c r="T343" s="286"/>
      <c r="U343" s="287"/>
      <c r="V343" s="286"/>
      <c r="W343" s="287"/>
      <c r="X343" s="286"/>
      <c r="Y343" s="287"/>
      <c r="Z343" s="65"/>
    </row>
    <row r="344">
      <c r="A344" s="215"/>
      <c r="B344" s="285"/>
      <c r="C344" s="285"/>
      <c r="D344" s="286"/>
      <c r="E344" s="287"/>
      <c r="F344" s="286"/>
      <c r="G344" s="287"/>
      <c r="H344" s="286"/>
      <c r="I344" s="287"/>
      <c r="J344" s="286"/>
      <c r="K344" s="287"/>
      <c r="L344" s="286"/>
      <c r="M344" s="287"/>
      <c r="N344" s="286"/>
      <c r="O344" s="287"/>
      <c r="P344" s="286"/>
      <c r="Q344" s="287"/>
      <c r="R344" s="286"/>
      <c r="S344" s="287"/>
      <c r="T344" s="286"/>
      <c r="U344" s="287"/>
      <c r="V344" s="286"/>
      <c r="W344" s="287"/>
      <c r="X344" s="286"/>
      <c r="Y344" s="287"/>
      <c r="Z344" s="65"/>
    </row>
    <row r="345">
      <c r="A345" s="215"/>
      <c r="B345" s="285"/>
      <c r="C345" s="285"/>
      <c r="D345" s="286"/>
      <c r="E345" s="287"/>
      <c r="F345" s="286"/>
      <c r="G345" s="287"/>
      <c r="H345" s="286"/>
      <c r="I345" s="287"/>
      <c r="J345" s="286"/>
      <c r="K345" s="287"/>
      <c r="L345" s="286"/>
      <c r="M345" s="287"/>
      <c r="N345" s="286"/>
      <c r="O345" s="287"/>
      <c r="P345" s="286"/>
      <c r="Q345" s="287"/>
      <c r="R345" s="286"/>
      <c r="S345" s="287"/>
      <c r="T345" s="286"/>
      <c r="U345" s="287"/>
      <c r="V345" s="286"/>
      <c r="W345" s="287"/>
      <c r="X345" s="286"/>
      <c r="Y345" s="287"/>
      <c r="Z345" s="65"/>
    </row>
    <row r="346">
      <c r="A346" s="215"/>
      <c r="B346" s="285"/>
      <c r="C346" s="285"/>
      <c r="D346" s="286"/>
      <c r="E346" s="287"/>
      <c r="F346" s="286"/>
      <c r="G346" s="287"/>
      <c r="H346" s="286"/>
      <c r="I346" s="287"/>
      <c r="J346" s="286"/>
      <c r="K346" s="287"/>
      <c r="L346" s="286"/>
      <c r="M346" s="287"/>
      <c r="N346" s="286"/>
      <c r="O346" s="287"/>
      <c r="P346" s="286"/>
      <c r="Q346" s="287"/>
      <c r="R346" s="286"/>
      <c r="S346" s="287"/>
      <c r="T346" s="286"/>
      <c r="U346" s="287"/>
      <c r="V346" s="286"/>
      <c r="W346" s="287"/>
      <c r="X346" s="286"/>
      <c r="Y346" s="287"/>
      <c r="Z346" s="65"/>
    </row>
    <row r="347">
      <c r="A347" s="215"/>
      <c r="B347" s="285"/>
      <c r="C347" s="285"/>
      <c r="D347" s="286"/>
      <c r="E347" s="287"/>
      <c r="F347" s="286"/>
      <c r="G347" s="287"/>
      <c r="H347" s="286"/>
      <c r="I347" s="287"/>
      <c r="J347" s="286"/>
      <c r="K347" s="287"/>
      <c r="L347" s="286"/>
      <c r="M347" s="287"/>
      <c r="N347" s="286"/>
      <c r="O347" s="287"/>
      <c r="P347" s="286"/>
      <c r="Q347" s="287"/>
      <c r="R347" s="286"/>
      <c r="S347" s="287"/>
      <c r="T347" s="286"/>
      <c r="U347" s="287"/>
      <c r="V347" s="286"/>
      <c r="W347" s="287"/>
      <c r="X347" s="286"/>
      <c r="Y347" s="287"/>
      <c r="Z347" s="65"/>
    </row>
    <row r="348">
      <c r="A348" s="215"/>
      <c r="B348" s="285"/>
      <c r="C348" s="285"/>
      <c r="D348" s="286"/>
      <c r="E348" s="287"/>
      <c r="F348" s="286"/>
      <c r="G348" s="287"/>
      <c r="H348" s="286"/>
      <c r="I348" s="287"/>
      <c r="J348" s="286"/>
      <c r="K348" s="287"/>
      <c r="L348" s="286"/>
      <c r="M348" s="287"/>
      <c r="N348" s="286"/>
      <c r="O348" s="287"/>
      <c r="P348" s="286"/>
      <c r="Q348" s="287"/>
      <c r="R348" s="286"/>
      <c r="S348" s="287"/>
      <c r="T348" s="286"/>
      <c r="U348" s="287"/>
      <c r="V348" s="286"/>
      <c r="W348" s="287"/>
      <c r="X348" s="286"/>
      <c r="Y348" s="287"/>
      <c r="Z348" s="65"/>
    </row>
    <row r="349">
      <c r="A349" s="215"/>
      <c r="B349" s="285"/>
      <c r="C349" s="285"/>
      <c r="D349" s="286"/>
      <c r="E349" s="287"/>
      <c r="F349" s="286"/>
      <c r="G349" s="287"/>
      <c r="H349" s="286"/>
      <c r="I349" s="287"/>
      <c r="J349" s="286"/>
      <c r="K349" s="287"/>
      <c r="L349" s="286"/>
      <c r="M349" s="287"/>
      <c r="N349" s="286"/>
      <c r="O349" s="287"/>
      <c r="P349" s="286"/>
      <c r="Q349" s="287"/>
      <c r="R349" s="286"/>
      <c r="S349" s="287"/>
      <c r="T349" s="286"/>
      <c r="U349" s="287"/>
      <c r="V349" s="286"/>
      <c r="W349" s="287"/>
      <c r="X349" s="286"/>
      <c r="Y349" s="287"/>
      <c r="Z349" s="65"/>
    </row>
    <row r="350">
      <c r="A350" s="215"/>
      <c r="B350" s="285"/>
      <c r="C350" s="285"/>
      <c r="D350" s="286"/>
      <c r="E350" s="287"/>
      <c r="F350" s="286"/>
      <c r="G350" s="287"/>
      <c r="H350" s="286"/>
      <c r="I350" s="287"/>
      <c r="J350" s="286"/>
      <c r="K350" s="287"/>
      <c r="L350" s="286"/>
      <c r="M350" s="287"/>
      <c r="N350" s="286"/>
      <c r="O350" s="287"/>
      <c r="P350" s="286"/>
      <c r="Q350" s="287"/>
      <c r="R350" s="286"/>
      <c r="S350" s="287"/>
      <c r="T350" s="286"/>
      <c r="U350" s="287"/>
      <c r="V350" s="286"/>
      <c r="W350" s="287"/>
      <c r="X350" s="286"/>
      <c r="Y350" s="287"/>
      <c r="Z350" s="65"/>
    </row>
    <row r="351">
      <c r="A351" s="215"/>
      <c r="B351" s="285"/>
      <c r="C351" s="285"/>
      <c r="D351" s="286"/>
      <c r="E351" s="287"/>
      <c r="F351" s="286"/>
      <c r="G351" s="287"/>
      <c r="H351" s="286"/>
      <c r="I351" s="287"/>
      <c r="J351" s="286"/>
      <c r="K351" s="287"/>
      <c r="L351" s="286"/>
      <c r="M351" s="287"/>
      <c r="N351" s="286"/>
      <c r="O351" s="287"/>
      <c r="P351" s="286"/>
      <c r="Q351" s="287"/>
      <c r="R351" s="286"/>
      <c r="S351" s="287"/>
      <c r="T351" s="286"/>
      <c r="U351" s="287"/>
      <c r="V351" s="286"/>
      <c r="W351" s="287"/>
      <c r="X351" s="286"/>
      <c r="Y351" s="287"/>
      <c r="Z351" s="65"/>
    </row>
    <row r="352">
      <c r="A352" s="215"/>
      <c r="B352" s="285"/>
      <c r="C352" s="285"/>
      <c r="D352" s="286"/>
      <c r="E352" s="287"/>
      <c r="F352" s="286"/>
      <c r="G352" s="287"/>
      <c r="H352" s="286"/>
      <c r="I352" s="287"/>
      <c r="J352" s="286"/>
      <c r="K352" s="287"/>
      <c r="L352" s="286"/>
      <c r="M352" s="287"/>
      <c r="N352" s="286"/>
      <c r="O352" s="287"/>
      <c r="P352" s="286"/>
      <c r="Q352" s="287"/>
      <c r="R352" s="286"/>
      <c r="S352" s="287"/>
      <c r="T352" s="286"/>
      <c r="U352" s="287"/>
      <c r="V352" s="286"/>
      <c r="W352" s="287"/>
      <c r="X352" s="286"/>
      <c r="Y352" s="287"/>
      <c r="Z352" s="65"/>
    </row>
    <row r="353">
      <c r="A353" s="215"/>
      <c r="B353" s="285"/>
      <c r="C353" s="285"/>
      <c r="D353" s="286"/>
      <c r="E353" s="287"/>
      <c r="F353" s="286"/>
      <c r="G353" s="287"/>
      <c r="H353" s="286"/>
      <c r="I353" s="287"/>
      <c r="J353" s="286"/>
      <c r="K353" s="287"/>
      <c r="L353" s="286"/>
      <c r="M353" s="287"/>
      <c r="N353" s="286"/>
      <c r="O353" s="287"/>
      <c r="P353" s="286"/>
      <c r="Q353" s="287"/>
      <c r="R353" s="286"/>
      <c r="S353" s="287"/>
      <c r="T353" s="286"/>
      <c r="U353" s="287"/>
      <c r="V353" s="286"/>
      <c r="W353" s="287"/>
      <c r="X353" s="286"/>
      <c r="Y353" s="287"/>
      <c r="Z353" s="65"/>
    </row>
    <row r="354">
      <c r="A354" s="215"/>
      <c r="B354" s="285"/>
      <c r="C354" s="285"/>
      <c r="D354" s="286"/>
      <c r="E354" s="287"/>
      <c r="F354" s="286"/>
      <c r="G354" s="287"/>
      <c r="H354" s="286"/>
      <c r="I354" s="287"/>
      <c r="J354" s="286"/>
      <c r="K354" s="287"/>
      <c r="L354" s="286"/>
      <c r="M354" s="287"/>
      <c r="N354" s="286"/>
      <c r="O354" s="287"/>
      <c r="P354" s="286"/>
      <c r="Q354" s="287"/>
      <c r="R354" s="286"/>
      <c r="S354" s="287"/>
      <c r="T354" s="286"/>
      <c r="U354" s="287"/>
      <c r="V354" s="286"/>
      <c r="W354" s="287"/>
      <c r="X354" s="286"/>
      <c r="Y354" s="287"/>
      <c r="Z354" s="65"/>
    </row>
    <row r="355">
      <c r="A355" s="215"/>
      <c r="B355" s="285"/>
      <c r="C355" s="285"/>
      <c r="D355" s="286"/>
      <c r="E355" s="287"/>
      <c r="F355" s="286"/>
      <c r="G355" s="287"/>
      <c r="H355" s="286"/>
      <c r="I355" s="287"/>
      <c r="J355" s="286"/>
      <c r="K355" s="287"/>
      <c r="L355" s="286"/>
      <c r="M355" s="287"/>
      <c r="N355" s="286"/>
      <c r="O355" s="287"/>
      <c r="P355" s="286"/>
      <c r="Q355" s="287"/>
      <c r="R355" s="286"/>
      <c r="S355" s="287"/>
      <c r="T355" s="286"/>
      <c r="U355" s="287"/>
      <c r="V355" s="286"/>
      <c r="W355" s="287"/>
      <c r="X355" s="286"/>
      <c r="Y355" s="287"/>
      <c r="Z355" s="65"/>
    </row>
    <row r="356">
      <c r="A356" s="215"/>
      <c r="B356" s="285"/>
      <c r="C356" s="285"/>
      <c r="D356" s="286"/>
      <c r="E356" s="287"/>
      <c r="F356" s="286"/>
      <c r="G356" s="287"/>
      <c r="H356" s="286"/>
      <c r="I356" s="287"/>
      <c r="J356" s="286"/>
      <c r="K356" s="287"/>
      <c r="L356" s="286"/>
      <c r="M356" s="287"/>
      <c r="N356" s="286"/>
      <c r="O356" s="287"/>
      <c r="P356" s="286"/>
      <c r="Q356" s="287"/>
      <c r="R356" s="286"/>
      <c r="S356" s="287"/>
      <c r="T356" s="286"/>
      <c r="U356" s="287"/>
      <c r="V356" s="286"/>
      <c r="W356" s="287"/>
      <c r="X356" s="286"/>
      <c r="Y356" s="287"/>
      <c r="Z356" s="65"/>
    </row>
    <row r="357">
      <c r="A357" s="215"/>
      <c r="B357" s="285"/>
      <c r="C357" s="285"/>
      <c r="D357" s="286"/>
      <c r="E357" s="287"/>
      <c r="F357" s="286"/>
      <c r="G357" s="287"/>
      <c r="H357" s="286"/>
      <c r="I357" s="287"/>
      <c r="J357" s="286"/>
      <c r="K357" s="287"/>
      <c r="L357" s="286"/>
      <c r="M357" s="287"/>
      <c r="N357" s="286"/>
      <c r="O357" s="287"/>
      <c r="P357" s="286"/>
      <c r="Q357" s="287"/>
      <c r="R357" s="286"/>
      <c r="S357" s="287"/>
      <c r="T357" s="286"/>
      <c r="U357" s="287"/>
      <c r="V357" s="286"/>
      <c r="W357" s="287"/>
      <c r="X357" s="286"/>
      <c r="Y357" s="287"/>
      <c r="Z357" s="65"/>
    </row>
    <row r="358">
      <c r="A358" s="215"/>
      <c r="B358" s="285"/>
      <c r="C358" s="285"/>
      <c r="D358" s="286"/>
      <c r="E358" s="287"/>
      <c r="F358" s="286"/>
      <c r="G358" s="287"/>
      <c r="H358" s="286"/>
      <c r="I358" s="287"/>
      <c r="J358" s="286"/>
      <c r="K358" s="287"/>
      <c r="L358" s="286"/>
      <c r="M358" s="287"/>
      <c r="N358" s="286"/>
      <c r="O358" s="287"/>
      <c r="P358" s="286"/>
      <c r="Q358" s="287"/>
      <c r="R358" s="286"/>
      <c r="S358" s="287"/>
      <c r="T358" s="286"/>
      <c r="U358" s="287"/>
      <c r="V358" s="286"/>
      <c r="W358" s="287"/>
      <c r="X358" s="286"/>
      <c r="Y358" s="287"/>
      <c r="Z358" s="65"/>
    </row>
    <row r="359">
      <c r="A359" s="215"/>
      <c r="B359" s="285"/>
      <c r="C359" s="285"/>
      <c r="D359" s="286"/>
      <c r="E359" s="287"/>
      <c r="F359" s="286"/>
      <c r="G359" s="287"/>
      <c r="H359" s="286"/>
      <c r="I359" s="287"/>
      <c r="J359" s="286"/>
      <c r="K359" s="287"/>
      <c r="L359" s="286"/>
      <c r="M359" s="287"/>
      <c r="N359" s="286"/>
      <c r="O359" s="287"/>
      <c r="P359" s="286"/>
      <c r="Q359" s="287"/>
      <c r="R359" s="286"/>
      <c r="S359" s="287"/>
      <c r="T359" s="286"/>
      <c r="U359" s="287"/>
      <c r="V359" s="286"/>
      <c r="W359" s="287"/>
      <c r="X359" s="286"/>
      <c r="Y359" s="287"/>
      <c r="Z359" s="65"/>
    </row>
    <row r="360">
      <c r="A360" s="215"/>
      <c r="B360" s="285"/>
      <c r="C360" s="285"/>
      <c r="D360" s="286"/>
      <c r="E360" s="287"/>
      <c r="F360" s="286"/>
      <c r="G360" s="287"/>
      <c r="H360" s="286"/>
      <c r="I360" s="287"/>
      <c r="J360" s="286"/>
      <c r="K360" s="287"/>
      <c r="L360" s="286"/>
      <c r="M360" s="287"/>
      <c r="N360" s="286"/>
      <c r="O360" s="287"/>
      <c r="P360" s="286"/>
      <c r="Q360" s="287"/>
      <c r="R360" s="286"/>
      <c r="S360" s="287"/>
      <c r="T360" s="286"/>
      <c r="U360" s="287"/>
      <c r="V360" s="286"/>
      <c r="W360" s="287"/>
      <c r="X360" s="286"/>
      <c r="Y360" s="287"/>
      <c r="Z360" s="65"/>
    </row>
    <row r="361">
      <c r="A361" s="215"/>
      <c r="B361" s="285"/>
      <c r="C361" s="285"/>
      <c r="D361" s="286"/>
      <c r="E361" s="287"/>
      <c r="F361" s="286"/>
      <c r="G361" s="287"/>
      <c r="H361" s="286"/>
      <c r="I361" s="287"/>
      <c r="J361" s="286"/>
      <c r="K361" s="287"/>
      <c r="L361" s="286"/>
      <c r="M361" s="287"/>
      <c r="N361" s="286"/>
      <c r="O361" s="287"/>
      <c r="P361" s="286"/>
      <c r="Q361" s="287"/>
      <c r="R361" s="286"/>
      <c r="S361" s="287"/>
      <c r="T361" s="286"/>
      <c r="U361" s="287"/>
      <c r="V361" s="286"/>
      <c r="W361" s="287"/>
      <c r="X361" s="286"/>
      <c r="Y361" s="287"/>
      <c r="Z361" s="65"/>
    </row>
    <row r="362">
      <c r="A362" s="215"/>
      <c r="B362" s="285"/>
      <c r="C362" s="285"/>
      <c r="D362" s="286"/>
      <c r="E362" s="287"/>
      <c r="F362" s="286"/>
      <c r="G362" s="287"/>
      <c r="H362" s="286"/>
      <c r="I362" s="287"/>
      <c r="J362" s="286"/>
      <c r="K362" s="287"/>
      <c r="L362" s="286"/>
      <c r="M362" s="287"/>
      <c r="N362" s="286"/>
      <c r="O362" s="287"/>
      <c r="P362" s="286"/>
      <c r="Q362" s="287"/>
      <c r="R362" s="286"/>
      <c r="S362" s="287"/>
      <c r="T362" s="286"/>
      <c r="U362" s="287"/>
      <c r="V362" s="286"/>
      <c r="W362" s="287"/>
      <c r="X362" s="286"/>
      <c r="Y362" s="287"/>
      <c r="Z362" s="65"/>
    </row>
    <row r="363">
      <c r="A363" s="215"/>
      <c r="B363" s="285"/>
      <c r="C363" s="285"/>
      <c r="D363" s="286"/>
      <c r="E363" s="287"/>
      <c r="F363" s="286"/>
      <c r="G363" s="287"/>
      <c r="H363" s="286"/>
      <c r="I363" s="287"/>
      <c r="J363" s="286"/>
      <c r="K363" s="287"/>
      <c r="L363" s="286"/>
      <c r="M363" s="287"/>
      <c r="N363" s="286"/>
      <c r="O363" s="287"/>
      <c r="P363" s="286"/>
      <c r="Q363" s="287"/>
      <c r="R363" s="286"/>
      <c r="S363" s="287"/>
      <c r="T363" s="286"/>
      <c r="U363" s="287"/>
      <c r="V363" s="286"/>
      <c r="W363" s="287"/>
      <c r="X363" s="286"/>
      <c r="Y363" s="287"/>
      <c r="Z363" s="65"/>
    </row>
    <row r="364">
      <c r="A364" s="215"/>
      <c r="B364" s="285"/>
      <c r="C364" s="285"/>
      <c r="D364" s="286"/>
      <c r="E364" s="287"/>
      <c r="F364" s="286"/>
      <c r="G364" s="287"/>
      <c r="H364" s="286"/>
      <c r="I364" s="287"/>
      <c r="J364" s="286"/>
      <c r="K364" s="287"/>
      <c r="L364" s="286"/>
      <c r="M364" s="287"/>
      <c r="N364" s="286"/>
      <c r="O364" s="287"/>
      <c r="P364" s="286"/>
      <c r="Q364" s="287"/>
      <c r="R364" s="286"/>
      <c r="S364" s="287"/>
      <c r="T364" s="286"/>
      <c r="U364" s="287"/>
      <c r="V364" s="286"/>
      <c r="W364" s="287"/>
      <c r="X364" s="286"/>
      <c r="Y364" s="287"/>
      <c r="Z364" s="65"/>
    </row>
    <row r="365">
      <c r="A365" s="215"/>
      <c r="B365" s="285"/>
      <c r="C365" s="285"/>
      <c r="D365" s="286"/>
      <c r="E365" s="287"/>
      <c r="F365" s="286"/>
      <c r="G365" s="287"/>
      <c r="H365" s="286"/>
      <c r="I365" s="287"/>
      <c r="J365" s="286"/>
      <c r="K365" s="287"/>
      <c r="L365" s="286"/>
      <c r="M365" s="287"/>
      <c r="N365" s="286"/>
      <c r="O365" s="287"/>
      <c r="P365" s="286"/>
      <c r="Q365" s="287"/>
      <c r="R365" s="286"/>
      <c r="S365" s="287"/>
      <c r="T365" s="286"/>
      <c r="U365" s="287"/>
      <c r="V365" s="286"/>
      <c r="W365" s="287"/>
      <c r="X365" s="286"/>
      <c r="Y365" s="287"/>
      <c r="Z365" s="65"/>
    </row>
    <row r="366">
      <c r="A366" s="215"/>
      <c r="B366" s="285"/>
      <c r="C366" s="285"/>
      <c r="D366" s="286"/>
      <c r="E366" s="287"/>
      <c r="F366" s="286"/>
      <c r="G366" s="287"/>
      <c r="H366" s="286"/>
      <c r="I366" s="287"/>
      <c r="J366" s="286"/>
      <c r="K366" s="287"/>
      <c r="L366" s="286"/>
      <c r="M366" s="287"/>
      <c r="N366" s="286"/>
      <c r="O366" s="287"/>
      <c r="P366" s="286"/>
      <c r="Q366" s="287"/>
      <c r="R366" s="286"/>
      <c r="S366" s="287"/>
      <c r="T366" s="286"/>
      <c r="U366" s="287"/>
      <c r="V366" s="286"/>
      <c r="W366" s="287"/>
      <c r="X366" s="286"/>
      <c r="Y366" s="287"/>
      <c r="Z366" s="65"/>
    </row>
    <row r="367">
      <c r="A367" s="215"/>
      <c r="B367" s="285"/>
      <c r="C367" s="285"/>
      <c r="D367" s="286"/>
      <c r="E367" s="287"/>
      <c r="F367" s="286"/>
      <c r="G367" s="287"/>
      <c r="H367" s="286"/>
      <c r="I367" s="287"/>
      <c r="J367" s="286"/>
      <c r="K367" s="287"/>
      <c r="L367" s="286"/>
      <c r="M367" s="287"/>
      <c r="N367" s="286"/>
      <c r="O367" s="287"/>
      <c r="P367" s="286"/>
      <c r="Q367" s="287"/>
      <c r="R367" s="286"/>
      <c r="S367" s="287"/>
      <c r="T367" s="286"/>
      <c r="U367" s="287"/>
      <c r="V367" s="286"/>
      <c r="W367" s="287"/>
      <c r="X367" s="286"/>
      <c r="Y367" s="287"/>
      <c r="Z367" s="65"/>
    </row>
    <row r="368">
      <c r="A368" s="215"/>
      <c r="B368" s="285"/>
      <c r="C368" s="285"/>
      <c r="D368" s="286"/>
      <c r="E368" s="287"/>
      <c r="F368" s="286"/>
      <c r="G368" s="287"/>
      <c r="H368" s="286"/>
      <c r="I368" s="287"/>
      <c r="J368" s="286"/>
      <c r="K368" s="287"/>
      <c r="L368" s="286"/>
      <c r="M368" s="287"/>
      <c r="N368" s="286"/>
      <c r="O368" s="287"/>
      <c r="P368" s="286"/>
      <c r="Q368" s="287"/>
      <c r="R368" s="286"/>
      <c r="S368" s="287"/>
      <c r="T368" s="286"/>
      <c r="U368" s="287"/>
      <c r="V368" s="286"/>
      <c r="W368" s="287"/>
      <c r="X368" s="286"/>
      <c r="Y368" s="287"/>
      <c r="Z368" s="65"/>
    </row>
    <row r="369">
      <c r="A369" s="215"/>
      <c r="B369" s="285"/>
      <c r="C369" s="285"/>
      <c r="D369" s="286"/>
      <c r="E369" s="287"/>
      <c r="F369" s="286"/>
      <c r="G369" s="287"/>
      <c r="H369" s="286"/>
      <c r="I369" s="287"/>
      <c r="J369" s="286"/>
      <c r="K369" s="287"/>
      <c r="L369" s="286"/>
      <c r="M369" s="287"/>
      <c r="N369" s="286"/>
      <c r="O369" s="287"/>
      <c r="P369" s="286"/>
      <c r="Q369" s="287"/>
      <c r="R369" s="286"/>
      <c r="S369" s="287"/>
      <c r="T369" s="286"/>
      <c r="U369" s="287"/>
      <c r="V369" s="286"/>
      <c r="W369" s="287"/>
      <c r="X369" s="286"/>
      <c r="Y369" s="287"/>
      <c r="Z369" s="65"/>
    </row>
    <row r="370">
      <c r="A370" s="215"/>
      <c r="B370" s="285"/>
      <c r="C370" s="285"/>
      <c r="D370" s="286"/>
      <c r="E370" s="287"/>
      <c r="F370" s="286"/>
      <c r="G370" s="287"/>
      <c r="H370" s="286"/>
      <c r="I370" s="287"/>
      <c r="J370" s="286"/>
      <c r="K370" s="287"/>
      <c r="L370" s="286"/>
      <c r="M370" s="287"/>
      <c r="N370" s="286"/>
      <c r="O370" s="287"/>
      <c r="P370" s="286"/>
      <c r="Q370" s="287"/>
      <c r="R370" s="286"/>
      <c r="S370" s="287"/>
      <c r="T370" s="286"/>
      <c r="U370" s="287"/>
      <c r="V370" s="286"/>
      <c r="W370" s="287"/>
      <c r="X370" s="286"/>
      <c r="Y370" s="287"/>
      <c r="Z370" s="65"/>
    </row>
    <row r="371">
      <c r="A371" s="215"/>
      <c r="B371" s="285"/>
      <c r="C371" s="285"/>
      <c r="D371" s="286"/>
      <c r="E371" s="287"/>
      <c r="F371" s="286"/>
      <c r="G371" s="287"/>
      <c r="H371" s="286"/>
      <c r="I371" s="287"/>
      <c r="J371" s="286"/>
      <c r="K371" s="287"/>
      <c r="L371" s="286"/>
      <c r="M371" s="287"/>
      <c r="N371" s="286"/>
      <c r="O371" s="287"/>
      <c r="P371" s="286"/>
      <c r="Q371" s="287"/>
      <c r="R371" s="286"/>
      <c r="S371" s="287"/>
      <c r="T371" s="286"/>
      <c r="U371" s="287"/>
      <c r="V371" s="286"/>
      <c r="W371" s="287"/>
      <c r="X371" s="286"/>
      <c r="Y371" s="287"/>
      <c r="Z371" s="65"/>
    </row>
    <row r="372">
      <c r="A372" s="215"/>
      <c r="B372" s="285"/>
      <c r="C372" s="285"/>
      <c r="D372" s="286"/>
      <c r="E372" s="287"/>
      <c r="F372" s="286"/>
      <c r="G372" s="287"/>
      <c r="H372" s="286"/>
      <c r="I372" s="287"/>
      <c r="J372" s="286"/>
      <c r="K372" s="287"/>
      <c r="L372" s="286"/>
      <c r="M372" s="287"/>
      <c r="N372" s="286"/>
      <c r="O372" s="287"/>
      <c r="P372" s="286"/>
      <c r="Q372" s="287"/>
      <c r="R372" s="286"/>
      <c r="S372" s="287"/>
      <c r="T372" s="286"/>
      <c r="U372" s="287"/>
      <c r="V372" s="286"/>
      <c r="W372" s="287"/>
      <c r="X372" s="286"/>
      <c r="Y372" s="287"/>
      <c r="Z372" s="65"/>
    </row>
    <row r="373">
      <c r="A373" s="215"/>
      <c r="B373" s="285"/>
      <c r="C373" s="285"/>
      <c r="D373" s="286"/>
      <c r="E373" s="287"/>
      <c r="F373" s="286"/>
      <c r="G373" s="287"/>
      <c r="H373" s="286"/>
      <c r="I373" s="287"/>
      <c r="J373" s="286"/>
      <c r="K373" s="287"/>
      <c r="L373" s="286"/>
      <c r="M373" s="287"/>
      <c r="N373" s="286"/>
      <c r="O373" s="287"/>
      <c r="P373" s="286"/>
      <c r="Q373" s="287"/>
      <c r="R373" s="286"/>
      <c r="S373" s="287"/>
      <c r="T373" s="286"/>
      <c r="U373" s="287"/>
      <c r="V373" s="286"/>
      <c r="W373" s="287"/>
      <c r="X373" s="286"/>
      <c r="Y373" s="287"/>
      <c r="Z373" s="65"/>
    </row>
    <row r="374">
      <c r="A374" s="215"/>
      <c r="B374" s="285"/>
      <c r="C374" s="285"/>
      <c r="D374" s="286"/>
      <c r="E374" s="287"/>
      <c r="F374" s="286"/>
      <c r="G374" s="287"/>
      <c r="H374" s="286"/>
      <c r="I374" s="287"/>
      <c r="J374" s="286"/>
      <c r="K374" s="287"/>
      <c r="L374" s="286"/>
      <c r="M374" s="287"/>
      <c r="N374" s="286"/>
      <c r="O374" s="287"/>
      <c r="P374" s="286"/>
      <c r="Q374" s="287"/>
      <c r="R374" s="286"/>
      <c r="S374" s="287"/>
      <c r="T374" s="286"/>
      <c r="U374" s="287"/>
      <c r="V374" s="286"/>
      <c r="W374" s="287"/>
      <c r="X374" s="286"/>
      <c r="Y374" s="287"/>
      <c r="Z374" s="65"/>
    </row>
    <row r="375">
      <c r="A375" s="215"/>
      <c r="B375" s="285"/>
      <c r="C375" s="285"/>
      <c r="D375" s="286"/>
      <c r="E375" s="287"/>
      <c r="F375" s="286"/>
      <c r="G375" s="287"/>
      <c r="H375" s="286"/>
      <c r="I375" s="287"/>
      <c r="J375" s="286"/>
      <c r="K375" s="287"/>
      <c r="L375" s="286"/>
      <c r="M375" s="287"/>
      <c r="N375" s="286"/>
      <c r="O375" s="287"/>
      <c r="P375" s="286"/>
      <c r="Q375" s="287"/>
      <c r="R375" s="286"/>
      <c r="S375" s="287"/>
      <c r="T375" s="286"/>
      <c r="U375" s="287"/>
      <c r="V375" s="286"/>
      <c r="W375" s="287"/>
      <c r="X375" s="286"/>
      <c r="Y375" s="287"/>
      <c r="Z375" s="65"/>
    </row>
    <row r="376">
      <c r="A376" s="215"/>
      <c r="B376" s="285"/>
      <c r="C376" s="285"/>
      <c r="D376" s="286"/>
      <c r="E376" s="287"/>
      <c r="F376" s="286"/>
      <c r="G376" s="287"/>
      <c r="H376" s="286"/>
      <c r="I376" s="287"/>
      <c r="J376" s="286"/>
      <c r="K376" s="287"/>
      <c r="L376" s="286"/>
      <c r="M376" s="287"/>
      <c r="N376" s="286"/>
      <c r="O376" s="287"/>
      <c r="P376" s="286"/>
      <c r="Q376" s="287"/>
      <c r="R376" s="286"/>
      <c r="S376" s="287"/>
      <c r="T376" s="286"/>
      <c r="U376" s="287"/>
      <c r="V376" s="286"/>
      <c r="W376" s="287"/>
      <c r="X376" s="286"/>
      <c r="Y376" s="287"/>
      <c r="Z376" s="65"/>
    </row>
    <row r="377">
      <c r="A377" s="215"/>
      <c r="B377" s="285"/>
      <c r="C377" s="285"/>
      <c r="D377" s="286"/>
      <c r="E377" s="287"/>
      <c r="F377" s="286"/>
      <c r="G377" s="287"/>
      <c r="H377" s="286"/>
      <c r="I377" s="287"/>
      <c r="J377" s="286"/>
      <c r="K377" s="287"/>
      <c r="L377" s="286"/>
      <c r="M377" s="287"/>
      <c r="N377" s="286"/>
      <c r="O377" s="287"/>
      <c r="P377" s="286"/>
      <c r="Q377" s="287"/>
      <c r="R377" s="286"/>
      <c r="S377" s="287"/>
      <c r="T377" s="286"/>
      <c r="U377" s="287"/>
      <c r="V377" s="286"/>
      <c r="W377" s="287"/>
      <c r="X377" s="286"/>
      <c r="Y377" s="287"/>
      <c r="Z377" s="65"/>
    </row>
    <row r="378">
      <c r="A378" s="215"/>
      <c r="B378" s="285"/>
      <c r="C378" s="285"/>
      <c r="D378" s="286"/>
      <c r="E378" s="287"/>
      <c r="F378" s="286"/>
      <c r="G378" s="287"/>
      <c r="H378" s="286"/>
      <c r="I378" s="287"/>
      <c r="J378" s="286"/>
      <c r="K378" s="287"/>
      <c r="L378" s="286"/>
      <c r="M378" s="287"/>
      <c r="N378" s="286"/>
      <c r="O378" s="287"/>
      <c r="P378" s="286"/>
      <c r="Q378" s="287"/>
      <c r="R378" s="286"/>
      <c r="S378" s="287"/>
      <c r="T378" s="286"/>
      <c r="U378" s="287"/>
      <c r="V378" s="286"/>
      <c r="W378" s="287"/>
      <c r="X378" s="286"/>
      <c r="Y378" s="287"/>
      <c r="Z378" s="65"/>
    </row>
    <row r="379">
      <c r="A379" s="215"/>
      <c r="B379" s="285"/>
      <c r="C379" s="285"/>
      <c r="D379" s="286"/>
      <c r="E379" s="287"/>
      <c r="F379" s="286"/>
      <c r="G379" s="287"/>
      <c r="H379" s="286"/>
      <c r="I379" s="287"/>
      <c r="J379" s="286"/>
      <c r="K379" s="287"/>
      <c r="L379" s="286"/>
      <c r="M379" s="287"/>
      <c r="N379" s="286"/>
      <c r="O379" s="287"/>
      <c r="P379" s="286"/>
      <c r="Q379" s="287"/>
      <c r="R379" s="286"/>
      <c r="S379" s="287"/>
      <c r="T379" s="286"/>
      <c r="U379" s="287"/>
      <c r="V379" s="286"/>
      <c r="W379" s="287"/>
      <c r="X379" s="286"/>
      <c r="Y379" s="287"/>
      <c r="Z379" s="65"/>
    </row>
    <row r="380">
      <c r="A380" s="215"/>
      <c r="B380" s="285"/>
      <c r="C380" s="285"/>
      <c r="D380" s="286"/>
      <c r="E380" s="287"/>
      <c r="F380" s="286"/>
      <c r="G380" s="287"/>
      <c r="H380" s="286"/>
      <c r="I380" s="287"/>
      <c r="J380" s="286"/>
      <c r="K380" s="287"/>
      <c r="L380" s="286"/>
      <c r="M380" s="287"/>
      <c r="N380" s="286"/>
      <c r="O380" s="287"/>
      <c r="P380" s="286"/>
      <c r="Q380" s="287"/>
      <c r="R380" s="286"/>
      <c r="S380" s="287"/>
      <c r="T380" s="286"/>
      <c r="U380" s="287"/>
      <c r="V380" s="286"/>
      <c r="W380" s="287"/>
      <c r="X380" s="286"/>
      <c r="Y380" s="287"/>
      <c r="Z380" s="65"/>
    </row>
    <row r="381">
      <c r="A381" s="215"/>
      <c r="B381" s="285"/>
      <c r="C381" s="285"/>
      <c r="D381" s="286"/>
      <c r="E381" s="287"/>
      <c r="F381" s="286"/>
      <c r="G381" s="287"/>
      <c r="H381" s="286"/>
      <c r="I381" s="287"/>
      <c r="J381" s="286"/>
      <c r="K381" s="287"/>
      <c r="L381" s="286"/>
      <c r="M381" s="287"/>
      <c r="N381" s="286"/>
      <c r="O381" s="287"/>
      <c r="P381" s="286"/>
      <c r="Q381" s="287"/>
      <c r="R381" s="286"/>
      <c r="S381" s="287"/>
      <c r="T381" s="286"/>
      <c r="U381" s="287"/>
      <c r="V381" s="286"/>
      <c r="W381" s="287"/>
      <c r="X381" s="286"/>
      <c r="Y381" s="287"/>
      <c r="Z381" s="65"/>
    </row>
    <row r="382">
      <c r="A382" s="215"/>
      <c r="B382" s="285"/>
      <c r="C382" s="285"/>
      <c r="D382" s="286"/>
      <c r="E382" s="287"/>
      <c r="F382" s="286"/>
      <c r="G382" s="287"/>
      <c r="H382" s="286"/>
      <c r="I382" s="287"/>
      <c r="J382" s="286"/>
      <c r="K382" s="287"/>
      <c r="L382" s="286"/>
      <c r="M382" s="287"/>
      <c r="N382" s="286"/>
      <c r="O382" s="287"/>
      <c r="P382" s="286"/>
      <c r="Q382" s="287"/>
      <c r="R382" s="286"/>
      <c r="S382" s="287"/>
      <c r="T382" s="286"/>
      <c r="U382" s="287"/>
      <c r="V382" s="286"/>
      <c r="W382" s="287"/>
      <c r="X382" s="286"/>
      <c r="Y382" s="287"/>
      <c r="Z382" s="65"/>
    </row>
    <row r="383">
      <c r="A383" s="215"/>
      <c r="B383" s="285"/>
      <c r="C383" s="285"/>
      <c r="D383" s="286"/>
      <c r="E383" s="287"/>
      <c r="F383" s="286"/>
      <c r="G383" s="287"/>
      <c r="H383" s="286"/>
      <c r="I383" s="287"/>
      <c r="J383" s="286"/>
      <c r="K383" s="287"/>
      <c r="L383" s="286"/>
      <c r="M383" s="287"/>
      <c r="N383" s="286"/>
      <c r="O383" s="287"/>
      <c r="P383" s="286"/>
      <c r="Q383" s="287"/>
      <c r="R383" s="286"/>
      <c r="S383" s="287"/>
      <c r="T383" s="286"/>
      <c r="U383" s="287"/>
      <c r="V383" s="286"/>
      <c r="W383" s="287"/>
      <c r="X383" s="286"/>
      <c r="Y383" s="287"/>
      <c r="Z383" s="65"/>
    </row>
    <row r="384">
      <c r="A384" s="215"/>
      <c r="B384" s="285"/>
      <c r="C384" s="285"/>
      <c r="D384" s="286"/>
      <c r="E384" s="287"/>
      <c r="F384" s="286"/>
      <c r="G384" s="287"/>
      <c r="H384" s="286"/>
      <c r="I384" s="287"/>
      <c r="J384" s="286"/>
      <c r="K384" s="287"/>
      <c r="L384" s="286"/>
      <c r="M384" s="287"/>
      <c r="N384" s="286"/>
      <c r="O384" s="287"/>
      <c r="P384" s="286"/>
      <c r="Q384" s="287"/>
      <c r="R384" s="286"/>
      <c r="S384" s="287"/>
      <c r="T384" s="286"/>
      <c r="U384" s="287"/>
      <c r="V384" s="286"/>
      <c r="W384" s="287"/>
      <c r="X384" s="286"/>
      <c r="Y384" s="287"/>
      <c r="Z384" s="65"/>
    </row>
    <row r="385">
      <c r="A385" s="215"/>
      <c r="B385" s="285"/>
      <c r="C385" s="285"/>
      <c r="D385" s="286"/>
      <c r="E385" s="287"/>
      <c r="F385" s="286"/>
      <c r="G385" s="287"/>
      <c r="H385" s="286"/>
      <c r="I385" s="287"/>
      <c r="J385" s="286"/>
      <c r="K385" s="287"/>
      <c r="L385" s="286"/>
      <c r="M385" s="287"/>
      <c r="N385" s="286"/>
      <c r="O385" s="287"/>
      <c r="P385" s="286"/>
      <c r="Q385" s="287"/>
      <c r="R385" s="286"/>
      <c r="S385" s="287"/>
      <c r="T385" s="286"/>
      <c r="U385" s="287"/>
      <c r="V385" s="286"/>
      <c r="W385" s="287"/>
      <c r="X385" s="286"/>
      <c r="Y385" s="287"/>
      <c r="Z385" s="65"/>
    </row>
    <row r="386">
      <c r="A386" s="215"/>
      <c r="B386" s="285"/>
      <c r="C386" s="285"/>
      <c r="D386" s="286"/>
      <c r="E386" s="287"/>
      <c r="F386" s="286"/>
      <c r="G386" s="287"/>
      <c r="H386" s="286"/>
      <c r="I386" s="287"/>
      <c r="J386" s="286"/>
      <c r="K386" s="287"/>
      <c r="L386" s="286"/>
      <c r="M386" s="287"/>
      <c r="N386" s="286"/>
      <c r="O386" s="287"/>
      <c r="P386" s="286"/>
      <c r="Q386" s="287"/>
      <c r="R386" s="286"/>
      <c r="S386" s="287"/>
      <c r="T386" s="286"/>
      <c r="U386" s="287"/>
      <c r="V386" s="286"/>
      <c r="W386" s="287"/>
      <c r="X386" s="286"/>
      <c r="Y386" s="287"/>
      <c r="Z386" s="65"/>
    </row>
    <row r="387">
      <c r="A387" s="215"/>
      <c r="B387" s="285"/>
      <c r="C387" s="285"/>
      <c r="D387" s="286"/>
      <c r="E387" s="287"/>
      <c r="F387" s="286"/>
      <c r="G387" s="287"/>
      <c r="H387" s="286"/>
      <c r="I387" s="287"/>
      <c r="J387" s="286"/>
      <c r="K387" s="287"/>
      <c r="L387" s="286"/>
      <c r="M387" s="287"/>
      <c r="N387" s="286"/>
      <c r="O387" s="287"/>
      <c r="P387" s="286"/>
      <c r="Q387" s="287"/>
      <c r="R387" s="286"/>
      <c r="S387" s="287"/>
      <c r="T387" s="286"/>
      <c r="U387" s="287"/>
      <c r="V387" s="286"/>
      <c r="W387" s="287"/>
      <c r="X387" s="286"/>
      <c r="Y387" s="287"/>
      <c r="Z387" s="65"/>
    </row>
    <row r="388">
      <c r="A388" s="215"/>
      <c r="B388" s="285"/>
      <c r="C388" s="285"/>
      <c r="D388" s="286"/>
      <c r="E388" s="287"/>
      <c r="F388" s="286"/>
      <c r="G388" s="287"/>
      <c r="H388" s="286"/>
      <c r="I388" s="287"/>
      <c r="J388" s="286"/>
      <c r="K388" s="287"/>
      <c r="L388" s="286"/>
      <c r="M388" s="287"/>
      <c r="N388" s="286"/>
      <c r="O388" s="287"/>
      <c r="P388" s="286"/>
      <c r="Q388" s="287"/>
      <c r="R388" s="286"/>
      <c r="S388" s="287"/>
      <c r="T388" s="286"/>
      <c r="U388" s="287"/>
      <c r="V388" s="286"/>
      <c r="W388" s="287"/>
      <c r="X388" s="286"/>
      <c r="Y388" s="287"/>
      <c r="Z388" s="65"/>
    </row>
    <row r="389">
      <c r="A389" s="215"/>
      <c r="B389" s="285"/>
      <c r="C389" s="285"/>
      <c r="D389" s="286"/>
      <c r="E389" s="287"/>
      <c r="F389" s="286"/>
      <c r="G389" s="287"/>
      <c r="H389" s="286"/>
      <c r="I389" s="287"/>
      <c r="J389" s="286"/>
      <c r="K389" s="287"/>
      <c r="L389" s="286"/>
      <c r="M389" s="287"/>
      <c r="N389" s="286"/>
      <c r="O389" s="287"/>
      <c r="P389" s="286"/>
      <c r="Q389" s="287"/>
      <c r="R389" s="286"/>
      <c r="S389" s="287"/>
      <c r="T389" s="286"/>
      <c r="U389" s="287"/>
      <c r="V389" s="286"/>
      <c r="W389" s="287"/>
      <c r="X389" s="286"/>
      <c r="Y389" s="287"/>
      <c r="Z389" s="65"/>
    </row>
    <row r="390">
      <c r="A390" s="215"/>
      <c r="B390" s="285"/>
      <c r="C390" s="285"/>
      <c r="D390" s="286"/>
      <c r="E390" s="287"/>
      <c r="F390" s="286"/>
      <c r="G390" s="287"/>
      <c r="H390" s="286"/>
      <c r="I390" s="287"/>
      <c r="J390" s="286"/>
      <c r="K390" s="287"/>
      <c r="L390" s="286"/>
      <c r="M390" s="287"/>
      <c r="N390" s="286"/>
      <c r="O390" s="287"/>
      <c r="P390" s="286"/>
      <c r="Q390" s="287"/>
      <c r="R390" s="286"/>
      <c r="S390" s="287"/>
      <c r="T390" s="286"/>
      <c r="U390" s="287"/>
      <c r="V390" s="286"/>
      <c r="W390" s="287"/>
      <c r="X390" s="286"/>
      <c r="Y390" s="287"/>
      <c r="Z390" s="65"/>
    </row>
    <row r="391">
      <c r="A391" s="215"/>
      <c r="B391" s="285"/>
      <c r="C391" s="285"/>
      <c r="D391" s="286"/>
      <c r="E391" s="287"/>
      <c r="F391" s="286"/>
      <c r="G391" s="287"/>
      <c r="H391" s="286"/>
      <c r="I391" s="287"/>
      <c r="J391" s="286"/>
      <c r="K391" s="287"/>
      <c r="L391" s="286"/>
      <c r="M391" s="287"/>
      <c r="N391" s="286"/>
      <c r="O391" s="287"/>
      <c r="P391" s="286"/>
      <c r="Q391" s="287"/>
      <c r="R391" s="286"/>
      <c r="S391" s="287"/>
      <c r="T391" s="286"/>
      <c r="U391" s="287"/>
      <c r="V391" s="286"/>
      <c r="W391" s="287"/>
      <c r="X391" s="286"/>
      <c r="Y391" s="287"/>
      <c r="Z391" s="65"/>
    </row>
    <row r="392">
      <c r="A392" s="215"/>
      <c r="B392" s="285"/>
      <c r="C392" s="285"/>
      <c r="D392" s="286"/>
      <c r="E392" s="287"/>
      <c r="F392" s="286"/>
      <c r="G392" s="287"/>
      <c r="H392" s="286"/>
      <c r="I392" s="287"/>
      <c r="J392" s="286"/>
      <c r="K392" s="287"/>
      <c r="L392" s="286"/>
      <c r="M392" s="287"/>
      <c r="N392" s="286"/>
      <c r="O392" s="287"/>
      <c r="P392" s="286"/>
      <c r="Q392" s="287"/>
      <c r="R392" s="286"/>
      <c r="S392" s="287"/>
      <c r="T392" s="286"/>
      <c r="U392" s="287"/>
      <c r="V392" s="286"/>
      <c r="W392" s="287"/>
      <c r="X392" s="286"/>
      <c r="Y392" s="287"/>
      <c r="Z392" s="65"/>
    </row>
    <row r="393">
      <c r="A393" s="215"/>
      <c r="B393" s="285"/>
      <c r="C393" s="285"/>
      <c r="D393" s="286"/>
      <c r="E393" s="287"/>
      <c r="F393" s="286"/>
      <c r="G393" s="287"/>
      <c r="H393" s="286"/>
      <c r="I393" s="287"/>
      <c r="J393" s="286"/>
      <c r="K393" s="287"/>
      <c r="L393" s="286"/>
      <c r="M393" s="287"/>
      <c r="N393" s="286"/>
      <c r="O393" s="287"/>
      <c r="P393" s="286"/>
      <c r="Q393" s="287"/>
      <c r="R393" s="286"/>
      <c r="S393" s="287"/>
      <c r="T393" s="286"/>
      <c r="U393" s="287"/>
      <c r="V393" s="286"/>
      <c r="W393" s="287"/>
      <c r="X393" s="286"/>
      <c r="Y393" s="287"/>
      <c r="Z393" s="65"/>
    </row>
    <row r="394">
      <c r="A394" s="215"/>
      <c r="B394" s="285"/>
      <c r="C394" s="285"/>
      <c r="D394" s="286"/>
      <c r="E394" s="287"/>
      <c r="F394" s="286"/>
      <c r="G394" s="287"/>
      <c r="H394" s="286"/>
      <c r="I394" s="287"/>
      <c r="J394" s="286"/>
      <c r="K394" s="287"/>
      <c r="L394" s="286"/>
      <c r="M394" s="287"/>
      <c r="N394" s="286"/>
      <c r="O394" s="287"/>
      <c r="P394" s="286"/>
      <c r="Q394" s="287"/>
      <c r="R394" s="286"/>
      <c r="S394" s="287"/>
      <c r="T394" s="286"/>
      <c r="U394" s="287"/>
      <c r="V394" s="286"/>
      <c r="W394" s="287"/>
      <c r="X394" s="286"/>
      <c r="Y394" s="287"/>
      <c r="Z394" s="65"/>
    </row>
    <row r="395">
      <c r="A395" s="215"/>
      <c r="B395" s="285"/>
      <c r="C395" s="285"/>
      <c r="D395" s="286"/>
      <c r="E395" s="287"/>
      <c r="F395" s="286"/>
      <c r="G395" s="287"/>
      <c r="H395" s="286"/>
      <c r="I395" s="287"/>
      <c r="J395" s="286"/>
      <c r="K395" s="287"/>
      <c r="L395" s="286"/>
      <c r="M395" s="287"/>
      <c r="N395" s="286"/>
      <c r="O395" s="287"/>
      <c r="P395" s="286"/>
      <c r="Q395" s="287"/>
      <c r="R395" s="286"/>
      <c r="S395" s="287"/>
      <c r="T395" s="286"/>
      <c r="U395" s="287"/>
      <c r="V395" s="286"/>
      <c r="W395" s="287"/>
      <c r="X395" s="286"/>
      <c r="Y395" s="287"/>
      <c r="Z395" s="65"/>
    </row>
    <row r="396">
      <c r="A396" s="215"/>
      <c r="B396" s="285"/>
      <c r="C396" s="285"/>
      <c r="D396" s="286"/>
      <c r="E396" s="287"/>
      <c r="F396" s="286"/>
      <c r="G396" s="287"/>
      <c r="H396" s="286"/>
      <c r="I396" s="287"/>
      <c r="J396" s="286"/>
      <c r="K396" s="287"/>
      <c r="L396" s="286"/>
      <c r="M396" s="287"/>
      <c r="N396" s="286"/>
      <c r="O396" s="287"/>
      <c r="P396" s="286"/>
      <c r="Q396" s="287"/>
      <c r="R396" s="286"/>
      <c r="S396" s="287"/>
      <c r="T396" s="286"/>
      <c r="U396" s="287"/>
      <c r="V396" s="286"/>
      <c r="W396" s="287"/>
      <c r="X396" s="286"/>
      <c r="Y396" s="287"/>
      <c r="Z396" s="65"/>
    </row>
    <row r="397">
      <c r="A397" s="215"/>
      <c r="B397" s="285"/>
      <c r="C397" s="285"/>
      <c r="D397" s="286"/>
      <c r="E397" s="287"/>
      <c r="F397" s="286"/>
      <c r="G397" s="287"/>
      <c r="H397" s="286"/>
      <c r="I397" s="287"/>
      <c r="J397" s="286"/>
      <c r="K397" s="287"/>
      <c r="L397" s="286"/>
      <c r="M397" s="287"/>
      <c r="N397" s="286"/>
      <c r="O397" s="287"/>
      <c r="P397" s="286"/>
      <c r="Q397" s="287"/>
      <c r="R397" s="286"/>
      <c r="S397" s="287"/>
      <c r="T397" s="286"/>
      <c r="U397" s="287"/>
      <c r="V397" s="286"/>
      <c r="W397" s="287"/>
      <c r="X397" s="286"/>
      <c r="Y397" s="287"/>
      <c r="Z397" s="65"/>
    </row>
    <row r="398">
      <c r="A398" s="215"/>
      <c r="B398" s="285"/>
      <c r="C398" s="285"/>
      <c r="D398" s="286"/>
      <c r="E398" s="287"/>
      <c r="F398" s="286"/>
      <c r="G398" s="287"/>
      <c r="H398" s="286"/>
      <c r="I398" s="287"/>
      <c r="J398" s="286"/>
      <c r="K398" s="287"/>
      <c r="L398" s="286"/>
      <c r="M398" s="287"/>
      <c r="N398" s="286"/>
      <c r="O398" s="287"/>
      <c r="P398" s="286"/>
      <c r="Q398" s="287"/>
      <c r="R398" s="286"/>
      <c r="S398" s="287"/>
      <c r="T398" s="286"/>
      <c r="U398" s="287"/>
      <c r="V398" s="286"/>
      <c r="W398" s="287"/>
      <c r="X398" s="286"/>
      <c r="Y398" s="287"/>
      <c r="Z398" s="65"/>
    </row>
    <row r="399">
      <c r="A399" s="215"/>
      <c r="B399" s="285"/>
      <c r="C399" s="285"/>
      <c r="D399" s="286"/>
      <c r="E399" s="287"/>
      <c r="F399" s="286"/>
      <c r="G399" s="287"/>
      <c r="H399" s="286"/>
      <c r="I399" s="287"/>
      <c r="J399" s="286"/>
      <c r="K399" s="287"/>
      <c r="L399" s="286"/>
      <c r="M399" s="287"/>
      <c r="N399" s="286"/>
      <c r="O399" s="287"/>
      <c r="P399" s="286"/>
      <c r="Q399" s="287"/>
      <c r="R399" s="286"/>
      <c r="S399" s="287"/>
      <c r="T399" s="286"/>
      <c r="U399" s="287"/>
      <c r="V399" s="286"/>
      <c r="W399" s="287"/>
      <c r="X399" s="286"/>
      <c r="Y399" s="287"/>
      <c r="Z399" s="65"/>
    </row>
    <row r="400">
      <c r="A400" s="215"/>
      <c r="B400" s="285"/>
      <c r="C400" s="285"/>
      <c r="D400" s="286"/>
      <c r="E400" s="287"/>
      <c r="F400" s="286"/>
      <c r="G400" s="287"/>
      <c r="H400" s="286"/>
      <c r="I400" s="287"/>
      <c r="J400" s="286"/>
      <c r="K400" s="287"/>
      <c r="L400" s="286"/>
      <c r="M400" s="287"/>
      <c r="N400" s="286"/>
      <c r="O400" s="287"/>
      <c r="P400" s="286"/>
      <c r="Q400" s="287"/>
      <c r="R400" s="286"/>
      <c r="S400" s="287"/>
      <c r="T400" s="286"/>
      <c r="U400" s="287"/>
      <c r="V400" s="286"/>
      <c r="W400" s="287"/>
      <c r="X400" s="286"/>
      <c r="Y400" s="287"/>
      <c r="Z400" s="65"/>
    </row>
    <row r="401">
      <c r="A401" s="215"/>
      <c r="B401" s="285"/>
      <c r="C401" s="285"/>
      <c r="D401" s="286"/>
      <c r="E401" s="287"/>
      <c r="F401" s="286"/>
      <c r="G401" s="287"/>
      <c r="H401" s="286"/>
      <c r="I401" s="287"/>
      <c r="J401" s="286"/>
      <c r="K401" s="287"/>
      <c r="L401" s="286"/>
      <c r="M401" s="287"/>
      <c r="N401" s="286"/>
      <c r="O401" s="287"/>
      <c r="P401" s="286"/>
      <c r="Q401" s="287"/>
      <c r="R401" s="286"/>
      <c r="S401" s="287"/>
      <c r="T401" s="286"/>
      <c r="U401" s="287"/>
      <c r="V401" s="286"/>
      <c r="W401" s="287"/>
      <c r="X401" s="286"/>
      <c r="Y401" s="287"/>
      <c r="Z401" s="65"/>
    </row>
    <row r="402">
      <c r="A402" s="215"/>
      <c r="B402" s="285"/>
      <c r="C402" s="285"/>
      <c r="D402" s="286"/>
      <c r="E402" s="287"/>
      <c r="F402" s="286"/>
      <c r="G402" s="287"/>
      <c r="H402" s="286"/>
      <c r="I402" s="287"/>
      <c r="J402" s="286"/>
      <c r="K402" s="287"/>
      <c r="L402" s="286"/>
      <c r="M402" s="287"/>
      <c r="N402" s="286"/>
      <c r="O402" s="287"/>
      <c r="P402" s="286"/>
      <c r="Q402" s="287"/>
      <c r="R402" s="286"/>
      <c r="S402" s="287"/>
      <c r="T402" s="286"/>
      <c r="U402" s="287"/>
      <c r="V402" s="286"/>
      <c r="W402" s="287"/>
      <c r="X402" s="286"/>
      <c r="Y402" s="287"/>
      <c r="Z402" s="65"/>
    </row>
    <row r="403">
      <c r="A403" s="215"/>
      <c r="B403" s="285"/>
      <c r="C403" s="285"/>
      <c r="D403" s="286"/>
      <c r="E403" s="287"/>
      <c r="F403" s="286"/>
      <c r="G403" s="287"/>
      <c r="H403" s="286"/>
      <c r="I403" s="287"/>
      <c r="J403" s="286"/>
      <c r="K403" s="287"/>
      <c r="L403" s="286"/>
      <c r="M403" s="287"/>
      <c r="N403" s="286"/>
      <c r="O403" s="287"/>
      <c r="P403" s="286"/>
      <c r="Q403" s="287"/>
      <c r="R403" s="286"/>
      <c r="S403" s="287"/>
      <c r="T403" s="286"/>
      <c r="U403" s="287"/>
      <c r="V403" s="286"/>
      <c r="W403" s="287"/>
      <c r="X403" s="286"/>
      <c r="Y403" s="287"/>
      <c r="Z403" s="65"/>
    </row>
    <row r="404">
      <c r="A404" s="215"/>
      <c r="B404" s="285"/>
      <c r="C404" s="285"/>
      <c r="D404" s="286"/>
      <c r="E404" s="287"/>
      <c r="F404" s="286"/>
      <c r="G404" s="287"/>
      <c r="H404" s="286"/>
      <c r="I404" s="287"/>
      <c r="J404" s="286"/>
      <c r="K404" s="287"/>
      <c r="L404" s="286"/>
      <c r="M404" s="287"/>
      <c r="N404" s="286"/>
      <c r="O404" s="287"/>
      <c r="P404" s="286"/>
      <c r="Q404" s="287"/>
      <c r="R404" s="286"/>
      <c r="S404" s="287"/>
      <c r="T404" s="286"/>
      <c r="U404" s="287"/>
      <c r="V404" s="286"/>
      <c r="W404" s="287"/>
      <c r="X404" s="286"/>
      <c r="Y404" s="287"/>
      <c r="Z404" s="65"/>
    </row>
    <row r="405">
      <c r="A405" s="215"/>
      <c r="B405" s="285"/>
      <c r="C405" s="285"/>
      <c r="D405" s="286"/>
      <c r="E405" s="287"/>
      <c r="F405" s="286"/>
      <c r="G405" s="287"/>
      <c r="H405" s="286"/>
      <c r="I405" s="287"/>
      <c r="J405" s="286"/>
      <c r="K405" s="287"/>
      <c r="L405" s="286"/>
      <c r="M405" s="287"/>
      <c r="N405" s="286"/>
      <c r="O405" s="287"/>
      <c r="P405" s="286"/>
      <c r="Q405" s="287"/>
      <c r="R405" s="286"/>
      <c r="S405" s="287"/>
      <c r="T405" s="286"/>
      <c r="U405" s="287"/>
      <c r="V405" s="286"/>
      <c r="W405" s="287"/>
      <c r="X405" s="286"/>
      <c r="Y405" s="287"/>
      <c r="Z405" s="65"/>
    </row>
    <row r="406">
      <c r="A406" s="215"/>
      <c r="B406" s="285"/>
      <c r="C406" s="285"/>
      <c r="D406" s="286"/>
      <c r="E406" s="287"/>
      <c r="F406" s="286"/>
      <c r="G406" s="287"/>
      <c r="H406" s="286"/>
      <c r="I406" s="287"/>
      <c r="J406" s="286"/>
      <c r="K406" s="287"/>
      <c r="L406" s="286"/>
      <c r="M406" s="287"/>
      <c r="N406" s="286"/>
      <c r="O406" s="287"/>
      <c r="P406" s="286"/>
      <c r="Q406" s="287"/>
      <c r="R406" s="286"/>
      <c r="S406" s="287"/>
      <c r="T406" s="286"/>
      <c r="U406" s="287"/>
      <c r="V406" s="286"/>
      <c r="W406" s="287"/>
      <c r="X406" s="286"/>
      <c r="Y406" s="287"/>
      <c r="Z406" s="65"/>
    </row>
    <row r="407">
      <c r="A407" s="215"/>
      <c r="B407" s="285"/>
      <c r="C407" s="285"/>
      <c r="D407" s="286"/>
      <c r="E407" s="287"/>
      <c r="F407" s="286"/>
      <c r="G407" s="287"/>
      <c r="H407" s="286"/>
      <c r="I407" s="287"/>
      <c r="J407" s="286"/>
      <c r="K407" s="287"/>
      <c r="L407" s="286"/>
      <c r="M407" s="287"/>
      <c r="N407" s="286"/>
      <c r="O407" s="287"/>
      <c r="P407" s="286"/>
      <c r="Q407" s="287"/>
      <c r="R407" s="286"/>
      <c r="S407" s="287"/>
      <c r="T407" s="286"/>
      <c r="U407" s="287"/>
      <c r="V407" s="286"/>
      <c r="W407" s="287"/>
      <c r="X407" s="286"/>
      <c r="Y407" s="287"/>
      <c r="Z407" s="65"/>
    </row>
    <row r="408">
      <c r="A408" s="215"/>
      <c r="B408" s="285"/>
      <c r="C408" s="285"/>
      <c r="D408" s="286"/>
      <c r="E408" s="287"/>
      <c r="F408" s="286"/>
      <c r="G408" s="287"/>
      <c r="H408" s="286"/>
      <c r="I408" s="287"/>
      <c r="J408" s="286"/>
      <c r="K408" s="287"/>
      <c r="L408" s="286"/>
      <c r="M408" s="287"/>
      <c r="N408" s="286"/>
      <c r="O408" s="287"/>
      <c r="P408" s="286"/>
      <c r="Q408" s="287"/>
      <c r="R408" s="286"/>
      <c r="S408" s="287"/>
      <c r="T408" s="286"/>
      <c r="U408" s="287"/>
      <c r="V408" s="286"/>
      <c r="W408" s="287"/>
      <c r="X408" s="286"/>
      <c r="Y408" s="287"/>
      <c r="Z408" s="65"/>
    </row>
    <row r="409">
      <c r="A409" s="215"/>
      <c r="B409" s="285"/>
      <c r="C409" s="285"/>
      <c r="D409" s="286"/>
      <c r="E409" s="287"/>
      <c r="F409" s="286"/>
      <c r="G409" s="287"/>
      <c r="H409" s="286"/>
      <c r="I409" s="287"/>
      <c r="J409" s="286"/>
      <c r="K409" s="287"/>
      <c r="L409" s="286"/>
      <c r="M409" s="287"/>
      <c r="N409" s="286"/>
      <c r="O409" s="287"/>
      <c r="P409" s="286"/>
      <c r="Q409" s="287"/>
      <c r="R409" s="286"/>
      <c r="S409" s="287"/>
      <c r="T409" s="286"/>
      <c r="U409" s="287"/>
      <c r="V409" s="286"/>
      <c r="W409" s="287"/>
      <c r="X409" s="286"/>
      <c r="Y409" s="287"/>
      <c r="Z409" s="65"/>
    </row>
    <row r="410">
      <c r="A410" s="215"/>
      <c r="B410" s="285"/>
      <c r="C410" s="285"/>
      <c r="D410" s="286"/>
      <c r="E410" s="287"/>
      <c r="F410" s="286"/>
      <c r="G410" s="287"/>
      <c r="H410" s="286"/>
      <c r="I410" s="287"/>
      <c r="J410" s="286"/>
      <c r="K410" s="287"/>
      <c r="L410" s="286"/>
      <c r="M410" s="287"/>
      <c r="N410" s="286"/>
      <c r="O410" s="287"/>
      <c r="P410" s="286"/>
      <c r="Q410" s="287"/>
      <c r="R410" s="286"/>
      <c r="S410" s="287"/>
      <c r="T410" s="286"/>
      <c r="U410" s="287"/>
      <c r="V410" s="286"/>
      <c r="W410" s="287"/>
      <c r="X410" s="286"/>
      <c r="Y410" s="287"/>
      <c r="Z410" s="65"/>
    </row>
    <row r="411">
      <c r="A411" s="215"/>
      <c r="B411" s="285"/>
      <c r="C411" s="285"/>
      <c r="D411" s="286"/>
      <c r="E411" s="287"/>
      <c r="F411" s="286"/>
      <c r="G411" s="287"/>
      <c r="H411" s="286"/>
      <c r="I411" s="287"/>
      <c r="J411" s="286"/>
      <c r="K411" s="287"/>
      <c r="L411" s="286"/>
      <c r="M411" s="287"/>
      <c r="N411" s="286"/>
      <c r="O411" s="287"/>
      <c r="P411" s="286"/>
      <c r="Q411" s="287"/>
      <c r="R411" s="286"/>
      <c r="S411" s="287"/>
      <c r="T411" s="286"/>
      <c r="U411" s="287"/>
      <c r="V411" s="286"/>
      <c r="W411" s="287"/>
      <c r="X411" s="286"/>
      <c r="Y411" s="287"/>
      <c r="Z411" s="65"/>
    </row>
    <row r="412">
      <c r="A412" s="215"/>
      <c r="B412" s="285"/>
      <c r="C412" s="285"/>
      <c r="D412" s="286"/>
      <c r="E412" s="287"/>
      <c r="F412" s="286"/>
      <c r="G412" s="287"/>
      <c r="H412" s="286"/>
      <c r="I412" s="287"/>
      <c r="J412" s="286"/>
      <c r="K412" s="287"/>
      <c r="L412" s="286"/>
      <c r="M412" s="287"/>
      <c r="N412" s="286"/>
      <c r="O412" s="287"/>
      <c r="P412" s="286"/>
      <c r="Q412" s="287"/>
      <c r="R412" s="286"/>
      <c r="S412" s="287"/>
      <c r="T412" s="286"/>
      <c r="U412" s="287"/>
      <c r="V412" s="286"/>
      <c r="W412" s="287"/>
      <c r="X412" s="286"/>
      <c r="Y412" s="287"/>
      <c r="Z412" s="65"/>
    </row>
    <row r="413">
      <c r="A413" s="215"/>
      <c r="B413" s="285"/>
      <c r="C413" s="285"/>
      <c r="D413" s="286"/>
      <c r="E413" s="287"/>
      <c r="F413" s="286"/>
      <c r="G413" s="287"/>
      <c r="H413" s="286"/>
      <c r="I413" s="287"/>
      <c r="J413" s="286"/>
      <c r="K413" s="287"/>
      <c r="L413" s="286"/>
      <c r="M413" s="287"/>
      <c r="N413" s="286"/>
      <c r="O413" s="287"/>
      <c r="P413" s="286"/>
      <c r="Q413" s="287"/>
      <c r="R413" s="286"/>
      <c r="S413" s="287"/>
      <c r="T413" s="286"/>
      <c r="U413" s="287"/>
      <c r="V413" s="286"/>
      <c r="W413" s="287"/>
      <c r="X413" s="286"/>
      <c r="Y413" s="287"/>
      <c r="Z413" s="65"/>
    </row>
    <row r="414">
      <c r="A414" s="215"/>
      <c r="B414" s="285"/>
      <c r="C414" s="285"/>
      <c r="D414" s="286"/>
      <c r="E414" s="287"/>
      <c r="F414" s="286"/>
      <c r="G414" s="287"/>
      <c r="H414" s="286"/>
      <c r="I414" s="287"/>
      <c r="J414" s="286"/>
      <c r="K414" s="287"/>
      <c r="L414" s="286"/>
      <c r="M414" s="287"/>
      <c r="N414" s="286"/>
      <c r="O414" s="287"/>
      <c r="P414" s="286"/>
      <c r="Q414" s="287"/>
      <c r="R414" s="286"/>
      <c r="S414" s="287"/>
      <c r="T414" s="286"/>
      <c r="U414" s="287"/>
      <c r="V414" s="286"/>
      <c r="W414" s="287"/>
      <c r="X414" s="286"/>
      <c r="Y414" s="287"/>
      <c r="Z414" s="65"/>
    </row>
    <row r="415">
      <c r="A415" s="215"/>
      <c r="B415" s="285"/>
      <c r="C415" s="285"/>
      <c r="D415" s="286"/>
      <c r="E415" s="287"/>
      <c r="F415" s="286"/>
      <c r="G415" s="287"/>
      <c r="H415" s="286"/>
      <c r="I415" s="287"/>
      <c r="J415" s="286"/>
      <c r="K415" s="287"/>
      <c r="L415" s="286"/>
      <c r="M415" s="287"/>
      <c r="N415" s="286"/>
      <c r="O415" s="287"/>
      <c r="P415" s="286"/>
      <c r="Q415" s="287"/>
      <c r="R415" s="286"/>
      <c r="S415" s="287"/>
      <c r="T415" s="286"/>
      <c r="U415" s="287"/>
      <c r="V415" s="286"/>
      <c r="W415" s="287"/>
      <c r="X415" s="286"/>
      <c r="Y415" s="287"/>
      <c r="Z415" s="65"/>
    </row>
    <row r="416">
      <c r="A416" s="215"/>
      <c r="B416" s="285"/>
      <c r="C416" s="285"/>
      <c r="D416" s="286"/>
      <c r="E416" s="287"/>
      <c r="F416" s="286"/>
      <c r="G416" s="287"/>
      <c r="H416" s="286"/>
      <c r="I416" s="287"/>
      <c r="J416" s="286"/>
      <c r="K416" s="287"/>
      <c r="L416" s="286"/>
      <c r="M416" s="287"/>
      <c r="N416" s="286"/>
      <c r="O416" s="287"/>
      <c r="P416" s="286"/>
      <c r="Q416" s="287"/>
      <c r="R416" s="286"/>
      <c r="S416" s="287"/>
      <c r="T416" s="286"/>
      <c r="U416" s="287"/>
      <c r="V416" s="286"/>
      <c r="W416" s="287"/>
      <c r="X416" s="286"/>
      <c r="Y416" s="287"/>
      <c r="Z416" s="65"/>
    </row>
    <row r="417">
      <c r="A417" s="215"/>
      <c r="B417" s="285"/>
      <c r="C417" s="285"/>
      <c r="D417" s="286"/>
      <c r="E417" s="287"/>
      <c r="F417" s="286"/>
      <c r="G417" s="287"/>
      <c r="H417" s="286"/>
      <c r="I417" s="287"/>
      <c r="J417" s="286"/>
      <c r="K417" s="287"/>
      <c r="L417" s="286"/>
      <c r="M417" s="287"/>
      <c r="N417" s="286"/>
      <c r="O417" s="287"/>
      <c r="P417" s="286"/>
      <c r="Q417" s="287"/>
      <c r="R417" s="286"/>
      <c r="S417" s="287"/>
      <c r="T417" s="286"/>
      <c r="U417" s="287"/>
      <c r="V417" s="286"/>
      <c r="W417" s="287"/>
      <c r="X417" s="286"/>
      <c r="Y417" s="287"/>
      <c r="Z417" s="65"/>
    </row>
    <row r="418">
      <c r="A418" s="215"/>
      <c r="B418" s="285"/>
      <c r="C418" s="285"/>
      <c r="D418" s="286"/>
      <c r="E418" s="287"/>
      <c r="F418" s="286"/>
      <c r="G418" s="287"/>
      <c r="H418" s="286"/>
      <c r="I418" s="287"/>
      <c r="J418" s="286"/>
      <c r="K418" s="287"/>
      <c r="L418" s="286"/>
      <c r="M418" s="287"/>
      <c r="N418" s="286"/>
      <c r="O418" s="287"/>
      <c r="P418" s="286"/>
      <c r="Q418" s="287"/>
      <c r="R418" s="286"/>
      <c r="S418" s="287"/>
      <c r="T418" s="286"/>
      <c r="U418" s="287"/>
      <c r="V418" s="286"/>
      <c r="W418" s="287"/>
      <c r="X418" s="286"/>
      <c r="Y418" s="287"/>
      <c r="Z418" s="65"/>
    </row>
    <row r="419">
      <c r="A419" s="215"/>
      <c r="B419" s="285"/>
      <c r="C419" s="285"/>
      <c r="D419" s="286"/>
      <c r="E419" s="287"/>
      <c r="F419" s="286"/>
      <c r="G419" s="287"/>
      <c r="H419" s="286"/>
      <c r="I419" s="287"/>
      <c r="J419" s="286"/>
      <c r="K419" s="287"/>
      <c r="L419" s="286"/>
      <c r="M419" s="287"/>
      <c r="N419" s="286"/>
      <c r="O419" s="287"/>
      <c r="P419" s="286"/>
      <c r="Q419" s="287"/>
      <c r="R419" s="286"/>
      <c r="S419" s="287"/>
      <c r="T419" s="286"/>
      <c r="U419" s="287"/>
      <c r="V419" s="286"/>
      <c r="W419" s="287"/>
      <c r="X419" s="286"/>
      <c r="Y419" s="287"/>
      <c r="Z419" s="65"/>
    </row>
    <row r="420">
      <c r="A420" s="215"/>
      <c r="B420" s="285"/>
      <c r="C420" s="285"/>
      <c r="D420" s="286"/>
      <c r="E420" s="287"/>
      <c r="F420" s="286"/>
      <c r="G420" s="287"/>
      <c r="H420" s="286"/>
      <c r="I420" s="287"/>
      <c r="J420" s="286"/>
      <c r="K420" s="287"/>
      <c r="L420" s="286"/>
      <c r="M420" s="287"/>
      <c r="N420" s="286"/>
      <c r="O420" s="287"/>
      <c r="P420" s="286"/>
      <c r="Q420" s="287"/>
      <c r="R420" s="286"/>
      <c r="S420" s="287"/>
      <c r="T420" s="286"/>
      <c r="U420" s="287"/>
      <c r="V420" s="286"/>
      <c r="W420" s="287"/>
      <c r="X420" s="286"/>
      <c r="Y420" s="287"/>
      <c r="Z420" s="65"/>
    </row>
    <row r="421">
      <c r="A421" s="215"/>
      <c r="B421" s="285"/>
      <c r="C421" s="285"/>
      <c r="D421" s="286"/>
      <c r="E421" s="287"/>
      <c r="F421" s="286"/>
      <c r="G421" s="287"/>
      <c r="H421" s="286"/>
      <c r="I421" s="287"/>
      <c r="J421" s="286"/>
      <c r="K421" s="287"/>
      <c r="L421" s="286"/>
      <c r="M421" s="287"/>
      <c r="N421" s="286"/>
      <c r="O421" s="287"/>
      <c r="P421" s="286"/>
      <c r="Q421" s="287"/>
      <c r="R421" s="286"/>
      <c r="S421" s="287"/>
      <c r="T421" s="286"/>
      <c r="U421" s="287"/>
      <c r="V421" s="286"/>
      <c r="W421" s="287"/>
      <c r="X421" s="286"/>
      <c r="Y421" s="287"/>
      <c r="Z421" s="65"/>
    </row>
    <row r="422">
      <c r="A422" s="215"/>
      <c r="B422" s="285"/>
      <c r="C422" s="285"/>
      <c r="D422" s="286"/>
      <c r="E422" s="287"/>
      <c r="F422" s="286"/>
      <c r="G422" s="287"/>
      <c r="H422" s="286"/>
      <c r="I422" s="287"/>
      <c r="J422" s="286"/>
      <c r="K422" s="287"/>
      <c r="L422" s="286"/>
      <c r="M422" s="287"/>
      <c r="N422" s="286"/>
      <c r="O422" s="287"/>
      <c r="P422" s="286"/>
      <c r="Q422" s="287"/>
      <c r="R422" s="286"/>
      <c r="S422" s="287"/>
      <c r="T422" s="286"/>
      <c r="U422" s="287"/>
      <c r="V422" s="286"/>
      <c r="W422" s="287"/>
      <c r="X422" s="286"/>
      <c r="Y422" s="287"/>
      <c r="Z422" s="65"/>
    </row>
    <row r="423">
      <c r="A423" s="215"/>
      <c r="B423" s="285"/>
      <c r="C423" s="285"/>
      <c r="D423" s="286"/>
      <c r="E423" s="287"/>
      <c r="F423" s="286"/>
      <c r="G423" s="287"/>
      <c r="H423" s="286"/>
      <c r="I423" s="287"/>
      <c r="J423" s="286"/>
      <c r="K423" s="287"/>
      <c r="L423" s="286"/>
      <c r="M423" s="287"/>
      <c r="N423" s="286"/>
      <c r="O423" s="287"/>
      <c r="P423" s="286"/>
      <c r="Q423" s="287"/>
      <c r="R423" s="286"/>
      <c r="S423" s="287"/>
      <c r="T423" s="286"/>
      <c r="U423" s="287"/>
      <c r="V423" s="286"/>
      <c r="W423" s="287"/>
      <c r="X423" s="286"/>
      <c r="Y423" s="287"/>
      <c r="Z423" s="65"/>
    </row>
    <row r="424">
      <c r="A424" s="215"/>
      <c r="B424" s="285"/>
      <c r="C424" s="285"/>
      <c r="D424" s="286"/>
      <c r="E424" s="287"/>
      <c r="F424" s="286"/>
      <c r="G424" s="287"/>
      <c r="H424" s="286"/>
      <c r="I424" s="287"/>
      <c r="J424" s="286"/>
      <c r="K424" s="287"/>
      <c r="L424" s="286"/>
      <c r="M424" s="287"/>
      <c r="N424" s="286"/>
      <c r="O424" s="287"/>
      <c r="P424" s="286"/>
      <c r="Q424" s="287"/>
      <c r="R424" s="286"/>
      <c r="S424" s="287"/>
      <c r="T424" s="286"/>
      <c r="U424" s="287"/>
      <c r="V424" s="286"/>
      <c r="W424" s="287"/>
      <c r="X424" s="286"/>
      <c r="Y424" s="287"/>
      <c r="Z424" s="65"/>
    </row>
    <row r="425">
      <c r="A425" s="215"/>
      <c r="B425" s="285"/>
      <c r="C425" s="285"/>
      <c r="D425" s="286"/>
      <c r="E425" s="287"/>
      <c r="F425" s="286"/>
      <c r="G425" s="287"/>
      <c r="H425" s="286"/>
      <c r="I425" s="287"/>
      <c r="J425" s="286"/>
      <c r="K425" s="287"/>
      <c r="L425" s="286"/>
      <c r="M425" s="287"/>
      <c r="N425" s="286"/>
      <c r="O425" s="287"/>
      <c r="P425" s="286"/>
      <c r="Q425" s="287"/>
      <c r="R425" s="286"/>
      <c r="S425" s="287"/>
      <c r="T425" s="286"/>
      <c r="U425" s="287"/>
      <c r="V425" s="286"/>
      <c r="W425" s="287"/>
      <c r="X425" s="286"/>
      <c r="Y425" s="287"/>
      <c r="Z425" s="65"/>
    </row>
    <row r="426">
      <c r="A426" s="215"/>
      <c r="B426" s="285"/>
      <c r="C426" s="285"/>
      <c r="D426" s="286"/>
      <c r="E426" s="287"/>
      <c r="F426" s="286"/>
      <c r="G426" s="287"/>
      <c r="H426" s="286"/>
      <c r="I426" s="287"/>
      <c r="J426" s="286"/>
      <c r="K426" s="287"/>
      <c r="L426" s="286"/>
      <c r="M426" s="287"/>
      <c r="N426" s="286"/>
      <c r="O426" s="287"/>
      <c r="P426" s="286"/>
      <c r="Q426" s="287"/>
      <c r="R426" s="286"/>
      <c r="S426" s="287"/>
      <c r="T426" s="286"/>
      <c r="U426" s="287"/>
      <c r="V426" s="286"/>
      <c r="W426" s="287"/>
      <c r="X426" s="286"/>
      <c r="Y426" s="287"/>
      <c r="Z426" s="65"/>
    </row>
    <row r="427">
      <c r="A427" s="215"/>
      <c r="B427" s="285"/>
      <c r="C427" s="285"/>
      <c r="D427" s="286"/>
      <c r="E427" s="287"/>
      <c r="F427" s="286"/>
      <c r="G427" s="287"/>
      <c r="H427" s="286"/>
      <c r="I427" s="287"/>
      <c r="J427" s="286"/>
      <c r="K427" s="287"/>
      <c r="L427" s="286"/>
      <c r="M427" s="287"/>
      <c r="N427" s="286"/>
      <c r="O427" s="287"/>
      <c r="P427" s="286"/>
      <c r="Q427" s="287"/>
      <c r="R427" s="286"/>
      <c r="S427" s="287"/>
      <c r="T427" s="286"/>
      <c r="U427" s="287"/>
      <c r="V427" s="286"/>
      <c r="W427" s="287"/>
      <c r="X427" s="286"/>
      <c r="Y427" s="287"/>
      <c r="Z427" s="65"/>
    </row>
    <row r="428">
      <c r="A428" s="215"/>
      <c r="B428" s="285"/>
      <c r="C428" s="285"/>
      <c r="D428" s="286"/>
      <c r="E428" s="287"/>
      <c r="F428" s="286"/>
      <c r="G428" s="287"/>
      <c r="H428" s="286"/>
      <c r="I428" s="287"/>
      <c r="J428" s="286"/>
      <c r="K428" s="287"/>
      <c r="L428" s="286"/>
      <c r="M428" s="287"/>
      <c r="N428" s="286"/>
      <c r="O428" s="287"/>
      <c r="P428" s="286"/>
      <c r="Q428" s="287"/>
      <c r="R428" s="286"/>
      <c r="S428" s="287"/>
      <c r="T428" s="286"/>
      <c r="U428" s="287"/>
      <c r="V428" s="286"/>
      <c r="W428" s="287"/>
      <c r="X428" s="286"/>
      <c r="Y428" s="287"/>
      <c r="Z428" s="65"/>
    </row>
    <row r="429">
      <c r="A429" s="215"/>
      <c r="B429" s="285"/>
      <c r="C429" s="285"/>
      <c r="D429" s="286"/>
      <c r="E429" s="287"/>
      <c r="F429" s="286"/>
      <c r="G429" s="287"/>
      <c r="H429" s="286"/>
      <c r="I429" s="287"/>
      <c r="J429" s="286"/>
      <c r="K429" s="287"/>
      <c r="L429" s="286"/>
      <c r="M429" s="287"/>
      <c r="N429" s="286"/>
      <c r="O429" s="287"/>
      <c r="P429" s="286"/>
      <c r="Q429" s="287"/>
      <c r="R429" s="286"/>
      <c r="S429" s="287"/>
      <c r="T429" s="286"/>
      <c r="U429" s="287"/>
      <c r="V429" s="286"/>
      <c r="W429" s="287"/>
      <c r="X429" s="286"/>
      <c r="Y429" s="287"/>
      <c r="Z429" s="65"/>
    </row>
    <row r="430">
      <c r="A430" s="215"/>
      <c r="B430" s="285"/>
      <c r="C430" s="285"/>
      <c r="D430" s="286"/>
      <c r="E430" s="287"/>
      <c r="F430" s="286"/>
      <c r="G430" s="287"/>
      <c r="H430" s="286"/>
      <c r="I430" s="287"/>
      <c r="J430" s="286"/>
      <c r="K430" s="287"/>
      <c r="L430" s="286"/>
      <c r="M430" s="287"/>
      <c r="N430" s="286"/>
      <c r="O430" s="287"/>
      <c r="P430" s="286"/>
      <c r="Q430" s="287"/>
      <c r="R430" s="286"/>
      <c r="S430" s="287"/>
      <c r="T430" s="286"/>
      <c r="U430" s="287"/>
      <c r="V430" s="286"/>
      <c r="W430" s="287"/>
      <c r="X430" s="286"/>
      <c r="Y430" s="287"/>
      <c r="Z430" s="65"/>
    </row>
    <row r="431">
      <c r="A431" s="215"/>
      <c r="B431" s="285"/>
      <c r="C431" s="285"/>
      <c r="D431" s="286"/>
      <c r="E431" s="287"/>
      <c r="F431" s="286"/>
      <c r="G431" s="287"/>
      <c r="H431" s="286"/>
      <c r="I431" s="287"/>
      <c r="J431" s="286"/>
      <c r="K431" s="287"/>
      <c r="L431" s="286"/>
      <c r="M431" s="287"/>
      <c r="N431" s="286"/>
      <c r="O431" s="287"/>
      <c r="P431" s="286"/>
      <c r="Q431" s="287"/>
      <c r="R431" s="286"/>
      <c r="S431" s="287"/>
      <c r="T431" s="286"/>
      <c r="U431" s="287"/>
      <c r="V431" s="286"/>
      <c r="W431" s="287"/>
      <c r="X431" s="286"/>
      <c r="Y431" s="287"/>
      <c r="Z431" s="65"/>
    </row>
    <row r="432">
      <c r="A432" s="215"/>
      <c r="B432" s="285"/>
      <c r="C432" s="285"/>
      <c r="D432" s="286"/>
      <c r="E432" s="287"/>
      <c r="F432" s="286"/>
      <c r="G432" s="287"/>
      <c r="H432" s="286"/>
      <c r="I432" s="287"/>
      <c r="J432" s="286"/>
      <c r="K432" s="287"/>
      <c r="L432" s="286"/>
      <c r="M432" s="287"/>
      <c r="N432" s="286"/>
      <c r="O432" s="287"/>
      <c r="P432" s="286"/>
      <c r="Q432" s="287"/>
      <c r="R432" s="286"/>
      <c r="S432" s="287"/>
      <c r="T432" s="286"/>
      <c r="U432" s="287"/>
      <c r="V432" s="286"/>
      <c r="W432" s="287"/>
      <c r="X432" s="286"/>
      <c r="Y432" s="287"/>
      <c r="Z432" s="65"/>
    </row>
    <row r="433">
      <c r="A433" s="215"/>
      <c r="B433" s="285"/>
      <c r="C433" s="285"/>
      <c r="D433" s="286"/>
      <c r="E433" s="287"/>
      <c r="F433" s="286"/>
      <c r="G433" s="287"/>
      <c r="H433" s="286"/>
      <c r="I433" s="287"/>
      <c r="J433" s="286"/>
      <c r="K433" s="287"/>
      <c r="L433" s="286"/>
      <c r="M433" s="287"/>
      <c r="N433" s="286"/>
      <c r="O433" s="287"/>
      <c r="P433" s="286"/>
      <c r="Q433" s="287"/>
      <c r="R433" s="286"/>
      <c r="S433" s="287"/>
      <c r="T433" s="286"/>
      <c r="U433" s="287"/>
      <c r="V433" s="286"/>
      <c r="W433" s="287"/>
      <c r="X433" s="286"/>
      <c r="Y433" s="287"/>
      <c r="Z433" s="65"/>
    </row>
    <row r="434">
      <c r="A434" s="215"/>
      <c r="B434" s="285"/>
      <c r="C434" s="285"/>
      <c r="D434" s="286"/>
      <c r="E434" s="287"/>
      <c r="F434" s="286"/>
      <c r="G434" s="287"/>
      <c r="H434" s="286"/>
      <c r="I434" s="287"/>
      <c r="J434" s="286"/>
      <c r="K434" s="287"/>
      <c r="L434" s="286"/>
      <c r="M434" s="287"/>
      <c r="N434" s="286"/>
      <c r="O434" s="287"/>
      <c r="P434" s="286"/>
      <c r="Q434" s="287"/>
      <c r="R434" s="286"/>
      <c r="S434" s="287"/>
      <c r="T434" s="286"/>
      <c r="U434" s="287"/>
      <c r="V434" s="286"/>
      <c r="W434" s="287"/>
      <c r="X434" s="286"/>
      <c r="Y434" s="287"/>
      <c r="Z434" s="65"/>
    </row>
    <row r="435">
      <c r="A435" s="215"/>
      <c r="B435" s="285"/>
      <c r="C435" s="285"/>
      <c r="D435" s="286"/>
      <c r="E435" s="287"/>
      <c r="F435" s="286"/>
      <c r="G435" s="287"/>
      <c r="H435" s="286"/>
      <c r="I435" s="287"/>
      <c r="J435" s="286"/>
      <c r="K435" s="287"/>
      <c r="L435" s="286"/>
      <c r="M435" s="287"/>
      <c r="N435" s="286"/>
      <c r="O435" s="287"/>
      <c r="P435" s="286"/>
      <c r="Q435" s="287"/>
      <c r="R435" s="286"/>
      <c r="S435" s="287"/>
      <c r="T435" s="286"/>
      <c r="U435" s="287"/>
      <c r="V435" s="286"/>
      <c r="W435" s="287"/>
      <c r="X435" s="286"/>
      <c r="Y435" s="287"/>
      <c r="Z435" s="65"/>
    </row>
    <row r="436">
      <c r="A436" s="215"/>
      <c r="B436" s="285"/>
      <c r="C436" s="285"/>
      <c r="D436" s="286"/>
      <c r="E436" s="287"/>
      <c r="F436" s="286"/>
      <c r="G436" s="287"/>
      <c r="H436" s="286"/>
      <c r="I436" s="287"/>
      <c r="J436" s="286"/>
      <c r="K436" s="287"/>
      <c r="L436" s="286"/>
      <c r="M436" s="287"/>
      <c r="N436" s="286"/>
      <c r="O436" s="287"/>
      <c r="P436" s="286"/>
      <c r="Q436" s="287"/>
      <c r="R436" s="286"/>
      <c r="S436" s="287"/>
      <c r="T436" s="286"/>
      <c r="U436" s="287"/>
      <c r="V436" s="286"/>
      <c r="W436" s="287"/>
      <c r="X436" s="286"/>
      <c r="Y436" s="287"/>
      <c r="Z436" s="65"/>
    </row>
    <row r="437">
      <c r="A437" s="215"/>
      <c r="B437" s="285"/>
      <c r="C437" s="285"/>
      <c r="D437" s="286"/>
      <c r="E437" s="287"/>
      <c r="F437" s="286"/>
      <c r="G437" s="287"/>
      <c r="H437" s="286"/>
      <c r="I437" s="287"/>
      <c r="J437" s="286"/>
      <c r="K437" s="287"/>
      <c r="L437" s="286"/>
      <c r="M437" s="287"/>
      <c r="N437" s="286"/>
      <c r="O437" s="287"/>
      <c r="P437" s="286"/>
      <c r="Q437" s="287"/>
      <c r="R437" s="286"/>
      <c r="S437" s="287"/>
      <c r="T437" s="286"/>
      <c r="U437" s="287"/>
      <c r="V437" s="286"/>
      <c r="W437" s="287"/>
      <c r="X437" s="286"/>
      <c r="Y437" s="287"/>
      <c r="Z437" s="65"/>
    </row>
    <row r="438">
      <c r="A438" s="215"/>
      <c r="B438" s="285"/>
      <c r="C438" s="285"/>
      <c r="D438" s="286"/>
      <c r="E438" s="287"/>
      <c r="F438" s="286"/>
      <c r="G438" s="287"/>
      <c r="H438" s="286"/>
      <c r="I438" s="287"/>
      <c r="J438" s="286"/>
      <c r="K438" s="287"/>
      <c r="L438" s="286"/>
      <c r="M438" s="287"/>
      <c r="N438" s="286"/>
      <c r="O438" s="287"/>
      <c r="P438" s="286"/>
      <c r="Q438" s="287"/>
      <c r="R438" s="286"/>
      <c r="S438" s="287"/>
      <c r="T438" s="286"/>
      <c r="U438" s="287"/>
      <c r="V438" s="286"/>
      <c r="W438" s="287"/>
      <c r="X438" s="286"/>
      <c r="Y438" s="287"/>
      <c r="Z438" s="65"/>
    </row>
    <row r="439">
      <c r="A439" s="215"/>
      <c r="B439" s="285"/>
      <c r="C439" s="285"/>
      <c r="D439" s="286"/>
      <c r="E439" s="287"/>
      <c r="F439" s="286"/>
      <c r="G439" s="287"/>
      <c r="H439" s="286"/>
      <c r="I439" s="287"/>
      <c r="J439" s="286"/>
      <c r="K439" s="287"/>
      <c r="L439" s="286"/>
      <c r="M439" s="287"/>
      <c r="N439" s="286"/>
      <c r="O439" s="287"/>
      <c r="P439" s="286"/>
      <c r="Q439" s="287"/>
      <c r="R439" s="286"/>
      <c r="S439" s="287"/>
      <c r="T439" s="286"/>
      <c r="U439" s="287"/>
      <c r="V439" s="286"/>
      <c r="W439" s="287"/>
      <c r="X439" s="286"/>
      <c r="Y439" s="287"/>
      <c r="Z439" s="65"/>
    </row>
    <row r="440">
      <c r="A440" s="215"/>
      <c r="B440" s="285"/>
      <c r="C440" s="285"/>
      <c r="D440" s="286"/>
      <c r="E440" s="287"/>
      <c r="F440" s="286"/>
      <c r="G440" s="287"/>
      <c r="H440" s="286"/>
      <c r="I440" s="287"/>
      <c r="J440" s="286"/>
      <c r="K440" s="287"/>
      <c r="L440" s="286"/>
      <c r="M440" s="287"/>
      <c r="N440" s="286"/>
      <c r="O440" s="287"/>
      <c r="P440" s="286"/>
      <c r="Q440" s="287"/>
      <c r="R440" s="286"/>
      <c r="S440" s="287"/>
      <c r="T440" s="286"/>
      <c r="U440" s="287"/>
      <c r="V440" s="286"/>
      <c r="W440" s="287"/>
      <c r="X440" s="286"/>
      <c r="Y440" s="287"/>
      <c r="Z440" s="65"/>
    </row>
    <row r="441">
      <c r="A441" s="215"/>
      <c r="B441" s="285"/>
      <c r="C441" s="285"/>
      <c r="D441" s="286"/>
      <c r="E441" s="287"/>
      <c r="F441" s="286"/>
      <c r="G441" s="287"/>
      <c r="H441" s="286"/>
      <c r="I441" s="287"/>
      <c r="J441" s="286"/>
      <c r="K441" s="287"/>
      <c r="L441" s="286"/>
      <c r="M441" s="287"/>
      <c r="N441" s="286"/>
      <c r="O441" s="287"/>
      <c r="P441" s="286"/>
      <c r="Q441" s="287"/>
      <c r="R441" s="286"/>
      <c r="S441" s="287"/>
      <c r="T441" s="286"/>
      <c r="U441" s="287"/>
      <c r="V441" s="286"/>
      <c r="W441" s="287"/>
      <c r="X441" s="286"/>
      <c r="Y441" s="287"/>
      <c r="Z441" s="65"/>
    </row>
    <row r="442">
      <c r="A442" s="215"/>
      <c r="B442" s="285"/>
      <c r="C442" s="285"/>
      <c r="D442" s="286"/>
      <c r="E442" s="287"/>
      <c r="F442" s="286"/>
      <c r="G442" s="287"/>
      <c r="H442" s="286"/>
      <c r="I442" s="287"/>
      <c r="J442" s="286"/>
      <c r="K442" s="287"/>
      <c r="L442" s="286"/>
      <c r="M442" s="287"/>
      <c r="N442" s="286"/>
      <c r="O442" s="287"/>
      <c r="P442" s="286"/>
      <c r="Q442" s="287"/>
      <c r="R442" s="286"/>
      <c r="S442" s="287"/>
      <c r="T442" s="286"/>
      <c r="U442" s="287"/>
      <c r="V442" s="286"/>
      <c r="W442" s="287"/>
      <c r="X442" s="286"/>
      <c r="Y442" s="287"/>
      <c r="Z442" s="65"/>
    </row>
    <row r="443">
      <c r="A443" s="215"/>
      <c r="B443" s="285"/>
      <c r="C443" s="285"/>
      <c r="D443" s="286"/>
      <c r="E443" s="287"/>
      <c r="F443" s="286"/>
      <c r="G443" s="287"/>
      <c r="H443" s="286"/>
      <c r="I443" s="287"/>
      <c r="J443" s="286"/>
      <c r="K443" s="287"/>
      <c r="L443" s="286"/>
      <c r="M443" s="287"/>
      <c r="N443" s="286"/>
      <c r="O443" s="287"/>
      <c r="P443" s="286"/>
      <c r="Q443" s="287"/>
      <c r="R443" s="286"/>
      <c r="S443" s="287"/>
      <c r="T443" s="286"/>
      <c r="U443" s="287"/>
      <c r="V443" s="286"/>
      <c r="W443" s="287"/>
      <c r="X443" s="286"/>
      <c r="Y443" s="287"/>
      <c r="Z443" s="65"/>
    </row>
    <row r="444">
      <c r="A444" s="215"/>
      <c r="B444" s="285"/>
      <c r="C444" s="285"/>
      <c r="D444" s="286"/>
      <c r="E444" s="287"/>
      <c r="F444" s="286"/>
      <c r="G444" s="287"/>
      <c r="H444" s="286"/>
      <c r="I444" s="287"/>
      <c r="J444" s="286"/>
      <c r="K444" s="287"/>
      <c r="L444" s="286"/>
      <c r="M444" s="287"/>
      <c r="N444" s="286"/>
      <c r="O444" s="287"/>
      <c r="P444" s="286"/>
      <c r="Q444" s="287"/>
      <c r="R444" s="286"/>
      <c r="S444" s="287"/>
      <c r="T444" s="286"/>
      <c r="U444" s="287"/>
      <c r="V444" s="286"/>
      <c r="W444" s="287"/>
      <c r="X444" s="286"/>
      <c r="Y444" s="287"/>
      <c r="Z444" s="65"/>
    </row>
    <row r="445">
      <c r="A445" s="215"/>
      <c r="B445" s="285"/>
      <c r="C445" s="285"/>
      <c r="D445" s="286"/>
      <c r="E445" s="287"/>
      <c r="F445" s="286"/>
      <c r="G445" s="287"/>
      <c r="H445" s="286"/>
      <c r="I445" s="287"/>
      <c r="J445" s="286"/>
      <c r="K445" s="287"/>
      <c r="L445" s="286"/>
      <c r="M445" s="287"/>
      <c r="N445" s="286"/>
      <c r="O445" s="287"/>
      <c r="P445" s="286"/>
      <c r="Q445" s="287"/>
      <c r="R445" s="286"/>
      <c r="S445" s="287"/>
      <c r="T445" s="286"/>
      <c r="U445" s="287"/>
      <c r="V445" s="286"/>
      <c r="W445" s="287"/>
      <c r="X445" s="286"/>
      <c r="Y445" s="287"/>
      <c r="Z445" s="65"/>
    </row>
    <row r="446">
      <c r="A446" s="215"/>
      <c r="B446" s="285"/>
      <c r="C446" s="285"/>
      <c r="D446" s="286"/>
      <c r="E446" s="287"/>
      <c r="F446" s="286"/>
      <c r="G446" s="287"/>
      <c r="H446" s="286"/>
      <c r="I446" s="287"/>
      <c r="J446" s="286"/>
      <c r="K446" s="287"/>
      <c r="L446" s="286"/>
      <c r="M446" s="287"/>
      <c r="N446" s="286"/>
      <c r="O446" s="287"/>
      <c r="P446" s="286"/>
      <c r="Q446" s="287"/>
      <c r="R446" s="286"/>
      <c r="S446" s="287"/>
      <c r="T446" s="286"/>
      <c r="U446" s="287"/>
      <c r="V446" s="286"/>
      <c r="W446" s="287"/>
      <c r="X446" s="286"/>
      <c r="Y446" s="287"/>
      <c r="Z446" s="65"/>
    </row>
    <row r="447">
      <c r="A447" s="215"/>
      <c r="B447" s="285"/>
      <c r="C447" s="285"/>
      <c r="D447" s="286"/>
      <c r="E447" s="287"/>
      <c r="F447" s="286"/>
      <c r="G447" s="287"/>
      <c r="H447" s="286"/>
      <c r="I447" s="287"/>
      <c r="J447" s="286"/>
      <c r="K447" s="287"/>
      <c r="L447" s="286"/>
      <c r="M447" s="287"/>
      <c r="N447" s="286"/>
      <c r="O447" s="287"/>
      <c r="P447" s="286"/>
      <c r="Q447" s="287"/>
      <c r="R447" s="286"/>
      <c r="S447" s="287"/>
      <c r="T447" s="286"/>
      <c r="U447" s="287"/>
      <c r="V447" s="286"/>
      <c r="W447" s="287"/>
      <c r="X447" s="286"/>
      <c r="Y447" s="287"/>
      <c r="Z447" s="65"/>
    </row>
    <row r="448">
      <c r="A448" s="215"/>
      <c r="B448" s="285"/>
      <c r="C448" s="285"/>
      <c r="D448" s="286"/>
      <c r="E448" s="287"/>
      <c r="F448" s="286"/>
      <c r="G448" s="287"/>
      <c r="H448" s="286"/>
      <c r="I448" s="287"/>
      <c r="J448" s="286"/>
      <c r="K448" s="287"/>
      <c r="L448" s="286"/>
      <c r="M448" s="287"/>
      <c r="N448" s="286"/>
      <c r="O448" s="287"/>
      <c r="P448" s="286"/>
      <c r="Q448" s="287"/>
      <c r="R448" s="286"/>
      <c r="S448" s="287"/>
      <c r="T448" s="286"/>
      <c r="U448" s="287"/>
      <c r="V448" s="286"/>
      <c r="W448" s="287"/>
      <c r="X448" s="286"/>
      <c r="Y448" s="287"/>
      <c r="Z448" s="65"/>
    </row>
    <row r="449">
      <c r="A449" s="215"/>
      <c r="B449" s="285"/>
      <c r="C449" s="285"/>
      <c r="D449" s="286"/>
      <c r="E449" s="287"/>
      <c r="F449" s="286"/>
      <c r="G449" s="287"/>
      <c r="H449" s="286"/>
      <c r="I449" s="287"/>
      <c r="J449" s="286"/>
      <c r="K449" s="287"/>
      <c r="L449" s="286"/>
      <c r="M449" s="287"/>
      <c r="N449" s="286"/>
      <c r="O449" s="287"/>
      <c r="P449" s="286"/>
      <c r="Q449" s="287"/>
      <c r="R449" s="286"/>
      <c r="S449" s="287"/>
      <c r="T449" s="286"/>
      <c r="U449" s="287"/>
      <c r="V449" s="286"/>
      <c r="W449" s="287"/>
      <c r="X449" s="286"/>
      <c r="Y449" s="287"/>
      <c r="Z449" s="65"/>
    </row>
    <row r="450">
      <c r="A450" s="215"/>
      <c r="B450" s="285"/>
      <c r="C450" s="285"/>
      <c r="D450" s="286"/>
      <c r="E450" s="287"/>
      <c r="F450" s="286"/>
      <c r="G450" s="287"/>
      <c r="H450" s="286"/>
      <c r="I450" s="287"/>
      <c r="J450" s="286"/>
      <c r="K450" s="287"/>
      <c r="L450" s="286"/>
      <c r="M450" s="287"/>
      <c r="N450" s="286"/>
      <c r="O450" s="287"/>
      <c r="P450" s="286"/>
      <c r="Q450" s="287"/>
      <c r="R450" s="286"/>
      <c r="S450" s="287"/>
      <c r="T450" s="286"/>
      <c r="U450" s="287"/>
      <c r="V450" s="286"/>
      <c r="W450" s="287"/>
      <c r="X450" s="286"/>
      <c r="Y450" s="287"/>
      <c r="Z450" s="65"/>
    </row>
    <row r="451">
      <c r="A451" s="215"/>
      <c r="B451" s="285"/>
      <c r="C451" s="285"/>
      <c r="D451" s="286"/>
      <c r="E451" s="287"/>
      <c r="F451" s="286"/>
      <c r="G451" s="287"/>
      <c r="H451" s="286"/>
      <c r="I451" s="287"/>
      <c r="J451" s="286"/>
      <c r="K451" s="287"/>
      <c r="L451" s="286"/>
      <c r="M451" s="287"/>
      <c r="N451" s="286"/>
      <c r="O451" s="287"/>
      <c r="P451" s="286"/>
      <c r="Q451" s="287"/>
      <c r="R451" s="286"/>
      <c r="S451" s="287"/>
      <c r="T451" s="286"/>
      <c r="U451" s="287"/>
      <c r="V451" s="286"/>
      <c r="W451" s="287"/>
      <c r="X451" s="286"/>
      <c r="Y451" s="287"/>
      <c r="Z451" s="65"/>
    </row>
    <row r="452">
      <c r="A452" s="215"/>
      <c r="B452" s="285"/>
      <c r="C452" s="285"/>
      <c r="D452" s="286"/>
      <c r="E452" s="287"/>
      <c r="F452" s="286"/>
      <c r="G452" s="287"/>
      <c r="H452" s="286"/>
      <c r="I452" s="287"/>
      <c r="J452" s="286"/>
      <c r="K452" s="287"/>
      <c r="L452" s="286"/>
      <c r="M452" s="287"/>
      <c r="N452" s="286"/>
      <c r="O452" s="287"/>
      <c r="P452" s="286"/>
      <c r="Q452" s="287"/>
      <c r="R452" s="286"/>
      <c r="S452" s="287"/>
      <c r="T452" s="286"/>
      <c r="U452" s="287"/>
      <c r="V452" s="286"/>
      <c r="W452" s="287"/>
      <c r="X452" s="286"/>
      <c r="Y452" s="287"/>
      <c r="Z452" s="65"/>
    </row>
    <row r="453">
      <c r="A453" s="215"/>
      <c r="B453" s="285"/>
      <c r="C453" s="285"/>
      <c r="D453" s="286"/>
      <c r="E453" s="287"/>
      <c r="F453" s="286"/>
      <c r="G453" s="287"/>
      <c r="H453" s="286"/>
      <c r="I453" s="287"/>
      <c r="J453" s="286"/>
      <c r="K453" s="287"/>
      <c r="L453" s="286"/>
      <c r="M453" s="287"/>
      <c r="N453" s="286"/>
      <c r="O453" s="287"/>
      <c r="P453" s="286"/>
      <c r="Q453" s="287"/>
      <c r="R453" s="286"/>
      <c r="S453" s="287"/>
      <c r="T453" s="286"/>
      <c r="U453" s="287"/>
      <c r="V453" s="286"/>
      <c r="W453" s="287"/>
      <c r="X453" s="286"/>
      <c r="Y453" s="287"/>
      <c r="Z453" s="65"/>
    </row>
    <row r="454">
      <c r="A454" s="215"/>
      <c r="B454" s="285"/>
      <c r="C454" s="285"/>
      <c r="D454" s="286"/>
      <c r="E454" s="287"/>
      <c r="F454" s="286"/>
      <c r="G454" s="287"/>
      <c r="H454" s="286"/>
      <c r="I454" s="287"/>
      <c r="J454" s="286"/>
      <c r="K454" s="287"/>
      <c r="L454" s="286"/>
      <c r="M454" s="287"/>
      <c r="N454" s="286"/>
      <c r="O454" s="287"/>
      <c r="P454" s="286"/>
      <c r="Q454" s="287"/>
      <c r="R454" s="286"/>
      <c r="S454" s="287"/>
      <c r="T454" s="286"/>
      <c r="U454" s="287"/>
      <c r="V454" s="286"/>
      <c r="W454" s="287"/>
      <c r="X454" s="286"/>
      <c r="Y454" s="287"/>
      <c r="Z454" s="65"/>
    </row>
    <row r="455">
      <c r="A455" s="215"/>
      <c r="B455" s="285"/>
      <c r="C455" s="285"/>
      <c r="D455" s="286"/>
      <c r="E455" s="287"/>
      <c r="F455" s="286"/>
      <c r="G455" s="287"/>
      <c r="H455" s="286"/>
      <c r="I455" s="287"/>
      <c r="J455" s="286"/>
      <c r="K455" s="287"/>
      <c r="L455" s="286"/>
      <c r="M455" s="287"/>
      <c r="N455" s="286"/>
      <c r="O455" s="287"/>
      <c r="P455" s="286"/>
      <c r="Q455" s="287"/>
      <c r="R455" s="286"/>
      <c r="S455" s="287"/>
      <c r="T455" s="286"/>
      <c r="U455" s="287"/>
      <c r="V455" s="286"/>
      <c r="W455" s="287"/>
      <c r="X455" s="286"/>
      <c r="Y455" s="287"/>
      <c r="Z455" s="65"/>
    </row>
    <row r="456">
      <c r="A456" s="215"/>
      <c r="B456" s="285"/>
      <c r="C456" s="285"/>
      <c r="D456" s="286"/>
      <c r="E456" s="287"/>
      <c r="F456" s="286"/>
      <c r="G456" s="287"/>
      <c r="H456" s="286"/>
      <c r="I456" s="287"/>
      <c r="J456" s="286"/>
      <c r="K456" s="287"/>
      <c r="L456" s="286"/>
      <c r="M456" s="287"/>
      <c r="N456" s="286"/>
      <c r="O456" s="287"/>
      <c r="P456" s="286"/>
      <c r="Q456" s="287"/>
      <c r="R456" s="286"/>
      <c r="S456" s="287"/>
      <c r="T456" s="286"/>
      <c r="U456" s="287"/>
      <c r="V456" s="286"/>
      <c r="W456" s="287"/>
      <c r="X456" s="286"/>
      <c r="Y456" s="287"/>
      <c r="Z456" s="65"/>
    </row>
    <row r="457">
      <c r="A457" s="215"/>
      <c r="B457" s="285"/>
      <c r="C457" s="285"/>
      <c r="D457" s="286"/>
      <c r="E457" s="287"/>
      <c r="F457" s="286"/>
      <c r="G457" s="287"/>
      <c r="H457" s="286"/>
      <c r="I457" s="287"/>
      <c r="J457" s="286"/>
      <c r="K457" s="287"/>
      <c r="L457" s="286"/>
      <c r="M457" s="287"/>
      <c r="N457" s="286"/>
      <c r="O457" s="287"/>
      <c r="P457" s="286"/>
      <c r="Q457" s="287"/>
      <c r="R457" s="286"/>
      <c r="S457" s="287"/>
      <c r="T457" s="286"/>
      <c r="U457" s="287"/>
      <c r="V457" s="286"/>
      <c r="W457" s="287"/>
      <c r="X457" s="286"/>
      <c r="Y457" s="287"/>
      <c r="Z457" s="65"/>
    </row>
    <row r="458">
      <c r="A458" s="215"/>
      <c r="B458" s="285"/>
      <c r="C458" s="285"/>
      <c r="D458" s="286"/>
      <c r="E458" s="287"/>
      <c r="F458" s="286"/>
      <c r="G458" s="287"/>
      <c r="H458" s="286"/>
      <c r="I458" s="287"/>
      <c r="J458" s="286"/>
      <c r="K458" s="287"/>
      <c r="L458" s="286"/>
      <c r="M458" s="287"/>
      <c r="N458" s="286"/>
      <c r="O458" s="287"/>
      <c r="P458" s="286"/>
      <c r="Q458" s="287"/>
      <c r="R458" s="286"/>
      <c r="S458" s="287"/>
      <c r="T458" s="286"/>
      <c r="U458" s="287"/>
      <c r="V458" s="286"/>
      <c r="W458" s="287"/>
      <c r="X458" s="286"/>
      <c r="Y458" s="287"/>
      <c r="Z458" s="65"/>
    </row>
    <row r="459">
      <c r="A459" s="215"/>
      <c r="B459" s="285"/>
      <c r="C459" s="285"/>
      <c r="D459" s="286"/>
      <c r="E459" s="287"/>
      <c r="F459" s="286"/>
      <c r="G459" s="287"/>
      <c r="H459" s="286"/>
      <c r="I459" s="287"/>
      <c r="J459" s="286"/>
      <c r="K459" s="287"/>
      <c r="L459" s="286"/>
      <c r="M459" s="287"/>
      <c r="N459" s="286"/>
      <c r="O459" s="287"/>
      <c r="P459" s="286"/>
      <c r="Q459" s="287"/>
      <c r="R459" s="286"/>
      <c r="S459" s="287"/>
      <c r="T459" s="286"/>
      <c r="U459" s="287"/>
      <c r="V459" s="286"/>
      <c r="W459" s="287"/>
      <c r="X459" s="286"/>
      <c r="Y459" s="287"/>
      <c r="Z459" s="65"/>
    </row>
    <row r="460">
      <c r="A460" s="215"/>
      <c r="B460" s="285"/>
      <c r="C460" s="285"/>
      <c r="D460" s="286"/>
      <c r="E460" s="287"/>
      <c r="F460" s="286"/>
      <c r="G460" s="287"/>
      <c r="H460" s="286"/>
      <c r="I460" s="287"/>
      <c r="J460" s="286"/>
      <c r="K460" s="287"/>
      <c r="L460" s="286"/>
      <c r="M460" s="287"/>
      <c r="N460" s="286"/>
      <c r="O460" s="287"/>
      <c r="P460" s="286"/>
      <c r="Q460" s="287"/>
      <c r="R460" s="286"/>
      <c r="S460" s="287"/>
      <c r="T460" s="286"/>
      <c r="U460" s="287"/>
      <c r="V460" s="286"/>
      <c r="W460" s="287"/>
      <c r="X460" s="286"/>
      <c r="Y460" s="287"/>
      <c r="Z460" s="65"/>
    </row>
    <row r="461">
      <c r="A461" s="215"/>
      <c r="B461" s="285"/>
      <c r="C461" s="285"/>
      <c r="D461" s="286"/>
      <c r="E461" s="287"/>
      <c r="F461" s="286"/>
      <c r="G461" s="287"/>
      <c r="H461" s="286"/>
      <c r="I461" s="287"/>
      <c r="J461" s="286"/>
      <c r="K461" s="287"/>
      <c r="L461" s="286"/>
      <c r="M461" s="287"/>
      <c r="N461" s="286"/>
      <c r="O461" s="287"/>
      <c r="P461" s="286"/>
      <c r="Q461" s="287"/>
      <c r="R461" s="286"/>
      <c r="S461" s="287"/>
      <c r="T461" s="286"/>
      <c r="U461" s="287"/>
      <c r="V461" s="286"/>
      <c r="W461" s="287"/>
      <c r="X461" s="286"/>
      <c r="Y461" s="287"/>
      <c r="Z461" s="65"/>
    </row>
    <row r="462">
      <c r="A462" s="215"/>
      <c r="B462" s="285"/>
      <c r="C462" s="285"/>
      <c r="D462" s="286"/>
      <c r="E462" s="287"/>
      <c r="F462" s="286"/>
      <c r="G462" s="287"/>
      <c r="H462" s="286"/>
      <c r="I462" s="287"/>
      <c r="J462" s="286"/>
      <c r="K462" s="287"/>
      <c r="L462" s="286"/>
      <c r="M462" s="287"/>
      <c r="N462" s="286"/>
      <c r="O462" s="287"/>
      <c r="P462" s="286"/>
      <c r="Q462" s="287"/>
      <c r="R462" s="286"/>
      <c r="S462" s="287"/>
      <c r="T462" s="286"/>
      <c r="U462" s="287"/>
      <c r="V462" s="286"/>
      <c r="W462" s="287"/>
      <c r="X462" s="286"/>
      <c r="Y462" s="287"/>
      <c r="Z462" s="65"/>
    </row>
    <row r="463">
      <c r="A463" s="215"/>
      <c r="B463" s="285"/>
      <c r="C463" s="285"/>
      <c r="D463" s="286"/>
      <c r="E463" s="287"/>
      <c r="F463" s="286"/>
      <c r="G463" s="287"/>
      <c r="H463" s="286"/>
      <c r="I463" s="287"/>
      <c r="J463" s="286"/>
      <c r="K463" s="287"/>
      <c r="L463" s="286"/>
      <c r="M463" s="287"/>
      <c r="N463" s="286"/>
      <c r="O463" s="287"/>
      <c r="P463" s="286"/>
      <c r="Q463" s="287"/>
      <c r="R463" s="286"/>
      <c r="S463" s="287"/>
      <c r="T463" s="286"/>
      <c r="U463" s="287"/>
      <c r="V463" s="286"/>
      <c r="W463" s="287"/>
      <c r="X463" s="286"/>
      <c r="Y463" s="287"/>
      <c r="Z463" s="65"/>
    </row>
    <row r="464">
      <c r="A464" s="215"/>
      <c r="B464" s="285"/>
      <c r="C464" s="285"/>
      <c r="D464" s="286"/>
      <c r="E464" s="287"/>
      <c r="F464" s="286"/>
      <c r="G464" s="287"/>
      <c r="H464" s="286"/>
      <c r="I464" s="287"/>
      <c r="J464" s="286"/>
      <c r="K464" s="287"/>
      <c r="L464" s="286"/>
      <c r="M464" s="287"/>
      <c r="N464" s="286"/>
      <c r="O464" s="287"/>
      <c r="P464" s="286"/>
      <c r="Q464" s="287"/>
      <c r="R464" s="286"/>
      <c r="S464" s="287"/>
      <c r="T464" s="286"/>
      <c r="U464" s="287"/>
      <c r="V464" s="286"/>
      <c r="W464" s="287"/>
      <c r="X464" s="286"/>
      <c r="Y464" s="287"/>
      <c r="Z464" s="65"/>
    </row>
    <row r="465">
      <c r="A465" s="215"/>
      <c r="B465" s="285"/>
      <c r="C465" s="285"/>
      <c r="D465" s="286"/>
      <c r="E465" s="287"/>
      <c r="F465" s="286"/>
      <c r="G465" s="287"/>
      <c r="H465" s="286"/>
      <c r="I465" s="287"/>
      <c r="J465" s="286"/>
      <c r="K465" s="287"/>
      <c r="L465" s="286"/>
      <c r="M465" s="287"/>
      <c r="N465" s="286"/>
      <c r="O465" s="287"/>
      <c r="P465" s="286"/>
      <c r="Q465" s="287"/>
      <c r="R465" s="286"/>
      <c r="S465" s="287"/>
      <c r="T465" s="286"/>
      <c r="U465" s="287"/>
      <c r="V465" s="286"/>
      <c r="W465" s="287"/>
      <c r="X465" s="286"/>
      <c r="Y465" s="287"/>
      <c r="Z465" s="65"/>
    </row>
    <row r="466">
      <c r="A466" s="215"/>
      <c r="B466" s="285"/>
      <c r="C466" s="285"/>
      <c r="D466" s="286"/>
      <c r="E466" s="287"/>
      <c r="F466" s="286"/>
      <c r="G466" s="287"/>
      <c r="H466" s="286"/>
      <c r="I466" s="287"/>
      <c r="J466" s="286"/>
      <c r="K466" s="287"/>
      <c r="L466" s="286"/>
      <c r="M466" s="287"/>
      <c r="N466" s="286"/>
      <c r="O466" s="287"/>
      <c r="P466" s="286"/>
      <c r="Q466" s="287"/>
      <c r="R466" s="286"/>
      <c r="S466" s="287"/>
      <c r="T466" s="286"/>
      <c r="U466" s="287"/>
      <c r="V466" s="286"/>
      <c r="W466" s="287"/>
      <c r="X466" s="286"/>
      <c r="Y466" s="287"/>
      <c r="Z466" s="65"/>
    </row>
    <row r="467">
      <c r="A467" s="215"/>
      <c r="B467" s="285"/>
      <c r="C467" s="285"/>
      <c r="D467" s="286"/>
      <c r="E467" s="287"/>
      <c r="F467" s="286"/>
      <c r="G467" s="287"/>
      <c r="H467" s="286"/>
      <c r="I467" s="287"/>
      <c r="J467" s="286"/>
      <c r="K467" s="287"/>
      <c r="L467" s="286"/>
      <c r="M467" s="287"/>
      <c r="N467" s="286"/>
      <c r="O467" s="287"/>
      <c r="P467" s="286"/>
      <c r="Q467" s="287"/>
      <c r="R467" s="286"/>
      <c r="S467" s="287"/>
      <c r="T467" s="286"/>
      <c r="U467" s="287"/>
      <c r="V467" s="286"/>
      <c r="W467" s="287"/>
      <c r="X467" s="286"/>
      <c r="Y467" s="287"/>
      <c r="Z467" s="65"/>
    </row>
    <row r="468">
      <c r="A468" s="215"/>
      <c r="B468" s="285"/>
      <c r="C468" s="285"/>
      <c r="D468" s="286"/>
      <c r="E468" s="287"/>
      <c r="F468" s="286"/>
      <c r="G468" s="287"/>
      <c r="H468" s="286"/>
      <c r="I468" s="287"/>
      <c r="J468" s="286"/>
      <c r="K468" s="287"/>
      <c r="L468" s="286"/>
      <c r="M468" s="287"/>
      <c r="N468" s="286"/>
      <c r="O468" s="287"/>
      <c r="P468" s="286"/>
      <c r="Q468" s="287"/>
      <c r="R468" s="286"/>
      <c r="S468" s="287"/>
      <c r="T468" s="286"/>
      <c r="U468" s="287"/>
      <c r="V468" s="286"/>
      <c r="W468" s="287"/>
      <c r="X468" s="286"/>
      <c r="Y468" s="287"/>
      <c r="Z468" s="65"/>
    </row>
    <row r="469">
      <c r="A469" s="215"/>
      <c r="B469" s="285"/>
      <c r="C469" s="285"/>
      <c r="D469" s="286"/>
      <c r="E469" s="287"/>
      <c r="F469" s="286"/>
      <c r="G469" s="287"/>
      <c r="H469" s="286"/>
      <c r="I469" s="287"/>
      <c r="J469" s="286"/>
      <c r="K469" s="287"/>
      <c r="L469" s="286"/>
      <c r="M469" s="287"/>
      <c r="N469" s="286"/>
      <c r="O469" s="287"/>
      <c r="P469" s="286"/>
      <c r="Q469" s="287"/>
      <c r="R469" s="286"/>
      <c r="S469" s="287"/>
      <c r="T469" s="286"/>
      <c r="U469" s="287"/>
      <c r="V469" s="286"/>
      <c r="W469" s="287"/>
      <c r="X469" s="286"/>
      <c r="Y469" s="287"/>
      <c r="Z469" s="65"/>
    </row>
    <row r="470">
      <c r="A470" s="215"/>
      <c r="B470" s="285"/>
      <c r="C470" s="285"/>
      <c r="D470" s="286"/>
      <c r="E470" s="287"/>
      <c r="F470" s="286"/>
      <c r="G470" s="287"/>
      <c r="H470" s="286"/>
      <c r="I470" s="287"/>
      <c r="J470" s="286"/>
      <c r="K470" s="287"/>
      <c r="L470" s="286"/>
      <c r="M470" s="287"/>
      <c r="N470" s="286"/>
      <c r="O470" s="287"/>
      <c r="P470" s="286"/>
      <c r="Q470" s="287"/>
      <c r="R470" s="286"/>
      <c r="S470" s="287"/>
      <c r="T470" s="286"/>
      <c r="U470" s="287"/>
      <c r="V470" s="286"/>
      <c r="W470" s="287"/>
      <c r="X470" s="286"/>
      <c r="Y470" s="287"/>
      <c r="Z470" s="65"/>
    </row>
    <row r="471">
      <c r="A471" s="215"/>
      <c r="B471" s="285"/>
      <c r="C471" s="285"/>
      <c r="D471" s="286"/>
      <c r="E471" s="287"/>
      <c r="F471" s="286"/>
      <c r="G471" s="287"/>
      <c r="H471" s="286"/>
      <c r="I471" s="287"/>
      <c r="J471" s="286"/>
      <c r="K471" s="287"/>
      <c r="L471" s="286"/>
      <c r="M471" s="287"/>
      <c r="N471" s="286"/>
      <c r="O471" s="287"/>
      <c r="P471" s="286"/>
      <c r="Q471" s="287"/>
      <c r="R471" s="286"/>
      <c r="S471" s="287"/>
      <c r="T471" s="286"/>
      <c r="U471" s="287"/>
      <c r="V471" s="286"/>
      <c r="W471" s="287"/>
      <c r="X471" s="286"/>
      <c r="Y471" s="287"/>
      <c r="Z471" s="65"/>
    </row>
    <row r="472">
      <c r="A472" s="215"/>
      <c r="B472" s="285"/>
      <c r="C472" s="285"/>
      <c r="D472" s="286"/>
      <c r="E472" s="287"/>
      <c r="F472" s="286"/>
      <c r="G472" s="287"/>
      <c r="H472" s="286"/>
      <c r="I472" s="287"/>
      <c r="J472" s="286"/>
      <c r="K472" s="287"/>
      <c r="L472" s="286"/>
      <c r="M472" s="287"/>
      <c r="N472" s="286"/>
      <c r="O472" s="287"/>
      <c r="P472" s="286"/>
      <c r="Q472" s="287"/>
      <c r="R472" s="286"/>
      <c r="S472" s="287"/>
      <c r="T472" s="286"/>
      <c r="U472" s="287"/>
      <c r="V472" s="286"/>
      <c r="W472" s="287"/>
      <c r="X472" s="286"/>
      <c r="Y472" s="287"/>
      <c r="Z472" s="65"/>
    </row>
    <row r="473">
      <c r="A473" s="215"/>
      <c r="B473" s="285"/>
      <c r="C473" s="285"/>
      <c r="D473" s="286"/>
      <c r="E473" s="287"/>
      <c r="F473" s="286"/>
      <c r="G473" s="287"/>
      <c r="H473" s="286"/>
      <c r="I473" s="287"/>
      <c r="J473" s="286"/>
      <c r="K473" s="287"/>
      <c r="L473" s="286"/>
      <c r="M473" s="287"/>
      <c r="N473" s="286"/>
      <c r="O473" s="287"/>
      <c r="P473" s="286"/>
      <c r="Q473" s="287"/>
      <c r="R473" s="286"/>
      <c r="S473" s="287"/>
      <c r="T473" s="286"/>
      <c r="U473" s="287"/>
      <c r="V473" s="286"/>
      <c r="W473" s="287"/>
      <c r="X473" s="286"/>
      <c r="Y473" s="287"/>
      <c r="Z473" s="65"/>
    </row>
    <row r="474">
      <c r="A474" s="215"/>
      <c r="B474" s="285"/>
      <c r="C474" s="285"/>
      <c r="D474" s="286"/>
      <c r="E474" s="287"/>
      <c r="F474" s="286"/>
      <c r="G474" s="287"/>
      <c r="H474" s="286"/>
      <c r="I474" s="287"/>
      <c r="J474" s="286"/>
      <c r="K474" s="287"/>
      <c r="L474" s="286"/>
      <c r="M474" s="287"/>
      <c r="N474" s="286"/>
      <c r="O474" s="287"/>
      <c r="P474" s="286"/>
      <c r="Q474" s="287"/>
      <c r="R474" s="286"/>
      <c r="S474" s="287"/>
      <c r="T474" s="286"/>
      <c r="U474" s="287"/>
      <c r="V474" s="286"/>
      <c r="W474" s="287"/>
      <c r="X474" s="286"/>
      <c r="Y474" s="287"/>
      <c r="Z474" s="65"/>
    </row>
    <row r="475">
      <c r="A475" s="215"/>
      <c r="B475" s="285"/>
      <c r="C475" s="285"/>
      <c r="D475" s="286"/>
      <c r="E475" s="287"/>
      <c r="F475" s="286"/>
      <c r="G475" s="287"/>
      <c r="H475" s="286"/>
      <c r="I475" s="287"/>
      <c r="J475" s="286"/>
      <c r="K475" s="287"/>
      <c r="L475" s="286"/>
      <c r="M475" s="287"/>
      <c r="N475" s="286"/>
      <c r="O475" s="287"/>
      <c r="P475" s="286"/>
      <c r="Q475" s="287"/>
      <c r="R475" s="286"/>
      <c r="S475" s="287"/>
      <c r="T475" s="286"/>
      <c r="U475" s="287"/>
      <c r="V475" s="286"/>
      <c r="W475" s="287"/>
      <c r="X475" s="286"/>
      <c r="Y475" s="287"/>
      <c r="Z475" s="65"/>
    </row>
    <row r="476">
      <c r="A476" s="215"/>
      <c r="B476" s="285"/>
      <c r="C476" s="285"/>
      <c r="D476" s="286"/>
      <c r="E476" s="287"/>
      <c r="F476" s="286"/>
      <c r="G476" s="287"/>
      <c r="H476" s="286"/>
      <c r="I476" s="287"/>
      <c r="J476" s="286"/>
      <c r="K476" s="287"/>
      <c r="L476" s="286"/>
      <c r="M476" s="287"/>
      <c r="N476" s="286"/>
      <c r="O476" s="287"/>
      <c r="P476" s="286"/>
      <c r="Q476" s="287"/>
      <c r="R476" s="286"/>
      <c r="S476" s="287"/>
      <c r="T476" s="286"/>
      <c r="U476" s="287"/>
      <c r="V476" s="286"/>
      <c r="W476" s="287"/>
      <c r="X476" s="286"/>
      <c r="Y476" s="287"/>
      <c r="Z476" s="65"/>
    </row>
    <row r="477">
      <c r="A477" s="215"/>
      <c r="B477" s="285"/>
      <c r="C477" s="285"/>
      <c r="D477" s="286"/>
      <c r="E477" s="287"/>
      <c r="F477" s="286"/>
      <c r="G477" s="287"/>
      <c r="H477" s="286"/>
      <c r="I477" s="287"/>
      <c r="J477" s="286"/>
      <c r="K477" s="287"/>
      <c r="L477" s="286"/>
      <c r="M477" s="287"/>
      <c r="N477" s="286"/>
      <c r="O477" s="287"/>
      <c r="P477" s="286"/>
      <c r="Q477" s="287"/>
      <c r="R477" s="286"/>
      <c r="S477" s="287"/>
      <c r="T477" s="286"/>
      <c r="U477" s="287"/>
      <c r="V477" s="286"/>
      <c r="W477" s="287"/>
      <c r="X477" s="286"/>
      <c r="Y477" s="287"/>
      <c r="Z477" s="65"/>
    </row>
    <row r="478">
      <c r="A478" s="215"/>
      <c r="B478" s="285"/>
      <c r="C478" s="285"/>
      <c r="D478" s="286"/>
      <c r="E478" s="287"/>
      <c r="F478" s="286"/>
      <c r="G478" s="287"/>
      <c r="H478" s="286"/>
      <c r="I478" s="287"/>
      <c r="J478" s="286"/>
      <c r="K478" s="287"/>
      <c r="L478" s="286"/>
      <c r="M478" s="287"/>
      <c r="N478" s="286"/>
      <c r="O478" s="287"/>
      <c r="P478" s="286"/>
      <c r="Q478" s="287"/>
      <c r="R478" s="286"/>
      <c r="S478" s="287"/>
      <c r="T478" s="286"/>
      <c r="U478" s="287"/>
      <c r="V478" s="286"/>
      <c r="W478" s="287"/>
      <c r="X478" s="286"/>
      <c r="Y478" s="287"/>
      <c r="Z478" s="65"/>
    </row>
    <row r="479">
      <c r="A479" s="215"/>
      <c r="B479" s="285"/>
      <c r="C479" s="285"/>
      <c r="D479" s="286"/>
      <c r="E479" s="287"/>
      <c r="F479" s="286"/>
      <c r="G479" s="287"/>
      <c r="H479" s="286"/>
      <c r="I479" s="287"/>
      <c r="J479" s="286"/>
      <c r="K479" s="287"/>
      <c r="L479" s="286"/>
      <c r="M479" s="287"/>
      <c r="N479" s="286"/>
      <c r="O479" s="287"/>
      <c r="P479" s="286"/>
      <c r="Q479" s="287"/>
      <c r="R479" s="286"/>
      <c r="S479" s="287"/>
      <c r="T479" s="286"/>
      <c r="U479" s="287"/>
      <c r="V479" s="286"/>
      <c r="W479" s="287"/>
      <c r="X479" s="286"/>
      <c r="Y479" s="287"/>
      <c r="Z479" s="65"/>
    </row>
    <row r="480">
      <c r="A480" s="215"/>
      <c r="B480" s="285"/>
      <c r="C480" s="285"/>
      <c r="D480" s="286"/>
      <c r="E480" s="287"/>
      <c r="F480" s="286"/>
      <c r="G480" s="287"/>
      <c r="H480" s="286"/>
      <c r="I480" s="287"/>
      <c r="J480" s="286"/>
      <c r="K480" s="287"/>
      <c r="L480" s="286"/>
      <c r="M480" s="287"/>
      <c r="N480" s="286"/>
      <c r="O480" s="287"/>
      <c r="P480" s="286"/>
      <c r="Q480" s="287"/>
      <c r="R480" s="286"/>
      <c r="S480" s="287"/>
      <c r="T480" s="286"/>
      <c r="U480" s="287"/>
      <c r="V480" s="286"/>
      <c r="W480" s="287"/>
      <c r="X480" s="286"/>
      <c r="Y480" s="287"/>
      <c r="Z480" s="65"/>
    </row>
    <row r="481">
      <c r="A481" s="215"/>
      <c r="B481" s="285"/>
      <c r="C481" s="285"/>
      <c r="D481" s="286"/>
      <c r="E481" s="287"/>
      <c r="F481" s="286"/>
      <c r="G481" s="287"/>
      <c r="H481" s="286"/>
      <c r="I481" s="287"/>
      <c r="J481" s="286"/>
      <c r="K481" s="287"/>
      <c r="L481" s="286"/>
      <c r="M481" s="287"/>
      <c r="N481" s="286"/>
      <c r="O481" s="287"/>
      <c r="P481" s="286"/>
      <c r="Q481" s="287"/>
      <c r="R481" s="286"/>
      <c r="S481" s="287"/>
      <c r="T481" s="286"/>
      <c r="U481" s="287"/>
      <c r="V481" s="286"/>
      <c r="W481" s="287"/>
      <c r="X481" s="286"/>
      <c r="Y481" s="287"/>
      <c r="Z481" s="65"/>
    </row>
    <row r="482">
      <c r="A482" s="215"/>
      <c r="B482" s="285"/>
      <c r="C482" s="285"/>
      <c r="D482" s="286"/>
      <c r="E482" s="287"/>
      <c r="F482" s="286"/>
      <c r="G482" s="287"/>
      <c r="H482" s="286"/>
      <c r="I482" s="287"/>
      <c r="J482" s="286"/>
      <c r="K482" s="287"/>
      <c r="L482" s="286"/>
      <c r="M482" s="287"/>
      <c r="N482" s="286"/>
      <c r="O482" s="287"/>
      <c r="P482" s="286"/>
      <c r="Q482" s="287"/>
      <c r="R482" s="286"/>
      <c r="S482" s="287"/>
      <c r="T482" s="286"/>
      <c r="U482" s="287"/>
      <c r="V482" s="286"/>
      <c r="W482" s="287"/>
      <c r="X482" s="286"/>
      <c r="Y482" s="287"/>
      <c r="Z482" s="65"/>
    </row>
    <row r="483">
      <c r="A483" s="215"/>
      <c r="B483" s="285"/>
      <c r="C483" s="285"/>
      <c r="D483" s="286"/>
      <c r="E483" s="287"/>
      <c r="F483" s="286"/>
      <c r="G483" s="287"/>
      <c r="H483" s="286"/>
      <c r="I483" s="287"/>
      <c r="J483" s="286"/>
      <c r="K483" s="287"/>
      <c r="L483" s="286"/>
      <c r="M483" s="287"/>
      <c r="N483" s="286"/>
      <c r="O483" s="287"/>
      <c r="P483" s="286"/>
      <c r="Q483" s="287"/>
      <c r="R483" s="286"/>
      <c r="S483" s="287"/>
      <c r="T483" s="286"/>
      <c r="U483" s="287"/>
      <c r="V483" s="286"/>
      <c r="W483" s="287"/>
      <c r="X483" s="286"/>
      <c r="Y483" s="287"/>
      <c r="Z483" s="65"/>
    </row>
    <row r="484">
      <c r="A484" s="215"/>
      <c r="B484" s="285"/>
      <c r="C484" s="285"/>
      <c r="D484" s="286"/>
      <c r="E484" s="287"/>
      <c r="F484" s="286"/>
      <c r="G484" s="287"/>
      <c r="H484" s="286"/>
      <c r="I484" s="287"/>
      <c r="J484" s="286"/>
      <c r="K484" s="287"/>
      <c r="L484" s="286"/>
      <c r="M484" s="287"/>
      <c r="N484" s="286"/>
      <c r="O484" s="287"/>
      <c r="P484" s="286"/>
      <c r="Q484" s="287"/>
      <c r="R484" s="286"/>
      <c r="S484" s="287"/>
      <c r="T484" s="286"/>
      <c r="U484" s="287"/>
      <c r="V484" s="286"/>
      <c r="W484" s="287"/>
      <c r="X484" s="286"/>
      <c r="Y484" s="287"/>
      <c r="Z484" s="65"/>
    </row>
    <row r="485">
      <c r="A485" s="215"/>
      <c r="B485" s="285"/>
      <c r="C485" s="285"/>
      <c r="D485" s="286"/>
      <c r="E485" s="287"/>
      <c r="F485" s="286"/>
      <c r="G485" s="287"/>
      <c r="H485" s="286"/>
      <c r="I485" s="287"/>
      <c r="J485" s="286"/>
      <c r="K485" s="287"/>
      <c r="L485" s="286"/>
      <c r="M485" s="287"/>
      <c r="N485" s="286"/>
      <c r="O485" s="287"/>
      <c r="P485" s="286"/>
      <c r="Q485" s="287"/>
      <c r="R485" s="286"/>
      <c r="S485" s="287"/>
      <c r="T485" s="286"/>
      <c r="U485" s="287"/>
      <c r="V485" s="286"/>
      <c r="W485" s="287"/>
      <c r="X485" s="286"/>
      <c r="Y485" s="287"/>
      <c r="Z485" s="65"/>
    </row>
    <row r="486">
      <c r="A486" s="215"/>
      <c r="B486" s="285"/>
      <c r="C486" s="285"/>
      <c r="D486" s="286"/>
      <c r="E486" s="287"/>
      <c r="F486" s="286"/>
      <c r="G486" s="287"/>
      <c r="H486" s="286"/>
      <c r="I486" s="287"/>
      <c r="J486" s="286"/>
      <c r="K486" s="287"/>
      <c r="L486" s="286"/>
      <c r="M486" s="287"/>
      <c r="N486" s="286"/>
      <c r="O486" s="287"/>
      <c r="P486" s="286"/>
      <c r="Q486" s="287"/>
      <c r="R486" s="286"/>
      <c r="S486" s="287"/>
      <c r="T486" s="286"/>
      <c r="U486" s="287"/>
      <c r="V486" s="286"/>
      <c r="W486" s="287"/>
      <c r="X486" s="286"/>
      <c r="Y486" s="287"/>
      <c r="Z486" s="65"/>
    </row>
    <row r="487">
      <c r="A487" s="215"/>
      <c r="B487" s="285"/>
      <c r="C487" s="285"/>
      <c r="D487" s="286"/>
      <c r="E487" s="287"/>
      <c r="F487" s="286"/>
      <c r="G487" s="287"/>
      <c r="H487" s="286"/>
      <c r="I487" s="287"/>
      <c r="J487" s="286"/>
      <c r="K487" s="287"/>
      <c r="L487" s="286"/>
      <c r="M487" s="287"/>
      <c r="N487" s="286"/>
      <c r="O487" s="287"/>
      <c r="P487" s="286"/>
      <c r="Q487" s="287"/>
      <c r="R487" s="286"/>
      <c r="S487" s="287"/>
      <c r="T487" s="286"/>
      <c r="U487" s="287"/>
      <c r="V487" s="286"/>
      <c r="W487" s="287"/>
      <c r="X487" s="286"/>
      <c r="Y487" s="287"/>
      <c r="Z487" s="65"/>
    </row>
    <row r="488">
      <c r="A488" s="215"/>
      <c r="B488" s="285"/>
      <c r="C488" s="285"/>
      <c r="D488" s="286"/>
      <c r="E488" s="287"/>
      <c r="F488" s="286"/>
      <c r="G488" s="287"/>
      <c r="H488" s="286"/>
      <c r="I488" s="287"/>
      <c r="J488" s="286"/>
      <c r="K488" s="287"/>
      <c r="L488" s="286"/>
      <c r="M488" s="287"/>
      <c r="N488" s="286"/>
      <c r="O488" s="287"/>
      <c r="P488" s="286"/>
      <c r="Q488" s="287"/>
      <c r="R488" s="286"/>
      <c r="S488" s="287"/>
      <c r="T488" s="286"/>
      <c r="U488" s="287"/>
      <c r="V488" s="286"/>
      <c r="W488" s="287"/>
      <c r="X488" s="286"/>
      <c r="Y488" s="287"/>
      <c r="Z488" s="65"/>
    </row>
    <row r="489">
      <c r="A489" s="215"/>
      <c r="B489" s="285"/>
      <c r="C489" s="285"/>
      <c r="D489" s="286"/>
      <c r="E489" s="287"/>
      <c r="F489" s="286"/>
      <c r="G489" s="287"/>
      <c r="H489" s="286"/>
      <c r="I489" s="287"/>
      <c r="J489" s="286"/>
      <c r="K489" s="287"/>
      <c r="L489" s="286"/>
      <c r="M489" s="287"/>
      <c r="N489" s="286"/>
      <c r="O489" s="287"/>
      <c r="P489" s="286"/>
      <c r="Q489" s="287"/>
      <c r="R489" s="286"/>
      <c r="S489" s="287"/>
      <c r="T489" s="286"/>
      <c r="U489" s="287"/>
      <c r="V489" s="286"/>
      <c r="W489" s="287"/>
      <c r="X489" s="286"/>
      <c r="Y489" s="287"/>
      <c r="Z489" s="65"/>
    </row>
    <row r="490">
      <c r="A490" s="215"/>
      <c r="B490" s="285"/>
      <c r="C490" s="285"/>
      <c r="D490" s="286"/>
      <c r="E490" s="287"/>
      <c r="F490" s="286"/>
      <c r="G490" s="287"/>
      <c r="H490" s="286"/>
      <c r="I490" s="287"/>
      <c r="J490" s="286"/>
      <c r="K490" s="287"/>
      <c r="L490" s="286"/>
      <c r="M490" s="287"/>
      <c r="N490" s="286"/>
      <c r="O490" s="287"/>
      <c r="P490" s="286"/>
      <c r="Q490" s="287"/>
      <c r="R490" s="286"/>
      <c r="S490" s="287"/>
      <c r="T490" s="286"/>
      <c r="U490" s="287"/>
      <c r="V490" s="286"/>
      <c r="W490" s="287"/>
      <c r="X490" s="286"/>
      <c r="Y490" s="287"/>
      <c r="Z490" s="65"/>
    </row>
    <row r="491">
      <c r="A491" s="215"/>
      <c r="B491" s="285"/>
      <c r="C491" s="285"/>
      <c r="D491" s="286"/>
      <c r="E491" s="287"/>
      <c r="F491" s="286"/>
      <c r="G491" s="287"/>
      <c r="H491" s="286"/>
      <c r="I491" s="287"/>
      <c r="J491" s="286"/>
      <c r="K491" s="287"/>
      <c r="L491" s="286"/>
      <c r="M491" s="287"/>
      <c r="N491" s="286"/>
      <c r="O491" s="287"/>
      <c r="P491" s="286"/>
      <c r="Q491" s="287"/>
      <c r="R491" s="286"/>
      <c r="S491" s="287"/>
      <c r="T491" s="286"/>
      <c r="U491" s="287"/>
      <c r="V491" s="286"/>
      <c r="W491" s="287"/>
      <c r="X491" s="286"/>
      <c r="Y491" s="287"/>
      <c r="Z491" s="65"/>
    </row>
    <row r="492">
      <c r="A492" s="215"/>
      <c r="B492" s="285"/>
      <c r="C492" s="285"/>
      <c r="D492" s="286"/>
      <c r="E492" s="287"/>
      <c r="F492" s="286"/>
      <c r="G492" s="287"/>
      <c r="H492" s="286"/>
      <c r="I492" s="287"/>
      <c r="J492" s="286"/>
      <c r="K492" s="287"/>
      <c r="L492" s="286"/>
      <c r="M492" s="287"/>
      <c r="N492" s="286"/>
      <c r="O492" s="287"/>
      <c r="P492" s="286"/>
      <c r="Q492" s="287"/>
      <c r="R492" s="286"/>
      <c r="S492" s="287"/>
      <c r="T492" s="286"/>
      <c r="U492" s="287"/>
      <c r="V492" s="286"/>
      <c r="W492" s="287"/>
      <c r="X492" s="286"/>
      <c r="Y492" s="287"/>
      <c r="Z492" s="65"/>
    </row>
    <row r="493">
      <c r="A493" s="215"/>
      <c r="B493" s="285"/>
      <c r="C493" s="285"/>
      <c r="D493" s="286"/>
      <c r="E493" s="287"/>
      <c r="F493" s="286"/>
      <c r="G493" s="287"/>
      <c r="H493" s="286"/>
      <c r="I493" s="287"/>
      <c r="J493" s="286"/>
      <c r="K493" s="287"/>
      <c r="L493" s="286"/>
      <c r="M493" s="287"/>
      <c r="N493" s="286"/>
      <c r="O493" s="287"/>
      <c r="P493" s="286"/>
      <c r="Q493" s="287"/>
      <c r="R493" s="286"/>
      <c r="S493" s="287"/>
      <c r="T493" s="286"/>
      <c r="U493" s="287"/>
      <c r="V493" s="286"/>
      <c r="W493" s="287"/>
      <c r="X493" s="286"/>
      <c r="Y493" s="287"/>
      <c r="Z493" s="65"/>
    </row>
    <row r="494">
      <c r="A494" s="215"/>
      <c r="B494" s="285"/>
      <c r="C494" s="285"/>
      <c r="D494" s="286"/>
      <c r="E494" s="287"/>
      <c r="F494" s="286"/>
      <c r="G494" s="287"/>
      <c r="H494" s="286"/>
      <c r="I494" s="287"/>
      <c r="J494" s="286"/>
      <c r="K494" s="287"/>
      <c r="L494" s="286"/>
      <c r="M494" s="287"/>
      <c r="N494" s="286"/>
      <c r="O494" s="287"/>
      <c r="P494" s="286"/>
      <c r="Q494" s="287"/>
      <c r="R494" s="286"/>
      <c r="S494" s="287"/>
      <c r="T494" s="286"/>
      <c r="U494" s="287"/>
      <c r="V494" s="286"/>
      <c r="W494" s="287"/>
      <c r="X494" s="286"/>
      <c r="Y494" s="287"/>
      <c r="Z494" s="65"/>
    </row>
    <row r="495">
      <c r="A495" s="215"/>
      <c r="B495" s="285"/>
      <c r="C495" s="285"/>
      <c r="D495" s="286"/>
      <c r="E495" s="287"/>
      <c r="F495" s="286"/>
      <c r="G495" s="287"/>
      <c r="H495" s="286"/>
      <c r="I495" s="287"/>
      <c r="J495" s="286"/>
      <c r="K495" s="287"/>
      <c r="L495" s="286"/>
      <c r="M495" s="287"/>
      <c r="N495" s="286"/>
      <c r="O495" s="287"/>
      <c r="P495" s="286"/>
      <c r="Q495" s="287"/>
      <c r="R495" s="286"/>
      <c r="S495" s="287"/>
      <c r="T495" s="286"/>
      <c r="U495" s="287"/>
      <c r="V495" s="286"/>
      <c r="W495" s="287"/>
      <c r="X495" s="286"/>
      <c r="Y495" s="287"/>
      <c r="Z495" s="65"/>
    </row>
    <row r="496">
      <c r="A496" s="215"/>
      <c r="B496" s="285"/>
      <c r="C496" s="285"/>
      <c r="D496" s="286"/>
      <c r="E496" s="287"/>
      <c r="F496" s="286"/>
      <c r="G496" s="287"/>
      <c r="H496" s="286"/>
      <c r="I496" s="287"/>
      <c r="J496" s="286"/>
      <c r="K496" s="287"/>
      <c r="L496" s="286"/>
      <c r="M496" s="287"/>
      <c r="N496" s="286"/>
      <c r="O496" s="287"/>
      <c r="P496" s="286"/>
      <c r="Q496" s="287"/>
      <c r="R496" s="286"/>
      <c r="S496" s="287"/>
      <c r="T496" s="286"/>
      <c r="U496" s="287"/>
      <c r="V496" s="286"/>
      <c r="W496" s="287"/>
      <c r="X496" s="286"/>
      <c r="Y496" s="287"/>
      <c r="Z496" s="65"/>
    </row>
    <row r="497">
      <c r="A497" s="215"/>
      <c r="B497" s="285"/>
      <c r="C497" s="285"/>
      <c r="D497" s="286"/>
      <c r="E497" s="287"/>
      <c r="F497" s="286"/>
      <c r="G497" s="287"/>
      <c r="H497" s="286"/>
      <c r="I497" s="287"/>
      <c r="J497" s="286"/>
      <c r="K497" s="287"/>
      <c r="L497" s="286"/>
      <c r="M497" s="287"/>
      <c r="N497" s="286"/>
      <c r="O497" s="287"/>
      <c r="P497" s="286"/>
      <c r="Q497" s="287"/>
      <c r="R497" s="286"/>
      <c r="S497" s="287"/>
      <c r="T497" s="286"/>
      <c r="U497" s="287"/>
      <c r="V497" s="286"/>
      <c r="W497" s="287"/>
      <c r="X497" s="286"/>
      <c r="Y497" s="287"/>
      <c r="Z497" s="65"/>
    </row>
    <row r="498">
      <c r="A498" s="215"/>
      <c r="B498" s="285"/>
      <c r="C498" s="285"/>
      <c r="D498" s="286"/>
      <c r="E498" s="287"/>
      <c r="F498" s="286"/>
      <c r="G498" s="287"/>
      <c r="H498" s="286"/>
      <c r="I498" s="287"/>
      <c r="J498" s="286"/>
      <c r="K498" s="287"/>
      <c r="L498" s="286"/>
      <c r="M498" s="287"/>
      <c r="N498" s="286"/>
      <c r="O498" s="287"/>
      <c r="P498" s="286"/>
      <c r="Q498" s="287"/>
      <c r="R498" s="286"/>
      <c r="S498" s="287"/>
      <c r="T498" s="286"/>
      <c r="U498" s="287"/>
      <c r="V498" s="286"/>
      <c r="W498" s="287"/>
      <c r="X498" s="286"/>
      <c r="Y498" s="287"/>
      <c r="Z498" s="65"/>
    </row>
    <row r="499">
      <c r="A499" s="215"/>
      <c r="B499" s="285"/>
      <c r="C499" s="285"/>
      <c r="D499" s="286"/>
      <c r="E499" s="287"/>
      <c r="F499" s="286"/>
      <c r="G499" s="287"/>
      <c r="H499" s="286"/>
      <c r="I499" s="287"/>
      <c r="J499" s="286"/>
      <c r="K499" s="287"/>
      <c r="L499" s="286"/>
      <c r="M499" s="287"/>
      <c r="N499" s="286"/>
      <c r="O499" s="287"/>
      <c r="P499" s="286"/>
      <c r="Q499" s="287"/>
      <c r="R499" s="286"/>
      <c r="S499" s="287"/>
      <c r="T499" s="286"/>
      <c r="U499" s="287"/>
      <c r="V499" s="286"/>
      <c r="W499" s="287"/>
      <c r="X499" s="286"/>
      <c r="Y499" s="287"/>
      <c r="Z499" s="65"/>
    </row>
    <row r="500">
      <c r="A500" s="215"/>
      <c r="B500" s="285"/>
      <c r="C500" s="285"/>
      <c r="D500" s="286"/>
      <c r="E500" s="287"/>
      <c r="F500" s="286"/>
      <c r="G500" s="287"/>
      <c r="H500" s="286"/>
      <c r="I500" s="287"/>
      <c r="J500" s="286"/>
      <c r="K500" s="287"/>
      <c r="L500" s="286"/>
      <c r="M500" s="287"/>
      <c r="N500" s="286"/>
      <c r="O500" s="287"/>
      <c r="P500" s="286"/>
      <c r="Q500" s="287"/>
      <c r="R500" s="286"/>
      <c r="S500" s="287"/>
      <c r="T500" s="286"/>
      <c r="U500" s="287"/>
      <c r="V500" s="286"/>
      <c r="W500" s="287"/>
      <c r="X500" s="286"/>
      <c r="Y500" s="287"/>
      <c r="Z500" s="65"/>
    </row>
    <row r="501">
      <c r="A501" s="215"/>
      <c r="B501" s="285"/>
      <c r="C501" s="285"/>
      <c r="D501" s="286"/>
      <c r="E501" s="287"/>
      <c r="F501" s="286"/>
      <c r="G501" s="287"/>
      <c r="H501" s="286"/>
      <c r="I501" s="287"/>
      <c r="J501" s="286"/>
      <c r="K501" s="287"/>
      <c r="L501" s="286"/>
      <c r="M501" s="287"/>
      <c r="N501" s="286"/>
      <c r="O501" s="287"/>
      <c r="P501" s="286"/>
      <c r="Q501" s="287"/>
      <c r="R501" s="286"/>
      <c r="S501" s="287"/>
      <c r="T501" s="286"/>
      <c r="U501" s="287"/>
      <c r="V501" s="286"/>
      <c r="W501" s="287"/>
      <c r="X501" s="286"/>
      <c r="Y501" s="287"/>
      <c r="Z501" s="65"/>
    </row>
    <row r="502">
      <c r="A502" s="215"/>
      <c r="B502" s="285"/>
      <c r="C502" s="285"/>
      <c r="D502" s="286"/>
      <c r="E502" s="287"/>
      <c r="F502" s="286"/>
      <c r="G502" s="287"/>
      <c r="H502" s="286"/>
      <c r="I502" s="287"/>
      <c r="J502" s="286"/>
      <c r="K502" s="287"/>
      <c r="L502" s="286"/>
      <c r="M502" s="287"/>
      <c r="N502" s="286"/>
      <c r="O502" s="287"/>
      <c r="P502" s="286"/>
      <c r="Q502" s="287"/>
      <c r="R502" s="286"/>
      <c r="S502" s="287"/>
      <c r="T502" s="286"/>
      <c r="U502" s="287"/>
      <c r="V502" s="286"/>
      <c r="W502" s="287"/>
      <c r="X502" s="286"/>
      <c r="Y502" s="287"/>
      <c r="Z502" s="65"/>
    </row>
    <row r="503">
      <c r="A503" s="215"/>
      <c r="B503" s="285"/>
      <c r="C503" s="285"/>
      <c r="D503" s="286"/>
      <c r="E503" s="287"/>
      <c r="F503" s="286"/>
      <c r="G503" s="287"/>
      <c r="H503" s="286"/>
      <c r="I503" s="287"/>
      <c r="J503" s="286"/>
      <c r="K503" s="287"/>
      <c r="L503" s="286"/>
      <c r="M503" s="287"/>
      <c r="N503" s="286"/>
      <c r="O503" s="287"/>
      <c r="P503" s="286"/>
      <c r="Q503" s="287"/>
      <c r="R503" s="286"/>
      <c r="S503" s="287"/>
      <c r="T503" s="286"/>
      <c r="U503" s="287"/>
      <c r="V503" s="286"/>
      <c r="W503" s="287"/>
      <c r="X503" s="286"/>
      <c r="Y503" s="287"/>
      <c r="Z503" s="65"/>
    </row>
    <row r="504">
      <c r="A504" s="215"/>
      <c r="B504" s="285"/>
      <c r="C504" s="285"/>
      <c r="D504" s="286"/>
      <c r="E504" s="287"/>
      <c r="F504" s="286"/>
      <c r="G504" s="287"/>
      <c r="H504" s="286"/>
      <c r="I504" s="287"/>
      <c r="J504" s="286"/>
      <c r="K504" s="287"/>
      <c r="L504" s="286"/>
      <c r="M504" s="287"/>
      <c r="N504" s="286"/>
      <c r="O504" s="287"/>
      <c r="P504" s="286"/>
      <c r="Q504" s="287"/>
      <c r="R504" s="286"/>
      <c r="S504" s="287"/>
      <c r="T504" s="286"/>
      <c r="U504" s="287"/>
      <c r="V504" s="286"/>
      <c r="W504" s="287"/>
      <c r="X504" s="286"/>
      <c r="Y504" s="287"/>
      <c r="Z504" s="65"/>
    </row>
    <row r="505">
      <c r="A505" s="215"/>
      <c r="B505" s="285"/>
      <c r="C505" s="285"/>
      <c r="D505" s="286"/>
      <c r="E505" s="287"/>
      <c r="F505" s="286"/>
      <c r="G505" s="287"/>
      <c r="H505" s="286"/>
      <c r="I505" s="287"/>
      <c r="J505" s="286"/>
      <c r="K505" s="287"/>
      <c r="L505" s="286"/>
      <c r="M505" s="287"/>
      <c r="N505" s="286"/>
      <c r="O505" s="287"/>
      <c r="P505" s="286"/>
      <c r="Q505" s="287"/>
      <c r="R505" s="286"/>
      <c r="S505" s="287"/>
      <c r="T505" s="286"/>
      <c r="U505" s="287"/>
      <c r="V505" s="286"/>
      <c r="W505" s="287"/>
      <c r="X505" s="286"/>
      <c r="Y505" s="287"/>
      <c r="Z505" s="65"/>
    </row>
    <row r="506">
      <c r="A506" s="215"/>
      <c r="B506" s="285"/>
      <c r="C506" s="285"/>
      <c r="D506" s="286"/>
      <c r="E506" s="287"/>
      <c r="F506" s="286"/>
      <c r="G506" s="287"/>
      <c r="H506" s="286"/>
      <c r="I506" s="287"/>
      <c r="J506" s="286"/>
      <c r="K506" s="287"/>
      <c r="L506" s="286"/>
      <c r="M506" s="287"/>
      <c r="N506" s="286"/>
      <c r="O506" s="287"/>
      <c r="P506" s="286"/>
      <c r="Q506" s="287"/>
      <c r="R506" s="286"/>
      <c r="S506" s="287"/>
      <c r="T506" s="286"/>
      <c r="U506" s="287"/>
      <c r="V506" s="286"/>
      <c r="W506" s="287"/>
      <c r="X506" s="286"/>
      <c r="Y506" s="287"/>
      <c r="Z506" s="65"/>
    </row>
    <row r="507">
      <c r="A507" s="215"/>
      <c r="B507" s="285"/>
      <c r="C507" s="285"/>
      <c r="D507" s="286"/>
      <c r="E507" s="287"/>
      <c r="F507" s="286"/>
      <c r="G507" s="287"/>
      <c r="H507" s="286"/>
      <c r="I507" s="287"/>
      <c r="J507" s="286"/>
      <c r="K507" s="287"/>
      <c r="L507" s="286"/>
      <c r="M507" s="287"/>
      <c r="N507" s="286"/>
      <c r="O507" s="287"/>
      <c r="P507" s="286"/>
      <c r="Q507" s="287"/>
      <c r="R507" s="286"/>
      <c r="S507" s="287"/>
      <c r="T507" s="286"/>
      <c r="U507" s="287"/>
      <c r="V507" s="286"/>
      <c r="W507" s="287"/>
      <c r="X507" s="286"/>
      <c r="Y507" s="287"/>
      <c r="Z507" s="65"/>
    </row>
    <row r="508">
      <c r="A508" s="215"/>
      <c r="B508" s="285"/>
      <c r="C508" s="285"/>
      <c r="D508" s="286"/>
      <c r="E508" s="287"/>
      <c r="F508" s="286"/>
      <c r="G508" s="287"/>
      <c r="H508" s="286"/>
      <c r="I508" s="287"/>
      <c r="J508" s="286"/>
      <c r="K508" s="287"/>
      <c r="L508" s="286"/>
      <c r="M508" s="287"/>
      <c r="N508" s="286"/>
      <c r="O508" s="287"/>
      <c r="P508" s="286"/>
      <c r="Q508" s="287"/>
      <c r="R508" s="286"/>
      <c r="S508" s="287"/>
      <c r="T508" s="286"/>
      <c r="U508" s="287"/>
      <c r="V508" s="286"/>
      <c r="W508" s="287"/>
      <c r="X508" s="286"/>
      <c r="Y508" s="287"/>
      <c r="Z508" s="65"/>
    </row>
    <row r="509">
      <c r="A509" s="215"/>
      <c r="B509" s="285"/>
      <c r="C509" s="285"/>
      <c r="D509" s="286"/>
      <c r="E509" s="287"/>
      <c r="F509" s="286"/>
      <c r="G509" s="287"/>
      <c r="H509" s="286"/>
      <c r="I509" s="287"/>
      <c r="J509" s="286"/>
      <c r="K509" s="287"/>
      <c r="L509" s="286"/>
      <c r="M509" s="287"/>
      <c r="N509" s="286"/>
      <c r="O509" s="287"/>
      <c r="P509" s="286"/>
      <c r="Q509" s="287"/>
      <c r="R509" s="286"/>
      <c r="S509" s="287"/>
      <c r="T509" s="286"/>
      <c r="U509" s="287"/>
      <c r="V509" s="286"/>
      <c r="W509" s="287"/>
      <c r="X509" s="286"/>
      <c r="Y509" s="287"/>
      <c r="Z509" s="65"/>
    </row>
    <row r="510">
      <c r="A510" s="215"/>
      <c r="B510" s="285"/>
      <c r="C510" s="285"/>
      <c r="D510" s="286"/>
      <c r="E510" s="287"/>
      <c r="F510" s="286"/>
      <c r="G510" s="287"/>
      <c r="H510" s="286"/>
      <c r="I510" s="287"/>
      <c r="J510" s="286"/>
      <c r="K510" s="287"/>
      <c r="L510" s="286"/>
      <c r="M510" s="287"/>
      <c r="N510" s="286"/>
      <c r="O510" s="287"/>
      <c r="P510" s="286"/>
      <c r="Q510" s="287"/>
      <c r="R510" s="286"/>
      <c r="S510" s="287"/>
      <c r="T510" s="286"/>
      <c r="U510" s="287"/>
      <c r="V510" s="286"/>
      <c r="W510" s="287"/>
      <c r="X510" s="286"/>
      <c r="Y510" s="287"/>
      <c r="Z510" s="65"/>
    </row>
    <row r="511">
      <c r="A511" s="215"/>
      <c r="B511" s="285"/>
      <c r="C511" s="285"/>
      <c r="D511" s="286"/>
      <c r="E511" s="287"/>
      <c r="F511" s="286"/>
      <c r="G511" s="287"/>
      <c r="H511" s="286"/>
      <c r="I511" s="287"/>
      <c r="J511" s="286"/>
      <c r="K511" s="287"/>
      <c r="L511" s="286"/>
      <c r="M511" s="287"/>
      <c r="N511" s="286"/>
      <c r="O511" s="287"/>
      <c r="P511" s="286"/>
      <c r="Q511" s="287"/>
      <c r="R511" s="286"/>
      <c r="S511" s="287"/>
      <c r="T511" s="286"/>
      <c r="U511" s="287"/>
      <c r="V511" s="286"/>
      <c r="W511" s="287"/>
      <c r="X511" s="286"/>
      <c r="Y511" s="287"/>
      <c r="Z511" s="65"/>
    </row>
    <row r="512">
      <c r="A512" s="215"/>
      <c r="B512" s="285"/>
      <c r="C512" s="285"/>
      <c r="D512" s="286"/>
      <c r="E512" s="287"/>
      <c r="F512" s="286"/>
      <c r="G512" s="287"/>
      <c r="H512" s="286"/>
      <c r="I512" s="287"/>
      <c r="J512" s="286"/>
      <c r="K512" s="287"/>
      <c r="L512" s="286"/>
      <c r="M512" s="287"/>
      <c r="N512" s="286"/>
      <c r="O512" s="287"/>
      <c r="P512" s="286"/>
      <c r="Q512" s="287"/>
      <c r="R512" s="286"/>
      <c r="S512" s="287"/>
      <c r="T512" s="286"/>
      <c r="U512" s="287"/>
      <c r="V512" s="286"/>
      <c r="W512" s="287"/>
      <c r="X512" s="286"/>
      <c r="Y512" s="287"/>
      <c r="Z512" s="65"/>
    </row>
    <row r="513">
      <c r="A513" s="215"/>
      <c r="B513" s="285"/>
      <c r="C513" s="285"/>
      <c r="D513" s="286"/>
      <c r="E513" s="287"/>
      <c r="F513" s="286"/>
      <c r="G513" s="287"/>
      <c r="H513" s="286"/>
      <c r="I513" s="287"/>
      <c r="J513" s="286"/>
      <c r="K513" s="287"/>
      <c r="L513" s="286"/>
      <c r="M513" s="287"/>
      <c r="N513" s="286"/>
      <c r="O513" s="287"/>
      <c r="P513" s="286"/>
      <c r="Q513" s="287"/>
      <c r="R513" s="286"/>
      <c r="S513" s="287"/>
      <c r="T513" s="286"/>
      <c r="U513" s="287"/>
      <c r="V513" s="286"/>
      <c r="W513" s="287"/>
      <c r="X513" s="286"/>
      <c r="Y513" s="287"/>
      <c r="Z513" s="65"/>
    </row>
    <row r="514">
      <c r="A514" s="215"/>
      <c r="B514" s="285"/>
      <c r="C514" s="285"/>
      <c r="D514" s="286"/>
      <c r="E514" s="287"/>
      <c r="F514" s="286"/>
      <c r="G514" s="287"/>
      <c r="H514" s="286"/>
      <c r="I514" s="287"/>
      <c r="J514" s="286"/>
      <c r="K514" s="287"/>
      <c r="L514" s="286"/>
      <c r="M514" s="287"/>
      <c r="N514" s="286"/>
      <c r="O514" s="287"/>
      <c r="P514" s="286"/>
      <c r="Q514" s="287"/>
      <c r="R514" s="286"/>
      <c r="S514" s="287"/>
      <c r="T514" s="286"/>
      <c r="U514" s="287"/>
      <c r="V514" s="286"/>
      <c r="W514" s="287"/>
      <c r="X514" s="286"/>
      <c r="Y514" s="287"/>
      <c r="Z514" s="65"/>
    </row>
    <row r="515">
      <c r="A515" s="215"/>
      <c r="B515" s="285"/>
      <c r="C515" s="285"/>
      <c r="D515" s="286"/>
      <c r="E515" s="287"/>
      <c r="F515" s="286"/>
      <c r="G515" s="287"/>
      <c r="H515" s="286"/>
      <c r="I515" s="287"/>
      <c r="J515" s="286"/>
      <c r="K515" s="287"/>
      <c r="L515" s="286"/>
      <c r="M515" s="287"/>
      <c r="N515" s="286"/>
      <c r="O515" s="287"/>
      <c r="P515" s="286"/>
      <c r="Q515" s="287"/>
      <c r="R515" s="286"/>
      <c r="S515" s="287"/>
      <c r="T515" s="286"/>
      <c r="U515" s="287"/>
      <c r="V515" s="286"/>
      <c r="W515" s="287"/>
      <c r="X515" s="286"/>
      <c r="Y515" s="287"/>
      <c r="Z515" s="65"/>
    </row>
    <row r="516">
      <c r="A516" s="215"/>
      <c r="B516" s="285"/>
      <c r="C516" s="285"/>
      <c r="D516" s="286"/>
      <c r="E516" s="287"/>
      <c r="F516" s="286"/>
      <c r="G516" s="287"/>
      <c r="H516" s="286"/>
      <c r="I516" s="287"/>
      <c r="J516" s="286"/>
      <c r="K516" s="287"/>
      <c r="L516" s="286"/>
      <c r="M516" s="287"/>
      <c r="N516" s="286"/>
      <c r="O516" s="287"/>
      <c r="P516" s="286"/>
      <c r="Q516" s="287"/>
      <c r="R516" s="286"/>
      <c r="S516" s="287"/>
      <c r="T516" s="286"/>
      <c r="U516" s="287"/>
      <c r="V516" s="286"/>
      <c r="W516" s="287"/>
      <c r="X516" s="286"/>
      <c r="Y516" s="287"/>
      <c r="Z516" s="65"/>
    </row>
    <row r="517">
      <c r="A517" s="215"/>
      <c r="B517" s="285"/>
      <c r="C517" s="285"/>
      <c r="D517" s="286"/>
      <c r="E517" s="287"/>
      <c r="F517" s="286"/>
      <c r="G517" s="287"/>
      <c r="H517" s="286"/>
      <c r="I517" s="287"/>
      <c r="J517" s="286"/>
      <c r="K517" s="287"/>
      <c r="L517" s="286"/>
      <c r="M517" s="287"/>
      <c r="N517" s="286"/>
      <c r="O517" s="287"/>
      <c r="P517" s="286"/>
      <c r="Q517" s="287"/>
      <c r="R517" s="286"/>
      <c r="S517" s="287"/>
      <c r="T517" s="286"/>
      <c r="U517" s="287"/>
      <c r="V517" s="286"/>
      <c r="W517" s="287"/>
      <c r="X517" s="286"/>
      <c r="Y517" s="287"/>
      <c r="Z517" s="65"/>
    </row>
    <row r="518">
      <c r="A518" s="215"/>
      <c r="B518" s="285"/>
      <c r="C518" s="285"/>
      <c r="D518" s="286"/>
      <c r="E518" s="287"/>
      <c r="F518" s="286"/>
      <c r="G518" s="287"/>
      <c r="H518" s="286"/>
      <c r="I518" s="287"/>
      <c r="J518" s="286"/>
      <c r="K518" s="287"/>
      <c r="L518" s="286"/>
      <c r="M518" s="287"/>
      <c r="N518" s="286"/>
      <c r="O518" s="287"/>
      <c r="P518" s="286"/>
      <c r="Q518" s="287"/>
      <c r="R518" s="286"/>
      <c r="S518" s="287"/>
      <c r="T518" s="286"/>
      <c r="U518" s="287"/>
      <c r="V518" s="286"/>
      <c r="W518" s="287"/>
      <c r="X518" s="286"/>
      <c r="Y518" s="287"/>
      <c r="Z518" s="65"/>
    </row>
    <row r="519">
      <c r="A519" s="215"/>
      <c r="B519" s="285"/>
      <c r="C519" s="285"/>
      <c r="D519" s="286"/>
      <c r="E519" s="287"/>
      <c r="F519" s="286"/>
      <c r="G519" s="287"/>
      <c r="H519" s="286"/>
      <c r="I519" s="287"/>
      <c r="J519" s="286"/>
      <c r="K519" s="287"/>
      <c r="L519" s="286"/>
      <c r="M519" s="287"/>
      <c r="N519" s="286"/>
      <c r="O519" s="287"/>
      <c r="P519" s="286"/>
      <c r="Q519" s="287"/>
      <c r="R519" s="286"/>
      <c r="S519" s="287"/>
      <c r="T519" s="286"/>
      <c r="U519" s="287"/>
      <c r="V519" s="286"/>
      <c r="W519" s="287"/>
      <c r="X519" s="286"/>
      <c r="Y519" s="287"/>
      <c r="Z519" s="65"/>
    </row>
    <row r="520">
      <c r="A520" s="215"/>
      <c r="B520" s="285"/>
      <c r="C520" s="285"/>
      <c r="D520" s="286"/>
      <c r="E520" s="287"/>
      <c r="F520" s="286"/>
      <c r="G520" s="287"/>
      <c r="H520" s="286"/>
      <c r="I520" s="287"/>
      <c r="J520" s="286"/>
      <c r="K520" s="287"/>
      <c r="L520" s="286"/>
      <c r="M520" s="287"/>
      <c r="N520" s="286"/>
      <c r="O520" s="287"/>
      <c r="P520" s="286"/>
      <c r="Q520" s="287"/>
      <c r="R520" s="286"/>
      <c r="S520" s="287"/>
      <c r="T520" s="286"/>
      <c r="U520" s="287"/>
      <c r="V520" s="286"/>
      <c r="W520" s="287"/>
      <c r="X520" s="286"/>
      <c r="Y520" s="287"/>
      <c r="Z520" s="65"/>
    </row>
    <row r="521">
      <c r="A521" s="215"/>
      <c r="B521" s="285"/>
      <c r="C521" s="285"/>
      <c r="D521" s="286"/>
      <c r="E521" s="287"/>
      <c r="F521" s="286"/>
      <c r="G521" s="287"/>
      <c r="H521" s="286"/>
      <c r="I521" s="287"/>
      <c r="J521" s="286"/>
      <c r="K521" s="287"/>
      <c r="L521" s="286"/>
      <c r="M521" s="287"/>
      <c r="N521" s="286"/>
      <c r="O521" s="287"/>
      <c r="P521" s="286"/>
      <c r="Q521" s="287"/>
      <c r="R521" s="286"/>
      <c r="S521" s="287"/>
      <c r="T521" s="286"/>
      <c r="U521" s="287"/>
      <c r="V521" s="286"/>
      <c r="W521" s="287"/>
      <c r="X521" s="286"/>
      <c r="Y521" s="287"/>
      <c r="Z521" s="65"/>
    </row>
    <row r="522">
      <c r="A522" s="215"/>
      <c r="B522" s="285"/>
      <c r="C522" s="285"/>
      <c r="D522" s="286"/>
      <c r="E522" s="287"/>
      <c r="F522" s="286"/>
      <c r="G522" s="287"/>
      <c r="H522" s="286"/>
      <c r="I522" s="287"/>
      <c r="J522" s="286"/>
      <c r="K522" s="287"/>
      <c r="L522" s="286"/>
      <c r="M522" s="287"/>
      <c r="N522" s="286"/>
      <c r="O522" s="287"/>
      <c r="P522" s="286"/>
      <c r="Q522" s="287"/>
      <c r="R522" s="286"/>
      <c r="S522" s="287"/>
      <c r="T522" s="286"/>
      <c r="U522" s="287"/>
      <c r="V522" s="286"/>
      <c r="W522" s="287"/>
      <c r="X522" s="286"/>
      <c r="Y522" s="287"/>
      <c r="Z522" s="65"/>
    </row>
    <row r="523">
      <c r="A523" s="215"/>
      <c r="B523" s="285"/>
      <c r="C523" s="285"/>
      <c r="D523" s="286"/>
      <c r="E523" s="287"/>
      <c r="F523" s="286"/>
      <c r="G523" s="287"/>
      <c r="H523" s="286"/>
      <c r="I523" s="287"/>
      <c r="J523" s="286"/>
      <c r="K523" s="287"/>
      <c r="L523" s="286"/>
      <c r="M523" s="287"/>
      <c r="N523" s="286"/>
      <c r="O523" s="287"/>
      <c r="P523" s="286"/>
      <c r="Q523" s="287"/>
      <c r="R523" s="286"/>
      <c r="S523" s="287"/>
      <c r="T523" s="286"/>
      <c r="U523" s="287"/>
      <c r="V523" s="286"/>
      <c r="W523" s="287"/>
      <c r="X523" s="286"/>
      <c r="Y523" s="287"/>
      <c r="Z523" s="65"/>
    </row>
    <row r="524">
      <c r="A524" s="215"/>
      <c r="B524" s="285"/>
      <c r="C524" s="285"/>
      <c r="D524" s="286"/>
      <c r="E524" s="287"/>
      <c r="F524" s="286"/>
      <c r="G524" s="287"/>
      <c r="H524" s="286"/>
      <c r="I524" s="287"/>
      <c r="J524" s="286"/>
      <c r="K524" s="287"/>
      <c r="L524" s="286"/>
      <c r="M524" s="287"/>
      <c r="N524" s="286"/>
      <c r="O524" s="287"/>
      <c r="P524" s="286"/>
      <c r="Q524" s="287"/>
      <c r="R524" s="286"/>
      <c r="S524" s="287"/>
      <c r="T524" s="286"/>
      <c r="U524" s="287"/>
      <c r="V524" s="286"/>
      <c r="W524" s="287"/>
      <c r="X524" s="286"/>
      <c r="Y524" s="287"/>
      <c r="Z524" s="65"/>
    </row>
    <row r="525">
      <c r="A525" s="215"/>
      <c r="B525" s="285"/>
      <c r="C525" s="285"/>
      <c r="D525" s="286"/>
      <c r="E525" s="287"/>
      <c r="F525" s="286"/>
      <c r="G525" s="287"/>
      <c r="H525" s="286"/>
      <c r="I525" s="287"/>
      <c r="J525" s="286"/>
      <c r="K525" s="287"/>
      <c r="L525" s="286"/>
      <c r="M525" s="287"/>
      <c r="N525" s="286"/>
      <c r="O525" s="287"/>
      <c r="P525" s="286"/>
      <c r="Q525" s="287"/>
      <c r="R525" s="286"/>
      <c r="S525" s="287"/>
      <c r="T525" s="286"/>
      <c r="U525" s="287"/>
      <c r="V525" s="286"/>
      <c r="W525" s="287"/>
      <c r="X525" s="286"/>
      <c r="Y525" s="287"/>
      <c r="Z525" s="65"/>
    </row>
    <row r="526">
      <c r="A526" s="215"/>
      <c r="B526" s="285"/>
      <c r="C526" s="285"/>
      <c r="D526" s="286"/>
      <c r="E526" s="287"/>
      <c r="F526" s="286"/>
      <c r="G526" s="287"/>
      <c r="H526" s="286"/>
      <c r="I526" s="287"/>
      <c r="J526" s="286"/>
      <c r="K526" s="287"/>
      <c r="L526" s="286"/>
      <c r="M526" s="287"/>
      <c r="N526" s="286"/>
      <c r="O526" s="287"/>
      <c r="P526" s="286"/>
      <c r="Q526" s="287"/>
      <c r="R526" s="286"/>
      <c r="S526" s="287"/>
      <c r="T526" s="286"/>
      <c r="U526" s="287"/>
      <c r="V526" s="286"/>
      <c r="W526" s="287"/>
      <c r="X526" s="286"/>
      <c r="Y526" s="287"/>
      <c r="Z526" s="65"/>
    </row>
    <row r="527">
      <c r="A527" s="215"/>
      <c r="B527" s="285"/>
      <c r="C527" s="285"/>
      <c r="D527" s="286"/>
      <c r="E527" s="287"/>
      <c r="F527" s="286"/>
      <c r="G527" s="287"/>
      <c r="H527" s="286"/>
      <c r="I527" s="287"/>
      <c r="J527" s="286"/>
      <c r="K527" s="287"/>
      <c r="L527" s="286"/>
      <c r="M527" s="287"/>
      <c r="N527" s="286"/>
      <c r="O527" s="287"/>
      <c r="P527" s="286"/>
      <c r="Q527" s="287"/>
      <c r="R527" s="286"/>
      <c r="S527" s="287"/>
      <c r="T527" s="286"/>
      <c r="U527" s="287"/>
      <c r="V527" s="286"/>
      <c r="W527" s="287"/>
      <c r="X527" s="286"/>
      <c r="Y527" s="287"/>
      <c r="Z527" s="65"/>
    </row>
    <row r="528">
      <c r="A528" s="215"/>
      <c r="B528" s="285"/>
      <c r="C528" s="285"/>
      <c r="D528" s="286"/>
      <c r="E528" s="287"/>
      <c r="F528" s="286"/>
      <c r="G528" s="287"/>
      <c r="H528" s="286"/>
      <c r="I528" s="287"/>
      <c r="J528" s="286"/>
      <c r="K528" s="287"/>
      <c r="L528" s="286"/>
      <c r="M528" s="287"/>
      <c r="N528" s="286"/>
      <c r="O528" s="287"/>
      <c r="P528" s="286"/>
      <c r="Q528" s="287"/>
      <c r="R528" s="286"/>
      <c r="S528" s="287"/>
      <c r="T528" s="286"/>
      <c r="U528" s="287"/>
      <c r="V528" s="286"/>
      <c r="W528" s="287"/>
      <c r="X528" s="286"/>
      <c r="Y528" s="287"/>
      <c r="Z528" s="65"/>
    </row>
    <row r="529">
      <c r="A529" s="215"/>
      <c r="B529" s="285"/>
      <c r="C529" s="285"/>
      <c r="D529" s="286"/>
      <c r="E529" s="287"/>
      <c r="F529" s="286"/>
      <c r="G529" s="287"/>
      <c r="H529" s="286"/>
      <c r="I529" s="287"/>
      <c r="J529" s="286"/>
      <c r="K529" s="287"/>
      <c r="L529" s="286"/>
      <c r="M529" s="287"/>
      <c r="N529" s="286"/>
      <c r="O529" s="287"/>
      <c r="P529" s="286"/>
      <c r="Q529" s="287"/>
      <c r="R529" s="286"/>
      <c r="S529" s="287"/>
      <c r="T529" s="286"/>
      <c r="U529" s="287"/>
      <c r="V529" s="286"/>
      <c r="W529" s="287"/>
      <c r="X529" s="286"/>
      <c r="Y529" s="287"/>
      <c r="Z529" s="65"/>
    </row>
    <row r="530">
      <c r="A530" s="215"/>
      <c r="B530" s="285"/>
      <c r="C530" s="285"/>
      <c r="D530" s="286"/>
      <c r="E530" s="287"/>
      <c r="F530" s="286"/>
      <c r="G530" s="287"/>
      <c r="H530" s="286"/>
      <c r="I530" s="287"/>
      <c r="J530" s="286"/>
      <c r="K530" s="287"/>
      <c r="L530" s="286"/>
      <c r="M530" s="287"/>
      <c r="N530" s="286"/>
      <c r="O530" s="287"/>
      <c r="P530" s="286"/>
      <c r="Q530" s="287"/>
      <c r="R530" s="286"/>
      <c r="S530" s="287"/>
      <c r="T530" s="286"/>
      <c r="U530" s="287"/>
      <c r="V530" s="286"/>
      <c r="W530" s="287"/>
      <c r="X530" s="286"/>
      <c r="Y530" s="287"/>
      <c r="Z530" s="65"/>
    </row>
    <row r="531">
      <c r="A531" s="215"/>
      <c r="B531" s="285"/>
      <c r="C531" s="285"/>
      <c r="D531" s="286"/>
      <c r="E531" s="287"/>
      <c r="F531" s="286"/>
      <c r="G531" s="287"/>
      <c r="H531" s="286"/>
      <c r="I531" s="287"/>
      <c r="J531" s="286"/>
      <c r="K531" s="287"/>
      <c r="L531" s="286"/>
      <c r="M531" s="287"/>
      <c r="N531" s="286"/>
      <c r="O531" s="287"/>
      <c r="P531" s="286"/>
      <c r="Q531" s="287"/>
      <c r="R531" s="286"/>
      <c r="S531" s="287"/>
      <c r="T531" s="286"/>
      <c r="U531" s="287"/>
      <c r="V531" s="286"/>
      <c r="W531" s="287"/>
      <c r="X531" s="286"/>
      <c r="Y531" s="287"/>
      <c r="Z531" s="65"/>
    </row>
    <row r="532">
      <c r="A532" s="215"/>
      <c r="B532" s="285"/>
      <c r="C532" s="285"/>
      <c r="D532" s="286"/>
      <c r="E532" s="287"/>
      <c r="F532" s="286"/>
      <c r="G532" s="287"/>
      <c r="H532" s="286"/>
      <c r="I532" s="287"/>
      <c r="J532" s="286"/>
      <c r="K532" s="287"/>
      <c r="L532" s="286"/>
      <c r="M532" s="287"/>
      <c r="N532" s="286"/>
      <c r="O532" s="287"/>
      <c r="P532" s="286"/>
      <c r="Q532" s="287"/>
      <c r="R532" s="286"/>
      <c r="S532" s="287"/>
      <c r="T532" s="286"/>
      <c r="U532" s="287"/>
      <c r="V532" s="286"/>
      <c r="W532" s="287"/>
      <c r="X532" s="286"/>
      <c r="Y532" s="287"/>
      <c r="Z532" s="65"/>
    </row>
    <row r="533">
      <c r="A533" s="215"/>
      <c r="B533" s="285"/>
      <c r="C533" s="285"/>
      <c r="D533" s="286"/>
      <c r="E533" s="287"/>
      <c r="F533" s="286"/>
      <c r="G533" s="287"/>
      <c r="H533" s="286"/>
      <c r="I533" s="287"/>
      <c r="J533" s="286"/>
      <c r="K533" s="287"/>
      <c r="L533" s="286"/>
      <c r="M533" s="287"/>
      <c r="N533" s="286"/>
      <c r="O533" s="287"/>
      <c r="P533" s="286"/>
      <c r="Q533" s="287"/>
      <c r="R533" s="286"/>
      <c r="S533" s="287"/>
      <c r="T533" s="286"/>
      <c r="U533" s="287"/>
      <c r="V533" s="286"/>
      <c r="W533" s="287"/>
      <c r="X533" s="286"/>
      <c r="Y533" s="287"/>
      <c r="Z533" s="65"/>
    </row>
    <row r="534">
      <c r="A534" s="215"/>
      <c r="B534" s="285"/>
      <c r="C534" s="285"/>
      <c r="D534" s="286"/>
      <c r="E534" s="287"/>
      <c r="F534" s="286"/>
      <c r="G534" s="287"/>
      <c r="H534" s="286"/>
      <c r="I534" s="287"/>
      <c r="J534" s="286"/>
      <c r="K534" s="287"/>
      <c r="L534" s="286"/>
      <c r="M534" s="287"/>
      <c r="N534" s="286"/>
      <c r="O534" s="287"/>
      <c r="P534" s="286"/>
      <c r="Q534" s="287"/>
      <c r="R534" s="286"/>
      <c r="S534" s="287"/>
      <c r="T534" s="286"/>
      <c r="U534" s="287"/>
      <c r="V534" s="286"/>
      <c r="W534" s="287"/>
      <c r="X534" s="286"/>
      <c r="Y534" s="287"/>
      <c r="Z534" s="65"/>
    </row>
    <row r="535">
      <c r="A535" s="215"/>
      <c r="B535" s="285"/>
      <c r="C535" s="285"/>
      <c r="D535" s="286"/>
      <c r="E535" s="287"/>
      <c r="F535" s="286"/>
      <c r="G535" s="287"/>
      <c r="H535" s="286"/>
      <c r="I535" s="287"/>
      <c r="J535" s="286"/>
      <c r="K535" s="287"/>
      <c r="L535" s="286"/>
      <c r="M535" s="287"/>
      <c r="N535" s="286"/>
      <c r="O535" s="287"/>
      <c r="P535" s="286"/>
      <c r="Q535" s="287"/>
      <c r="R535" s="286"/>
      <c r="S535" s="287"/>
      <c r="T535" s="286"/>
      <c r="U535" s="287"/>
      <c r="V535" s="286"/>
      <c r="W535" s="287"/>
      <c r="X535" s="286"/>
      <c r="Y535" s="287"/>
      <c r="Z535" s="65"/>
    </row>
    <row r="536">
      <c r="A536" s="215"/>
      <c r="B536" s="285"/>
      <c r="C536" s="285"/>
      <c r="D536" s="286"/>
      <c r="E536" s="287"/>
      <c r="F536" s="286"/>
      <c r="G536" s="287"/>
      <c r="H536" s="286"/>
      <c r="I536" s="287"/>
      <c r="J536" s="286"/>
      <c r="K536" s="287"/>
      <c r="L536" s="286"/>
      <c r="M536" s="287"/>
      <c r="N536" s="286"/>
      <c r="O536" s="287"/>
      <c r="P536" s="286"/>
      <c r="Q536" s="287"/>
      <c r="R536" s="286"/>
      <c r="S536" s="287"/>
      <c r="T536" s="286"/>
      <c r="U536" s="287"/>
      <c r="V536" s="286"/>
      <c r="W536" s="287"/>
      <c r="X536" s="286"/>
      <c r="Y536" s="287"/>
      <c r="Z536" s="65"/>
    </row>
    <row r="537">
      <c r="A537" s="215"/>
      <c r="B537" s="285"/>
      <c r="C537" s="285"/>
      <c r="D537" s="286"/>
      <c r="E537" s="287"/>
      <c r="F537" s="286"/>
      <c r="G537" s="287"/>
      <c r="H537" s="286"/>
      <c r="I537" s="287"/>
      <c r="J537" s="286"/>
      <c r="K537" s="287"/>
      <c r="L537" s="286"/>
      <c r="M537" s="287"/>
      <c r="N537" s="286"/>
      <c r="O537" s="287"/>
      <c r="P537" s="286"/>
      <c r="Q537" s="287"/>
      <c r="R537" s="286"/>
      <c r="S537" s="287"/>
      <c r="T537" s="286"/>
      <c r="U537" s="287"/>
      <c r="V537" s="286"/>
      <c r="W537" s="287"/>
      <c r="X537" s="286"/>
      <c r="Y537" s="287"/>
      <c r="Z537" s="65"/>
    </row>
    <row r="538">
      <c r="A538" s="215"/>
      <c r="B538" s="285"/>
      <c r="C538" s="285"/>
      <c r="D538" s="286"/>
      <c r="E538" s="287"/>
      <c r="F538" s="286"/>
      <c r="G538" s="287"/>
      <c r="H538" s="286"/>
      <c r="I538" s="287"/>
      <c r="J538" s="286"/>
      <c r="K538" s="287"/>
      <c r="L538" s="286"/>
      <c r="M538" s="287"/>
      <c r="N538" s="286"/>
      <c r="O538" s="287"/>
      <c r="P538" s="286"/>
      <c r="Q538" s="287"/>
      <c r="R538" s="286"/>
      <c r="S538" s="287"/>
      <c r="T538" s="286"/>
      <c r="U538" s="287"/>
      <c r="V538" s="286"/>
      <c r="W538" s="287"/>
      <c r="X538" s="286"/>
      <c r="Y538" s="287"/>
      <c r="Z538" s="65"/>
    </row>
    <row r="539">
      <c r="A539" s="215"/>
      <c r="B539" s="285"/>
      <c r="C539" s="285"/>
      <c r="D539" s="286"/>
      <c r="E539" s="287"/>
      <c r="F539" s="286"/>
      <c r="G539" s="287"/>
      <c r="H539" s="286"/>
      <c r="I539" s="287"/>
      <c r="J539" s="286"/>
      <c r="K539" s="287"/>
      <c r="L539" s="286"/>
      <c r="M539" s="287"/>
      <c r="N539" s="286"/>
      <c r="O539" s="287"/>
      <c r="P539" s="286"/>
      <c r="Q539" s="287"/>
      <c r="R539" s="286"/>
      <c r="S539" s="287"/>
      <c r="T539" s="286"/>
      <c r="U539" s="287"/>
      <c r="V539" s="286"/>
      <c r="W539" s="287"/>
      <c r="X539" s="286"/>
      <c r="Y539" s="287"/>
      <c r="Z539" s="65"/>
    </row>
    <row r="540">
      <c r="A540" s="215"/>
      <c r="B540" s="285"/>
      <c r="C540" s="285"/>
      <c r="D540" s="286"/>
      <c r="E540" s="287"/>
      <c r="F540" s="286"/>
      <c r="G540" s="287"/>
      <c r="H540" s="286"/>
      <c r="I540" s="287"/>
      <c r="J540" s="286"/>
      <c r="K540" s="287"/>
      <c r="L540" s="286"/>
      <c r="M540" s="287"/>
      <c r="N540" s="286"/>
      <c r="O540" s="287"/>
      <c r="P540" s="286"/>
      <c r="Q540" s="287"/>
      <c r="R540" s="286"/>
      <c r="S540" s="287"/>
      <c r="T540" s="286"/>
      <c r="U540" s="287"/>
      <c r="V540" s="286"/>
      <c r="W540" s="287"/>
      <c r="X540" s="286"/>
      <c r="Y540" s="287"/>
      <c r="Z540" s="65"/>
    </row>
    <row r="541">
      <c r="A541" s="215"/>
      <c r="B541" s="285"/>
      <c r="C541" s="285"/>
      <c r="D541" s="286"/>
      <c r="E541" s="287"/>
      <c r="F541" s="286"/>
      <c r="G541" s="287"/>
      <c r="H541" s="286"/>
      <c r="I541" s="287"/>
      <c r="J541" s="286"/>
      <c r="K541" s="287"/>
      <c r="L541" s="286"/>
      <c r="M541" s="287"/>
      <c r="N541" s="286"/>
      <c r="O541" s="287"/>
      <c r="P541" s="286"/>
      <c r="Q541" s="287"/>
      <c r="R541" s="286"/>
      <c r="S541" s="287"/>
      <c r="T541" s="286"/>
      <c r="U541" s="287"/>
      <c r="V541" s="286"/>
      <c r="W541" s="287"/>
      <c r="X541" s="286"/>
      <c r="Y541" s="287"/>
      <c r="Z541" s="65"/>
    </row>
    <row r="542">
      <c r="A542" s="215"/>
      <c r="B542" s="285"/>
      <c r="C542" s="285"/>
      <c r="D542" s="286"/>
      <c r="E542" s="287"/>
      <c r="F542" s="286"/>
      <c r="G542" s="287"/>
      <c r="H542" s="286"/>
      <c r="I542" s="287"/>
      <c r="J542" s="286"/>
      <c r="K542" s="287"/>
      <c r="L542" s="286"/>
      <c r="M542" s="287"/>
      <c r="N542" s="286"/>
      <c r="O542" s="287"/>
      <c r="P542" s="286"/>
      <c r="Q542" s="287"/>
      <c r="R542" s="286"/>
      <c r="S542" s="287"/>
      <c r="T542" s="286"/>
      <c r="U542" s="287"/>
      <c r="V542" s="286"/>
      <c r="W542" s="287"/>
      <c r="X542" s="286"/>
      <c r="Y542" s="287"/>
      <c r="Z542" s="65"/>
    </row>
    <row r="543">
      <c r="A543" s="215"/>
      <c r="B543" s="285"/>
      <c r="C543" s="285"/>
      <c r="D543" s="286"/>
      <c r="E543" s="287"/>
      <c r="F543" s="286"/>
      <c r="G543" s="287"/>
      <c r="H543" s="286"/>
      <c r="I543" s="287"/>
      <c r="J543" s="286"/>
      <c r="K543" s="287"/>
      <c r="L543" s="286"/>
      <c r="M543" s="287"/>
      <c r="N543" s="286"/>
      <c r="O543" s="287"/>
      <c r="P543" s="286"/>
      <c r="Q543" s="287"/>
      <c r="R543" s="286"/>
      <c r="S543" s="287"/>
      <c r="T543" s="286"/>
      <c r="U543" s="287"/>
      <c r="V543" s="286"/>
      <c r="W543" s="287"/>
      <c r="X543" s="286"/>
      <c r="Y543" s="287"/>
      <c r="Z543" s="65"/>
    </row>
    <row r="544">
      <c r="A544" s="215"/>
      <c r="B544" s="285"/>
      <c r="C544" s="285"/>
      <c r="D544" s="286"/>
      <c r="E544" s="287"/>
      <c r="F544" s="286"/>
      <c r="G544" s="287"/>
      <c r="H544" s="286"/>
      <c r="I544" s="287"/>
      <c r="J544" s="286"/>
      <c r="K544" s="287"/>
      <c r="L544" s="286"/>
      <c r="M544" s="287"/>
      <c r="N544" s="286"/>
      <c r="O544" s="287"/>
      <c r="P544" s="286"/>
      <c r="Q544" s="287"/>
      <c r="R544" s="286"/>
      <c r="S544" s="287"/>
      <c r="T544" s="286"/>
      <c r="U544" s="287"/>
      <c r="V544" s="286"/>
      <c r="W544" s="287"/>
      <c r="X544" s="286"/>
      <c r="Y544" s="287"/>
      <c r="Z544" s="65"/>
    </row>
    <row r="545">
      <c r="A545" s="215"/>
      <c r="B545" s="285"/>
      <c r="C545" s="285"/>
      <c r="D545" s="286"/>
      <c r="E545" s="287"/>
      <c r="F545" s="286"/>
      <c r="G545" s="287"/>
      <c r="H545" s="286"/>
      <c r="I545" s="287"/>
      <c r="J545" s="286"/>
      <c r="K545" s="287"/>
      <c r="L545" s="286"/>
      <c r="M545" s="287"/>
      <c r="N545" s="286"/>
      <c r="O545" s="287"/>
      <c r="P545" s="286"/>
      <c r="Q545" s="287"/>
      <c r="R545" s="286"/>
      <c r="S545" s="287"/>
      <c r="T545" s="286"/>
      <c r="U545" s="287"/>
      <c r="V545" s="286"/>
      <c r="W545" s="287"/>
      <c r="X545" s="286"/>
      <c r="Y545" s="287"/>
      <c r="Z545" s="65"/>
    </row>
    <row r="546">
      <c r="A546" s="215"/>
      <c r="B546" s="285"/>
      <c r="C546" s="285"/>
      <c r="D546" s="286"/>
      <c r="E546" s="287"/>
      <c r="F546" s="286"/>
      <c r="G546" s="287"/>
      <c r="H546" s="286"/>
      <c r="I546" s="287"/>
      <c r="J546" s="286"/>
      <c r="K546" s="287"/>
      <c r="L546" s="286"/>
      <c r="M546" s="287"/>
      <c r="N546" s="286"/>
      <c r="O546" s="287"/>
      <c r="P546" s="286"/>
      <c r="Q546" s="287"/>
      <c r="R546" s="286"/>
      <c r="S546" s="287"/>
      <c r="T546" s="286"/>
      <c r="U546" s="287"/>
      <c r="V546" s="286"/>
      <c r="W546" s="287"/>
      <c r="X546" s="286"/>
      <c r="Y546" s="287"/>
      <c r="Z546" s="65"/>
    </row>
    <row r="547">
      <c r="A547" s="215"/>
      <c r="B547" s="285"/>
      <c r="C547" s="285"/>
      <c r="D547" s="286"/>
      <c r="E547" s="287"/>
      <c r="F547" s="286"/>
      <c r="G547" s="287"/>
      <c r="H547" s="286"/>
      <c r="I547" s="287"/>
      <c r="J547" s="286"/>
      <c r="K547" s="287"/>
      <c r="L547" s="286"/>
      <c r="M547" s="287"/>
      <c r="N547" s="286"/>
      <c r="O547" s="287"/>
      <c r="P547" s="286"/>
      <c r="Q547" s="287"/>
      <c r="R547" s="286"/>
      <c r="S547" s="287"/>
      <c r="T547" s="286"/>
      <c r="U547" s="287"/>
      <c r="V547" s="286"/>
      <c r="W547" s="287"/>
      <c r="X547" s="286"/>
      <c r="Y547" s="287"/>
      <c r="Z547" s="65"/>
    </row>
    <row r="548">
      <c r="A548" s="215"/>
      <c r="B548" s="285"/>
      <c r="C548" s="285"/>
      <c r="D548" s="286"/>
      <c r="E548" s="287"/>
      <c r="F548" s="286"/>
      <c r="G548" s="287"/>
      <c r="H548" s="286"/>
      <c r="I548" s="287"/>
      <c r="J548" s="286"/>
      <c r="K548" s="287"/>
      <c r="L548" s="286"/>
      <c r="M548" s="287"/>
      <c r="N548" s="286"/>
      <c r="O548" s="287"/>
      <c r="P548" s="286"/>
      <c r="Q548" s="287"/>
      <c r="R548" s="286"/>
      <c r="S548" s="287"/>
      <c r="T548" s="286"/>
      <c r="U548" s="287"/>
      <c r="V548" s="286"/>
      <c r="W548" s="287"/>
      <c r="X548" s="286"/>
      <c r="Y548" s="287"/>
      <c r="Z548" s="65"/>
    </row>
    <row r="549">
      <c r="A549" s="215"/>
      <c r="B549" s="285"/>
      <c r="C549" s="285"/>
      <c r="D549" s="286"/>
      <c r="E549" s="287"/>
      <c r="F549" s="286"/>
      <c r="G549" s="287"/>
      <c r="H549" s="286"/>
      <c r="I549" s="287"/>
      <c r="J549" s="286"/>
      <c r="K549" s="287"/>
      <c r="L549" s="286"/>
      <c r="M549" s="287"/>
      <c r="N549" s="286"/>
      <c r="O549" s="287"/>
      <c r="P549" s="286"/>
      <c r="Q549" s="287"/>
      <c r="R549" s="286"/>
      <c r="S549" s="287"/>
      <c r="T549" s="286"/>
      <c r="U549" s="287"/>
      <c r="V549" s="286"/>
      <c r="W549" s="287"/>
      <c r="X549" s="286"/>
      <c r="Y549" s="287"/>
      <c r="Z549" s="65"/>
    </row>
    <row r="550">
      <c r="A550" s="215"/>
      <c r="B550" s="285"/>
      <c r="C550" s="285"/>
      <c r="D550" s="286"/>
      <c r="E550" s="287"/>
      <c r="F550" s="286"/>
      <c r="G550" s="287"/>
      <c r="H550" s="286"/>
      <c r="I550" s="287"/>
      <c r="J550" s="286"/>
      <c r="K550" s="287"/>
      <c r="L550" s="286"/>
      <c r="M550" s="287"/>
      <c r="N550" s="286"/>
      <c r="O550" s="287"/>
      <c r="P550" s="286"/>
      <c r="Q550" s="287"/>
      <c r="R550" s="286"/>
      <c r="S550" s="287"/>
      <c r="T550" s="286"/>
      <c r="U550" s="287"/>
      <c r="V550" s="286"/>
      <c r="W550" s="287"/>
      <c r="X550" s="286"/>
      <c r="Y550" s="287"/>
      <c r="Z550" s="65"/>
    </row>
    <row r="551">
      <c r="A551" s="215"/>
      <c r="B551" s="285"/>
      <c r="C551" s="285"/>
      <c r="D551" s="286"/>
      <c r="E551" s="287"/>
      <c r="F551" s="286"/>
      <c r="G551" s="287"/>
      <c r="H551" s="286"/>
      <c r="I551" s="287"/>
      <c r="J551" s="286"/>
      <c r="K551" s="287"/>
      <c r="L551" s="286"/>
      <c r="M551" s="287"/>
      <c r="N551" s="286"/>
      <c r="O551" s="287"/>
      <c r="P551" s="286"/>
      <c r="Q551" s="287"/>
      <c r="R551" s="286"/>
      <c r="S551" s="287"/>
      <c r="T551" s="286"/>
      <c r="U551" s="287"/>
      <c r="V551" s="286"/>
      <c r="W551" s="287"/>
      <c r="X551" s="286"/>
      <c r="Y551" s="287"/>
      <c r="Z551" s="65"/>
    </row>
    <row r="552">
      <c r="A552" s="215"/>
      <c r="B552" s="285"/>
      <c r="C552" s="285"/>
      <c r="D552" s="286"/>
      <c r="E552" s="287"/>
      <c r="F552" s="286"/>
      <c r="G552" s="287"/>
      <c r="H552" s="286"/>
      <c r="I552" s="287"/>
      <c r="J552" s="286"/>
      <c r="K552" s="287"/>
      <c r="L552" s="286"/>
      <c r="M552" s="287"/>
      <c r="N552" s="286"/>
      <c r="O552" s="287"/>
      <c r="P552" s="286"/>
      <c r="Q552" s="287"/>
      <c r="R552" s="286"/>
      <c r="S552" s="287"/>
      <c r="T552" s="286"/>
      <c r="U552" s="287"/>
      <c r="V552" s="286"/>
      <c r="W552" s="287"/>
      <c r="X552" s="286"/>
      <c r="Y552" s="287"/>
      <c r="Z552" s="65"/>
    </row>
    <row r="553">
      <c r="A553" s="215"/>
      <c r="B553" s="285"/>
      <c r="C553" s="285"/>
      <c r="D553" s="286"/>
      <c r="E553" s="287"/>
      <c r="F553" s="286"/>
      <c r="G553" s="287"/>
      <c r="H553" s="286"/>
      <c r="I553" s="287"/>
      <c r="J553" s="286"/>
      <c r="K553" s="287"/>
      <c r="L553" s="286"/>
      <c r="M553" s="287"/>
      <c r="N553" s="286"/>
      <c r="O553" s="287"/>
      <c r="P553" s="286"/>
      <c r="Q553" s="287"/>
      <c r="R553" s="286"/>
      <c r="S553" s="287"/>
      <c r="T553" s="286"/>
      <c r="U553" s="287"/>
      <c r="V553" s="286"/>
      <c r="W553" s="287"/>
      <c r="X553" s="286"/>
      <c r="Y553" s="287"/>
      <c r="Z553" s="65"/>
    </row>
    <row r="554">
      <c r="A554" s="215"/>
      <c r="B554" s="285"/>
      <c r="C554" s="285"/>
      <c r="D554" s="286"/>
      <c r="E554" s="287"/>
      <c r="F554" s="286"/>
      <c r="G554" s="287"/>
      <c r="H554" s="286"/>
      <c r="I554" s="287"/>
      <c r="J554" s="286"/>
      <c r="K554" s="287"/>
      <c r="L554" s="286"/>
      <c r="M554" s="287"/>
      <c r="N554" s="286"/>
      <c r="O554" s="287"/>
      <c r="P554" s="286"/>
      <c r="Q554" s="287"/>
      <c r="R554" s="286"/>
      <c r="S554" s="287"/>
      <c r="T554" s="286"/>
      <c r="U554" s="287"/>
      <c r="V554" s="286"/>
      <c r="W554" s="287"/>
      <c r="X554" s="286"/>
      <c r="Y554" s="287"/>
      <c r="Z554" s="65"/>
    </row>
    <row r="555">
      <c r="A555" s="215"/>
      <c r="B555" s="285"/>
      <c r="C555" s="285"/>
      <c r="D555" s="286"/>
      <c r="E555" s="287"/>
      <c r="F555" s="286"/>
      <c r="G555" s="287"/>
      <c r="H555" s="286"/>
      <c r="I555" s="287"/>
      <c r="J555" s="286"/>
      <c r="K555" s="287"/>
      <c r="L555" s="286"/>
      <c r="M555" s="287"/>
      <c r="N555" s="286"/>
      <c r="O555" s="287"/>
      <c r="P555" s="286"/>
      <c r="Q555" s="287"/>
      <c r="R555" s="286"/>
      <c r="S555" s="287"/>
      <c r="T555" s="286"/>
      <c r="U555" s="287"/>
      <c r="V555" s="286"/>
      <c r="W555" s="287"/>
      <c r="X555" s="286"/>
      <c r="Y555" s="287"/>
      <c r="Z555" s="65"/>
    </row>
    <row r="556">
      <c r="A556" s="215"/>
      <c r="B556" s="285"/>
      <c r="C556" s="285"/>
      <c r="D556" s="286"/>
      <c r="E556" s="287"/>
      <c r="F556" s="286"/>
      <c r="G556" s="287"/>
      <c r="H556" s="286"/>
      <c r="I556" s="287"/>
      <c r="J556" s="286"/>
      <c r="K556" s="287"/>
      <c r="L556" s="286"/>
      <c r="M556" s="287"/>
      <c r="N556" s="286"/>
      <c r="O556" s="287"/>
      <c r="P556" s="286"/>
      <c r="Q556" s="287"/>
      <c r="R556" s="286"/>
      <c r="S556" s="287"/>
      <c r="T556" s="286"/>
      <c r="U556" s="287"/>
      <c r="V556" s="286"/>
      <c r="W556" s="287"/>
      <c r="X556" s="286"/>
      <c r="Y556" s="287"/>
      <c r="Z556" s="65"/>
    </row>
    <row r="557">
      <c r="A557" s="215"/>
      <c r="B557" s="285"/>
      <c r="C557" s="285"/>
      <c r="D557" s="286"/>
      <c r="E557" s="287"/>
      <c r="F557" s="286"/>
      <c r="G557" s="287"/>
      <c r="H557" s="286"/>
      <c r="I557" s="287"/>
      <c r="J557" s="286"/>
      <c r="K557" s="287"/>
      <c r="L557" s="286"/>
      <c r="M557" s="287"/>
      <c r="N557" s="286"/>
      <c r="O557" s="287"/>
      <c r="P557" s="286"/>
      <c r="Q557" s="287"/>
      <c r="R557" s="286"/>
      <c r="S557" s="287"/>
      <c r="T557" s="286"/>
      <c r="U557" s="287"/>
      <c r="V557" s="286"/>
      <c r="W557" s="287"/>
      <c r="X557" s="286"/>
      <c r="Y557" s="287"/>
      <c r="Z557" s="65"/>
    </row>
    <row r="558">
      <c r="A558" s="215"/>
      <c r="B558" s="285"/>
      <c r="C558" s="285"/>
      <c r="D558" s="286"/>
      <c r="E558" s="287"/>
      <c r="F558" s="286"/>
      <c r="G558" s="287"/>
      <c r="H558" s="286"/>
      <c r="I558" s="287"/>
      <c r="J558" s="286"/>
      <c r="K558" s="287"/>
      <c r="L558" s="286"/>
      <c r="M558" s="287"/>
      <c r="N558" s="286"/>
      <c r="O558" s="287"/>
      <c r="P558" s="286"/>
      <c r="Q558" s="287"/>
      <c r="R558" s="286"/>
      <c r="S558" s="287"/>
      <c r="T558" s="286"/>
      <c r="U558" s="287"/>
      <c r="V558" s="286"/>
      <c r="W558" s="287"/>
      <c r="X558" s="286"/>
      <c r="Y558" s="287"/>
      <c r="Z558" s="65"/>
    </row>
    <row r="559">
      <c r="A559" s="215"/>
      <c r="B559" s="285"/>
      <c r="C559" s="285"/>
      <c r="D559" s="286"/>
      <c r="E559" s="287"/>
      <c r="F559" s="286"/>
      <c r="G559" s="287"/>
      <c r="H559" s="286"/>
      <c r="I559" s="287"/>
      <c r="J559" s="286"/>
      <c r="K559" s="287"/>
      <c r="L559" s="286"/>
      <c r="M559" s="287"/>
      <c r="N559" s="286"/>
      <c r="O559" s="287"/>
      <c r="P559" s="286"/>
      <c r="Q559" s="287"/>
      <c r="R559" s="286"/>
      <c r="S559" s="287"/>
      <c r="T559" s="286"/>
      <c r="U559" s="287"/>
      <c r="V559" s="286"/>
      <c r="W559" s="287"/>
      <c r="X559" s="286"/>
      <c r="Y559" s="287"/>
      <c r="Z559" s="65"/>
    </row>
    <row r="560">
      <c r="A560" s="215"/>
      <c r="B560" s="285"/>
      <c r="C560" s="285"/>
      <c r="D560" s="286"/>
      <c r="E560" s="287"/>
      <c r="F560" s="286"/>
      <c r="G560" s="287"/>
      <c r="H560" s="286"/>
      <c r="I560" s="287"/>
      <c r="J560" s="286"/>
      <c r="K560" s="287"/>
      <c r="L560" s="286"/>
      <c r="M560" s="287"/>
      <c r="N560" s="286"/>
      <c r="O560" s="287"/>
      <c r="P560" s="286"/>
      <c r="Q560" s="287"/>
      <c r="R560" s="286"/>
      <c r="S560" s="287"/>
      <c r="T560" s="286"/>
      <c r="U560" s="287"/>
      <c r="V560" s="286"/>
      <c r="W560" s="287"/>
      <c r="X560" s="286"/>
      <c r="Y560" s="287"/>
      <c r="Z560" s="65"/>
    </row>
    <row r="561">
      <c r="A561" s="215"/>
      <c r="B561" s="285"/>
      <c r="C561" s="285"/>
      <c r="D561" s="286"/>
      <c r="E561" s="287"/>
      <c r="F561" s="286"/>
      <c r="G561" s="287"/>
      <c r="H561" s="286"/>
      <c r="I561" s="287"/>
      <c r="J561" s="286"/>
      <c r="K561" s="287"/>
      <c r="L561" s="286"/>
      <c r="M561" s="287"/>
      <c r="N561" s="286"/>
      <c r="O561" s="287"/>
      <c r="P561" s="286"/>
      <c r="Q561" s="287"/>
      <c r="R561" s="286"/>
      <c r="S561" s="287"/>
      <c r="T561" s="286"/>
      <c r="U561" s="287"/>
      <c r="V561" s="286"/>
      <c r="W561" s="287"/>
      <c r="X561" s="286"/>
      <c r="Y561" s="287"/>
      <c r="Z561" s="65"/>
    </row>
    <row r="562">
      <c r="A562" s="215"/>
      <c r="B562" s="285"/>
      <c r="C562" s="285"/>
      <c r="D562" s="286"/>
      <c r="E562" s="287"/>
      <c r="F562" s="286"/>
      <c r="G562" s="287"/>
      <c r="H562" s="286"/>
      <c r="I562" s="287"/>
      <c r="J562" s="286"/>
      <c r="K562" s="287"/>
      <c r="L562" s="286"/>
      <c r="M562" s="287"/>
      <c r="N562" s="286"/>
      <c r="O562" s="287"/>
      <c r="P562" s="286"/>
      <c r="Q562" s="287"/>
      <c r="R562" s="286"/>
      <c r="S562" s="287"/>
      <c r="T562" s="286"/>
      <c r="U562" s="287"/>
      <c r="V562" s="286"/>
      <c r="W562" s="287"/>
      <c r="X562" s="286"/>
      <c r="Y562" s="287"/>
      <c r="Z562" s="65"/>
    </row>
    <row r="563">
      <c r="A563" s="215"/>
      <c r="B563" s="285"/>
      <c r="C563" s="285"/>
      <c r="D563" s="286"/>
      <c r="E563" s="287"/>
      <c r="F563" s="286"/>
      <c r="G563" s="287"/>
      <c r="H563" s="286"/>
      <c r="I563" s="287"/>
      <c r="J563" s="286"/>
      <c r="K563" s="287"/>
      <c r="L563" s="286"/>
      <c r="M563" s="287"/>
      <c r="N563" s="286"/>
      <c r="O563" s="287"/>
      <c r="P563" s="286"/>
      <c r="Q563" s="287"/>
      <c r="R563" s="286"/>
      <c r="S563" s="287"/>
      <c r="T563" s="286"/>
      <c r="U563" s="287"/>
      <c r="V563" s="286"/>
      <c r="W563" s="287"/>
      <c r="X563" s="286"/>
      <c r="Y563" s="287"/>
      <c r="Z563" s="65"/>
    </row>
    <row r="564">
      <c r="A564" s="215"/>
      <c r="B564" s="285"/>
      <c r="C564" s="285"/>
      <c r="D564" s="286"/>
      <c r="E564" s="287"/>
      <c r="F564" s="286"/>
      <c r="G564" s="287"/>
      <c r="H564" s="286"/>
      <c r="I564" s="287"/>
      <c r="J564" s="286"/>
      <c r="K564" s="287"/>
      <c r="L564" s="286"/>
      <c r="M564" s="287"/>
      <c r="N564" s="286"/>
      <c r="O564" s="287"/>
      <c r="P564" s="286"/>
      <c r="Q564" s="287"/>
      <c r="R564" s="286"/>
      <c r="S564" s="287"/>
      <c r="T564" s="286"/>
      <c r="U564" s="287"/>
      <c r="V564" s="286"/>
      <c r="W564" s="287"/>
      <c r="X564" s="286"/>
      <c r="Y564" s="287"/>
      <c r="Z564" s="65"/>
    </row>
    <row r="565">
      <c r="A565" s="215"/>
      <c r="B565" s="285"/>
      <c r="C565" s="285"/>
      <c r="D565" s="286"/>
      <c r="E565" s="287"/>
      <c r="F565" s="286"/>
      <c r="G565" s="287"/>
      <c r="H565" s="286"/>
      <c r="I565" s="287"/>
      <c r="J565" s="286"/>
      <c r="K565" s="287"/>
      <c r="L565" s="286"/>
      <c r="M565" s="287"/>
      <c r="N565" s="286"/>
      <c r="O565" s="287"/>
      <c r="P565" s="286"/>
      <c r="Q565" s="287"/>
      <c r="R565" s="286"/>
      <c r="S565" s="287"/>
      <c r="T565" s="286"/>
      <c r="U565" s="287"/>
      <c r="V565" s="286"/>
      <c r="W565" s="287"/>
      <c r="X565" s="286"/>
      <c r="Y565" s="287"/>
      <c r="Z565" s="65"/>
    </row>
    <row r="566">
      <c r="A566" s="215"/>
      <c r="B566" s="285"/>
      <c r="C566" s="285"/>
      <c r="D566" s="286"/>
      <c r="E566" s="287"/>
      <c r="F566" s="286"/>
      <c r="G566" s="287"/>
      <c r="H566" s="286"/>
      <c r="I566" s="287"/>
      <c r="J566" s="286"/>
      <c r="K566" s="287"/>
      <c r="L566" s="286"/>
      <c r="M566" s="287"/>
      <c r="N566" s="286"/>
      <c r="O566" s="287"/>
      <c r="P566" s="286"/>
      <c r="Q566" s="287"/>
      <c r="R566" s="286"/>
      <c r="S566" s="287"/>
      <c r="T566" s="286"/>
      <c r="U566" s="287"/>
      <c r="V566" s="286"/>
      <c r="W566" s="287"/>
      <c r="X566" s="286"/>
      <c r="Y566" s="287"/>
      <c r="Z566" s="65"/>
    </row>
    <row r="567">
      <c r="A567" s="215"/>
      <c r="B567" s="285"/>
      <c r="C567" s="285"/>
      <c r="D567" s="286"/>
      <c r="E567" s="287"/>
      <c r="F567" s="286"/>
      <c r="G567" s="287"/>
      <c r="H567" s="286"/>
      <c r="I567" s="287"/>
      <c r="J567" s="286"/>
      <c r="K567" s="287"/>
      <c r="L567" s="286"/>
      <c r="M567" s="287"/>
      <c r="N567" s="286"/>
      <c r="O567" s="287"/>
      <c r="P567" s="286"/>
      <c r="Q567" s="287"/>
      <c r="R567" s="286"/>
      <c r="S567" s="287"/>
      <c r="T567" s="286"/>
      <c r="U567" s="287"/>
      <c r="V567" s="286"/>
      <c r="W567" s="287"/>
      <c r="X567" s="286"/>
      <c r="Y567" s="287"/>
      <c r="Z567" s="65"/>
    </row>
    <row r="568">
      <c r="A568" s="215"/>
      <c r="B568" s="285"/>
      <c r="C568" s="285"/>
      <c r="D568" s="286"/>
      <c r="E568" s="287"/>
      <c r="F568" s="286"/>
      <c r="G568" s="287"/>
      <c r="H568" s="286"/>
      <c r="I568" s="287"/>
      <c r="J568" s="286"/>
      <c r="K568" s="287"/>
      <c r="L568" s="286"/>
      <c r="M568" s="287"/>
      <c r="N568" s="286"/>
      <c r="O568" s="287"/>
      <c r="P568" s="286"/>
      <c r="Q568" s="287"/>
      <c r="R568" s="286"/>
      <c r="S568" s="287"/>
      <c r="T568" s="286"/>
      <c r="U568" s="287"/>
      <c r="V568" s="286"/>
      <c r="W568" s="287"/>
      <c r="X568" s="286"/>
      <c r="Y568" s="287"/>
      <c r="Z568" s="65"/>
    </row>
    <row r="569">
      <c r="A569" s="215"/>
      <c r="B569" s="285"/>
      <c r="C569" s="285"/>
      <c r="D569" s="286"/>
      <c r="E569" s="287"/>
      <c r="F569" s="286"/>
      <c r="G569" s="287"/>
      <c r="H569" s="286"/>
      <c r="I569" s="287"/>
      <c r="J569" s="286"/>
      <c r="K569" s="287"/>
      <c r="L569" s="286"/>
      <c r="M569" s="287"/>
      <c r="N569" s="286"/>
      <c r="O569" s="287"/>
      <c r="P569" s="286"/>
      <c r="Q569" s="287"/>
      <c r="R569" s="286"/>
      <c r="S569" s="287"/>
      <c r="T569" s="286"/>
      <c r="U569" s="287"/>
      <c r="V569" s="286"/>
      <c r="W569" s="287"/>
      <c r="X569" s="286"/>
      <c r="Y569" s="287"/>
      <c r="Z569" s="65"/>
    </row>
    <row r="570">
      <c r="A570" s="215"/>
      <c r="B570" s="285"/>
      <c r="C570" s="285"/>
      <c r="D570" s="286"/>
      <c r="E570" s="287"/>
      <c r="F570" s="286"/>
      <c r="G570" s="287"/>
      <c r="H570" s="286"/>
      <c r="I570" s="287"/>
      <c r="J570" s="286"/>
      <c r="K570" s="287"/>
      <c r="L570" s="286"/>
      <c r="M570" s="287"/>
      <c r="N570" s="286"/>
      <c r="O570" s="287"/>
      <c r="P570" s="286"/>
      <c r="Q570" s="287"/>
      <c r="R570" s="286"/>
      <c r="S570" s="287"/>
      <c r="T570" s="286"/>
      <c r="U570" s="287"/>
      <c r="V570" s="286"/>
      <c r="W570" s="287"/>
      <c r="X570" s="286"/>
      <c r="Y570" s="287"/>
      <c r="Z570" s="65"/>
    </row>
    <row r="571">
      <c r="A571" s="215"/>
      <c r="B571" s="285"/>
      <c r="C571" s="285"/>
      <c r="D571" s="286"/>
      <c r="E571" s="287"/>
      <c r="F571" s="286"/>
      <c r="G571" s="287"/>
      <c r="H571" s="286"/>
      <c r="I571" s="287"/>
      <c r="J571" s="286"/>
      <c r="K571" s="287"/>
      <c r="L571" s="286"/>
      <c r="M571" s="287"/>
      <c r="N571" s="286"/>
      <c r="O571" s="287"/>
      <c r="P571" s="286"/>
      <c r="Q571" s="287"/>
      <c r="R571" s="286"/>
      <c r="S571" s="287"/>
      <c r="T571" s="286"/>
      <c r="U571" s="287"/>
      <c r="V571" s="286"/>
      <c r="W571" s="287"/>
      <c r="X571" s="286"/>
      <c r="Y571" s="287"/>
      <c r="Z571" s="65"/>
    </row>
    <row r="572">
      <c r="A572" s="215"/>
      <c r="B572" s="285"/>
      <c r="C572" s="285"/>
      <c r="D572" s="286"/>
      <c r="E572" s="287"/>
      <c r="F572" s="286"/>
      <c r="G572" s="287"/>
      <c r="H572" s="286"/>
      <c r="I572" s="287"/>
      <c r="J572" s="286"/>
      <c r="K572" s="287"/>
      <c r="L572" s="286"/>
      <c r="M572" s="287"/>
      <c r="N572" s="286"/>
      <c r="O572" s="287"/>
      <c r="P572" s="286"/>
      <c r="Q572" s="287"/>
      <c r="R572" s="286"/>
      <c r="S572" s="287"/>
      <c r="T572" s="286"/>
      <c r="U572" s="287"/>
      <c r="V572" s="286"/>
      <c r="W572" s="287"/>
      <c r="X572" s="286"/>
      <c r="Y572" s="287"/>
      <c r="Z572" s="65"/>
    </row>
    <row r="573">
      <c r="A573" s="215"/>
      <c r="B573" s="285"/>
      <c r="C573" s="285"/>
      <c r="D573" s="286"/>
      <c r="E573" s="287"/>
      <c r="F573" s="286"/>
      <c r="G573" s="287"/>
      <c r="H573" s="286"/>
      <c r="I573" s="287"/>
      <c r="J573" s="286"/>
      <c r="K573" s="287"/>
      <c r="L573" s="286"/>
      <c r="M573" s="287"/>
      <c r="N573" s="286"/>
      <c r="O573" s="287"/>
      <c r="P573" s="286"/>
      <c r="Q573" s="287"/>
      <c r="R573" s="286"/>
      <c r="S573" s="287"/>
      <c r="T573" s="286"/>
      <c r="U573" s="287"/>
      <c r="V573" s="286"/>
      <c r="W573" s="287"/>
      <c r="X573" s="286"/>
      <c r="Y573" s="287"/>
      <c r="Z573" s="65"/>
    </row>
    <row r="574">
      <c r="A574" s="215"/>
      <c r="B574" s="285"/>
      <c r="C574" s="285"/>
      <c r="D574" s="286"/>
      <c r="E574" s="287"/>
      <c r="F574" s="286"/>
      <c r="G574" s="287"/>
      <c r="H574" s="286"/>
      <c r="I574" s="287"/>
      <c r="J574" s="286"/>
      <c r="K574" s="287"/>
      <c r="L574" s="286"/>
      <c r="M574" s="287"/>
      <c r="N574" s="286"/>
      <c r="O574" s="287"/>
      <c r="P574" s="286"/>
      <c r="Q574" s="287"/>
      <c r="R574" s="286"/>
      <c r="S574" s="287"/>
      <c r="T574" s="286"/>
      <c r="U574" s="287"/>
      <c r="V574" s="286"/>
      <c r="W574" s="287"/>
      <c r="X574" s="286"/>
      <c r="Y574" s="287"/>
      <c r="Z574" s="65"/>
    </row>
    <row r="575">
      <c r="A575" s="215"/>
      <c r="B575" s="285"/>
      <c r="C575" s="285"/>
      <c r="D575" s="286"/>
      <c r="E575" s="287"/>
      <c r="F575" s="286"/>
      <c r="G575" s="287"/>
      <c r="H575" s="286"/>
      <c r="I575" s="287"/>
      <c r="J575" s="286"/>
      <c r="K575" s="287"/>
      <c r="L575" s="286"/>
      <c r="M575" s="287"/>
      <c r="N575" s="286"/>
      <c r="O575" s="287"/>
      <c r="P575" s="286"/>
      <c r="Q575" s="287"/>
      <c r="R575" s="286"/>
      <c r="S575" s="287"/>
      <c r="T575" s="286"/>
      <c r="U575" s="287"/>
      <c r="V575" s="286"/>
      <c r="W575" s="287"/>
      <c r="X575" s="286"/>
      <c r="Y575" s="287"/>
      <c r="Z575" s="65"/>
    </row>
    <row r="576">
      <c r="A576" s="215"/>
      <c r="B576" s="285"/>
      <c r="C576" s="285"/>
      <c r="D576" s="286"/>
      <c r="E576" s="287"/>
      <c r="F576" s="286"/>
      <c r="G576" s="287"/>
      <c r="H576" s="286"/>
      <c r="I576" s="287"/>
      <c r="J576" s="286"/>
      <c r="K576" s="287"/>
      <c r="L576" s="286"/>
      <c r="M576" s="287"/>
      <c r="N576" s="286"/>
      <c r="O576" s="287"/>
      <c r="P576" s="286"/>
      <c r="Q576" s="287"/>
      <c r="R576" s="286"/>
      <c r="S576" s="287"/>
      <c r="T576" s="286"/>
      <c r="U576" s="287"/>
      <c r="V576" s="286"/>
      <c r="W576" s="287"/>
      <c r="X576" s="286"/>
      <c r="Y576" s="287"/>
      <c r="Z576" s="65"/>
    </row>
    <row r="577">
      <c r="A577" s="215"/>
      <c r="B577" s="285"/>
      <c r="C577" s="285"/>
      <c r="D577" s="286"/>
      <c r="E577" s="287"/>
      <c r="F577" s="286"/>
      <c r="G577" s="287"/>
      <c r="H577" s="286"/>
      <c r="I577" s="287"/>
      <c r="J577" s="286"/>
      <c r="K577" s="287"/>
      <c r="L577" s="286"/>
      <c r="M577" s="287"/>
      <c r="N577" s="286"/>
      <c r="O577" s="287"/>
      <c r="P577" s="286"/>
      <c r="Q577" s="287"/>
      <c r="R577" s="286"/>
      <c r="S577" s="287"/>
      <c r="T577" s="286"/>
      <c r="U577" s="287"/>
      <c r="V577" s="286"/>
      <c r="W577" s="287"/>
      <c r="X577" s="286"/>
      <c r="Y577" s="287"/>
      <c r="Z577" s="65"/>
    </row>
    <row r="578">
      <c r="A578" s="215"/>
      <c r="B578" s="285"/>
      <c r="C578" s="285"/>
      <c r="D578" s="286"/>
      <c r="E578" s="287"/>
      <c r="F578" s="286"/>
      <c r="G578" s="287"/>
      <c r="H578" s="286"/>
      <c r="I578" s="287"/>
      <c r="J578" s="286"/>
      <c r="K578" s="287"/>
      <c r="L578" s="286"/>
      <c r="M578" s="287"/>
      <c r="N578" s="286"/>
      <c r="O578" s="287"/>
      <c r="P578" s="286"/>
      <c r="Q578" s="287"/>
      <c r="R578" s="286"/>
      <c r="S578" s="287"/>
      <c r="T578" s="286"/>
      <c r="U578" s="287"/>
      <c r="V578" s="286"/>
      <c r="W578" s="287"/>
      <c r="X578" s="286"/>
      <c r="Y578" s="287"/>
      <c r="Z578" s="65"/>
    </row>
    <row r="579">
      <c r="A579" s="215"/>
      <c r="B579" s="285"/>
      <c r="C579" s="285"/>
      <c r="D579" s="286"/>
      <c r="E579" s="287"/>
      <c r="F579" s="286"/>
      <c r="G579" s="287"/>
      <c r="H579" s="286"/>
      <c r="I579" s="287"/>
      <c r="J579" s="286"/>
      <c r="K579" s="287"/>
      <c r="L579" s="286"/>
      <c r="M579" s="287"/>
      <c r="N579" s="286"/>
      <c r="O579" s="287"/>
      <c r="P579" s="286"/>
      <c r="Q579" s="287"/>
      <c r="R579" s="286"/>
      <c r="S579" s="287"/>
      <c r="T579" s="286"/>
      <c r="U579" s="287"/>
      <c r="V579" s="286"/>
      <c r="W579" s="287"/>
      <c r="X579" s="286"/>
      <c r="Y579" s="287"/>
      <c r="Z579" s="65"/>
    </row>
    <row r="580">
      <c r="A580" s="215"/>
      <c r="B580" s="285"/>
      <c r="C580" s="285"/>
      <c r="D580" s="286"/>
      <c r="E580" s="287"/>
      <c r="F580" s="286"/>
      <c r="G580" s="287"/>
      <c r="H580" s="286"/>
      <c r="I580" s="287"/>
      <c r="J580" s="286"/>
      <c r="K580" s="287"/>
      <c r="L580" s="286"/>
      <c r="M580" s="287"/>
      <c r="N580" s="286"/>
      <c r="O580" s="287"/>
      <c r="P580" s="286"/>
      <c r="Q580" s="287"/>
      <c r="R580" s="286"/>
      <c r="S580" s="287"/>
      <c r="T580" s="286"/>
      <c r="U580" s="287"/>
      <c r="V580" s="286"/>
      <c r="W580" s="287"/>
      <c r="X580" s="286"/>
      <c r="Y580" s="287"/>
      <c r="Z580" s="65"/>
    </row>
    <row r="581">
      <c r="A581" s="215"/>
      <c r="B581" s="285"/>
      <c r="C581" s="285"/>
      <c r="D581" s="286"/>
      <c r="E581" s="287"/>
      <c r="F581" s="286"/>
      <c r="G581" s="287"/>
      <c r="H581" s="286"/>
      <c r="I581" s="287"/>
      <c r="J581" s="286"/>
      <c r="K581" s="287"/>
      <c r="L581" s="286"/>
      <c r="M581" s="287"/>
      <c r="N581" s="286"/>
      <c r="O581" s="287"/>
      <c r="P581" s="286"/>
      <c r="Q581" s="287"/>
      <c r="R581" s="286"/>
      <c r="S581" s="287"/>
      <c r="T581" s="286"/>
      <c r="U581" s="287"/>
      <c r="V581" s="286"/>
      <c r="W581" s="287"/>
      <c r="X581" s="286"/>
      <c r="Y581" s="287"/>
      <c r="Z581" s="65"/>
    </row>
    <row r="582">
      <c r="A582" s="215"/>
      <c r="B582" s="285"/>
      <c r="C582" s="285"/>
      <c r="D582" s="286"/>
      <c r="E582" s="287"/>
      <c r="F582" s="286"/>
      <c r="G582" s="287"/>
      <c r="H582" s="286"/>
      <c r="I582" s="287"/>
      <c r="J582" s="286"/>
      <c r="K582" s="287"/>
      <c r="L582" s="286"/>
      <c r="M582" s="287"/>
      <c r="N582" s="286"/>
      <c r="O582" s="287"/>
      <c r="P582" s="286"/>
      <c r="Q582" s="287"/>
      <c r="R582" s="286"/>
      <c r="S582" s="287"/>
      <c r="T582" s="286"/>
      <c r="U582" s="287"/>
      <c r="V582" s="286"/>
      <c r="W582" s="287"/>
      <c r="X582" s="286"/>
      <c r="Y582" s="287"/>
      <c r="Z582" s="65"/>
    </row>
    <row r="583">
      <c r="A583" s="215"/>
      <c r="B583" s="285"/>
      <c r="C583" s="285"/>
      <c r="D583" s="286"/>
      <c r="E583" s="287"/>
      <c r="F583" s="286"/>
      <c r="G583" s="287"/>
      <c r="H583" s="286"/>
      <c r="I583" s="287"/>
      <c r="J583" s="286"/>
      <c r="K583" s="287"/>
      <c r="L583" s="286"/>
      <c r="M583" s="287"/>
      <c r="N583" s="286"/>
      <c r="O583" s="287"/>
      <c r="P583" s="286"/>
      <c r="Q583" s="287"/>
      <c r="R583" s="286"/>
      <c r="S583" s="287"/>
      <c r="T583" s="286"/>
      <c r="U583" s="287"/>
      <c r="V583" s="286"/>
      <c r="W583" s="287"/>
      <c r="X583" s="286"/>
      <c r="Y583" s="287"/>
      <c r="Z583" s="65"/>
    </row>
    <row r="584">
      <c r="A584" s="215"/>
      <c r="B584" s="285"/>
      <c r="C584" s="285"/>
      <c r="D584" s="286"/>
      <c r="E584" s="287"/>
      <c r="F584" s="286"/>
      <c r="G584" s="287"/>
      <c r="H584" s="286"/>
      <c r="I584" s="287"/>
      <c r="J584" s="286"/>
      <c r="K584" s="287"/>
      <c r="L584" s="286"/>
      <c r="M584" s="287"/>
      <c r="N584" s="286"/>
      <c r="O584" s="287"/>
      <c r="P584" s="286"/>
      <c r="Q584" s="287"/>
      <c r="R584" s="286"/>
      <c r="S584" s="287"/>
      <c r="T584" s="286"/>
      <c r="U584" s="287"/>
      <c r="V584" s="286"/>
      <c r="W584" s="287"/>
      <c r="X584" s="286"/>
      <c r="Y584" s="287"/>
      <c r="Z584" s="65"/>
    </row>
    <row r="585">
      <c r="A585" s="215"/>
      <c r="B585" s="285"/>
      <c r="C585" s="285"/>
      <c r="D585" s="286"/>
      <c r="E585" s="287"/>
      <c r="F585" s="286"/>
      <c r="G585" s="287"/>
      <c r="H585" s="286"/>
      <c r="I585" s="287"/>
      <c r="J585" s="286"/>
      <c r="K585" s="287"/>
      <c r="L585" s="286"/>
      <c r="M585" s="287"/>
      <c r="N585" s="286"/>
      <c r="O585" s="287"/>
      <c r="P585" s="286"/>
      <c r="Q585" s="287"/>
      <c r="R585" s="286"/>
      <c r="S585" s="287"/>
      <c r="T585" s="286"/>
      <c r="U585" s="287"/>
      <c r="V585" s="286"/>
      <c r="W585" s="287"/>
      <c r="X585" s="286"/>
      <c r="Y585" s="287"/>
      <c r="Z585" s="65"/>
    </row>
    <row r="586">
      <c r="A586" s="215"/>
      <c r="B586" s="285"/>
      <c r="C586" s="285"/>
      <c r="D586" s="286"/>
      <c r="E586" s="287"/>
      <c r="F586" s="286"/>
      <c r="G586" s="287"/>
      <c r="H586" s="286"/>
      <c r="I586" s="287"/>
      <c r="J586" s="286"/>
      <c r="K586" s="287"/>
      <c r="L586" s="286"/>
      <c r="M586" s="287"/>
      <c r="N586" s="286"/>
      <c r="O586" s="287"/>
      <c r="P586" s="286"/>
      <c r="Q586" s="287"/>
      <c r="R586" s="286"/>
      <c r="S586" s="287"/>
      <c r="T586" s="286"/>
      <c r="U586" s="287"/>
      <c r="V586" s="286"/>
      <c r="W586" s="287"/>
      <c r="X586" s="286"/>
      <c r="Y586" s="287"/>
      <c r="Z586" s="65"/>
    </row>
    <row r="587">
      <c r="A587" s="215"/>
      <c r="B587" s="285"/>
      <c r="C587" s="285"/>
      <c r="D587" s="286"/>
      <c r="E587" s="287"/>
      <c r="F587" s="286"/>
      <c r="G587" s="287"/>
      <c r="H587" s="286"/>
      <c r="I587" s="287"/>
      <c r="J587" s="286"/>
      <c r="K587" s="287"/>
      <c r="L587" s="286"/>
      <c r="M587" s="287"/>
      <c r="N587" s="286"/>
      <c r="O587" s="287"/>
      <c r="P587" s="286"/>
      <c r="Q587" s="287"/>
      <c r="R587" s="286"/>
      <c r="S587" s="287"/>
      <c r="T587" s="286"/>
      <c r="U587" s="287"/>
      <c r="V587" s="286"/>
      <c r="W587" s="287"/>
      <c r="X587" s="286"/>
      <c r="Y587" s="287"/>
      <c r="Z587" s="65"/>
    </row>
    <row r="588">
      <c r="A588" s="215"/>
      <c r="B588" s="285"/>
      <c r="C588" s="285"/>
      <c r="D588" s="286"/>
      <c r="E588" s="287"/>
      <c r="F588" s="286"/>
      <c r="G588" s="287"/>
      <c r="H588" s="286"/>
      <c r="I588" s="287"/>
      <c r="J588" s="286"/>
      <c r="K588" s="287"/>
      <c r="L588" s="286"/>
      <c r="M588" s="287"/>
      <c r="N588" s="286"/>
      <c r="O588" s="287"/>
      <c r="P588" s="286"/>
      <c r="Q588" s="287"/>
      <c r="R588" s="286"/>
      <c r="S588" s="287"/>
      <c r="T588" s="286"/>
      <c r="U588" s="287"/>
      <c r="V588" s="286"/>
      <c r="W588" s="287"/>
      <c r="X588" s="286"/>
      <c r="Y588" s="287"/>
      <c r="Z588" s="65"/>
    </row>
    <row r="589">
      <c r="A589" s="215"/>
      <c r="B589" s="285"/>
      <c r="C589" s="285"/>
      <c r="D589" s="286"/>
      <c r="E589" s="287"/>
      <c r="F589" s="286"/>
      <c r="G589" s="287"/>
      <c r="H589" s="286"/>
      <c r="I589" s="287"/>
      <c r="J589" s="286"/>
      <c r="K589" s="287"/>
      <c r="L589" s="286"/>
      <c r="M589" s="287"/>
      <c r="N589" s="286"/>
      <c r="O589" s="287"/>
      <c r="P589" s="286"/>
      <c r="Q589" s="287"/>
      <c r="R589" s="286"/>
      <c r="S589" s="287"/>
      <c r="T589" s="286"/>
      <c r="U589" s="287"/>
      <c r="V589" s="286"/>
      <c r="W589" s="287"/>
      <c r="X589" s="286"/>
      <c r="Y589" s="287"/>
      <c r="Z589" s="65"/>
    </row>
    <row r="590">
      <c r="A590" s="215"/>
      <c r="B590" s="285"/>
      <c r="C590" s="285"/>
      <c r="D590" s="286"/>
      <c r="E590" s="287"/>
      <c r="F590" s="286"/>
      <c r="G590" s="287"/>
      <c r="H590" s="286"/>
      <c r="I590" s="287"/>
      <c r="J590" s="286"/>
      <c r="K590" s="287"/>
      <c r="L590" s="286"/>
      <c r="M590" s="287"/>
      <c r="N590" s="286"/>
      <c r="O590" s="287"/>
      <c r="P590" s="286"/>
      <c r="Q590" s="287"/>
      <c r="R590" s="286"/>
      <c r="S590" s="287"/>
      <c r="T590" s="286"/>
      <c r="U590" s="287"/>
      <c r="V590" s="286"/>
      <c r="W590" s="287"/>
      <c r="X590" s="286"/>
      <c r="Y590" s="287"/>
      <c r="Z590" s="65"/>
    </row>
    <row r="591">
      <c r="A591" s="215"/>
      <c r="B591" s="285"/>
      <c r="C591" s="285"/>
      <c r="D591" s="286"/>
      <c r="E591" s="287"/>
      <c r="F591" s="286"/>
      <c r="G591" s="287"/>
      <c r="H591" s="286"/>
      <c r="I591" s="287"/>
      <c r="J591" s="286"/>
      <c r="K591" s="287"/>
      <c r="L591" s="286"/>
      <c r="M591" s="287"/>
      <c r="N591" s="286"/>
      <c r="O591" s="287"/>
      <c r="P591" s="286"/>
      <c r="Q591" s="287"/>
      <c r="R591" s="286"/>
      <c r="S591" s="287"/>
      <c r="T591" s="286"/>
      <c r="U591" s="287"/>
      <c r="V591" s="286"/>
      <c r="W591" s="287"/>
      <c r="X591" s="286"/>
      <c r="Y591" s="287"/>
      <c r="Z591" s="65"/>
    </row>
    <row r="592">
      <c r="A592" s="215"/>
      <c r="B592" s="285"/>
      <c r="C592" s="285"/>
      <c r="D592" s="286"/>
      <c r="E592" s="287"/>
      <c r="F592" s="286"/>
      <c r="G592" s="287"/>
      <c r="H592" s="286"/>
      <c r="I592" s="287"/>
      <c r="J592" s="286"/>
      <c r="K592" s="287"/>
      <c r="L592" s="286"/>
      <c r="M592" s="287"/>
      <c r="N592" s="286"/>
      <c r="O592" s="287"/>
      <c r="P592" s="286"/>
      <c r="Q592" s="287"/>
      <c r="R592" s="286"/>
      <c r="S592" s="287"/>
      <c r="T592" s="286"/>
      <c r="U592" s="287"/>
      <c r="V592" s="286"/>
      <c r="W592" s="287"/>
      <c r="X592" s="286"/>
      <c r="Y592" s="287"/>
      <c r="Z592" s="65"/>
    </row>
    <row r="593">
      <c r="A593" s="215"/>
      <c r="B593" s="285"/>
      <c r="C593" s="285"/>
      <c r="D593" s="286"/>
      <c r="E593" s="287"/>
      <c r="F593" s="286"/>
      <c r="G593" s="287"/>
      <c r="H593" s="286"/>
      <c r="I593" s="287"/>
      <c r="J593" s="286"/>
      <c r="K593" s="287"/>
      <c r="L593" s="286"/>
      <c r="M593" s="287"/>
      <c r="N593" s="286"/>
      <c r="O593" s="287"/>
      <c r="P593" s="286"/>
      <c r="Q593" s="287"/>
      <c r="R593" s="286"/>
      <c r="S593" s="287"/>
      <c r="T593" s="286"/>
      <c r="U593" s="287"/>
      <c r="V593" s="286"/>
      <c r="W593" s="287"/>
      <c r="X593" s="286"/>
      <c r="Y593" s="287"/>
      <c r="Z593" s="65"/>
    </row>
    <row r="594">
      <c r="A594" s="215"/>
      <c r="B594" s="285"/>
      <c r="C594" s="285"/>
      <c r="D594" s="286"/>
      <c r="E594" s="287"/>
      <c r="F594" s="286"/>
      <c r="G594" s="287"/>
      <c r="H594" s="286"/>
      <c r="I594" s="287"/>
      <c r="J594" s="286"/>
      <c r="K594" s="287"/>
      <c r="L594" s="286"/>
      <c r="M594" s="287"/>
      <c r="N594" s="286"/>
      <c r="O594" s="287"/>
      <c r="P594" s="286"/>
      <c r="Q594" s="287"/>
      <c r="R594" s="286"/>
      <c r="S594" s="287"/>
      <c r="T594" s="286"/>
      <c r="U594" s="287"/>
      <c r="V594" s="286"/>
      <c r="W594" s="287"/>
      <c r="X594" s="286"/>
      <c r="Y594" s="287"/>
      <c r="Z594" s="65"/>
    </row>
    <row r="595">
      <c r="A595" s="215"/>
      <c r="B595" s="285"/>
      <c r="C595" s="285"/>
      <c r="D595" s="286"/>
      <c r="E595" s="287"/>
      <c r="F595" s="286"/>
      <c r="G595" s="287"/>
      <c r="H595" s="286"/>
      <c r="I595" s="287"/>
      <c r="J595" s="286"/>
      <c r="K595" s="287"/>
      <c r="L595" s="286"/>
      <c r="M595" s="287"/>
      <c r="N595" s="286"/>
      <c r="O595" s="287"/>
      <c r="P595" s="286"/>
      <c r="Q595" s="287"/>
      <c r="R595" s="286"/>
      <c r="S595" s="287"/>
      <c r="T595" s="286"/>
      <c r="U595" s="287"/>
      <c r="V595" s="286"/>
      <c r="W595" s="287"/>
      <c r="X595" s="286"/>
      <c r="Y595" s="287"/>
      <c r="Z595" s="65"/>
    </row>
    <row r="596">
      <c r="A596" s="215"/>
      <c r="B596" s="285"/>
      <c r="C596" s="285"/>
      <c r="D596" s="286"/>
      <c r="E596" s="287"/>
      <c r="F596" s="286"/>
      <c r="G596" s="287"/>
      <c r="H596" s="286"/>
      <c r="I596" s="287"/>
      <c r="J596" s="286"/>
      <c r="K596" s="287"/>
      <c r="L596" s="286"/>
      <c r="M596" s="287"/>
      <c r="N596" s="286"/>
      <c r="O596" s="287"/>
      <c r="P596" s="286"/>
      <c r="Q596" s="287"/>
      <c r="R596" s="286"/>
      <c r="S596" s="287"/>
      <c r="T596" s="286"/>
      <c r="U596" s="287"/>
      <c r="V596" s="286"/>
      <c r="W596" s="287"/>
      <c r="X596" s="286"/>
      <c r="Y596" s="287"/>
      <c r="Z596" s="65"/>
    </row>
    <row r="597">
      <c r="A597" s="215"/>
      <c r="B597" s="285"/>
      <c r="C597" s="285"/>
      <c r="D597" s="286"/>
      <c r="E597" s="287"/>
      <c r="F597" s="286"/>
      <c r="G597" s="287"/>
      <c r="H597" s="286"/>
      <c r="I597" s="287"/>
      <c r="J597" s="286"/>
      <c r="K597" s="287"/>
      <c r="L597" s="286"/>
      <c r="M597" s="287"/>
      <c r="N597" s="286"/>
      <c r="O597" s="287"/>
      <c r="P597" s="286"/>
      <c r="Q597" s="287"/>
      <c r="R597" s="286"/>
      <c r="S597" s="287"/>
      <c r="T597" s="286"/>
      <c r="U597" s="287"/>
      <c r="V597" s="286"/>
      <c r="W597" s="287"/>
      <c r="X597" s="286"/>
      <c r="Y597" s="287"/>
      <c r="Z597" s="65"/>
    </row>
    <row r="598">
      <c r="A598" s="215"/>
      <c r="B598" s="285"/>
      <c r="C598" s="285"/>
      <c r="D598" s="286"/>
      <c r="E598" s="287"/>
      <c r="F598" s="286"/>
      <c r="G598" s="287"/>
      <c r="H598" s="286"/>
      <c r="I598" s="287"/>
      <c r="J598" s="286"/>
      <c r="K598" s="287"/>
      <c r="L598" s="286"/>
      <c r="M598" s="287"/>
      <c r="N598" s="286"/>
      <c r="O598" s="287"/>
      <c r="P598" s="286"/>
      <c r="Q598" s="287"/>
      <c r="R598" s="286"/>
      <c r="S598" s="287"/>
      <c r="T598" s="286"/>
      <c r="U598" s="287"/>
      <c r="V598" s="286"/>
      <c r="W598" s="287"/>
      <c r="X598" s="286"/>
      <c r="Y598" s="287"/>
      <c r="Z598" s="65"/>
    </row>
    <row r="599">
      <c r="A599" s="215"/>
      <c r="B599" s="285"/>
      <c r="C599" s="285"/>
      <c r="D599" s="286"/>
      <c r="E599" s="287"/>
      <c r="F599" s="286"/>
      <c r="G599" s="287"/>
      <c r="H599" s="286"/>
      <c r="I599" s="287"/>
      <c r="J599" s="286"/>
      <c r="K599" s="287"/>
      <c r="L599" s="286"/>
      <c r="M599" s="287"/>
      <c r="N599" s="286"/>
      <c r="O599" s="287"/>
      <c r="P599" s="286"/>
      <c r="Q599" s="287"/>
      <c r="R599" s="286"/>
      <c r="S599" s="287"/>
      <c r="T599" s="286"/>
      <c r="U599" s="287"/>
      <c r="V599" s="286"/>
      <c r="W599" s="287"/>
      <c r="X599" s="286"/>
      <c r="Y599" s="287"/>
      <c r="Z599" s="65"/>
    </row>
    <row r="600">
      <c r="A600" s="215"/>
      <c r="B600" s="285"/>
      <c r="C600" s="285"/>
      <c r="D600" s="286"/>
      <c r="E600" s="287"/>
      <c r="F600" s="286"/>
      <c r="G600" s="287"/>
      <c r="H600" s="286"/>
      <c r="I600" s="287"/>
      <c r="J600" s="286"/>
      <c r="K600" s="287"/>
      <c r="L600" s="286"/>
      <c r="M600" s="287"/>
      <c r="N600" s="286"/>
      <c r="O600" s="287"/>
      <c r="P600" s="286"/>
      <c r="Q600" s="287"/>
      <c r="R600" s="286"/>
      <c r="S600" s="287"/>
      <c r="T600" s="286"/>
      <c r="U600" s="287"/>
      <c r="V600" s="286"/>
      <c r="W600" s="287"/>
      <c r="X600" s="286"/>
      <c r="Y600" s="287"/>
      <c r="Z600" s="65"/>
    </row>
    <row r="601">
      <c r="A601" s="215"/>
      <c r="B601" s="285"/>
      <c r="C601" s="285"/>
      <c r="D601" s="286"/>
      <c r="E601" s="287"/>
      <c r="F601" s="286"/>
      <c r="G601" s="287"/>
      <c r="H601" s="286"/>
      <c r="I601" s="287"/>
      <c r="J601" s="286"/>
      <c r="K601" s="287"/>
      <c r="L601" s="286"/>
      <c r="M601" s="287"/>
      <c r="N601" s="286"/>
      <c r="O601" s="287"/>
      <c r="P601" s="286"/>
      <c r="Q601" s="287"/>
      <c r="R601" s="286"/>
      <c r="S601" s="287"/>
      <c r="T601" s="286"/>
      <c r="U601" s="287"/>
      <c r="V601" s="286"/>
      <c r="W601" s="287"/>
      <c r="X601" s="286"/>
      <c r="Y601" s="287"/>
      <c r="Z601" s="65"/>
    </row>
    <row r="602">
      <c r="A602" s="215"/>
      <c r="B602" s="285"/>
      <c r="C602" s="285"/>
      <c r="D602" s="286"/>
      <c r="E602" s="287"/>
      <c r="F602" s="286"/>
      <c r="G602" s="287"/>
      <c r="H602" s="286"/>
      <c r="I602" s="287"/>
      <c r="J602" s="286"/>
      <c r="K602" s="287"/>
      <c r="L602" s="286"/>
      <c r="M602" s="287"/>
      <c r="N602" s="286"/>
      <c r="O602" s="287"/>
      <c r="P602" s="286"/>
      <c r="Q602" s="287"/>
      <c r="R602" s="286"/>
      <c r="S602" s="287"/>
      <c r="T602" s="286"/>
      <c r="U602" s="287"/>
      <c r="V602" s="286"/>
      <c r="W602" s="287"/>
      <c r="X602" s="286"/>
      <c r="Y602" s="287"/>
      <c r="Z602" s="65"/>
    </row>
    <row r="603">
      <c r="A603" s="215"/>
      <c r="B603" s="285"/>
      <c r="C603" s="285"/>
      <c r="D603" s="286"/>
      <c r="E603" s="287"/>
      <c r="F603" s="286"/>
      <c r="G603" s="287"/>
      <c r="H603" s="286"/>
      <c r="I603" s="287"/>
      <c r="J603" s="286"/>
      <c r="K603" s="287"/>
      <c r="L603" s="286"/>
      <c r="M603" s="287"/>
      <c r="N603" s="286"/>
      <c r="O603" s="287"/>
      <c r="P603" s="286"/>
      <c r="Q603" s="287"/>
      <c r="R603" s="286"/>
      <c r="S603" s="287"/>
      <c r="T603" s="286"/>
      <c r="U603" s="287"/>
      <c r="V603" s="286"/>
      <c r="W603" s="287"/>
      <c r="X603" s="286"/>
      <c r="Y603" s="287"/>
      <c r="Z603" s="65"/>
    </row>
    <row r="604">
      <c r="A604" s="215"/>
      <c r="B604" s="285"/>
      <c r="C604" s="285"/>
      <c r="D604" s="286"/>
      <c r="E604" s="287"/>
      <c r="F604" s="286"/>
      <c r="G604" s="287"/>
      <c r="H604" s="286"/>
      <c r="I604" s="287"/>
      <c r="J604" s="286"/>
      <c r="K604" s="287"/>
      <c r="L604" s="286"/>
      <c r="M604" s="287"/>
      <c r="N604" s="286"/>
      <c r="O604" s="287"/>
      <c r="P604" s="286"/>
      <c r="Q604" s="287"/>
      <c r="R604" s="286"/>
      <c r="S604" s="287"/>
      <c r="T604" s="286"/>
      <c r="U604" s="287"/>
      <c r="V604" s="286"/>
      <c r="W604" s="287"/>
      <c r="X604" s="286"/>
      <c r="Y604" s="287"/>
      <c r="Z604" s="65"/>
    </row>
    <row r="605">
      <c r="A605" s="215"/>
      <c r="B605" s="285"/>
      <c r="C605" s="285"/>
      <c r="D605" s="286"/>
      <c r="E605" s="287"/>
      <c r="F605" s="286"/>
      <c r="G605" s="287"/>
      <c r="H605" s="286"/>
      <c r="I605" s="287"/>
      <c r="J605" s="286"/>
      <c r="K605" s="287"/>
      <c r="L605" s="286"/>
      <c r="M605" s="287"/>
      <c r="N605" s="286"/>
      <c r="O605" s="287"/>
      <c r="P605" s="286"/>
      <c r="Q605" s="287"/>
      <c r="R605" s="286"/>
      <c r="S605" s="287"/>
      <c r="T605" s="286"/>
      <c r="U605" s="287"/>
      <c r="V605" s="286"/>
      <c r="W605" s="287"/>
      <c r="X605" s="286"/>
      <c r="Y605" s="287"/>
      <c r="Z605" s="65"/>
    </row>
    <row r="606">
      <c r="A606" s="215"/>
      <c r="B606" s="285"/>
      <c r="C606" s="285"/>
      <c r="D606" s="286"/>
      <c r="E606" s="287"/>
      <c r="F606" s="286"/>
      <c r="G606" s="287"/>
      <c r="H606" s="286"/>
      <c r="I606" s="287"/>
      <c r="J606" s="286"/>
      <c r="K606" s="287"/>
      <c r="L606" s="286"/>
      <c r="M606" s="287"/>
      <c r="N606" s="286"/>
      <c r="O606" s="287"/>
      <c r="P606" s="286"/>
      <c r="Q606" s="287"/>
      <c r="R606" s="286"/>
      <c r="S606" s="287"/>
      <c r="T606" s="286"/>
      <c r="U606" s="287"/>
      <c r="V606" s="286"/>
      <c r="W606" s="287"/>
      <c r="X606" s="286"/>
      <c r="Y606" s="287"/>
      <c r="Z606" s="65"/>
    </row>
    <row r="607">
      <c r="A607" s="215"/>
      <c r="B607" s="285"/>
      <c r="C607" s="285"/>
      <c r="D607" s="286"/>
      <c r="E607" s="287"/>
      <c r="F607" s="286"/>
      <c r="G607" s="287"/>
      <c r="H607" s="286"/>
      <c r="I607" s="287"/>
      <c r="J607" s="286"/>
      <c r="K607" s="287"/>
      <c r="L607" s="286"/>
      <c r="M607" s="287"/>
      <c r="N607" s="286"/>
      <c r="O607" s="287"/>
      <c r="P607" s="286"/>
      <c r="Q607" s="287"/>
      <c r="R607" s="286"/>
      <c r="S607" s="287"/>
      <c r="T607" s="286"/>
      <c r="U607" s="287"/>
      <c r="V607" s="286"/>
      <c r="W607" s="287"/>
      <c r="X607" s="286"/>
      <c r="Y607" s="287"/>
      <c r="Z607" s="65"/>
    </row>
    <row r="608">
      <c r="A608" s="215"/>
      <c r="B608" s="285"/>
      <c r="C608" s="285"/>
      <c r="D608" s="286"/>
      <c r="E608" s="287"/>
      <c r="F608" s="286"/>
      <c r="G608" s="287"/>
      <c r="H608" s="286"/>
      <c r="I608" s="287"/>
      <c r="J608" s="286"/>
      <c r="K608" s="287"/>
      <c r="L608" s="286"/>
      <c r="M608" s="287"/>
      <c r="N608" s="286"/>
      <c r="O608" s="287"/>
      <c r="P608" s="286"/>
      <c r="Q608" s="287"/>
      <c r="R608" s="286"/>
      <c r="S608" s="287"/>
      <c r="T608" s="286"/>
      <c r="U608" s="287"/>
      <c r="V608" s="286"/>
      <c r="W608" s="287"/>
      <c r="X608" s="286"/>
      <c r="Y608" s="287"/>
      <c r="Z608" s="65"/>
    </row>
    <row r="609">
      <c r="A609" s="215"/>
      <c r="B609" s="285"/>
      <c r="C609" s="285"/>
      <c r="D609" s="286"/>
      <c r="E609" s="287"/>
      <c r="F609" s="286"/>
      <c r="G609" s="287"/>
      <c r="H609" s="286"/>
      <c r="I609" s="287"/>
      <c r="J609" s="286"/>
      <c r="K609" s="287"/>
      <c r="L609" s="286"/>
      <c r="M609" s="287"/>
      <c r="N609" s="286"/>
      <c r="O609" s="287"/>
      <c r="P609" s="286"/>
      <c r="Q609" s="287"/>
      <c r="R609" s="286"/>
      <c r="S609" s="287"/>
      <c r="T609" s="286"/>
      <c r="U609" s="287"/>
      <c r="V609" s="286"/>
      <c r="W609" s="287"/>
      <c r="X609" s="286"/>
      <c r="Y609" s="287"/>
      <c r="Z609" s="65"/>
    </row>
    <row r="610">
      <c r="A610" s="215"/>
      <c r="B610" s="285"/>
      <c r="C610" s="285"/>
      <c r="D610" s="286"/>
      <c r="E610" s="287"/>
      <c r="F610" s="286"/>
      <c r="G610" s="287"/>
      <c r="H610" s="286"/>
      <c r="I610" s="287"/>
      <c r="J610" s="286"/>
      <c r="K610" s="287"/>
      <c r="L610" s="286"/>
      <c r="M610" s="287"/>
      <c r="N610" s="286"/>
      <c r="O610" s="287"/>
      <c r="P610" s="286"/>
      <c r="Q610" s="287"/>
      <c r="R610" s="286"/>
      <c r="S610" s="287"/>
      <c r="T610" s="286"/>
      <c r="U610" s="287"/>
      <c r="V610" s="286"/>
      <c r="W610" s="287"/>
      <c r="X610" s="286"/>
      <c r="Y610" s="287"/>
      <c r="Z610" s="65"/>
    </row>
    <row r="611">
      <c r="A611" s="215"/>
      <c r="B611" s="285"/>
      <c r="C611" s="285"/>
      <c r="D611" s="286"/>
      <c r="E611" s="287"/>
      <c r="F611" s="286"/>
      <c r="G611" s="287"/>
      <c r="H611" s="286"/>
      <c r="I611" s="287"/>
      <c r="J611" s="286"/>
      <c r="K611" s="287"/>
      <c r="L611" s="286"/>
      <c r="M611" s="287"/>
      <c r="N611" s="286"/>
      <c r="O611" s="287"/>
      <c r="P611" s="286"/>
      <c r="Q611" s="287"/>
      <c r="R611" s="286"/>
      <c r="S611" s="287"/>
      <c r="T611" s="286"/>
      <c r="U611" s="287"/>
      <c r="V611" s="286"/>
      <c r="W611" s="287"/>
      <c r="X611" s="286"/>
      <c r="Y611" s="287"/>
      <c r="Z611" s="65"/>
    </row>
    <row r="612">
      <c r="A612" s="215"/>
      <c r="B612" s="285"/>
      <c r="C612" s="285"/>
      <c r="D612" s="286"/>
      <c r="E612" s="287"/>
      <c r="F612" s="286"/>
      <c r="G612" s="287"/>
      <c r="H612" s="286"/>
      <c r="I612" s="287"/>
      <c r="J612" s="286"/>
      <c r="K612" s="287"/>
      <c r="L612" s="286"/>
      <c r="M612" s="287"/>
      <c r="N612" s="286"/>
      <c r="O612" s="287"/>
      <c r="P612" s="286"/>
      <c r="Q612" s="287"/>
      <c r="R612" s="286"/>
      <c r="S612" s="287"/>
      <c r="T612" s="286"/>
      <c r="U612" s="287"/>
      <c r="V612" s="286"/>
      <c r="W612" s="287"/>
      <c r="X612" s="286"/>
      <c r="Y612" s="287"/>
      <c r="Z612" s="65"/>
    </row>
    <row r="613">
      <c r="A613" s="215"/>
      <c r="B613" s="285"/>
      <c r="C613" s="285"/>
      <c r="D613" s="286"/>
      <c r="E613" s="287"/>
      <c r="F613" s="286"/>
      <c r="G613" s="287"/>
      <c r="H613" s="286"/>
      <c r="I613" s="287"/>
      <c r="J613" s="286"/>
      <c r="K613" s="287"/>
      <c r="L613" s="286"/>
      <c r="M613" s="287"/>
      <c r="N613" s="286"/>
      <c r="O613" s="287"/>
      <c r="P613" s="286"/>
      <c r="Q613" s="287"/>
      <c r="R613" s="286"/>
      <c r="S613" s="287"/>
      <c r="T613" s="286"/>
      <c r="U613" s="287"/>
      <c r="V613" s="286"/>
      <c r="W613" s="287"/>
      <c r="X613" s="286"/>
      <c r="Y613" s="287"/>
      <c r="Z613" s="65"/>
    </row>
    <row r="614">
      <c r="A614" s="215"/>
      <c r="B614" s="285"/>
      <c r="C614" s="285"/>
      <c r="D614" s="286"/>
      <c r="E614" s="287"/>
      <c r="F614" s="286"/>
      <c r="G614" s="287"/>
      <c r="H614" s="286"/>
      <c r="I614" s="287"/>
      <c r="J614" s="286"/>
      <c r="K614" s="287"/>
      <c r="L614" s="286"/>
      <c r="M614" s="287"/>
      <c r="N614" s="286"/>
      <c r="O614" s="287"/>
      <c r="P614" s="286"/>
      <c r="Q614" s="287"/>
      <c r="R614" s="286"/>
      <c r="S614" s="287"/>
      <c r="T614" s="286"/>
      <c r="U614" s="287"/>
      <c r="V614" s="286"/>
      <c r="W614" s="287"/>
      <c r="X614" s="286"/>
      <c r="Y614" s="287"/>
      <c r="Z614" s="65"/>
    </row>
    <row r="615">
      <c r="A615" s="215"/>
      <c r="B615" s="285"/>
      <c r="C615" s="285"/>
      <c r="D615" s="286"/>
      <c r="E615" s="287"/>
      <c r="F615" s="286"/>
      <c r="G615" s="287"/>
      <c r="H615" s="286"/>
      <c r="I615" s="287"/>
      <c r="J615" s="286"/>
      <c r="K615" s="287"/>
      <c r="L615" s="286"/>
      <c r="M615" s="287"/>
      <c r="N615" s="286"/>
      <c r="O615" s="287"/>
      <c r="P615" s="286"/>
      <c r="Q615" s="287"/>
      <c r="R615" s="286"/>
      <c r="S615" s="287"/>
      <c r="T615" s="286"/>
      <c r="U615" s="287"/>
      <c r="V615" s="286"/>
      <c r="W615" s="287"/>
      <c r="X615" s="286"/>
      <c r="Y615" s="287"/>
      <c r="Z615" s="65"/>
    </row>
    <row r="616">
      <c r="A616" s="215"/>
      <c r="B616" s="285"/>
      <c r="C616" s="285"/>
      <c r="D616" s="286"/>
      <c r="E616" s="287"/>
      <c r="F616" s="286"/>
      <c r="G616" s="287"/>
      <c r="H616" s="286"/>
      <c r="I616" s="287"/>
      <c r="J616" s="286"/>
      <c r="K616" s="287"/>
      <c r="L616" s="286"/>
      <c r="M616" s="287"/>
      <c r="N616" s="286"/>
      <c r="O616" s="287"/>
      <c r="P616" s="286"/>
      <c r="Q616" s="287"/>
      <c r="R616" s="286"/>
      <c r="S616" s="287"/>
      <c r="T616" s="286"/>
      <c r="U616" s="287"/>
      <c r="V616" s="286"/>
      <c r="W616" s="287"/>
      <c r="X616" s="286"/>
      <c r="Y616" s="287"/>
      <c r="Z616" s="65"/>
    </row>
    <row r="617">
      <c r="A617" s="215"/>
      <c r="B617" s="285"/>
      <c r="C617" s="285"/>
      <c r="D617" s="286"/>
      <c r="E617" s="287"/>
      <c r="F617" s="286"/>
      <c r="G617" s="287"/>
      <c r="H617" s="286"/>
      <c r="I617" s="287"/>
      <c r="J617" s="286"/>
      <c r="K617" s="287"/>
      <c r="L617" s="286"/>
      <c r="M617" s="287"/>
      <c r="N617" s="286"/>
      <c r="O617" s="287"/>
      <c r="P617" s="286"/>
      <c r="Q617" s="287"/>
      <c r="R617" s="286"/>
      <c r="S617" s="287"/>
      <c r="T617" s="286"/>
      <c r="U617" s="287"/>
      <c r="V617" s="286"/>
      <c r="W617" s="287"/>
      <c r="X617" s="286"/>
      <c r="Y617" s="287"/>
      <c r="Z617" s="65"/>
    </row>
    <row r="618">
      <c r="A618" s="215"/>
      <c r="B618" s="285"/>
      <c r="C618" s="285"/>
      <c r="D618" s="286"/>
      <c r="E618" s="287"/>
      <c r="F618" s="286"/>
      <c r="G618" s="287"/>
      <c r="H618" s="286"/>
      <c r="I618" s="287"/>
      <c r="J618" s="286"/>
      <c r="K618" s="287"/>
      <c r="L618" s="286"/>
      <c r="M618" s="287"/>
      <c r="N618" s="286"/>
      <c r="O618" s="287"/>
      <c r="P618" s="286"/>
      <c r="Q618" s="287"/>
      <c r="R618" s="286"/>
      <c r="S618" s="287"/>
      <c r="T618" s="286"/>
      <c r="U618" s="287"/>
      <c r="V618" s="286"/>
      <c r="W618" s="287"/>
      <c r="X618" s="286"/>
      <c r="Y618" s="287"/>
      <c r="Z618" s="65"/>
    </row>
    <row r="619">
      <c r="A619" s="215"/>
      <c r="B619" s="285"/>
      <c r="C619" s="285"/>
      <c r="D619" s="286"/>
      <c r="E619" s="287"/>
      <c r="F619" s="286"/>
      <c r="G619" s="287"/>
      <c r="H619" s="286"/>
      <c r="I619" s="287"/>
      <c r="J619" s="286"/>
      <c r="K619" s="287"/>
      <c r="L619" s="286"/>
      <c r="M619" s="287"/>
      <c r="N619" s="286"/>
      <c r="O619" s="287"/>
      <c r="P619" s="286"/>
      <c r="Q619" s="287"/>
      <c r="R619" s="286"/>
      <c r="S619" s="287"/>
      <c r="T619" s="286"/>
      <c r="U619" s="287"/>
      <c r="V619" s="286"/>
      <c r="W619" s="287"/>
      <c r="X619" s="286"/>
      <c r="Y619" s="287"/>
      <c r="Z619" s="65"/>
    </row>
    <row r="620">
      <c r="A620" s="215"/>
      <c r="B620" s="285"/>
      <c r="C620" s="285"/>
      <c r="D620" s="286"/>
      <c r="E620" s="287"/>
      <c r="F620" s="286"/>
      <c r="G620" s="287"/>
      <c r="H620" s="286"/>
      <c r="I620" s="287"/>
      <c r="J620" s="286"/>
      <c r="K620" s="287"/>
      <c r="L620" s="286"/>
      <c r="M620" s="287"/>
      <c r="N620" s="286"/>
      <c r="O620" s="287"/>
      <c r="P620" s="286"/>
      <c r="Q620" s="287"/>
      <c r="R620" s="286"/>
      <c r="S620" s="287"/>
      <c r="T620" s="286"/>
      <c r="U620" s="287"/>
      <c r="V620" s="286"/>
      <c r="W620" s="287"/>
      <c r="X620" s="286"/>
      <c r="Y620" s="287"/>
      <c r="Z620" s="65"/>
    </row>
    <row r="621">
      <c r="A621" s="215"/>
      <c r="B621" s="285"/>
      <c r="C621" s="285"/>
      <c r="D621" s="286"/>
      <c r="E621" s="287"/>
      <c r="F621" s="286"/>
      <c r="G621" s="287"/>
      <c r="H621" s="286"/>
      <c r="I621" s="287"/>
      <c r="J621" s="286"/>
      <c r="K621" s="287"/>
      <c r="L621" s="286"/>
      <c r="M621" s="287"/>
      <c r="N621" s="286"/>
      <c r="O621" s="287"/>
      <c r="P621" s="286"/>
      <c r="Q621" s="287"/>
      <c r="R621" s="286"/>
      <c r="S621" s="287"/>
      <c r="T621" s="286"/>
      <c r="U621" s="287"/>
      <c r="V621" s="286"/>
      <c r="W621" s="287"/>
      <c r="X621" s="286"/>
      <c r="Y621" s="287"/>
      <c r="Z621" s="65"/>
    </row>
    <row r="622">
      <c r="A622" s="215"/>
      <c r="B622" s="285"/>
      <c r="C622" s="285"/>
      <c r="D622" s="286"/>
      <c r="E622" s="287"/>
      <c r="F622" s="286"/>
      <c r="G622" s="287"/>
      <c r="H622" s="286"/>
      <c r="I622" s="287"/>
      <c r="J622" s="286"/>
      <c r="K622" s="287"/>
      <c r="L622" s="286"/>
      <c r="M622" s="287"/>
      <c r="N622" s="286"/>
      <c r="O622" s="287"/>
      <c r="P622" s="286"/>
      <c r="Q622" s="287"/>
      <c r="R622" s="286"/>
      <c r="S622" s="287"/>
      <c r="T622" s="286"/>
      <c r="U622" s="287"/>
      <c r="V622" s="286"/>
      <c r="W622" s="287"/>
      <c r="X622" s="286"/>
      <c r="Y622" s="287"/>
      <c r="Z622" s="65"/>
    </row>
    <row r="623">
      <c r="A623" s="215"/>
      <c r="B623" s="285"/>
      <c r="C623" s="285"/>
      <c r="D623" s="286"/>
      <c r="E623" s="287"/>
      <c r="F623" s="286"/>
      <c r="G623" s="287"/>
      <c r="H623" s="286"/>
      <c r="I623" s="287"/>
      <c r="J623" s="286"/>
      <c r="K623" s="287"/>
      <c r="L623" s="286"/>
      <c r="M623" s="287"/>
      <c r="N623" s="286"/>
      <c r="O623" s="287"/>
      <c r="P623" s="286"/>
      <c r="Q623" s="287"/>
      <c r="R623" s="286"/>
      <c r="S623" s="287"/>
      <c r="T623" s="286"/>
      <c r="U623" s="287"/>
      <c r="V623" s="286"/>
      <c r="W623" s="287"/>
      <c r="X623" s="286"/>
      <c r="Y623" s="287"/>
      <c r="Z623" s="65"/>
    </row>
    <row r="624">
      <c r="A624" s="215"/>
      <c r="B624" s="285"/>
      <c r="C624" s="285"/>
      <c r="D624" s="286"/>
      <c r="E624" s="287"/>
      <c r="F624" s="286"/>
      <c r="G624" s="287"/>
      <c r="H624" s="286"/>
      <c r="I624" s="287"/>
      <c r="J624" s="286"/>
      <c r="K624" s="287"/>
      <c r="L624" s="286"/>
      <c r="M624" s="287"/>
      <c r="N624" s="286"/>
      <c r="O624" s="287"/>
      <c r="P624" s="286"/>
      <c r="Q624" s="287"/>
      <c r="R624" s="286"/>
      <c r="S624" s="287"/>
      <c r="T624" s="286"/>
      <c r="U624" s="287"/>
      <c r="V624" s="286"/>
      <c r="W624" s="287"/>
      <c r="X624" s="286"/>
      <c r="Y624" s="287"/>
      <c r="Z624" s="65"/>
    </row>
    <row r="625">
      <c r="A625" s="215"/>
      <c r="B625" s="285"/>
      <c r="C625" s="285"/>
      <c r="D625" s="286"/>
      <c r="E625" s="287"/>
      <c r="F625" s="286"/>
      <c r="G625" s="287"/>
      <c r="H625" s="286"/>
      <c r="I625" s="287"/>
      <c r="J625" s="286"/>
      <c r="K625" s="287"/>
      <c r="L625" s="286"/>
      <c r="M625" s="287"/>
      <c r="N625" s="286"/>
      <c r="O625" s="287"/>
      <c r="P625" s="286"/>
      <c r="Q625" s="287"/>
      <c r="R625" s="286"/>
      <c r="S625" s="287"/>
      <c r="T625" s="286"/>
      <c r="U625" s="287"/>
      <c r="V625" s="286"/>
      <c r="W625" s="287"/>
      <c r="X625" s="286"/>
      <c r="Y625" s="287"/>
      <c r="Z625" s="65"/>
    </row>
    <row r="626">
      <c r="A626" s="215"/>
      <c r="B626" s="285"/>
      <c r="C626" s="285"/>
      <c r="D626" s="286"/>
      <c r="E626" s="287"/>
      <c r="F626" s="286"/>
      <c r="G626" s="287"/>
      <c r="H626" s="286"/>
      <c r="I626" s="287"/>
      <c r="J626" s="286"/>
      <c r="K626" s="287"/>
      <c r="L626" s="286"/>
      <c r="M626" s="287"/>
      <c r="N626" s="286"/>
      <c r="O626" s="287"/>
      <c r="P626" s="286"/>
      <c r="Q626" s="287"/>
      <c r="R626" s="286"/>
      <c r="S626" s="287"/>
      <c r="T626" s="286"/>
      <c r="U626" s="287"/>
      <c r="V626" s="286"/>
      <c r="W626" s="287"/>
      <c r="X626" s="286"/>
      <c r="Y626" s="287"/>
      <c r="Z626" s="65"/>
    </row>
    <row r="627">
      <c r="A627" s="215"/>
      <c r="B627" s="285"/>
      <c r="C627" s="285"/>
      <c r="D627" s="286"/>
      <c r="E627" s="287"/>
      <c r="F627" s="286"/>
      <c r="G627" s="287"/>
      <c r="H627" s="286"/>
      <c r="I627" s="287"/>
      <c r="J627" s="286"/>
      <c r="K627" s="287"/>
      <c r="L627" s="286"/>
      <c r="M627" s="287"/>
      <c r="N627" s="286"/>
      <c r="O627" s="287"/>
      <c r="P627" s="286"/>
      <c r="Q627" s="287"/>
      <c r="R627" s="286"/>
      <c r="S627" s="287"/>
      <c r="T627" s="286"/>
      <c r="U627" s="287"/>
      <c r="V627" s="286"/>
      <c r="W627" s="287"/>
      <c r="X627" s="286"/>
      <c r="Y627" s="287"/>
      <c r="Z627" s="65"/>
    </row>
    <row r="628">
      <c r="A628" s="215"/>
      <c r="B628" s="285"/>
      <c r="C628" s="285"/>
      <c r="D628" s="286"/>
      <c r="E628" s="287"/>
      <c r="F628" s="286"/>
      <c r="G628" s="287"/>
      <c r="H628" s="286"/>
      <c r="I628" s="287"/>
      <c r="J628" s="286"/>
      <c r="K628" s="287"/>
      <c r="L628" s="286"/>
      <c r="M628" s="287"/>
      <c r="N628" s="286"/>
      <c r="O628" s="287"/>
      <c r="P628" s="286"/>
      <c r="Q628" s="287"/>
      <c r="R628" s="286"/>
      <c r="S628" s="287"/>
      <c r="T628" s="286"/>
      <c r="U628" s="287"/>
      <c r="V628" s="286"/>
      <c r="W628" s="287"/>
      <c r="X628" s="286"/>
      <c r="Y628" s="287"/>
      <c r="Z628" s="65"/>
    </row>
    <row r="629">
      <c r="A629" s="215"/>
      <c r="B629" s="285"/>
      <c r="C629" s="285"/>
      <c r="D629" s="286"/>
      <c r="E629" s="287"/>
      <c r="F629" s="286"/>
      <c r="G629" s="287"/>
      <c r="H629" s="286"/>
      <c r="I629" s="287"/>
      <c r="J629" s="286"/>
      <c r="K629" s="287"/>
      <c r="L629" s="286"/>
      <c r="M629" s="287"/>
      <c r="N629" s="286"/>
      <c r="O629" s="287"/>
      <c r="P629" s="286"/>
      <c r="Q629" s="287"/>
      <c r="R629" s="286"/>
      <c r="S629" s="287"/>
      <c r="T629" s="286"/>
      <c r="U629" s="287"/>
      <c r="V629" s="286"/>
      <c r="W629" s="287"/>
      <c r="X629" s="286"/>
      <c r="Y629" s="287"/>
      <c r="Z629" s="65"/>
    </row>
    <row r="630">
      <c r="A630" s="215"/>
      <c r="B630" s="285"/>
      <c r="C630" s="285"/>
      <c r="D630" s="286"/>
      <c r="E630" s="287"/>
      <c r="F630" s="286"/>
      <c r="G630" s="287"/>
      <c r="H630" s="286"/>
      <c r="I630" s="287"/>
      <c r="J630" s="286"/>
      <c r="K630" s="287"/>
      <c r="L630" s="286"/>
      <c r="M630" s="287"/>
      <c r="N630" s="286"/>
      <c r="O630" s="287"/>
      <c r="P630" s="286"/>
      <c r="Q630" s="287"/>
      <c r="R630" s="286"/>
      <c r="S630" s="287"/>
      <c r="T630" s="286"/>
      <c r="U630" s="287"/>
      <c r="V630" s="286"/>
      <c r="W630" s="287"/>
      <c r="X630" s="286"/>
      <c r="Y630" s="287"/>
      <c r="Z630" s="65"/>
    </row>
    <row r="631">
      <c r="A631" s="215"/>
      <c r="B631" s="285"/>
      <c r="C631" s="285"/>
      <c r="D631" s="286"/>
      <c r="E631" s="287"/>
      <c r="F631" s="286"/>
      <c r="G631" s="287"/>
      <c r="H631" s="286"/>
      <c r="I631" s="287"/>
      <c r="J631" s="286"/>
      <c r="K631" s="287"/>
      <c r="L631" s="286"/>
      <c r="M631" s="287"/>
      <c r="N631" s="286"/>
      <c r="O631" s="287"/>
      <c r="P631" s="286"/>
      <c r="Q631" s="287"/>
      <c r="R631" s="286"/>
      <c r="S631" s="287"/>
      <c r="T631" s="286"/>
      <c r="U631" s="287"/>
      <c r="V631" s="286"/>
      <c r="W631" s="287"/>
      <c r="X631" s="286"/>
      <c r="Y631" s="287"/>
      <c r="Z631" s="65"/>
    </row>
    <row r="632">
      <c r="A632" s="215"/>
      <c r="B632" s="285"/>
      <c r="C632" s="285"/>
      <c r="D632" s="286"/>
      <c r="E632" s="287"/>
      <c r="F632" s="286"/>
      <c r="G632" s="287"/>
      <c r="H632" s="286"/>
      <c r="I632" s="287"/>
      <c r="J632" s="286"/>
      <c r="K632" s="287"/>
      <c r="L632" s="286"/>
      <c r="M632" s="287"/>
      <c r="N632" s="286"/>
      <c r="O632" s="287"/>
      <c r="P632" s="286"/>
      <c r="Q632" s="287"/>
      <c r="R632" s="286"/>
      <c r="S632" s="287"/>
      <c r="T632" s="286"/>
      <c r="U632" s="287"/>
      <c r="V632" s="286"/>
      <c r="W632" s="287"/>
      <c r="X632" s="286"/>
      <c r="Y632" s="287"/>
      <c r="Z632" s="65"/>
    </row>
    <row r="633">
      <c r="A633" s="215"/>
      <c r="B633" s="285"/>
      <c r="C633" s="285"/>
      <c r="D633" s="286"/>
      <c r="E633" s="287"/>
      <c r="F633" s="286"/>
      <c r="G633" s="287"/>
      <c r="H633" s="286"/>
      <c r="I633" s="287"/>
      <c r="J633" s="286"/>
      <c r="K633" s="287"/>
      <c r="L633" s="286"/>
      <c r="M633" s="287"/>
      <c r="N633" s="286"/>
      <c r="O633" s="287"/>
      <c r="P633" s="286"/>
      <c r="Q633" s="287"/>
      <c r="R633" s="286"/>
      <c r="S633" s="287"/>
      <c r="T633" s="286"/>
      <c r="U633" s="287"/>
      <c r="V633" s="286"/>
      <c r="W633" s="287"/>
      <c r="X633" s="286"/>
      <c r="Y633" s="287"/>
      <c r="Z633" s="65"/>
    </row>
    <row r="634">
      <c r="A634" s="215"/>
      <c r="B634" s="285"/>
      <c r="C634" s="285"/>
      <c r="D634" s="286"/>
      <c r="E634" s="287"/>
      <c r="F634" s="286"/>
      <c r="G634" s="287"/>
      <c r="H634" s="286"/>
      <c r="I634" s="287"/>
      <c r="J634" s="286"/>
      <c r="K634" s="287"/>
      <c r="L634" s="286"/>
      <c r="M634" s="287"/>
      <c r="N634" s="286"/>
      <c r="O634" s="287"/>
      <c r="P634" s="286"/>
      <c r="Q634" s="287"/>
      <c r="R634" s="286"/>
      <c r="S634" s="287"/>
      <c r="T634" s="286"/>
      <c r="U634" s="287"/>
      <c r="V634" s="286"/>
      <c r="W634" s="287"/>
      <c r="X634" s="286"/>
      <c r="Y634" s="287"/>
      <c r="Z634" s="65"/>
    </row>
    <row r="635">
      <c r="A635" s="215"/>
      <c r="B635" s="285"/>
      <c r="C635" s="285"/>
      <c r="D635" s="286"/>
      <c r="E635" s="287"/>
      <c r="F635" s="286"/>
      <c r="G635" s="287"/>
      <c r="H635" s="286"/>
      <c r="I635" s="287"/>
      <c r="J635" s="286"/>
      <c r="K635" s="287"/>
      <c r="L635" s="286"/>
      <c r="M635" s="287"/>
      <c r="N635" s="286"/>
      <c r="O635" s="287"/>
      <c r="P635" s="286"/>
      <c r="Q635" s="287"/>
      <c r="R635" s="286"/>
      <c r="S635" s="287"/>
      <c r="T635" s="286"/>
      <c r="U635" s="287"/>
      <c r="V635" s="286"/>
      <c r="W635" s="287"/>
      <c r="X635" s="286"/>
      <c r="Y635" s="287"/>
      <c r="Z635" s="65"/>
    </row>
    <row r="636">
      <c r="A636" s="215"/>
      <c r="B636" s="285"/>
      <c r="C636" s="285"/>
      <c r="D636" s="286"/>
      <c r="E636" s="287"/>
      <c r="F636" s="286"/>
      <c r="G636" s="287"/>
      <c r="H636" s="286"/>
      <c r="I636" s="287"/>
      <c r="J636" s="286"/>
      <c r="K636" s="287"/>
      <c r="L636" s="286"/>
      <c r="M636" s="287"/>
      <c r="N636" s="286"/>
      <c r="O636" s="287"/>
      <c r="P636" s="286"/>
      <c r="Q636" s="287"/>
      <c r="R636" s="286"/>
      <c r="S636" s="287"/>
      <c r="T636" s="286"/>
      <c r="U636" s="287"/>
      <c r="V636" s="286"/>
      <c r="W636" s="287"/>
      <c r="X636" s="286"/>
      <c r="Y636" s="287"/>
      <c r="Z636" s="65"/>
    </row>
    <row r="637">
      <c r="A637" s="215"/>
      <c r="B637" s="285"/>
      <c r="C637" s="285"/>
      <c r="D637" s="286"/>
      <c r="E637" s="287"/>
      <c r="F637" s="286"/>
      <c r="G637" s="287"/>
      <c r="H637" s="286"/>
      <c r="I637" s="287"/>
      <c r="J637" s="286"/>
      <c r="K637" s="287"/>
      <c r="L637" s="286"/>
      <c r="M637" s="287"/>
      <c r="N637" s="286"/>
      <c r="O637" s="287"/>
      <c r="P637" s="286"/>
      <c r="Q637" s="287"/>
      <c r="R637" s="286"/>
      <c r="S637" s="287"/>
      <c r="T637" s="286"/>
      <c r="U637" s="287"/>
      <c r="V637" s="286"/>
      <c r="W637" s="287"/>
      <c r="X637" s="286"/>
      <c r="Y637" s="287"/>
      <c r="Z637" s="65"/>
    </row>
    <row r="638">
      <c r="A638" s="215"/>
      <c r="B638" s="285"/>
      <c r="C638" s="285"/>
      <c r="D638" s="286"/>
      <c r="E638" s="287"/>
      <c r="F638" s="286"/>
      <c r="G638" s="287"/>
      <c r="H638" s="286"/>
      <c r="I638" s="287"/>
      <c r="J638" s="286"/>
      <c r="K638" s="287"/>
      <c r="L638" s="286"/>
      <c r="M638" s="287"/>
      <c r="N638" s="286"/>
      <c r="O638" s="287"/>
      <c r="P638" s="286"/>
      <c r="Q638" s="287"/>
      <c r="R638" s="286"/>
      <c r="S638" s="287"/>
      <c r="T638" s="286"/>
      <c r="U638" s="287"/>
      <c r="V638" s="286"/>
      <c r="W638" s="287"/>
      <c r="X638" s="286"/>
      <c r="Y638" s="287"/>
      <c r="Z638" s="65"/>
    </row>
    <row r="639">
      <c r="A639" s="215"/>
      <c r="B639" s="285"/>
      <c r="C639" s="285"/>
      <c r="D639" s="286"/>
      <c r="E639" s="287"/>
      <c r="F639" s="286"/>
      <c r="G639" s="287"/>
      <c r="H639" s="286"/>
      <c r="I639" s="287"/>
      <c r="J639" s="286"/>
      <c r="K639" s="287"/>
      <c r="L639" s="286"/>
      <c r="M639" s="287"/>
      <c r="N639" s="286"/>
      <c r="O639" s="287"/>
      <c r="P639" s="286"/>
      <c r="Q639" s="287"/>
      <c r="R639" s="286"/>
      <c r="S639" s="287"/>
      <c r="T639" s="286"/>
      <c r="U639" s="287"/>
      <c r="V639" s="286"/>
      <c r="W639" s="287"/>
      <c r="X639" s="286"/>
      <c r="Y639" s="287"/>
      <c r="Z639" s="65"/>
    </row>
    <row r="640">
      <c r="A640" s="215"/>
      <c r="B640" s="285"/>
      <c r="C640" s="285"/>
      <c r="D640" s="286"/>
      <c r="E640" s="287"/>
      <c r="F640" s="286"/>
      <c r="G640" s="287"/>
      <c r="H640" s="286"/>
      <c r="I640" s="287"/>
      <c r="J640" s="286"/>
      <c r="K640" s="287"/>
      <c r="L640" s="286"/>
      <c r="M640" s="287"/>
      <c r="N640" s="286"/>
      <c r="O640" s="287"/>
      <c r="P640" s="286"/>
      <c r="Q640" s="287"/>
      <c r="R640" s="286"/>
      <c r="S640" s="287"/>
      <c r="T640" s="286"/>
      <c r="U640" s="287"/>
      <c r="V640" s="286"/>
      <c r="W640" s="287"/>
      <c r="X640" s="286"/>
      <c r="Y640" s="287"/>
      <c r="Z640" s="65"/>
    </row>
    <row r="641">
      <c r="A641" s="215"/>
      <c r="B641" s="285"/>
      <c r="C641" s="285"/>
      <c r="D641" s="286"/>
      <c r="E641" s="287"/>
      <c r="F641" s="286"/>
      <c r="G641" s="287"/>
      <c r="H641" s="286"/>
      <c r="I641" s="287"/>
      <c r="J641" s="286"/>
      <c r="K641" s="287"/>
      <c r="L641" s="286"/>
      <c r="M641" s="287"/>
      <c r="N641" s="286"/>
      <c r="O641" s="287"/>
      <c r="P641" s="286"/>
      <c r="Q641" s="287"/>
      <c r="R641" s="286"/>
      <c r="S641" s="287"/>
      <c r="T641" s="286"/>
      <c r="U641" s="287"/>
      <c r="V641" s="286"/>
      <c r="W641" s="287"/>
      <c r="X641" s="286"/>
      <c r="Y641" s="287"/>
      <c r="Z641" s="65"/>
    </row>
    <row r="642">
      <c r="A642" s="215"/>
      <c r="B642" s="285"/>
      <c r="C642" s="285"/>
      <c r="D642" s="286"/>
      <c r="E642" s="287"/>
      <c r="F642" s="286"/>
      <c r="G642" s="287"/>
      <c r="H642" s="286"/>
      <c r="I642" s="287"/>
      <c r="J642" s="286"/>
      <c r="K642" s="287"/>
      <c r="L642" s="286"/>
      <c r="M642" s="287"/>
      <c r="N642" s="286"/>
      <c r="O642" s="287"/>
      <c r="P642" s="286"/>
      <c r="Q642" s="287"/>
      <c r="R642" s="286"/>
      <c r="S642" s="287"/>
      <c r="T642" s="286"/>
      <c r="U642" s="287"/>
      <c r="V642" s="286"/>
      <c r="W642" s="287"/>
      <c r="X642" s="286"/>
      <c r="Y642" s="287"/>
      <c r="Z642" s="65"/>
    </row>
    <row r="643">
      <c r="A643" s="215"/>
      <c r="B643" s="285"/>
      <c r="C643" s="285"/>
      <c r="D643" s="286"/>
      <c r="E643" s="287"/>
      <c r="F643" s="286"/>
      <c r="G643" s="287"/>
      <c r="H643" s="286"/>
      <c r="I643" s="287"/>
      <c r="J643" s="286"/>
      <c r="K643" s="287"/>
      <c r="L643" s="286"/>
      <c r="M643" s="287"/>
      <c r="N643" s="286"/>
      <c r="O643" s="287"/>
      <c r="P643" s="286"/>
      <c r="Q643" s="287"/>
      <c r="R643" s="286"/>
      <c r="S643" s="287"/>
      <c r="T643" s="286"/>
      <c r="U643" s="287"/>
      <c r="V643" s="286"/>
      <c r="W643" s="287"/>
      <c r="X643" s="286"/>
      <c r="Y643" s="287"/>
      <c r="Z643" s="65"/>
    </row>
    <row r="644">
      <c r="A644" s="215"/>
      <c r="B644" s="285"/>
      <c r="C644" s="285"/>
      <c r="D644" s="286"/>
      <c r="E644" s="287"/>
      <c r="F644" s="286"/>
      <c r="G644" s="287"/>
      <c r="H644" s="286"/>
      <c r="I644" s="287"/>
      <c r="J644" s="286"/>
      <c r="K644" s="287"/>
      <c r="L644" s="286"/>
      <c r="M644" s="287"/>
      <c r="N644" s="286"/>
      <c r="O644" s="287"/>
      <c r="P644" s="286"/>
      <c r="Q644" s="287"/>
      <c r="R644" s="286"/>
      <c r="S644" s="287"/>
      <c r="T644" s="286"/>
      <c r="U644" s="287"/>
      <c r="V644" s="286"/>
      <c r="W644" s="287"/>
      <c r="X644" s="286"/>
      <c r="Y644" s="287"/>
      <c r="Z644" s="65"/>
    </row>
    <row r="645">
      <c r="A645" s="215"/>
      <c r="B645" s="285"/>
      <c r="C645" s="285"/>
      <c r="D645" s="286"/>
      <c r="E645" s="287"/>
      <c r="F645" s="286"/>
      <c r="G645" s="287"/>
      <c r="H645" s="286"/>
      <c r="I645" s="287"/>
      <c r="J645" s="286"/>
      <c r="K645" s="287"/>
      <c r="L645" s="286"/>
      <c r="M645" s="287"/>
      <c r="N645" s="286"/>
      <c r="O645" s="287"/>
      <c r="P645" s="286"/>
      <c r="Q645" s="287"/>
      <c r="R645" s="286"/>
      <c r="S645" s="287"/>
      <c r="T645" s="286"/>
      <c r="U645" s="287"/>
      <c r="V645" s="286"/>
      <c r="W645" s="287"/>
      <c r="X645" s="286"/>
      <c r="Y645" s="287"/>
      <c r="Z645" s="65"/>
    </row>
    <row r="646">
      <c r="A646" s="215"/>
      <c r="B646" s="285"/>
      <c r="C646" s="285"/>
      <c r="D646" s="286"/>
      <c r="E646" s="287"/>
      <c r="F646" s="286"/>
      <c r="G646" s="287"/>
      <c r="H646" s="286"/>
      <c r="I646" s="287"/>
      <c r="J646" s="286"/>
      <c r="K646" s="287"/>
      <c r="L646" s="286"/>
      <c r="M646" s="287"/>
      <c r="N646" s="286"/>
      <c r="O646" s="287"/>
      <c r="P646" s="286"/>
      <c r="Q646" s="287"/>
      <c r="R646" s="286"/>
      <c r="S646" s="287"/>
      <c r="T646" s="286"/>
      <c r="U646" s="287"/>
      <c r="V646" s="286"/>
      <c r="W646" s="287"/>
      <c r="X646" s="286"/>
      <c r="Y646" s="287"/>
      <c r="Z646" s="65"/>
    </row>
    <row r="647">
      <c r="A647" s="215"/>
      <c r="B647" s="285"/>
      <c r="C647" s="285"/>
      <c r="D647" s="286"/>
      <c r="E647" s="287"/>
      <c r="F647" s="286"/>
      <c r="G647" s="287"/>
      <c r="H647" s="286"/>
      <c r="I647" s="287"/>
      <c r="J647" s="286"/>
      <c r="K647" s="287"/>
      <c r="L647" s="286"/>
      <c r="M647" s="287"/>
      <c r="N647" s="286"/>
      <c r="O647" s="287"/>
      <c r="P647" s="286"/>
      <c r="Q647" s="287"/>
      <c r="R647" s="286"/>
      <c r="S647" s="287"/>
      <c r="T647" s="286"/>
      <c r="U647" s="287"/>
      <c r="V647" s="286"/>
      <c r="W647" s="287"/>
      <c r="X647" s="286"/>
      <c r="Y647" s="287"/>
      <c r="Z647" s="65"/>
    </row>
    <row r="648">
      <c r="A648" s="215"/>
      <c r="B648" s="285"/>
      <c r="C648" s="285"/>
      <c r="D648" s="286"/>
      <c r="E648" s="287"/>
      <c r="F648" s="286"/>
      <c r="G648" s="287"/>
      <c r="H648" s="286"/>
      <c r="I648" s="287"/>
      <c r="J648" s="286"/>
      <c r="K648" s="287"/>
      <c r="L648" s="286"/>
      <c r="M648" s="287"/>
      <c r="N648" s="286"/>
      <c r="O648" s="287"/>
      <c r="P648" s="286"/>
      <c r="Q648" s="287"/>
      <c r="R648" s="286"/>
      <c r="S648" s="287"/>
      <c r="T648" s="286"/>
      <c r="U648" s="287"/>
      <c r="V648" s="286"/>
      <c r="W648" s="287"/>
      <c r="X648" s="286"/>
      <c r="Y648" s="287"/>
      <c r="Z648" s="65"/>
    </row>
    <row r="649">
      <c r="A649" s="215"/>
      <c r="B649" s="285"/>
      <c r="C649" s="285"/>
      <c r="D649" s="286"/>
      <c r="E649" s="287"/>
      <c r="F649" s="286"/>
      <c r="G649" s="287"/>
      <c r="H649" s="286"/>
      <c r="I649" s="287"/>
      <c r="J649" s="286"/>
      <c r="K649" s="287"/>
      <c r="L649" s="286"/>
      <c r="M649" s="287"/>
      <c r="N649" s="286"/>
      <c r="O649" s="287"/>
      <c r="P649" s="286"/>
      <c r="Q649" s="287"/>
      <c r="R649" s="286"/>
      <c r="S649" s="287"/>
      <c r="T649" s="286"/>
      <c r="U649" s="287"/>
      <c r="V649" s="286"/>
      <c r="W649" s="287"/>
      <c r="X649" s="286"/>
      <c r="Y649" s="287"/>
      <c r="Z649" s="65"/>
    </row>
    <row r="650">
      <c r="A650" s="215"/>
      <c r="B650" s="285"/>
      <c r="C650" s="285"/>
      <c r="D650" s="286"/>
      <c r="E650" s="287"/>
      <c r="F650" s="286"/>
      <c r="G650" s="287"/>
      <c r="H650" s="286"/>
      <c r="I650" s="287"/>
      <c r="J650" s="286"/>
      <c r="K650" s="287"/>
      <c r="L650" s="286"/>
      <c r="M650" s="287"/>
      <c r="N650" s="286"/>
      <c r="O650" s="287"/>
      <c r="P650" s="286"/>
      <c r="Q650" s="287"/>
      <c r="R650" s="286"/>
      <c r="S650" s="287"/>
      <c r="T650" s="286"/>
      <c r="U650" s="287"/>
      <c r="V650" s="286"/>
      <c r="W650" s="287"/>
      <c r="X650" s="286"/>
      <c r="Y650" s="287"/>
      <c r="Z650" s="65"/>
    </row>
    <row r="651">
      <c r="A651" s="215"/>
      <c r="B651" s="285"/>
      <c r="C651" s="285"/>
      <c r="D651" s="286"/>
      <c r="E651" s="287"/>
      <c r="F651" s="286"/>
      <c r="G651" s="287"/>
      <c r="H651" s="286"/>
      <c r="I651" s="287"/>
      <c r="J651" s="286"/>
      <c r="K651" s="287"/>
      <c r="L651" s="286"/>
      <c r="M651" s="287"/>
      <c r="N651" s="286"/>
      <c r="O651" s="287"/>
      <c r="P651" s="286"/>
      <c r="Q651" s="287"/>
      <c r="R651" s="286"/>
      <c r="S651" s="287"/>
      <c r="T651" s="286"/>
      <c r="U651" s="287"/>
      <c r="V651" s="286"/>
      <c r="W651" s="287"/>
      <c r="X651" s="286"/>
      <c r="Y651" s="287"/>
      <c r="Z651" s="65"/>
    </row>
    <row r="652">
      <c r="A652" s="215"/>
      <c r="B652" s="285"/>
      <c r="C652" s="285"/>
      <c r="D652" s="286"/>
      <c r="E652" s="287"/>
      <c r="F652" s="286"/>
      <c r="G652" s="287"/>
      <c r="H652" s="286"/>
      <c r="I652" s="287"/>
      <c r="J652" s="286"/>
      <c r="K652" s="287"/>
      <c r="L652" s="286"/>
      <c r="M652" s="287"/>
      <c r="N652" s="286"/>
      <c r="O652" s="287"/>
      <c r="P652" s="286"/>
      <c r="Q652" s="287"/>
      <c r="R652" s="286"/>
      <c r="S652" s="287"/>
      <c r="T652" s="286"/>
      <c r="U652" s="287"/>
      <c r="V652" s="286"/>
      <c r="W652" s="287"/>
      <c r="X652" s="286"/>
      <c r="Y652" s="287"/>
      <c r="Z652" s="65"/>
    </row>
    <row r="653">
      <c r="A653" s="215"/>
      <c r="B653" s="285"/>
      <c r="C653" s="285"/>
      <c r="D653" s="286"/>
      <c r="E653" s="287"/>
      <c r="F653" s="286"/>
      <c r="G653" s="287"/>
      <c r="H653" s="286"/>
      <c r="I653" s="287"/>
      <c r="J653" s="286"/>
      <c r="K653" s="287"/>
      <c r="L653" s="286"/>
      <c r="M653" s="287"/>
      <c r="N653" s="286"/>
      <c r="O653" s="287"/>
      <c r="P653" s="286"/>
      <c r="Q653" s="287"/>
      <c r="R653" s="286"/>
      <c r="S653" s="287"/>
      <c r="T653" s="286"/>
      <c r="U653" s="287"/>
      <c r="V653" s="286"/>
      <c r="W653" s="287"/>
      <c r="X653" s="286"/>
      <c r="Y653" s="287"/>
      <c r="Z653" s="65"/>
    </row>
    <row r="654">
      <c r="A654" s="215"/>
      <c r="B654" s="285"/>
      <c r="C654" s="285"/>
      <c r="D654" s="286"/>
      <c r="E654" s="287"/>
      <c r="F654" s="286"/>
      <c r="G654" s="287"/>
      <c r="H654" s="286"/>
      <c r="I654" s="287"/>
      <c r="J654" s="286"/>
      <c r="K654" s="287"/>
      <c r="L654" s="286"/>
      <c r="M654" s="287"/>
      <c r="N654" s="286"/>
      <c r="O654" s="287"/>
      <c r="P654" s="286"/>
      <c r="Q654" s="287"/>
      <c r="R654" s="286"/>
      <c r="S654" s="287"/>
      <c r="T654" s="286"/>
      <c r="U654" s="287"/>
      <c r="V654" s="286"/>
      <c r="W654" s="287"/>
      <c r="X654" s="286"/>
      <c r="Y654" s="287"/>
      <c r="Z654" s="65"/>
    </row>
    <row r="655">
      <c r="A655" s="215"/>
      <c r="B655" s="285"/>
      <c r="C655" s="285"/>
      <c r="D655" s="286"/>
      <c r="E655" s="287"/>
      <c r="F655" s="286"/>
      <c r="G655" s="287"/>
      <c r="H655" s="286"/>
      <c r="I655" s="287"/>
      <c r="J655" s="286"/>
      <c r="K655" s="287"/>
      <c r="L655" s="286"/>
      <c r="M655" s="287"/>
      <c r="N655" s="286"/>
      <c r="O655" s="287"/>
      <c r="P655" s="286"/>
      <c r="Q655" s="287"/>
      <c r="R655" s="286"/>
      <c r="S655" s="287"/>
      <c r="T655" s="286"/>
      <c r="U655" s="287"/>
      <c r="V655" s="286"/>
      <c r="W655" s="287"/>
      <c r="X655" s="286"/>
      <c r="Y655" s="287"/>
      <c r="Z655" s="65"/>
    </row>
    <row r="656">
      <c r="A656" s="215"/>
      <c r="B656" s="285"/>
      <c r="C656" s="285"/>
      <c r="D656" s="286"/>
      <c r="E656" s="287"/>
      <c r="F656" s="286"/>
      <c r="G656" s="287"/>
      <c r="H656" s="286"/>
      <c r="I656" s="287"/>
      <c r="J656" s="286"/>
      <c r="K656" s="287"/>
      <c r="L656" s="286"/>
      <c r="M656" s="287"/>
      <c r="N656" s="286"/>
      <c r="O656" s="287"/>
      <c r="P656" s="286"/>
      <c r="Q656" s="287"/>
      <c r="R656" s="286"/>
      <c r="S656" s="287"/>
      <c r="T656" s="286"/>
      <c r="U656" s="287"/>
      <c r="V656" s="286"/>
      <c r="W656" s="287"/>
      <c r="X656" s="286"/>
      <c r="Y656" s="287"/>
      <c r="Z656" s="65"/>
    </row>
    <row r="657">
      <c r="A657" s="215"/>
      <c r="B657" s="285"/>
      <c r="C657" s="285"/>
      <c r="D657" s="286"/>
      <c r="E657" s="287"/>
      <c r="F657" s="286"/>
      <c r="G657" s="287"/>
      <c r="H657" s="286"/>
      <c r="I657" s="287"/>
      <c r="J657" s="286"/>
      <c r="K657" s="287"/>
      <c r="L657" s="286"/>
      <c r="M657" s="287"/>
      <c r="N657" s="286"/>
      <c r="O657" s="287"/>
      <c r="P657" s="286"/>
      <c r="Q657" s="287"/>
      <c r="R657" s="286"/>
      <c r="S657" s="287"/>
      <c r="T657" s="286"/>
      <c r="U657" s="287"/>
      <c r="V657" s="286"/>
      <c r="W657" s="287"/>
      <c r="X657" s="286"/>
      <c r="Y657" s="287"/>
      <c r="Z657" s="65"/>
    </row>
    <row r="658">
      <c r="A658" s="215"/>
      <c r="B658" s="285"/>
      <c r="C658" s="285"/>
      <c r="D658" s="286"/>
      <c r="E658" s="287"/>
      <c r="F658" s="286"/>
      <c r="G658" s="287"/>
      <c r="H658" s="286"/>
      <c r="I658" s="287"/>
      <c r="J658" s="286"/>
      <c r="K658" s="287"/>
      <c r="L658" s="286"/>
      <c r="M658" s="287"/>
      <c r="N658" s="286"/>
      <c r="O658" s="287"/>
      <c r="P658" s="286"/>
      <c r="Q658" s="287"/>
      <c r="R658" s="286"/>
      <c r="S658" s="287"/>
      <c r="T658" s="286"/>
      <c r="U658" s="287"/>
      <c r="V658" s="286"/>
      <c r="W658" s="287"/>
      <c r="X658" s="286"/>
      <c r="Y658" s="287"/>
      <c r="Z658" s="65"/>
    </row>
    <row r="659">
      <c r="A659" s="215"/>
      <c r="B659" s="285"/>
      <c r="C659" s="285"/>
      <c r="D659" s="286"/>
      <c r="E659" s="287"/>
      <c r="F659" s="286"/>
      <c r="G659" s="287"/>
      <c r="H659" s="286"/>
      <c r="I659" s="287"/>
      <c r="J659" s="286"/>
      <c r="K659" s="287"/>
      <c r="L659" s="286"/>
      <c r="M659" s="287"/>
      <c r="N659" s="286"/>
      <c r="O659" s="287"/>
      <c r="P659" s="286"/>
      <c r="Q659" s="287"/>
      <c r="R659" s="286"/>
      <c r="S659" s="287"/>
      <c r="T659" s="286"/>
      <c r="U659" s="287"/>
      <c r="V659" s="286"/>
      <c r="W659" s="287"/>
      <c r="X659" s="286"/>
      <c r="Y659" s="287"/>
      <c r="Z659" s="65"/>
    </row>
    <row r="660">
      <c r="A660" s="215"/>
      <c r="B660" s="285"/>
      <c r="C660" s="285"/>
      <c r="D660" s="286"/>
      <c r="E660" s="287"/>
      <c r="F660" s="286"/>
      <c r="G660" s="287"/>
      <c r="H660" s="286"/>
      <c r="I660" s="287"/>
      <c r="J660" s="286"/>
      <c r="K660" s="287"/>
      <c r="L660" s="286"/>
      <c r="M660" s="287"/>
      <c r="N660" s="286"/>
      <c r="O660" s="287"/>
      <c r="P660" s="286"/>
      <c r="Q660" s="287"/>
      <c r="R660" s="286"/>
      <c r="S660" s="287"/>
      <c r="T660" s="286"/>
      <c r="U660" s="287"/>
      <c r="V660" s="286"/>
      <c r="W660" s="287"/>
      <c r="X660" s="286"/>
      <c r="Y660" s="287"/>
      <c r="Z660" s="65"/>
    </row>
    <row r="661">
      <c r="A661" s="215"/>
      <c r="B661" s="285"/>
      <c r="C661" s="285"/>
      <c r="D661" s="286"/>
      <c r="E661" s="287"/>
      <c r="F661" s="286"/>
      <c r="G661" s="287"/>
      <c r="H661" s="286"/>
      <c r="I661" s="287"/>
      <c r="J661" s="286"/>
      <c r="K661" s="287"/>
      <c r="L661" s="286"/>
      <c r="M661" s="287"/>
      <c r="N661" s="286"/>
      <c r="O661" s="287"/>
      <c r="P661" s="286"/>
      <c r="Q661" s="287"/>
      <c r="R661" s="286"/>
      <c r="S661" s="287"/>
      <c r="T661" s="286"/>
      <c r="U661" s="287"/>
      <c r="V661" s="286"/>
      <c r="W661" s="287"/>
      <c r="X661" s="286"/>
      <c r="Y661" s="287"/>
      <c r="Z661" s="65"/>
    </row>
    <row r="662">
      <c r="A662" s="215"/>
      <c r="B662" s="285"/>
      <c r="C662" s="285"/>
      <c r="D662" s="286"/>
      <c r="E662" s="287"/>
      <c r="F662" s="286"/>
      <c r="G662" s="287"/>
      <c r="H662" s="286"/>
      <c r="I662" s="287"/>
      <c r="J662" s="286"/>
      <c r="K662" s="287"/>
      <c r="L662" s="286"/>
      <c r="M662" s="287"/>
      <c r="N662" s="286"/>
      <c r="O662" s="287"/>
      <c r="P662" s="286"/>
      <c r="Q662" s="287"/>
      <c r="R662" s="286"/>
      <c r="S662" s="287"/>
      <c r="T662" s="286"/>
      <c r="U662" s="287"/>
      <c r="V662" s="286"/>
      <c r="W662" s="287"/>
      <c r="X662" s="286"/>
      <c r="Y662" s="287"/>
      <c r="Z662" s="65"/>
    </row>
    <row r="663">
      <c r="A663" s="215"/>
      <c r="B663" s="285"/>
      <c r="C663" s="285"/>
      <c r="D663" s="286"/>
      <c r="E663" s="287"/>
      <c r="F663" s="286"/>
      <c r="G663" s="287"/>
      <c r="H663" s="286"/>
      <c r="I663" s="287"/>
      <c r="J663" s="286"/>
      <c r="K663" s="287"/>
      <c r="L663" s="286"/>
      <c r="M663" s="287"/>
      <c r="N663" s="286"/>
      <c r="O663" s="287"/>
      <c r="P663" s="286"/>
      <c r="Q663" s="287"/>
      <c r="R663" s="286"/>
      <c r="S663" s="287"/>
      <c r="T663" s="286"/>
      <c r="U663" s="287"/>
      <c r="V663" s="286"/>
      <c r="W663" s="287"/>
      <c r="X663" s="286"/>
      <c r="Y663" s="287"/>
      <c r="Z663" s="65"/>
    </row>
    <row r="664">
      <c r="A664" s="215"/>
      <c r="B664" s="285"/>
      <c r="C664" s="285"/>
      <c r="D664" s="286"/>
      <c r="E664" s="287"/>
      <c r="F664" s="286"/>
      <c r="G664" s="287"/>
      <c r="H664" s="286"/>
      <c r="I664" s="287"/>
      <c r="J664" s="286"/>
      <c r="K664" s="287"/>
      <c r="L664" s="286"/>
      <c r="M664" s="287"/>
      <c r="N664" s="286"/>
      <c r="O664" s="287"/>
      <c r="P664" s="286"/>
      <c r="Q664" s="287"/>
      <c r="R664" s="286"/>
      <c r="S664" s="287"/>
      <c r="T664" s="286"/>
      <c r="U664" s="287"/>
      <c r="V664" s="286"/>
      <c r="W664" s="287"/>
      <c r="X664" s="286"/>
      <c r="Y664" s="287"/>
      <c r="Z664" s="65"/>
    </row>
    <row r="665">
      <c r="A665" s="215"/>
      <c r="B665" s="285"/>
      <c r="C665" s="285"/>
      <c r="D665" s="286"/>
      <c r="E665" s="287"/>
      <c r="F665" s="286"/>
      <c r="G665" s="287"/>
      <c r="H665" s="286"/>
      <c r="I665" s="287"/>
      <c r="J665" s="286"/>
      <c r="K665" s="287"/>
      <c r="L665" s="286"/>
      <c r="M665" s="287"/>
      <c r="N665" s="286"/>
      <c r="O665" s="287"/>
      <c r="P665" s="286"/>
      <c r="Q665" s="287"/>
      <c r="R665" s="286"/>
      <c r="S665" s="287"/>
      <c r="T665" s="286"/>
      <c r="U665" s="287"/>
      <c r="V665" s="286"/>
      <c r="W665" s="287"/>
      <c r="X665" s="286"/>
      <c r="Y665" s="287"/>
      <c r="Z665" s="65"/>
    </row>
    <row r="666">
      <c r="A666" s="215"/>
      <c r="B666" s="285"/>
      <c r="C666" s="285"/>
      <c r="D666" s="286"/>
      <c r="E666" s="287"/>
      <c r="F666" s="286"/>
      <c r="G666" s="287"/>
      <c r="H666" s="286"/>
      <c r="I666" s="287"/>
      <c r="J666" s="286"/>
      <c r="K666" s="287"/>
      <c r="L666" s="286"/>
      <c r="M666" s="287"/>
      <c r="N666" s="286"/>
      <c r="O666" s="287"/>
      <c r="P666" s="286"/>
      <c r="Q666" s="287"/>
      <c r="R666" s="286"/>
      <c r="S666" s="287"/>
      <c r="T666" s="286"/>
      <c r="U666" s="287"/>
      <c r="V666" s="286"/>
      <c r="W666" s="287"/>
      <c r="X666" s="286"/>
      <c r="Y666" s="287"/>
      <c r="Z666" s="65"/>
    </row>
    <row r="667">
      <c r="A667" s="215"/>
      <c r="B667" s="285"/>
      <c r="C667" s="285"/>
      <c r="D667" s="286"/>
      <c r="E667" s="287"/>
      <c r="F667" s="286"/>
      <c r="G667" s="287"/>
      <c r="H667" s="286"/>
      <c r="I667" s="287"/>
      <c r="J667" s="286"/>
      <c r="K667" s="287"/>
      <c r="L667" s="286"/>
      <c r="M667" s="287"/>
      <c r="N667" s="286"/>
      <c r="O667" s="287"/>
      <c r="P667" s="286"/>
      <c r="Q667" s="287"/>
      <c r="R667" s="286"/>
      <c r="S667" s="287"/>
      <c r="T667" s="286"/>
      <c r="U667" s="287"/>
      <c r="V667" s="286"/>
      <c r="W667" s="287"/>
      <c r="X667" s="286"/>
      <c r="Y667" s="287"/>
      <c r="Z667" s="65"/>
    </row>
    <row r="668">
      <c r="A668" s="215"/>
      <c r="B668" s="285"/>
      <c r="C668" s="285"/>
      <c r="D668" s="286"/>
      <c r="E668" s="287"/>
      <c r="F668" s="286"/>
      <c r="G668" s="287"/>
      <c r="H668" s="286"/>
      <c r="I668" s="287"/>
      <c r="J668" s="286"/>
      <c r="K668" s="287"/>
      <c r="L668" s="286"/>
      <c r="M668" s="287"/>
      <c r="N668" s="286"/>
      <c r="O668" s="287"/>
      <c r="P668" s="286"/>
      <c r="Q668" s="287"/>
      <c r="R668" s="286"/>
      <c r="S668" s="287"/>
      <c r="T668" s="286"/>
      <c r="U668" s="287"/>
      <c r="V668" s="286"/>
      <c r="W668" s="287"/>
      <c r="X668" s="286"/>
      <c r="Y668" s="287"/>
      <c r="Z668" s="65"/>
    </row>
    <row r="669">
      <c r="A669" s="215"/>
      <c r="B669" s="285"/>
      <c r="C669" s="285"/>
      <c r="D669" s="286"/>
      <c r="E669" s="287"/>
      <c r="F669" s="286"/>
      <c r="G669" s="287"/>
      <c r="H669" s="286"/>
      <c r="I669" s="287"/>
      <c r="J669" s="286"/>
      <c r="K669" s="287"/>
      <c r="L669" s="286"/>
      <c r="M669" s="287"/>
      <c r="N669" s="286"/>
      <c r="O669" s="287"/>
      <c r="P669" s="286"/>
      <c r="Q669" s="287"/>
      <c r="R669" s="286"/>
      <c r="S669" s="287"/>
      <c r="T669" s="286"/>
      <c r="U669" s="287"/>
      <c r="V669" s="286"/>
      <c r="W669" s="287"/>
      <c r="X669" s="286"/>
      <c r="Y669" s="287"/>
      <c r="Z669" s="65"/>
    </row>
    <row r="670">
      <c r="A670" s="215"/>
      <c r="B670" s="285"/>
      <c r="C670" s="285"/>
      <c r="D670" s="286"/>
      <c r="E670" s="287"/>
      <c r="F670" s="286"/>
      <c r="G670" s="287"/>
      <c r="H670" s="286"/>
      <c r="I670" s="287"/>
      <c r="J670" s="286"/>
      <c r="K670" s="287"/>
      <c r="L670" s="286"/>
      <c r="M670" s="287"/>
      <c r="N670" s="286"/>
      <c r="O670" s="287"/>
      <c r="P670" s="286"/>
      <c r="Q670" s="287"/>
      <c r="R670" s="286"/>
      <c r="S670" s="287"/>
      <c r="T670" s="286"/>
      <c r="U670" s="287"/>
      <c r="V670" s="286"/>
      <c r="W670" s="287"/>
      <c r="X670" s="286"/>
      <c r="Y670" s="287"/>
      <c r="Z670" s="65"/>
    </row>
    <row r="671">
      <c r="A671" s="215"/>
      <c r="B671" s="285"/>
      <c r="C671" s="285"/>
      <c r="D671" s="286"/>
      <c r="E671" s="287"/>
      <c r="F671" s="286"/>
      <c r="G671" s="287"/>
      <c r="H671" s="286"/>
      <c r="I671" s="287"/>
      <c r="J671" s="286"/>
      <c r="K671" s="287"/>
      <c r="L671" s="286"/>
      <c r="M671" s="287"/>
      <c r="N671" s="286"/>
      <c r="O671" s="287"/>
      <c r="P671" s="286"/>
      <c r="Q671" s="287"/>
      <c r="R671" s="286"/>
      <c r="S671" s="287"/>
      <c r="T671" s="286"/>
      <c r="U671" s="287"/>
      <c r="V671" s="286"/>
      <c r="W671" s="287"/>
      <c r="X671" s="286"/>
      <c r="Y671" s="287"/>
      <c r="Z671" s="65"/>
    </row>
    <row r="672">
      <c r="A672" s="215"/>
      <c r="B672" s="285"/>
      <c r="C672" s="285"/>
      <c r="D672" s="286"/>
      <c r="E672" s="287"/>
      <c r="F672" s="286"/>
      <c r="G672" s="287"/>
      <c r="H672" s="286"/>
      <c r="I672" s="287"/>
      <c r="J672" s="286"/>
      <c r="K672" s="287"/>
      <c r="L672" s="286"/>
      <c r="M672" s="287"/>
      <c r="N672" s="286"/>
      <c r="O672" s="287"/>
      <c r="P672" s="286"/>
      <c r="Q672" s="287"/>
      <c r="R672" s="286"/>
      <c r="S672" s="287"/>
      <c r="T672" s="286"/>
      <c r="U672" s="287"/>
      <c r="V672" s="286"/>
      <c r="W672" s="287"/>
      <c r="X672" s="286"/>
      <c r="Y672" s="287"/>
      <c r="Z672" s="65"/>
    </row>
    <row r="673">
      <c r="A673" s="215"/>
      <c r="B673" s="285"/>
      <c r="C673" s="285"/>
      <c r="D673" s="286"/>
      <c r="E673" s="287"/>
      <c r="F673" s="286"/>
      <c r="G673" s="287"/>
      <c r="H673" s="286"/>
      <c r="I673" s="287"/>
      <c r="J673" s="286"/>
      <c r="K673" s="287"/>
      <c r="L673" s="286"/>
      <c r="M673" s="287"/>
      <c r="N673" s="286"/>
      <c r="O673" s="287"/>
      <c r="P673" s="286"/>
      <c r="Q673" s="287"/>
      <c r="R673" s="286"/>
      <c r="S673" s="287"/>
      <c r="T673" s="286"/>
      <c r="U673" s="287"/>
      <c r="V673" s="286"/>
      <c r="W673" s="287"/>
      <c r="X673" s="286"/>
      <c r="Y673" s="287"/>
      <c r="Z673" s="65"/>
    </row>
    <row r="674">
      <c r="A674" s="215"/>
      <c r="B674" s="285"/>
      <c r="C674" s="285"/>
      <c r="D674" s="286"/>
      <c r="E674" s="287"/>
      <c r="F674" s="286"/>
      <c r="G674" s="287"/>
      <c r="H674" s="286"/>
      <c r="I674" s="287"/>
      <c r="J674" s="286"/>
      <c r="K674" s="287"/>
      <c r="L674" s="286"/>
      <c r="M674" s="287"/>
      <c r="N674" s="286"/>
      <c r="O674" s="287"/>
      <c r="P674" s="286"/>
      <c r="Q674" s="287"/>
      <c r="R674" s="286"/>
      <c r="S674" s="287"/>
      <c r="T674" s="286"/>
      <c r="U674" s="287"/>
      <c r="V674" s="286"/>
      <c r="W674" s="287"/>
      <c r="X674" s="286"/>
      <c r="Y674" s="287"/>
      <c r="Z674" s="65"/>
    </row>
    <row r="675">
      <c r="A675" s="215"/>
      <c r="B675" s="285"/>
      <c r="C675" s="285"/>
      <c r="D675" s="286"/>
      <c r="E675" s="287"/>
      <c r="F675" s="286"/>
      <c r="G675" s="287"/>
      <c r="H675" s="286"/>
      <c r="I675" s="287"/>
      <c r="J675" s="286"/>
      <c r="K675" s="287"/>
      <c r="L675" s="286"/>
      <c r="M675" s="287"/>
      <c r="N675" s="286"/>
      <c r="O675" s="287"/>
      <c r="P675" s="286"/>
      <c r="Q675" s="287"/>
      <c r="R675" s="286"/>
      <c r="S675" s="287"/>
      <c r="T675" s="286"/>
      <c r="U675" s="287"/>
      <c r="V675" s="286"/>
      <c r="W675" s="287"/>
      <c r="X675" s="286"/>
      <c r="Y675" s="287"/>
      <c r="Z675" s="65"/>
    </row>
    <row r="676">
      <c r="A676" s="215"/>
      <c r="B676" s="285"/>
      <c r="C676" s="285"/>
      <c r="D676" s="286"/>
      <c r="E676" s="287"/>
      <c r="F676" s="286"/>
      <c r="G676" s="287"/>
      <c r="H676" s="286"/>
      <c r="I676" s="287"/>
      <c r="J676" s="286"/>
      <c r="K676" s="287"/>
      <c r="L676" s="286"/>
      <c r="M676" s="287"/>
      <c r="N676" s="286"/>
      <c r="O676" s="287"/>
      <c r="P676" s="286"/>
      <c r="Q676" s="287"/>
      <c r="R676" s="286"/>
      <c r="S676" s="287"/>
      <c r="T676" s="286"/>
      <c r="U676" s="287"/>
      <c r="V676" s="286"/>
      <c r="W676" s="287"/>
      <c r="X676" s="286"/>
      <c r="Y676" s="287"/>
      <c r="Z676" s="65"/>
    </row>
    <row r="677">
      <c r="A677" s="215"/>
      <c r="B677" s="285"/>
      <c r="C677" s="285"/>
      <c r="D677" s="286"/>
      <c r="E677" s="287"/>
      <c r="F677" s="286"/>
      <c r="G677" s="287"/>
      <c r="H677" s="286"/>
      <c r="I677" s="287"/>
      <c r="J677" s="286"/>
      <c r="K677" s="287"/>
      <c r="L677" s="286"/>
      <c r="M677" s="287"/>
      <c r="N677" s="286"/>
      <c r="O677" s="287"/>
      <c r="P677" s="286"/>
      <c r="Q677" s="287"/>
      <c r="R677" s="286"/>
      <c r="S677" s="287"/>
      <c r="T677" s="286"/>
      <c r="U677" s="287"/>
      <c r="V677" s="286"/>
      <c r="W677" s="287"/>
      <c r="X677" s="286"/>
      <c r="Y677" s="287"/>
      <c r="Z677" s="65"/>
    </row>
    <row r="678">
      <c r="A678" s="215"/>
      <c r="B678" s="285"/>
      <c r="C678" s="285"/>
      <c r="D678" s="286"/>
      <c r="E678" s="287"/>
      <c r="F678" s="286"/>
      <c r="G678" s="287"/>
      <c r="H678" s="286"/>
      <c r="I678" s="287"/>
      <c r="J678" s="286"/>
      <c r="K678" s="287"/>
      <c r="L678" s="286"/>
      <c r="M678" s="287"/>
      <c r="N678" s="286"/>
      <c r="O678" s="287"/>
      <c r="P678" s="286"/>
      <c r="Q678" s="287"/>
      <c r="R678" s="286"/>
      <c r="S678" s="287"/>
      <c r="T678" s="286"/>
      <c r="U678" s="287"/>
      <c r="V678" s="286"/>
      <c r="W678" s="287"/>
      <c r="X678" s="286"/>
      <c r="Y678" s="287"/>
      <c r="Z678" s="65"/>
    </row>
    <row r="679">
      <c r="A679" s="215"/>
      <c r="B679" s="285"/>
      <c r="C679" s="285"/>
      <c r="D679" s="286"/>
      <c r="E679" s="287"/>
      <c r="F679" s="286"/>
      <c r="G679" s="287"/>
      <c r="H679" s="286"/>
      <c r="I679" s="287"/>
      <c r="J679" s="286"/>
      <c r="K679" s="287"/>
      <c r="L679" s="286"/>
      <c r="M679" s="287"/>
      <c r="N679" s="286"/>
      <c r="O679" s="287"/>
      <c r="P679" s="286"/>
      <c r="Q679" s="287"/>
      <c r="R679" s="286"/>
      <c r="S679" s="287"/>
      <c r="T679" s="286"/>
      <c r="U679" s="287"/>
      <c r="V679" s="286"/>
      <c r="W679" s="287"/>
      <c r="X679" s="286"/>
      <c r="Y679" s="287"/>
      <c r="Z679" s="65"/>
    </row>
    <row r="680">
      <c r="A680" s="215"/>
      <c r="B680" s="285"/>
      <c r="C680" s="285"/>
      <c r="D680" s="286"/>
      <c r="E680" s="287"/>
      <c r="F680" s="286"/>
      <c r="G680" s="287"/>
      <c r="H680" s="286"/>
      <c r="I680" s="287"/>
      <c r="J680" s="286"/>
      <c r="K680" s="287"/>
      <c r="L680" s="286"/>
      <c r="M680" s="287"/>
      <c r="N680" s="286"/>
      <c r="O680" s="287"/>
      <c r="P680" s="286"/>
      <c r="Q680" s="287"/>
      <c r="R680" s="286"/>
      <c r="S680" s="287"/>
      <c r="T680" s="286"/>
      <c r="U680" s="287"/>
      <c r="V680" s="286"/>
      <c r="W680" s="287"/>
      <c r="X680" s="286"/>
      <c r="Y680" s="287"/>
      <c r="Z680" s="65"/>
    </row>
    <row r="681">
      <c r="A681" s="215"/>
      <c r="B681" s="285"/>
      <c r="C681" s="285"/>
      <c r="D681" s="286"/>
      <c r="E681" s="287"/>
      <c r="F681" s="286"/>
      <c r="G681" s="287"/>
      <c r="H681" s="286"/>
      <c r="I681" s="287"/>
      <c r="J681" s="286"/>
      <c r="K681" s="287"/>
      <c r="L681" s="286"/>
      <c r="M681" s="287"/>
      <c r="N681" s="286"/>
      <c r="O681" s="287"/>
      <c r="P681" s="286"/>
      <c r="Q681" s="287"/>
      <c r="R681" s="286"/>
      <c r="S681" s="287"/>
      <c r="T681" s="286"/>
      <c r="U681" s="287"/>
      <c r="V681" s="286"/>
      <c r="W681" s="287"/>
      <c r="X681" s="286"/>
      <c r="Y681" s="287"/>
      <c r="Z681" s="65"/>
    </row>
    <row r="682">
      <c r="A682" s="215"/>
      <c r="B682" s="285"/>
      <c r="C682" s="285"/>
      <c r="D682" s="286"/>
      <c r="E682" s="287"/>
      <c r="F682" s="286"/>
      <c r="G682" s="287"/>
      <c r="H682" s="286"/>
      <c r="I682" s="287"/>
      <c r="J682" s="286"/>
      <c r="K682" s="287"/>
      <c r="L682" s="286"/>
      <c r="M682" s="287"/>
      <c r="N682" s="286"/>
      <c r="O682" s="287"/>
      <c r="P682" s="286"/>
      <c r="Q682" s="287"/>
      <c r="R682" s="286"/>
      <c r="S682" s="287"/>
      <c r="T682" s="286"/>
      <c r="U682" s="287"/>
      <c r="V682" s="286"/>
      <c r="W682" s="287"/>
      <c r="X682" s="286"/>
      <c r="Y682" s="287"/>
      <c r="Z682" s="65"/>
    </row>
    <row r="683">
      <c r="A683" s="215"/>
      <c r="B683" s="285"/>
      <c r="C683" s="285"/>
      <c r="D683" s="286"/>
      <c r="E683" s="287"/>
      <c r="F683" s="286"/>
      <c r="G683" s="287"/>
      <c r="H683" s="286"/>
      <c r="I683" s="287"/>
      <c r="J683" s="286"/>
      <c r="K683" s="287"/>
      <c r="L683" s="286"/>
      <c r="M683" s="287"/>
      <c r="N683" s="286"/>
      <c r="O683" s="287"/>
      <c r="P683" s="286"/>
      <c r="Q683" s="287"/>
      <c r="R683" s="286"/>
      <c r="S683" s="287"/>
      <c r="T683" s="286"/>
      <c r="U683" s="287"/>
      <c r="V683" s="286"/>
      <c r="W683" s="287"/>
      <c r="X683" s="286"/>
      <c r="Y683" s="287"/>
      <c r="Z683" s="65"/>
    </row>
    <row r="684">
      <c r="A684" s="215"/>
      <c r="B684" s="285"/>
      <c r="C684" s="285"/>
      <c r="D684" s="286"/>
      <c r="E684" s="287"/>
      <c r="F684" s="286"/>
      <c r="G684" s="287"/>
      <c r="H684" s="286"/>
      <c r="I684" s="287"/>
      <c r="J684" s="286"/>
      <c r="K684" s="287"/>
      <c r="L684" s="286"/>
      <c r="M684" s="287"/>
      <c r="N684" s="286"/>
      <c r="O684" s="287"/>
      <c r="P684" s="286"/>
      <c r="Q684" s="287"/>
      <c r="R684" s="286"/>
      <c r="S684" s="287"/>
      <c r="T684" s="286"/>
      <c r="U684" s="287"/>
      <c r="V684" s="286"/>
      <c r="W684" s="287"/>
      <c r="X684" s="286"/>
      <c r="Y684" s="287"/>
      <c r="Z684" s="65"/>
    </row>
    <row r="685">
      <c r="A685" s="215"/>
      <c r="B685" s="285"/>
      <c r="C685" s="285"/>
      <c r="D685" s="286"/>
      <c r="E685" s="287"/>
      <c r="F685" s="286"/>
      <c r="G685" s="287"/>
      <c r="H685" s="286"/>
      <c r="I685" s="287"/>
      <c r="J685" s="286"/>
      <c r="K685" s="287"/>
      <c r="L685" s="286"/>
      <c r="M685" s="287"/>
      <c r="N685" s="286"/>
      <c r="O685" s="287"/>
      <c r="P685" s="286"/>
      <c r="Q685" s="287"/>
      <c r="R685" s="286"/>
      <c r="S685" s="287"/>
      <c r="T685" s="286"/>
      <c r="U685" s="287"/>
      <c r="V685" s="286"/>
      <c r="W685" s="287"/>
      <c r="X685" s="286"/>
      <c r="Y685" s="287"/>
      <c r="Z685" s="65"/>
    </row>
    <row r="686">
      <c r="A686" s="215"/>
      <c r="B686" s="285"/>
      <c r="C686" s="285"/>
      <c r="D686" s="286"/>
      <c r="E686" s="287"/>
      <c r="F686" s="286"/>
      <c r="G686" s="287"/>
      <c r="H686" s="286"/>
      <c r="I686" s="287"/>
      <c r="J686" s="286"/>
      <c r="K686" s="287"/>
      <c r="L686" s="286"/>
      <c r="M686" s="287"/>
      <c r="N686" s="286"/>
      <c r="O686" s="287"/>
      <c r="P686" s="286"/>
      <c r="Q686" s="287"/>
      <c r="R686" s="286"/>
      <c r="S686" s="287"/>
      <c r="T686" s="286"/>
      <c r="U686" s="287"/>
      <c r="V686" s="286"/>
      <c r="W686" s="287"/>
      <c r="X686" s="286"/>
      <c r="Y686" s="287"/>
      <c r="Z686" s="65"/>
    </row>
    <row r="687">
      <c r="A687" s="215"/>
      <c r="B687" s="285"/>
      <c r="C687" s="285"/>
      <c r="D687" s="286"/>
      <c r="E687" s="287"/>
      <c r="F687" s="286"/>
      <c r="G687" s="287"/>
      <c r="H687" s="286"/>
      <c r="I687" s="287"/>
      <c r="J687" s="286"/>
      <c r="K687" s="287"/>
      <c r="L687" s="286"/>
      <c r="M687" s="287"/>
      <c r="N687" s="286"/>
      <c r="O687" s="287"/>
      <c r="P687" s="286"/>
      <c r="Q687" s="287"/>
      <c r="R687" s="286"/>
      <c r="S687" s="287"/>
      <c r="T687" s="286"/>
      <c r="U687" s="287"/>
      <c r="V687" s="286"/>
      <c r="W687" s="287"/>
      <c r="X687" s="286"/>
      <c r="Y687" s="287"/>
      <c r="Z687" s="65"/>
    </row>
    <row r="688">
      <c r="A688" s="215"/>
      <c r="B688" s="285"/>
      <c r="C688" s="285"/>
      <c r="D688" s="286"/>
      <c r="E688" s="287"/>
      <c r="F688" s="286"/>
      <c r="G688" s="287"/>
      <c r="H688" s="286"/>
      <c r="I688" s="287"/>
      <c r="J688" s="286"/>
      <c r="K688" s="287"/>
      <c r="L688" s="286"/>
      <c r="M688" s="287"/>
      <c r="N688" s="286"/>
      <c r="O688" s="287"/>
      <c r="P688" s="286"/>
      <c r="Q688" s="287"/>
      <c r="R688" s="286"/>
      <c r="S688" s="287"/>
      <c r="T688" s="286"/>
      <c r="U688" s="287"/>
      <c r="V688" s="286"/>
      <c r="W688" s="287"/>
      <c r="X688" s="286"/>
      <c r="Y688" s="287"/>
      <c r="Z688" s="65"/>
    </row>
    <row r="689">
      <c r="A689" s="215"/>
      <c r="B689" s="285"/>
      <c r="C689" s="285"/>
      <c r="D689" s="286"/>
      <c r="E689" s="287"/>
      <c r="F689" s="286"/>
      <c r="G689" s="287"/>
      <c r="H689" s="286"/>
      <c r="I689" s="287"/>
      <c r="J689" s="286"/>
      <c r="K689" s="287"/>
      <c r="L689" s="286"/>
      <c r="M689" s="287"/>
      <c r="N689" s="286"/>
      <c r="O689" s="287"/>
      <c r="P689" s="286"/>
      <c r="Q689" s="287"/>
      <c r="R689" s="286"/>
      <c r="S689" s="287"/>
      <c r="T689" s="286"/>
      <c r="U689" s="287"/>
      <c r="V689" s="286"/>
      <c r="W689" s="287"/>
      <c r="X689" s="286"/>
      <c r="Y689" s="287"/>
      <c r="Z689" s="65"/>
    </row>
    <row r="690">
      <c r="A690" s="215"/>
      <c r="B690" s="285"/>
      <c r="C690" s="285"/>
      <c r="D690" s="286"/>
      <c r="E690" s="287"/>
      <c r="F690" s="286"/>
      <c r="G690" s="287"/>
      <c r="H690" s="286"/>
      <c r="I690" s="287"/>
      <c r="J690" s="286"/>
      <c r="K690" s="287"/>
      <c r="L690" s="286"/>
      <c r="M690" s="287"/>
      <c r="N690" s="286"/>
      <c r="O690" s="287"/>
      <c r="P690" s="286"/>
      <c r="Q690" s="287"/>
      <c r="R690" s="286"/>
      <c r="S690" s="287"/>
      <c r="T690" s="286"/>
      <c r="U690" s="287"/>
      <c r="V690" s="286"/>
      <c r="W690" s="287"/>
      <c r="X690" s="286"/>
      <c r="Y690" s="287"/>
      <c r="Z690" s="65"/>
    </row>
    <row r="691">
      <c r="A691" s="215"/>
      <c r="B691" s="285"/>
      <c r="C691" s="285"/>
      <c r="D691" s="286"/>
      <c r="E691" s="287"/>
      <c r="F691" s="286"/>
      <c r="G691" s="287"/>
      <c r="H691" s="286"/>
      <c r="I691" s="287"/>
      <c r="J691" s="286"/>
      <c r="K691" s="287"/>
      <c r="L691" s="286"/>
      <c r="M691" s="287"/>
      <c r="N691" s="286"/>
      <c r="O691" s="287"/>
      <c r="P691" s="286"/>
      <c r="Q691" s="287"/>
      <c r="R691" s="286"/>
      <c r="S691" s="287"/>
      <c r="T691" s="286"/>
      <c r="U691" s="287"/>
      <c r="V691" s="286"/>
      <c r="W691" s="287"/>
      <c r="X691" s="286"/>
      <c r="Y691" s="287"/>
      <c r="Z691" s="65"/>
    </row>
    <row r="692">
      <c r="A692" s="215"/>
      <c r="B692" s="285"/>
      <c r="C692" s="285"/>
      <c r="D692" s="286"/>
      <c r="E692" s="287"/>
      <c r="F692" s="286"/>
      <c r="G692" s="287"/>
      <c r="H692" s="286"/>
      <c r="I692" s="287"/>
      <c r="J692" s="286"/>
      <c r="K692" s="287"/>
      <c r="L692" s="286"/>
      <c r="M692" s="287"/>
      <c r="N692" s="286"/>
      <c r="O692" s="287"/>
      <c r="P692" s="286"/>
      <c r="Q692" s="287"/>
      <c r="R692" s="286"/>
      <c r="S692" s="287"/>
      <c r="T692" s="286"/>
      <c r="U692" s="287"/>
      <c r="V692" s="286"/>
      <c r="W692" s="287"/>
      <c r="X692" s="286"/>
      <c r="Y692" s="287"/>
      <c r="Z692" s="65"/>
    </row>
    <row r="693">
      <c r="A693" s="215"/>
      <c r="B693" s="285"/>
      <c r="C693" s="285"/>
      <c r="D693" s="286"/>
      <c r="E693" s="287"/>
      <c r="F693" s="286"/>
      <c r="G693" s="287"/>
      <c r="H693" s="286"/>
      <c r="I693" s="287"/>
      <c r="J693" s="286"/>
      <c r="K693" s="287"/>
      <c r="L693" s="286"/>
      <c r="M693" s="287"/>
      <c r="N693" s="286"/>
      <c r="O693" s="287"/>
      <c r="P693" s="286"/>
      <c r="Q693" s="287"/>
      <c r="R693" s="286"/>
      <c r="S693" s="287"/>
      <c r="T693" s="286"/>
      <c r="U693" s="287"/>
      <c r="V693" s="286"/>
      <c r="W693" s="287"/>
      <c r="X693" s="286"/>
      <c r="Y693" s="287"/>
      <c r="Z693" s="65"/>
    </row>
    <row r="694">
      <c r="A694" s="215"/>
      <c r="B694" s="285"/>
      <c r="C694" s="285"/>
      <c r="D694" s="286"/>
      <c r="E694" s="287"/>
      <c r="F694" s="286"/>
      <c r="G694" s="287"/>
      <c r="H694" s="286"/>
      <c r="I694" s="287"/>
      <c r="J694" s="286"/>
      <c r="K694" s="287"/>
      <c r="L694" s="286"/>
      <c r="M694" s="287"/>
      <c r="N694" s="286"/>
      <c r="O694" s="287"/>
      <c r="P694" s="286"/>
      <c r="Q694" s="287"/>
      <c r="R694" s="286"/>
      <c r="S694" s="287"/>
      <c r="T694" s="286"/>
      <c r="U694" s="287"/>
      <c r="V694" s="286"/>
      <c r="W694" s="287"/>
      <c r="X694" s="286"/>
      <c r="Y694" s="287"/>
      <c r="Z694" s="65"/>
    </row>
    <row r="695">
      <c r="A695" s="215"/>
      <c r="B695" s="285"/>
      <c r="C695" s="285"/>
      <c r="D695" s="286"/>
      <c r="E695" s="287"/>
      <c r="F695" s="286"/>
      <c r="G695" s="287"/>
      <c r="H695" s="286"/>
      <c r="I695" s="287"/>
      <c r="J695" s="286"/>
      <c r="K695" s="287"/>
      <c r="L695" s="286"/>
      <c r="M695" s="287"/>
      <c r="N695" s="286"/>
      <c r="O695" s="287"/>
      <c r="P695" s="286"/>
      <c r="Q695" s="287"/>
      <c r="R695" s="286"/>
      <c r="S695" s="287"/>
      <c r="T695" s="286"/>
      <c r="U695" s="287"/>
      <c r="V695" s="286"/>
      <c r="W695" s="287"/>
      <c r="X695" s="286"/>
      <c r="Y695" s="287"/>
      <c r="Z695" s="65"/>
    </row>
    <row r="696">
      <c r="A696" s="215"/>
      <c r="B696" s="285"/>
      <c r="C696" s="285"/>
      <c r="D696" s="286"/>
      <c r="E696" s="287"/>
      <c r="F696" s="286"/>
      <c r="G696" s="287"/>
      <c r="H696" s="286"/>
      <c r="I696" s="287"/>
      <c r="J696" s="286"/>
      <c r="K696" s="287"/>
      <c r="L696" s="286"/>
      <c r="M696" s="287"/>
      <c r="N696" s="286"/>
      <c r="O696" s="287"/>
      <c r="P696" s="286"/>
      <c r="Q696" s="287"/>
      <c r="R696" s="286"/>
      <c r="S696" s="287"/>
      <c r="T696" s="286"/>
      <c r="U696" s="287"/>
      <c r="V696" s="286"/>
      <c r="W696" s="287"/>
      <c r="X696" s="286"/>
      <c r="Y696" s="287"/>
      <c r="Z696" s="65"/>
    </row>
    <row r="697">
      <c r="A697" s="215"/>
      <c r="B697" s="285"/>
      <c r="C697" s="285"/>
      <c r="D697" s="286"/>
      <c r="E697" s="287"/>
      <c r="F697" s="286"/>
      <c r="G697" s="287"/>
      <c r="H697" s="286"/>
      <c r="I697" s="287"/>
      <c r="J697" s="286"/>
      <c r="K697" s="287"/>
      <c r="L697" s="286"/>
      <c r="M697" s="287"/>
      <c r="N697" s="286"/>
      <c r="O697" s="287"/>
      <c r="P697" s="286"/>
      <c r="Q697" s="287"/>
      <c r="R697" s="286"/>
      <c r="S697" s="287"/>
      <c r="T697" s="286"/>
      <c r="U697" s="287"/>
      <c r="V697" s="286"/>
      <c r="W697" s="287"/>
      <c r="X697" s="286"/>
      <c r="Y697" s="287"/>
      <c r="Z697" s="65"/>
    </row>
    <row r="698">
      <c r="A698" s="215"/>
      <c r="B698" s="285"/>
      <c r="C698" s="285"/>
      <c r="D698" s="286"/>
      <c r="E698" s="287"/>
      <c r="F698" s="286"/>
      <c r="G698" s="287"/>
      <c r="H698" s="286"/>
      <c r="I698" s="287"/>
      <c r="J698" s="286"/>
      <c r="K698" s="287"/>
      <c r="L698" s="286"/>
      <c r="M698" s="287"/>
      <c r="N698" s="286"/>
      <c r="O698" s="287"/>
      <c r="P698" s="286"/>
      <c r="Q698" s="287"/>
      <c r="R698" s="286"/>
      <c r="S698" s="287"/>
      <c r="T698" s="286"/>
      <c r="U698" s="287"/>
      <c r="V698" s="286"/>
      <c r="W698" s="287"/>
      <c r="X698" s="286"/>
      <c r="Y698" s="287"/>
      <c r="Z698" s="65"/>
    </row>
    <row r="699">
      <c r="A699" s="215"/>
      <c r="B699" s="285"/>
      <c r="C699" s="285"/>
      <c r="D699" s="286"/>
      <c r="E699" s="287"/>
      <c r="F699" s="286"/>
      <c r="G699" s="287"/>
      <c r="H699" s="286"/>
      <c r="I699" s="287"/>
      <c r="J699" s="286"/>
      <c r="K699" s="287"/>
      <c r="L699" s="286"/>
      <c r="M699" s="287"/>
      <c r="N699" s="286"/>
      <c r="O699" s="287"/>
      <c r="P699" s="286"/>
      <c r="Q699" s="287"/>
      <c r="R699" s="286"/>
      <c r="S699" s="287"/>
      <c r="T699" s="286"/>
      <c r="U699" s="287"/>
      <c r="V699" s="286"/>
      <c r="W699" s="287"/>
      <c r="X699" s="286"/>
      <c r="Y699" s="287"/>
      <c r="Z699" s="65"/>
    </row>
    <row r="700">
      <c r="A700" s="215"/>
      <c r="B700" s="285"/>
      <c r="C700" s="285"/>
      <c r="D700" s="286"/>
      <c r="E700" s="287"/>
      <c r="F700" s="286"/>
      <c r="G700" s="287"/>
      <c r="H700" s="286"/>
      <c r="I700" s="287"/>
      <c r="J700" s="286"/>
      <c r="K700" s="287"/>
      <c r="L700" s="286"/>
      <c r="M700" s="287"/>
      <c r="N700" s="286"/>
      <c r="O700" s="287"/>
      <c r="P700" s="286"/>
      <c r="Q700" s="287"/>
      <c r="R700" s="286"/>
      <c r="S700" s="287"/>
      <c r="T700" s="286"/>
      <c r="U700" s="287"/>
      <c r="V700" s="286"/>
      <c r="W700" s="287"/>
      <c r="X700" s="286"/>
      <c r="Y700" s="287"/>
      <c r="Z700" s="65"/>
    </row>
    <row r="701">
      <c r="A701" s="215"/>
      <c r="B701" s="285"/>
      <c r="C701" s="285"/>
      <c r="D701" s="286"/>
      <c r="E701" s="287"/>
      <c r="F701" s="286"/>
      <c r="G701" s="287"/>
      <c r="H701" s="286"/>
      <c r="I701" s="287"/>
      <c r="J701" s="286"/>
      <c r="K701" s="287"/>
      <c r="L701" s="286"/>
      <c r="M701" s="287"/>
      <c r="N701" s="286"/>
      <c r="O701" s="287"/>
      <c r="P701" s="286"/>
      <c r="Q701" s="287"/>
      <c r="R701" s="286"/>
      <c r="S701" s="287"/>
      <c r="T701" s="286"/>
      <c r="U701" s="287"/>
      <c r="V701" s="286"/>
      <c r="W701" s="287"/>
      <c r="X701" s="286"/>
      <c r="Y701" s="287"/>
      <c r="Z701" s="65"/>
    </row>
    <row r="702">
      <c r="A702" s="215"/>
      <c r="B702" s="285"/>
      <c r="C702" s="285"/>
      <c r="D702" s="286"/>
      <c r="E702" s="287"/>
      <c r="F702" s="286"/>
      <c r="G702" s="287"/>
      <c r="H702" s="286"/>
      <c r="I702" s="287"/>
      <c r="J702" s="286"/>
      <c r="K702" s="287"/>
      <c r="L702" s="286"/>
      <c r="M702" s="287"/>
      <c r="N702" s="286"/>
      <c r="O702" s="287"/>
      <c r="P702" s="286"/>
      <c r="Q702" s="287"/>
      <c r="R702" s="286"/>
      <c r="S702" s="287"/>
      <c r="T702" s="286"/>
      <c r="U702" s="287"/>
      <c r="V702" s="286"/>
      <c r="W702" s="287"/>
      <c r="X702" s="286"/>
      <c r="Y702" s="287"/>
      <c r="Z702" s="65"/>
    </row>
    <row r="703">
      <c r="A703" s="215"/>
      <c r="B703" s="285"/>
      <c r="C703" s="285"/>
      <c r="D703" s="286"/>
      <c r="E703" s="287"/>
      <c r="F703" s="286"/>
      <c r="G703" s="287"/>
      <c r="H703" s="286"/>
      <c r="I703" s="287"/>
      <c r="J703" s="286"/>
      <c r="K703" s="287"/>
      <c r="L703" s="286"/>
      <c r="M703" s="287"/>
      <c r="N703" s="286"/>
      <c r="O703" s="287"/>
      <c r="P703" s="286"/>
      <c r="Q703" s="287"/>
      <c r="R703" s="286"/>
      <c r="S703" s="287"/>
      <c r="T703" s="286"/>
      <c r="U703" s="287"/>
      <c r="V703" s="286"/>
      <c r="W703" s="287"/>
      <c r="X703" s="286"/>
      <c r="Y703" s="287"/>
      <c r="Z703" s="65"/>
    </row>
    <row r="704">
      <c r="A704" s="215"/>
      <c r="B704" s="285"/>
      <c r="C704" s="285"/>
      <c r="D704" s="286"/>
      <c r="E704" s="287"/>
      <c r="F704" s="286"/>
      <c r="G704" s="287"/>
      <c r="H704" s="286"/>
      <c r="I704" s="287"/>
      <c r="J704" s="286"/>
      <c r="K704" s="287"/>
      <c r="L704" s="286"/>
      <c r="M704" s="287"/>
      <c r="N704" s="286"/>
      <c r="O704" s="287"/>
      <c r="P704" s="286"/>
      <c r="Q704" s="287"/>
      <c r="R704" s="286"/>
      <c r="S704" s="287"/>
      <c r="T704" s="286"/>
      <c r="U704" s="287"/>
      <c r="V704" s="286"/>
      <c r="W704" s="287"/>
      <c r="X704" s="286"/>
      <c r="Y704" s="287"/>
      <c r="Z704" s="65"/>
    </row>
    <row r="705">
      <c r="A705" s="215"/>
      <c r="B705" s="285"/>
      <c r="C705" s="285"/>
      <c r="D705" s="286"/>
      <c r="E705" s="287"/>
      <c r="F705" s="286"/>
      <c r="G705" s="287"/>
      <c r="H705" s="286"/>
      <c r="I705" s="287"/>
      <c r="J705" s="286"/>
      <c r="K705" s="287"/>
      <c r="L705" s="286"/>
      <c r="M705" s="287"/>
      <c r="N705" s="286"/>
      <c r="O705" s="287"/>
      <c r="P705" s="286"/>
      <c r="Q705" s="287"/>
      <c r="R705" s="286"/>
      <c r="S705" s="287"/>
      <c r="T705" s="286"/>
      <c r="U705" s="287"/>
      <c r="V705" s="286"/>
      <c r="W705" s="287"/>
      <c r="X705" s="286"/>
      <c r="Y705" s="287"/>
      <c r="Z705" s="65"/>
    </row>
    <row r="706">
      <c r="A706" s="215"/>
      <c r="B706" s="285"/>
      <c r="C706" s="285"/>
      <c r="D706" s="286"/>
      <c r="E706" s="287"/>
      <c r="F706" s="286"/>
      <c r="G706" s="287"/>
      <c r="H706" s="286"/>
      <c r="I706" s="287"/>
      <c r="J706" s="286"/>
      <c r="K706" s="287"/>
      <c r="L706" s="286"/>
      <c r="M706" s="287"/>
      <c r="N706" s="286"/>
      <c r="O706" s="287"/>
      <c r="P706" s="286"/>
      <c r="Q706" s="287"/>
      <c r="R706" s="286"/>
      <c r="S706" s="287"/>
      <c r="T706" s="286"/>
      <c r="U706" s="287"/>
      <c r="V706" s="286"/>
      <c r="W706" s="287"/>
      <c r="X706" s="286"/>
      <c r="Y706" s="287"/>
      <c r="Z706" s="65"/>
    </row>
    <row r="707">
      <c r="A707" s="215"/>
      <c r="B707" s="285"/>
      <c r="C707" s="285"/>
      <c r="D707" s="286"/>
      <c r="E707" s="287"/>
      <c r="F707" s="286"/>
      <c r="G707" s="287"/>
      <c r="H707" s="286"/>
      <c r="I707" s="287"/>
      <c r="J707" s="286"/>
      <c r="K707" s="287"/>
      <c r="L707" s="286"/>
      <c r="M707" s="287"/>
      <c r="N707" s="286"/>
      <c r="O707" s="287"/>
      <c r="P707" s="286"/>
      <c r="Q707" s="287"/>
      <c r="R707" s="286"/>
      <c r="S707" s="287"/>
      <c r="T707" s="286"/>
      <c r="U707" s="287"/>
      <c r="V707" s="286"/>
      <c r="W707" s="287"/>
      <c r="X707" s="286"/>
      <c r="Y707" s="287"/>
      <c r="Z707" s="65"/>
    </row>
    <row r="708">
      <c r="A708" s="215"/>
      <c r="B708" s="285"/>
      <c r="C708" s="285"/>
      <c r="D708" s="286"/>
      <c r="E708" s="287"/>
      <c r="F708" s="286"/>
      <c r="G708" s="287"/>
      <c r="H708" s="286"/>
      <c r="I708" s="287"/>
      <c r="J708" s="286"/>
      <c r="K708" s="287"/>
      <c r="L708" s="286"/>
      <c r="M708" s="287"/>
      <c r="N708" s="286"/>
      <c r="O708" s="287"/>
      <c r="P708" s="286"/>
      <c r="Q708" s="287"/>
      <c r="R708" s="286"/>
      <c r="S708" s="287"/>
      <c r="T708" s="286"/>
      <c r="U708" s="287"/>
      <c r="V708" s="286"/>
      <c r="W708" s="287"/>
      <c r="X708" s="286"/>
      <c r="Y708" s="287"/>
      <c r="Z708" s="65"/>
    </row>
    <row r="709">
      <c r="A709" s="215"/>
      <c r="B709" s="285"/>
      <c r="C709" s="285"/>
      <c r="D709" s="286"/>
      <c r="E709" s="287"/>
      <c r="F709" s="286"/>
      <c r="G709" s="287"/>
      <c r="H709" s="286"/>
      <c r="I709" s="287"/>
      <c r="J709" s="286"/>
      <c r="K709" s="287"/>
      <c r="L709" s="286"/>
      <c r="M709" s="287"/>
      <c r="N709" s="286"/>
      <c r="O709" s="287"/>
      <c r="P709" s="286"/>
      <c r="Q709" s="287"/>
      <c r="R709" s="286"/>
      <c r="S709" s="287"/>
      <c r="T709" s="286"/>
      <c r="U709" s="287"/>
      <c r="V709" s="286"/>
      <c r="W709" s="287"/>
      <c r="X709" s="286"/>
      <c r="Y709" s="287"/>
      <c r="Z709" s="65"/>
    </row>
    <row r="710">
      <c r="A710" s="215"/>
      <c r="B710" s="285"/>
      <c r="C710" s="285"/>
      <c r="D710" s="286"/>
      <c r="E710" s="287"/>
      <c r="F710" s="286"/>
      <c r="G710" s="287"/>
      <c r="H710" s="286"/>
      <c r="I710" s="287"/>
      <c r="J710" s="286"/>
      <c r="K710" s="287"/>
      <c r="L710" s="286"/>
      <c r="M710" s="287"/>
      <c r="N710" s="286"/>
      <c r="O710" s="287"/>
      <c r="P710" s="286"/>
      <c r="Q710" s="287"/>
      <c r="R710" s="286"/>
      <c r="S710" s="287"/>
      <c r="T710" s="286"/>
      <c r="U710" s="287"/>
      <c r="V710" s="286"/>
      <c r="W710" s="287"/>
      <c r="X710" s="286"/>
      <c r="Y710" s="287"/>
      <c r="Z710" s="65"/>
    </row>
    <row r="711">
      <c r="A711" s="215"/>
      <c r="B711" s="285"/>
      <c r="C711" s="285"/>
      <c r="D711" s="286"/>
      <c r="E711" s="287"/>
      <c r="F711" s="286"/>
      <c r="G711" s="287"/>
      <c r="H711" s="286"/>
      <c r="I711" s="287"/>
      <c r="J711" s="286"/>
      <c r="K711" s="287"/>
      <c r="L711" s="286"/>
      <c r="M711" s="287"/>
      <c r="N711" s="286"/>
      <c r="O711" s="287"/>
      <c r="P711" s="286"/>
      <c r="Q711" s="287"/>
      <c r="R711" s="286"/>
      <c r="S711" s="287"/>
      <c r="T711" s="286"/>
      <c r="U711" s="287"/>
      <c r="V711" s="286"/>
      <c r="W711" s="287"/>
      <c r="X711" s="286"/>
      <c r="Y711" s="287"/>
      <c r="Z711" s="65"/>
    </row>
    <row r="712">
      <c r="A712" s="215"/>
      <c r="B712" s="285"/>
      <c r="C712" s="285"/>
      <c r="D712" s="286"/>
      <c r="E712" s="287"/>
      <c r="F712" s="286"/>
      <c r="G712" s="287"/>
      <c r="H712" s="286"/>
      <c r="I712" s="287"/>
      <c r="J712" s="286"/>
      <c r="K712" s="287"/>
      <c r="L712" s="286"/>
      <c r="M712" s="287"/>
      <c r="N712" s="286"/>
      <c r="O712" s="287"/>
      <c r="P712" s="286"/>
      <c r="Q712" s="287"/>
      <c r="R712" s="286"/>
      <c r="S712" s="287"/>
      <c r="T712" s="286"/>
      <c r="U712" s="287"/>
      <c r="V712" s="286"/>
      <c r="W712" s="287"/>
      <c r="X712" s="286"/>
      <c r="Y712" s="287"/>
      <c r="Z712" s="65"/>
    </row>
    <row r="713">
      <c r="A713" s="215"/>
      <c r="B713" s="285"/>
      <c r="C713" s="285"/>
      <c r="D713" s="286"/>
      <c r="E713" s="287"/>
      <c r="F713" s="286"/>
      <c r="G713" s="287"/>
      <c r="H713" s="286"/>
      <c r="I713" s="287"/>
      <c r="J713" s="286"/>
      <c r="K713" s="287"/>
      <c r="L713" s="286"/>
      <c r="M713" s="287"/>
      <c r="N713" s="286"/>
      <c r="O713" s="287"/>
      <c r="P713" s="286"/>
      <c r="Q713" s="287"/>
      <c r="R713" s="286"/>
      <c r="S713" s="287"/>
      <c r="T713" s="286"/>
      <c r="U713" s="287"/>
      <c r="V713" s="286"/>
      <c r="W713" s="287"/>
      <c r="X713" s="286"/>
      <c r="Y713" s="287"/>
      <c r="Z713" s="65"/>
    </row>
    <row r="714">
      <c r="A714" s="215"/>
      <c r="B714" s="285"/>
      <c r="C714" s="285"/>
      <c r="D714" s="286"/>
      <c r="E714" s="287"/>
      <c r="F714" s="286"/>
      <c r="G714" s="287"/>
      <c r="H714" s="286"/>
      <c r="I714" s="287"/>
      <c r="J714" s="286"/>
      <c r="K714" s="287"/>
      <c r="L714" s="286"/>
      <c r="M714" s="287"/>
      <c r="N714" s="286"/>
      <c r="O714" s="287"/>
      <c r="P714" s="286"/>
      <c r="Q714" s="287"/>
      <c r="R714" s="286"/>
      <c r="S714" s="287"/>
      <c r="T714" s="286"/>
      <c r="U714" s="287"/>
      <c r="V714" s="286"/>
      <c r="W714" s="287"/>
      <c r="X714" s="286"/>
      <c r="Y714" s="287"/>
      <c r="Z714" s="65"/>
    </row>
    <row r="715">
      <c r="A715" s="215"/>
      <c r="B715" s="285"/>
      <c r="C715" s="285"/>
      <c r="D715" s="286"/>
      <c r="E715" s="287"/>
      <c r="F715" s="286"/>
      <c r="G715" s="287"/>
      <c r="H715" s="286"/>
      <c r="I715" s="287"/>
      <c r="J715" s="286"/>
      <c r="K715" s="287"/>
      <c r="L715" s="286"/>
      <c r="M715" s="287"/>
      <c r="N715" s="286"/>
      <c r="O715" s="287"/>
      <c r="P715" s="286"/>
      <c r="Q715" s="287"/>
      <c r="R715" s="286"/>
      <c r="S715" s="287"/>
      <c r="T715" s="286"/>
      <c r="U715" s="287"/>
      <c r="V715" s="286"/>
      <c r="W715" s="287"/>
      <c r="X715" s="286"/>
      <c r="Y715" s="287"/>
      <c r="Z715" s="65"/>
    </row>
    <row r="716">
      <c r="A716" s="215"/>
      <c r="B716" s="285"/>
      <c r="C716" s="285"/>
      <c r="D716" s="286"/>
      <c r="E716" s="287"/>
      <c r="F716" s="286"/>
      <c r="G716" s="287"/>
      <c r="H716" s="286"/>
      <c r="I716" s="287"/>
      <c r="J716" s="286"/>
      <c r="K716" s="287"/>
      <c r="L716" s="286"/>
      <c r="M716" s="287"/>
      <c r="N716" s="286"/>
      <c r="O716" s="287"/>
      <c r="P716" s="286"/>
      <c r="Q716" s="287"/>
      <c r="R716" s="286"/>
      <c r="S716" s="287"/>
      <c r="T716" s="286"/>
      <c r="U716" s="287"/>
      <c r="V716" s="286"/>
      <c r="W716" s="287"/>
      <c r="X716" s="286"/>
      <c r="Y716" s="287"/>
      <c r="Z716" s="65"/>
    </row>
    <row r="717">
      <c r="A717" s="215"/>
      <c r="B717" s="285"/>
      <c r="C717" s="285"/>
      <c r="D717" s="286"/>
      <c r="E717" s="287"/>
      <c r="F717" s="286"/>
      <c r="G717" s="287"/>
      <c r="H717" s="286"/>
      <c r="I717" s="287"/>
      <c r="J717" s="286"/>
      <c r="K717" s="287"/>
      <c r="L717" s="286"/>
      <c r="M717" s="287"/>
      <c r="N717" s="286"/>
      <c r="O717" s="287"/>
      <c r="P717" s="286"/>
      <c r="Q717" s="287"/>
      <c r="R717" s="286"/>
      <c r="S717" s="287"/>
      <c r="T717" s="286"/>
      <c r="U717" s="287"/>
      <c r="V717" s="286"/>
      <c r="W717" s="287"/>
      <c r="X717" s="286"/>
      <c r="Y717" s="287"/>
      <c r="Z717" s="65"/>
    </row>
    <row r="718">
      <c r="A718" s="215"/>
      <c r="B718" s="285"/>
      <c r="C718" s="285"/>
      <c r="D718" s="286"/>
      <c r="E718" s="287"/>
      <c r="F718" s="286"/>
      <c r="G718" s="287"/>
      <c r="H718" s="286"/>
      <c r="I718" s="287"/>
      <c r="J718" s="286"/>
      <c r="K718" s="287"/>
      <c r="L718" s="286"/>
      <c r="M718" s="287"/>
      <c r="N718" s="286"/>
      <c r="O718" s="287"/>
      <c r="P718" s="286"/>
      <c r="Q718" s="287"/>
      <c r="R718" s="286"/>
      <c r="S718" s="287"/>
      <c r="T718" s="286"/>
      <c r="U718" s="287"/>
      <c r="V718" s="286"/>
      <c r="W718" s="287"/>
      <c r="X718" s="286"/>
      <c r="Y718" s="287"/>
      <c r="Z718" s="65"/>
    </row>
    <row r="719">
      <c r="A719" s="215"/>
      <c r="B719" s="285"/>
      <c r="C719" s="285"/>
      <c r="D719" s="286"/>
      <c r="E719" s="287"/>
      <c r="F719" s="286"/>
      <c r="G719" s="287"/>
      <c r="H719" s="286"/>
      <c r="I719" s="287"/>
      <c r="J719" s="286"/>
      <c r="K719" s="287"/>
      <c r="L719" s="286"/>
      <c r="M719" s="287"/>
      <c r="N719" s="286"/>
      <c r="O719" s="287"/>
      <c r="P719" s="286"/>
      <c r="Q719" s="287"/>
      <c r="R719" s="286"/>
      <c r="S719" s="287"/>
      <c r="T719" s="286"/>
      <c r="U719" s="287"/>
      <c r="V719" s="286"/>
      <c r="W719" s="287"/>
      <c r="X719" s="286"/>
      <c r="Y719" s="287"/>
      <c r="Z719" s="65"/>
    </row>
    <row r="720">
      <c r="A720" s="215"/>
      <c r="B720" s="285"/>
      <c r="C720" s="285"/>
      <c r="D720" s="286"/>
      <c r="E720" s="287"/>
      <c r="F720" s="286"/>
      <c r="G720" s="287"/>
      <c r="H720" s="286"/>
      <c r="I720" s="287"/>
      <c r="J720" s="286"/>
      <c r="K720" s="287"/>
      <c r="L720" s="286"/>
      <c r="M720" s="287"/>
      <c r="N720" s="286"/>
      <c r="O720" s="287"/>
      <c r="P720" s="286"/>
      <c r="Q720" s="287"/>
      <c r="R720" s="286"/>
      <c r="S720" s="287"/>
      <c r="T720" s="286"/>
      <c r="U720" s="287"/>
      <c r="V720" s="286"/>
      <c r="W720" s="287"/>
      <c r="X720" s="286"/>
      <c r="Y720" s="287"/>
      <c r="Z720" s="65"/>
    </row>
    <row r="721">
      <c r="A721" s="215"/>
      <c r="B721" s="285"/>
      <c r="C721" s="285"/>
      <c r="D721" s="286"/>
      <c r="E721" s="287"/>
      <c r="F721" s="286"/>
      <c r="G721" s="287"/>
      <c r="H721" s="286"/>
      <c r="I721" s="287"/>
      <c r="J721" s="286"/>
      <c r="K721" s="287"/>
      <c r="L721" s="286"/>
      <c r="M721" s="287"/>
      <c r="N721" s="286"/>
      <c r="O721" s="287"/>
      <c r="P721" s="286"/>
      <c r="Q721" s="287"/>
      <c r="R721" s="286"/>
      <c r="S721" s="287"/>
      <c r="T721" s="286"/>
      <c r="U721" s="287"/>
      <c r="V721" s="286"/>
      <c r="W721" s="287"/>
      <c r="X721" s="286"/>
      <c r="Y721" s="287"/>
      <c r="Z721" s="65"/>
    </row>
    <row r="722">
      <c r="A722" s="215"/>
      <c r="B722" s="285"/>
      <c r="C722" s="285"/>
      <c r="D722" s="286"/>
      <c r="E722" s="287"/>
      <c r="F722" s="286"/>
      <c r="G722" s="287"/>
      <c r="H722" s="286"/>
      <c r="I722" s="287"/>
      <c r="J722" s="286"/>
      <c r="K722" s="287"/>
      <c r="L722" s="286"/>
      <c r="M722" s="287"/>
      <c r="N722" s="286"/>
      <c r="O722" s="287"/>
      <c r="P722" s="286"/>
      <c r="Q722" s="287"/>
      <c r="R722" s="286"/>
      <c r="S722" s="287"/>
      <c r="T722" s="286"/>
      <c r="U722" s="287"/>
      <c r="V722" s="286"/>
      <c r="W722" s="287"/>
      <c r="X722" s="286"/>
      <c r="Y722" s="287"/>
      <c r="Z722" s="65"/>
    </row>
    <row r="723">
      <c r="A723" s="215"/>
      <c r="B723" s="285"/>
      <c r="C723" s="285"/>
      <c r="D723" s="286"/>
      <c r="E723" s="287"/>
      <c r="F723" s="286"/>
      <c r="G723" s="287"/>
      <c r="H723" s="286"/>
      <c r="I723" s="287"/>
      <c r="J723" s="286"/>
      <c r="K723" s="287"/>
      <c r="L723" s="286"/>
      <c r="M723" s="287"/>
      <c r="N723" s="286"/>
      <c r="O723" s="287"/>
      <c r="P723" s="286"/>
      <c r="Q723" s="287"/>
      <c r="R723" s="286"/>
      <c r="S723" s="287"/>
      <c r="T723" s="286"/>
      <c r="U723" s="287"/>
      <c r="V723" s="286"/>
      <c r="W723" s="287"/>
      <c r="X723" s="286"/>
      <c r="Y723" s="287"/>
      <c r="Z723" s="65"/>
    </row>
    <row r="724">
      <c r="A724" s="215"/>
      <c r="B724" s="285"/>
      <c r="C724" s="285"/>
      <c r="D724" s="286"/>
      <c r="E724" s="287"/>
      <c r="F724" s="286"/>
      <c r="G724" s="287"/>
      <c r="H724" s="286"/>
      <c r="I724" s="287"/>
      <c r="J724" s="286"/>
      <c r="K724" s="287"/>
      <c r="L724" s="286"/>
      <c r="M724" s="287"/>
      <c r="N724" s="286"/>
      <c r="O724" s="287"/>
      <c r="P724" s="286"/>
      <c r="Q724" s="287"/>
      <c r="R724" s="286"/>
      <c r="S724" s="287"/>
      <c r="T724" s="286"/>
      <c r="U724" s="287"/>
      <c r="V724" s="286"/>
      <c r="W724" s="287"/>
      <c r="X724" s="286"/>
      <c r="Y724" s="287"/>
      <c r="Z724" s="65"/>
    </row>
    <row r="725">
      <c r="A725" s="215"/>
      <c r="B725" s="285"/>
      <c r="C725" s="285"/>
      <c r="D725" s="286"/>
      <c r="E725" s="287"/>
      <c r="F725" s="286"/>
      <c r="G725" s="287"/>
      <c r="H725" s="286"/>
      <c r="I725" s="287"/>
      <c r="J725" s="286"/>
      <c r="K725" s="287"/>
      <c r="L725" s="286"/>
      <c r="M725" s="287"/>
      <c r="N725" s="286"/>
      <c r="O725" s="287"/>
      <c r="P725" s="286"/>
      <c r="Q725" s="287"/>
      <c r="R725" s="286"/>
      <c r="S725" s="287"/>
      <c r="T725" s="286"/>
      <c r="U725" s="287"/>
      <c r="V725" s="286"/>
      <c r="W725" s="287"/>
      <c r="X725" s="286"/>
      <c r="Y725" s="287"/>
      <c r="Z725" s="65"/>
    </row>
    <row r="726">
      <c r="A726" s="215"/>
      <c r="B726" s="285"/>
      <c r="C726" s="285"/>
      <c r="D726" s="286"/>
      <c r="E726" s="287"/>
      <c r="F726" s="286"/>
      <c r="G726" s="287"/>
      <c r="H726" s="286"/>
      <c r="I726" s="287"/>
      <c r="J726" s="286"/>
      <c r="K726" s="287"/>
      <c r="L726" s="286"/>
      <c r="M726" s="287"/>
      <c r="N726" s="286"/>
      <c r="O726" s="287"/>
      <c r="P726" s="286"/>
      <c r="Q726" s="287"/>
      <c r="R726" s="286"/>
      <c r="S726" s="287"/>
      <c r="T726" s="286"/>
      <c r="U726" s="287"/>
      <c r="V726" s="286"/>
      <c r="W726" s="287"/>
      <c r="X726" s="286"/>
      <c r="Y726" s="287"/>
      <c r="Z726" s="65"/>
    </row>
    <row r="727">
      <c r="A727" s="215"/>
      <c r="B727" s="285"/>
      <c r="C727" s="285"/>
      <c r="D727" s="286"/>
      <c r="E727" s="287"/>
      <c r="F727" s="286"/>
      <c r="G727" s="287"/>
      <c r="H727" s="286"/>
      <c r="I727" s="287"/>
      <c r="J727" s="286"/>
      <c r="K727" s="287"/>
      <c r="L727" s="286"/>
      <c r="M727" s="287"/>
      <c r="N727" s="286"/>
      <c r="O727" s="287"/>
      <c r="P727" s="286"/>
      <c r="Q727" s="287"/>
      <c r="R727" s="286"/>
      <c r="S727" s="287"/>
      <c r="T727" s="286"/>
      <c r="U727" s="287"/>
      <c r="V727" s="286"/>
      <c r="W727" s="287"/>
      <c r="X727" s="286"/>
      <c r="Y727" s="287"/>
      <c r="Z727" s="65"/>
    </row>
    <row r="728">
      <c r="A728" s="215"/>
      <c r="B728" s="285"/>
      <c r="C728" s="285"/>
      <c r="D728" s="286"/>
      <c r="E728" s="287"/>
      <c r="F728" s="286"/>
      <c r="G728" s="287"/>
      <c r="H728" s="286"/>
      <c r="I728" s="287"/>
      <c r="J728" s="286"/>
      <c r="K728" s="287"/>
      <c r="L728" s="286"/>
      <c r="M728" s="287"/>
      <c r="N728" s="286"/>
      <c r="O728" s="287"/>
      <c r="P728" s="286"/>
      <c r="Q728" s="287"/>
      <c r="R728" s="286"/>
      <c r="S728" s="287"/>
      <c r="T728" s="286"/>
      <c r="U728" s="287"/>
      <c r="V728" s="286"/>
      <c r="W728" s="287"/>
      <c r="X728" s="286"/>
      <c r="Y728" s="287"/>
      <c r="Z728" s="65"/>
    </row>
    <row r="729">
      <c r="A729" s="215"/>
      <c r="B729" s="285"/>
      <c r="C729" s="285"/>
      <c r="D729" s="286"/>
      <c r="E729" s="287"/>
      <c r="F729" s="286"/>
      <c r="G729" s="287"/>
      <c r="H729" s="286"/>
      <c r="I729" s="287"/>
      <c r="J729" s="286"/>
      <c r="K729" s="287"/>
      <c r="L729" s="286"/>
      <c r="M729" s="287"/>
      <c r="N729" s="286"/>
      <c r="O729" s="287"/>
      <c r="P729" s="286"/>
      <c r="Q729" s="287"/>
      <c r="R729" s="286"/>
      <c r="S729" s="287"/>
      <c r="T729" s="286"/>
      <c r="U729" s="287"/>
      <c r="V729" s="286"/>
      <c r="W729" s="287"/>
      <c r="X729" s="286"/>
      <c r="Y729" s="287"/>
      <c r="Z729" s="65"/>
    </row>
    <row r="730">
      <c r="A730" s="215"/>
      <c r="B730" s="285"/>
      <c r="C730" s="285"/>
      <c r="D730" s="286"/>
      <c r="E730" s="287"/>
      <c r="F730" s="286"/>
      <c r="G730" s="287"/>
      <c r="H730" s="286"/>
      <c r="I730" s="287"/>
      <c r="J730" s="286"/>
      <c r="K730" s="287"/>
      <c r="L730" s="286"/>
      <c r="M730" s="287"/>
      <c r="N730" s="286"/>
      <c r="O730" s="287"/>
      <c r="P730" s="286"/>
      <c r="Q730" s="287"/>
      <c r="R730" s="286"/>
      <c r="S730" s="287"/>
      <c r="T730" s="286"/>
      <c r="U730" s="287"/>
      <c r="V730" s="286"/>
      <c r="W730" s="287"/>
      <c r="X730" s="286"/>
      <c r="Y730" s="287"/>
      <c r="Z730" s="65"/>
    </row>
    <row r="731">
      <c r="A731" s="215"/>
      <c r="B731" s="285"/>
      <c r="C731" s="285"/>
      <c r="D731" s="286"/>
      <c r="E731" s="287"/>
      <c r="F731" s="286"/>
      <c r="G731" s="287"/>
      <c r="H731" s="286"/>
      <c r="I731" s="287"/>
      <c r="J731" s="286"/>
      <c r="K731" s="287"/>
      <c r="L731" s="286"/>
      <c r="M731" s="287"/>
      <c r="N731" s="286"/>
      <c r="O731" s="287"/>
      <c r="P731" s="286"/>
      <c r="Q731" s="287"/>
      <c r="R731" s="286"/>
      <c r="S731" s="287"/>
      <c r="T731" s="286"/>
      <c r="U731" s="287"/>
      <c r="V731" s="286"/>
      <c r="W731" s="287"/>
      <c r="X731" s="286"/>
      <c r="Y731" s="287"/>
      <c r="Z731" s="65"/>
    </row>
    <row r="732">
      <c r="A732" s="215"/>
      <c r="B732" s="285"/>
      <c r="C732" s="285"/>
      <c r="D732" s="286"/>
      <c r="E732" s="287"/>
      <c r="F732" s="286"/>
      <c r="G732" s="287"/>
      <c r="H732" s="286"/>
      <c r="I732" s="287"/>
      <c r="J732" s="286"/>
      <c r="K732" s="287"/>
      <c r="L732" s="286"/>
      <c r="M732" s="287"/>
      <c r="N732" s="286"/>
      <c r="O732" s="287"/>
      <c r="P732" s="286"/>
      <c r="Q732" s="287"/>
      <c r="R732" s="286"/>
      <c r="S732" s="287"/>
      <c r="T732" s="286"/>
      <c r="U732" s="287"/>
      <c r="V732" s="286"/>
      <c r="W732" s="287"/>
      <c r="X732" s="286"/>
      <c r="Y732" s="287"/>
      <c r="Z732" s="65"/>
    </row>
    <row r="733">
      <c r="A733" s="215"/>
      <c r="B733" s="285"/>
      <c r="C733" s="285"/>
      <c r="D733" s="286"/>
      <c r="E733" s="287"/>
      <c r="F733" s="286"/>
      <c r="G733" s="287"/>
      <c r="H733" s="286"/>
      <c r="I733" s="287"/>
      <c r="J733" s="286"/>
      <c r="K733" s="287"/>
      <c r="L733" s="286"/>
      <c r="M733" s="287"/>
      <c r="N733" s="286"/>
      <c r="O733" s="287"/>
      <c r="P733" s="286"/>
      <c r="Q733" s="287"/>
      <c r="R733" s="286"/>
      <c r="S733" s="287"/>
      <c r="T733" s="286"/>
      <c r="U733" s="287"/>
      <c r="V733" s="286"/>
      <c r="W733" s="287"/>
      <c r="X733" s="286"/>
      <c r="Y733" s="287"/>
      <c r="Z733" s="65"/>
    </row>
    <row r="734">
      <c r="A734" s="215"/>
      <c r="B734" s="285"/>
      <c r="C734" s="285"/>
      <c r="D734" s="286"/>
      <c r="E734" s="287"/>
      <c r="F734" s="286"/>
      <c r="G734" s="287"/>
      <c r="H734" s="286"/>
      <c r="I734" s="287"/>
      <c r="J734" s="286"/>
      <c r="K734" s="287"/>
      <c r="L734" s="286"/>
      <c r="M734" s="287"/>
      <c r="N734" s="286"/>
      <c r="O734" s="287"/>
      <c r="P734" s="286"/>
      <c r="Q734" s="287"/>
      <c r="R734" s="286"/>
      <c r="S734" s="287"/>
      <c r="T734" s="286"/>
      <c r="U734" s="287"/>
      <c r="V734" s="286"/>
      <c r="W734" s="287"/>
      <c r="X734" s="286"/>
      <c r="Y734" s="287"/>
      <c r="Z734" s="65"/>
    </row>
    <row r="735">
      <c r="A735" s="215"/>
      <c r="B735" s="285"/>
      <c r="C735" s="285"/>
      <c r="D735" s="286"/>
      <c r="E735" s="287"/>
      <c r="F735" s="286"/>
      <c r="G735" s="287"/>
      <c r="H735" s="286"/>
      <c r="I735" s="287"/>
      <c r="J735" s="286"/>
      <c r="K735" s="287"/>
      <c r="L735" s="286"/>
      <c r="M735" s="287"/>
      <c r="N735" s="286"/>
      <c r="O735" s="287"/>
      <c r="P735" s="286"/>
      <c r="Q735" s="287"/>
      <c r="R735" s="286"/>
      <c r="S735" s="287"/>
      <c r="T735" s="286"/>
      <c r="U735" s="287"/>
      <c r="V735" s="286"/>
      <c r="W735" s="287"/>
      <c r="X735" s="286"/>
      <c r="Y735" s="287"/>
      <c r="Z735" s="65"/>
    </row>
    <row r="736">
      <c r="A736" s="215"/>
      <c r="B736" s="285"/>
      <c r="C736" s="285"/>
      <c r="D736" s="286"/>
      <c r="E736" s="287"/>
      <c r="F736" s="286"/>
      <c r="G736" s="287"/>
      <c r="H736" s="286"/>
      <c r="I736" s="287"/>
      <c r="J736" s="286"/>
      <c r="K736" s="287"/>
      <c r="L736" s="286"/>
      <c r="M736" s="287"/>
      <c r="N736" s="286"/>
      <c r="O736" s="287"/>
      <c r="P736" s="286"/>
      <c r="Q736" s="287"/>
      <c r="R736" s="286"/>
      <c r="S736" s="287"/>
      <c r="T736" s="286"/>
      <c r="U736" s="287"/>
      <c r="V736" s="286"/>
      <c r="W736" s="287"/>
      <c r="X736" s="286"/>
      <c r="Y736" s="287"/>
      <c r="Z736" s="65"/>
    </row>
    <row r="737">
      <c r="A737" s="215"/>
      <c r="B737" s="285"/>
      <c r="C737" s="285"/>
      <c r="D737" s="286"/>
      <c r="E737" s="287"/>
      <c r="F737" s="286"/>
      <c r="G737" s="287"/>
      <c r="H737" s="286"/>
      <c r="I737" s="287"/>
      <c r="J737" s="286"/>
      <c r="K737" s="287"/>
      <c r="L737" s="286"/>
      <c r="M737" s="287"/>
      <c r="N737" s="286"/>
      <c r="O737" s="287"/>
      <c r="P737" s="286"/>
      <c r="Q737" s="287"/>
      <c r="R737" s="286"/>
      <c r="S737" s="287"/>
      <c r="T737" s="286"/>
      <c r="U737" s="287"/>
      <c r="V737" s="286"/>
      <c r="W737" s="287"/>
      <c r="X737" s="286"/>
      <c r="Y737" s="287"/>
      <c r="Z737" s="65"/>
    </row>
    <row r="738">
      <c r="A738" s="215"/>
      <c r="B738" s="285"/>
      <c r="C738" s="285"/>
      <c r="D738" s="286"/>
      <c r="E738" s="287"/>
      <c r="F738" s="286"/>
      <c r="G738" s="287"/>
      <c r="H738" s="286"/>
      <c r="I738" s="287"/>
      <c r="J738" s="286"/>
      <c r="K738" s="287"/>
      <c r="L738" s="286"/>
      <c r="M738" s="287"/>
      <c r="N738" s="286"/>
      <c r="O738" s="287"/>
      <c r="P738" s="286"/>
      <c r="Q738" s="287"/>
      <c r="R738" s="286"/>
      <c r="S738" s="287"/>
      <c r="T738" s="286"/>
      <c r="U738" s="287"/>
      <c r="V738" s="286"/>
      <c r="W738" s="287"/>
      <c r="X738" s="286"/>
      <c r="Y738" s="287"/>
      <c r="Z738" s="65"/>
    </row>
    <row r="739">
      <c r="A739" s="215"/>
      <c r="B739" s="285"/>
      <c r="C739" s="285"/>
      <c r="D739" s="286"/>
      <c r="E739" s="287"/>
      <c r="F739" s="286"/>
      <c r="G739" s="287"/>
      <c r="H739" s="286"/>
      <c r="I739" s="287"/>
      <c r="J739" s="286"/>
      <c r="K739" s="287"/>
      <c r="L739" s="286"/>
      <c r="M739" s="287"/>
      <c r="N739" s="286"/>
      <c r="O739" s="287"/>
      <c r="P739" s="286"/>
      <c r="Q739" s="287"/>
      <c r="R739" s="286"/>
      <c r="S739" s="287"/>
      <c r="T739" s="286"/>
      <c r="U739" s="287"/>
      <c r="V739" s="286"/>
      <c r="W739" s="287"/>
      <c r="X739" s="286"/>
      <c r="Y739" s="287"/>
      <c r="Z739" s="65"/>
    </row>
    <row r="740">
      <c r="A740" s="215"/>
      <c r="B740" s="285"/>
      <c r="C740" s="285"/>
      <c r="D740" s="286"/>
      <c r="E740" s="287"/>
      <c r="F740" s="286"/>
      <c r="G740" s="287"/>
      <c r="H740" s="286"/>
      <c r="I740" s="287"/>
      <c r="J740" s="286"/>
      <c r="K740" s="287"/>
      <c r="L740" s="286"/>
      <c r="M740" s="287"/>
      <c r="N740" s="286"/>
      <c r="O740" s="287"/>
      <c r="P740" s="286"/>
      <c r="Q740" s="287"/>
      <c r="R740" s="286"/>
      <c r="S740" s="287"/>
      <c r="T740" s="286"/>
      <c r="U740" s="287"/>
      <c r="V740" s="286"/>
      <c r="W740" s="287"/>
      <c r="X740" s="286"/>
      <c r="Y740" s="287"/>
      <c r="Z740" s="65"/>
    </row>
    <row r="741">
      <c r="A741" s="215"/>
      <c r="B741" s="285"/>
      <c r="C741" s="285"/>
      <c r="D741" s="286"/>
      <c r="E741" s="287"/>
      <c r="F741" s="286"/>
      <c r="G741" s="287"/>
      <c r="H741" s="286"/>
      <c r="I741" s="287"/>
      <c r="J741" s="286"/>
      <c r="K741" s="287"/>
      <c r="L741" s="286"/>
      <c r="M741" s="287"/>
      <c r="N741" s="286"/>
      <c r="O741" s="287"/>
      <c r="P741" s="286"/>
      <c r="Q741" s="287"/>
      <c r="R741" s="286"/>
      <c r="S741" s="287"/>
      <c r="T741" s="286"/>
      <c r="U741" s="287"/>
      <c r="V741" s="286"/>
      <c r="W741" s="287"/>
      <c r="X741" s="286"/>
      <c r="Y741" s="287"/>
      <c r="Z741" s="65"/>
    </row>
    <row r="742">
      <c r="A742" s="215"/>
      <c r="B742" s="285"/>
      <c r="C742" s="285"/>
      <c r="D742" s="286"/>
      <c r="E742" s="287"/>
      <c r="F742" s="286"/>
      <c r="G742" s="287"/>
      <c r="H742" s="286"/>
      <c r="I742" s="287"/>
      <c r="J742" s="286"/>
      <c r="K742" s="287"/>
      <c r="L742" s="286"/>
      <c r="M742" s="287"/>
      <c r="N742" s="286"/>
      <c r="O742" s="287"/>
      <c r="P742" s="286"/>
      <c r="Q742" s="287"/>
      <c r="R742" s="286"/>
      <c r="S742" s="287"/>
      <c r="T742" s="286"/>
      <c r="U742" s="287"/>
      <c r="V742" s="286"/>
      <c r="W742" s="287"/>
      <c r="X742" s="286"/>
      <c r="Y742" s="287"/>
      <c r="Z742" s="65"/>
    </row>
    <row r="743">
      <c r="A743" s="215"/>
      <c r="B743" s="285"/>
      <c r="C743" s="285"/>
      <c r="D743" s="286"/>
      <c r="E743" s="287"/>
      <c r="F743" s="286"/>
      <c r="G743" s="287"/>
      <c r="H743" s="286"/>
      <c r="I743" s="287"/>
      <c r="J743" s="286"/>
      <c r="K743" s="287"/>
      <c r="L743" s="286"/>
      <c r="M743" s="287"/>
      <c r="N743" s="286"/>
      <c r="O743" s="287"/>
      <c r="P743" s="286"/>
      <c r="Q743" s="287"/>
      <c r="R743" s="286"/>
      <c r="S743" s="287"/>
      <c r="T743" s="286"/>
      <c r="U743" s="287"/>
      <c r="V743" s="286"/>
      <c r="W743" s="287"/>
      <c r="X743" s="286"/>
      <c r="Y743" s="287"/>
      <c r="Z743" s="65"/>
    </row>
    <row r="744">
      <c r="A744" s="215"/>
      <c r="B744" s="285"/>
      <c r="C744" s="285"/>
      <c r="D744" s="286"/>
      <c r="E744" s="287"/>
      <c r="F744" s="286"/>
      <c r="G744" s="287"/>
      <c r="H744" s="286"/>
      <c r="I744" s="287"/>
      <c r="J744" s="286"/>
      <c r="K744" s="287"/>
      <c r="L744" s="286"/>
      <c r="M744" s="287"/>
      <c r="N744" s="286"/>
      <c r="O744" s="287"/>
      <c r="P744" s="286"/>
      <c r="Q744" s="287"/>
      <c r="R744" s="286"/>
      <c r="S744" s="287"/>
      <c r="T744" s="286"/>
      <c r="U744" s="287"/>
      <c r="V744" s="286"/>
      <c r="W744" s="287"/>
      <c r="X744" s="286"/>
      <c r="Y744" s="287"/>
      <c r="Z744" s="65"/>
    </row>
    <row r="745">
      <c r="A745" s="215"/>
      <c r="B745" s="285"/>
      <c r="C745" s="285"/>
      <c r="D745" s="286"/>
      <c r="E745" s="287"/>
      <c r="F745" s="286"/>
      <c r="G745" s="287"/>
      <c r="H745" s="286"/>
      <c r="I745" s="287"/>
      <c r="J745" s="286"/>
      <c r="K745" s="287"/>
      <c r="L745" s="286"/>
      <c r="M745" s="287"/>
      <c r="N745" s="286"/>
      <c r="O745" s="287"/>
      <c r="P745" s="286"/>
      <c r="Q745" s="287"/>
      <c r="R745" s="286"/>
      <c r="S745" s="287"/>
      <c r="T745" s="286"/>
      <c r="U745" s="287"/>
      <c r="V745" s="286"/>
      <c r="W745" s="287"/>
      <c r="X745" s="286"/>
      <c r="Y745" s="287"/>
      <c r="Z745" s="65"/>
    </row>
    <row r="746">
      <c r="A746" s="215"/>
      <c r="B746" s="285"/>
      <c r="C746" s="285"/>
      <c r="D746" s="286"/>
      <c r="E746" s="287"/>
      <c r="F746" s="286"/>
      <c r="G746" s="287"/>
      <c r="H746" s="286"/>
      <c r="I746" s="287"/>
      <c r="J746" s="286"/>
      <c r="K746" s="287"/>
      <c r="L746" s="286"/>
      <c r="M746" s="287"/>
      <c r="N746" s="286"/>
      <c r="O746" s="287"/>
      <c r="P746" s="286"/>
      <c r="Q746" s="287"/>
      <c r="R746" s="286"/>
      <c r="S746" s="287"/>
      <c r="T746" s="286"/>
      <c r="U746" s="287"/>
      <c r="V746" s="286"/>
      <c r="W746" s="287"/>
      <c r="X746" s="286"/>
      <c r="Y746" s="287"/>
      <c r="Z746" s="65"/>
    </row>
    <row r="747">
      <c r="A747" s="215"/>
      <c r="B747" s="285"/>
      <c r="C747" s="285"/>
      <c r="D747" s="286"/>
      <c r="E747" s="287"/>
      <c r="F747" s="286"/>
      <c r="G747" s="287"/>
      <c r="H747" s="286"/>
      <c r="I747" s="287"/>
      <c r="J747" s="286"/>
      <c r="K747" s="287"/>
      <c r="L747" s="286"/>
      <c r="M747" s="287"/>
      <c r="N747" s="286"/>
      <c r="O747" s="287"/>
      <c r="P747" s="286"/>
      <c r="Q747" s="287"/>
      <c r="R747" s="286"/>
      <c r="S747" s="287"/>
      <c r="T747" s="286"/>
      <c r="U747" s="287"/>
      <c r="V747" s="286"/>
      <c r="W747" s="287"/>
      <c r="X747" s="286"/>
      <c r="Y747" s="287"/>
      <c r="Z747" s="65"/>
    </row>
    <row r="748">
      <c r="A748" s="215"/>
      <c r="B748" s="285"/>
      <c r="C748" s="285"/>
      <c r="D748" s="286"/>
      <c r="E748" s="287"/>
      <c r="F748" s="286"/>
      <c r="G748" s="287"/>
      <c r="H748" s="286"/>
      <c r="I748" s="287"/>
      <c r="J748" s="286"/>
      <c r="K748" s="287"/>
      <c r="L748" s="286"/>
      <c r="M748" s="287"/>
      <c r="N748" s="286"/>
      <c r="O748" s="287"/>
      <c r="P748" s="286"/>
      <c r="Q748" s="287"/>
      <c r="R748" s="286"/>
      <c r="S748" s="287"/>
      <c r="T748" s="286"/>
      <c r="U748" s="287"/>
      <c r="V748" s="286"/>
      <c r="W748" s="287"/>
      <c r="X748" s="286"/>
      <c r="Y748" s="287"/>
      <c r="Z748" s="65"/>
    </row>
    <row r="749">
      <c r="A749" s="215"/>
      <c r="B749" s="285"/>
      <c r="C749" s="285"/>
      <c r="D749" s="286"/>
      <c r="E749" s="287"/>
      <c r="F749" s="286"/>
      <c r="G749" s="287"/>
      <c r="H749" s="286"/>
      <c r="I749" s="287"/>
      <c r="J749" s="286"/>
      <c r="K749" s="287"/>
      <c r="L749" s="286"/>
      <c r="M749" s="287"/>
      <c r="N749" s="286"/>
      <c r="O749" s="287"/>
      <c r="P749" s="286"/>
      <c r="Q749" s="287"/>
      <c r="R749" s="286"/>
      <c r="S749" s="287"/>
      <c r="T749" s="286"/>
      <c r="U749" s="287"/>
      <c r="V749" s="286"/>
      <c r="W749" s="287"/>
      <c r="X749" s="286"/>
      <c r="Y749" s="287"/>
      <c r="Z749" s="65"/>
    </row>
    <row r="750">
      <c r="A750" s="215"/>
      <c r="B750" s="285"/>
      <c r="C750" s="285"/>
      <c r="D750" s="286"/>
      <c r="E750" s="287"/>
      <c r="F750" s="286"/>
      <c r="G750" s="287"/>
      <c r="H750" s="286"/>
      <c r="I750" s="287"/>
      <c r="J750" s="286"/>
      <c r="K750" s="287"/>
      <c r="L750" s="286"/>
      <c r="M750" s="287"/>
      <c r="N750" s="286"/>
      <c r="O750" s="287"/>
      <c r="P750" s="286"/>
      <c r="Q750" s="287"/>
      <c r="R750" s="286"/>
      <c r="S750" s="287"/>
      <c r="T750" s="286"/>
      <c r="U750" s="287"/>
      <c r="V750" s="286"/>
      <c r="W750" s="287"/>
      <c r="X750" s="286"/>
      <c r="Y750" s="287"/>
      <c r="Z750" s="65"/>
    </row>
    <row r="751">
      <c r="A751" s="215"/>
      <c r="B751" s="285"/>
      <c r="C751" s="285"/>
      <c r="D751" s="286"/>
      <c r="E751" s="287"/>
      <c r="F751" s="286"/>
      <c r="G751" s="287"/>
      <c r="H751" s="286"/>
      <c r="I751" s="287"/>
      <c r="J751" s="286"/>
      <c r="K751" s="287"/>
      <c r="L751" s="286"/>
      <c r="M751" s="287"/>
      <c r="N751" s="286"/>
      <c r="O751" s="287"/>
      <c r="P751" s="286"/>
      <c r="Q751" s="287"/>
      <c r="R751" s="286"/>
      <c r="S751" s="287"/>
      <c r="T751" s="286"/>
      <c r="U751" s="287"/>
      <c r="V751" s="286"/>
      <c r="W751" s="287"/>
      <c r="X751" s="286"/>
      <c r="Y751" s="287"/>
      <c r="Z751" s="65"/>
    </row>
    <row r="752">
      <c r="A752" s="215"/>
      <c r="B752" s="285"/>
      <c r="C752" s="285"/>
      <c r="D752" s="286"/>
      <c r="E752" s="287"/>
      <c r="F752" s="286"/>
      <c r="G752" s="287"/>
      <c r="H752" s="286"/>
      <c r="I752" s="287"/>
      <c r="J752" s="286"/>
      <c r="K752" s="287"/>
      <c r="L752" s="286"/>
      <c r="M752" s="287"/>
      <c r="N752" s="286"/>
      <c r="O752" s="287"/>
      <c r="P752" s="286"/>
      <c r="Q752" s="287"/>
      <c r="R752" s="286"/>
      <c r="S752" s="287"/>
      <c r="T752" s="286"/>
      <c r="U752" s="287"/>
      <c r="V752" s="286"/>
      <c r="W752" s="287"/>
      <c r="X752" s="286"/>
      <c r="Y752" s="287"/>
      <c r="Z752" s="65"/>
    </row>
    <row r="753">
      <c r="A753" s="215"/>
      <c r="B753" s="285"/>
      <c r="C753" s="285"/>
      <c r="D753" s="286"/>
      <c r="E753" s="287"/>
      <c r="F753" s="286"/>
      <c r="G753" s="287"/>
      <c r="H753" s="286"/>
      <c r="I753" s="287"/>
      <c r="J753" s="286"/>
      <c r="K753" s="287"/>
      <c r="L753" s="286"/>
      <c r="M753" s="287"/>
      <c r="N753" s="286"/>
      <c r="O753" s="287"/>
      <c r="P753" s="286"/>
      <c r="Q753" s="287"/>
      <c r="R753" s="286"/>
      <c r="S753" s="287"/>
      <c r="T753" s="286"/>
      <c r="U753" s="287"/>
      <c r="V753" s="286"/>
      <c r="W753" s="287"/>
      <c r="X753" s="286"/>
      <c r="Y753" s="287"/>
      <c r="Z753" s="65"/>
    </row>
    <row r="754">
      <c r="A754" s="215"/>
      <c r="B754" s="285"/>
      <c r="C754" s="285"/>
      <c r="D754" s="286"/>
      <c r="E754" s="287"/>
      <c r="F754" s="286"/>
      <c r="G754" s="287"/>
      <c r="H754" s="286"/>
      <c r="I754" s="287"/>
      <c r="J754" s="286"/>
      <c r="K754" s="287"/>
      <c r="L754" s="286"/>
      <c r="M754" s="287"/>
      <c r="N754" s="286"/>
      <c r="O754" s="287"/>
      <c r="P754" s="286"/>
      <c r="Q754" s="287"/>
      <c r="R754" s="286"/>
      <c r="S754" s="287"/>
      <c r="T754" s="286"/>
      <c r="U754" s="287"/>
      <c r="V754" s="286"/>
      <c r="W754" s="287"/>
      <c r="X754" s="286"/>
      <c r="Y754" s="287"/>
      <c r="Z754" s="65"/>
    </row>
    <row r="755">
      <c r="A755" s="215"/>
      <c r="B755" s="285"/>
      <c r="C755" s="285"/>
      <c r="D755" s="286"/>
      <c r="E755" s="287"/>
      <c r="F755" s="286"/>
      <c r="G755" s="287"/>
      <c r="H755" s="286"/>
      <c r="I755" s="287"/>
      <c r="J755" s="286"/>
      <c r="K755" s="287"/>
      <c r="L755" s="286"/>
      <c r="M755" s="287"/>
      <c r="N755" s="286"/>
      <c r="O755" s="287"/>
      <c r="P755" s="286"/>
      <c r="Q755" s="287"/>
      <c r="R755" s="286"/>
      <c r="S755" s="287"/>
      <c r="T755" s="286"/>
      <c r="U755" s="287"/>
      <c r="V755" s="286"/>
      <c r="W755" s="287"/>
      <c r="X755" s="286"/>
      <c r="Y755" s="287"/>
      <c r="Z755" s="65"/>
    </row>
    <row r="756">
      <c r="A756" s="215"/>
      <c r="B756" s="285"/>
      <c r="C756" s="285"/>
      <c r="D756" s="286"/>
      <c r="E756" s="287"/>
      <c r="F756" s="286"/>
      <c r="G756" s="287"/>
      <c r="H756" s="286"/>
      <c r="I756" s="287"/>
      <c r="J756" s="286"/>
      <c r="K756" s="287"/>
      <c r="L756" s="286"/>
      <c r="M756" s="287"/>
      <c r="N756" s="286"/>
      <c r="O756" s="287"/>
      <c r="P756" s="286"/>
      <c r="Q756" s="287"/>
      <c r="R756" s="286"/>
      <c r="S756" s="287"/>
      <c r="T756" s="286"/>
      <c r="U756" s="287"/>
      <c r="V756" s="286"/>
      <c r="W756" s="287"/>
      <c r="X756" s="286"/>
      <c r="Y756" s="287"/>
      <c r="Z756" s="65"/>
    </row>
    <row r="757">
      <c r="A757" s="215"/>
      <c r="B757" s="285"/>
      <c r="C757" s="285"/>
      <c r="D757" s="286"/>
      <c r="E757" s="287"/>
      <c r="F757" s="286"/>
      <c r="G757" s="287"/>
      <c r="H757" s="286"/>
      <c r="I757" s="287"/>
      <c r="J757" s="286"/>
      <c r="K757" s="287"/>
      <c r="L757" s="286"/>
      <c r="M757" s="287"/>
      <c r="N757" s="286"/>
      <c r="O757" s="287"/>
      <c r="P757" s="286"/>
      <c r="Q757" s="287"/>
      <c r="R757" s="286"/>
      <c r="S757" s="287"/>
      <c r="T757" s="286"/>
      <c r="U757" s="287"/>
      <c r="V757" s="286"/>
      <c r="W757" s="287"/>
      <c r="X757" s="286"/>
      <c r="Y757" s="287"/>
      <c r="Z757" s="65"/>
    </row>
    <row r="758">
      <c r="A758" s="215"/>
      <c r="B758" s="285"/>
      <c r="C758" s="285"/>
      <c r="D758" s="286"/>
      <c r="E758" s="287"/>
      <c r="F758" s="286"/>
      <c r="G758" s="287"/>
      <c r="H758" s="286"/>
      <c r="I758" s="287"/>
      <c r="J758" s="286"/>
      <c r="K758" s="287"/>
      <c r="L758" s="286"/>
      <c r="M758" s="287"/>
      <c r="N758" s="286"/>
      <c r="O758" s="287"/>
      <c r="P758" s="286"/>
      <c r="Q758" s="287"/>
      <c r="R758" s="286"/>
      <c r="S758" s="287"/>
      <c r="T758" s="286"/>
      <c r="U758" s="287"/>
      <c r="V758" s="286"/>
      <c r="W758" s="287"/>
      <c r="X758" s="286"/>
      <c r="Y758" s="287"/>
      <c r="Z758" s="65"/>
    </row>
    <row r="759">
      <c r="A759" s="215"/>
      <c r="B759" s="285"/>
      <c r="C759" s="285"/>
      <c r="D759" s="286"/>
      <c r="E759" s="287"/>
      <c r="F759" s="286"/>
      <c r="G759" s="287"/>
      <c r="H759" s="286"/>
      <c r="I759" s="287"/>
      <c r="J759" s="286"/>
      <c r="K759" s="287"/>
      <c r="L759" s="286"/>
      <c r="M759" s="287"/>
      <c r="N759" s="286"/>
      <c r="O759" s="287"/>
      <c r="P759" s="286"/>
      <c r="Q759" s="287"/>
      <c r="R759" s="286"/>
      <c r="S759" s="287"/>
      <c r="T759" s="286"/>
      <c r="U759" s="287"/>
      <c r="V759" s="286"/>
      <c r="W759" s="287"/>
      <c r="X759" s="286"/>
      <c r="Y759" s="287"/>
      <c r="Z759" s="65"/>
    </row>
    <row r="760">
      <c r="A760" s="215"/>
      <c r="B760" s="285"/>
      <c r="C760" s="285"/>
      <c r="D760" s="286"/>
      <c r="E760" s="287"/>
      <c r="F760" s="286"/>
      <c r="G760" s="287"/>
      <c r="H760" s="286"/>
      <c r="I760" s="287"/>
      <c r="J760" s="286"/>
      <c r="K760" s="287"/>
      <c r="L760" s="286"/>
      <c r="M760" s="287"/>
      <c r="N760" s="286"/>
      <c r="O760" s="287"/>
      <c r="P760" s="286"/>
      <c r="Q760" s="287"/>
      <c r="R760" s="286"/>
      <c r="S760" s="287"/>
      <c r="T760" s="286"/>
      <c r="U760" s="287"/>
      <c r="V760" s="286"/>
      <c r="W760" s="287"/>
      <c r="X760" s="286"/>
      <c r="Y760" s="287"/>
      <c r="Z760" s="65"/>
    </row>
    <row r="761">
      <c r="A761" s="215"/>
      <c r="B761" s="285"/>
      <c r="C761" s="285"/>
      <c r="D761" s="286"/>
      <c r="E761" s="287"/>
      <c r="F761" s="286"/>
      <c r="G761" s="287"/>
      <c r="H761" s="286"/>
      <c r="I761" s="287"/>
      <c r="J761" s="286"/>
      <c r="K761" s="287"/>
      <c r="L761" s="286"/>
      <c r="M761" s="287"/>
      <c r="N761" s="286"/>
      <c r="O761" s="287"/>
      <c r="P761" s="286"/>
      <c r="Q761" s="287"/>
      <c r="R761" s="286"/>
      <c r="S761" s="287"/>
      <c r="T761" s="286"/>
      <c r="U761" s="287"/>
      <c r="V761" s="286"/>
      <c r="W761" s="287"/>
      <c r="X761" s="286"/>
      <c r="Y761" s="287"/>
      <c r="Z761" s="65"/>
    </row>
    <row r="762">
      <c r="A762" s="215"/>
      <c r="B762" s="285"/>
      <c r="C762" s="285"/>
      <c r="D762" s="286"/>
      <c r="E762" s="287"/>
      <c r="F762" s="286"/>
      <c r="G762" s="287"/>
      <c r="H762" s="286"/>
      <c r="I762" s="287"/>
      <c r="J762" s="286"/>
      <c r="K762" s="287"/>
      <c r="L762" s="286"/>
      <c r="M762" s="287"/>
      <c r="N762" s="286"/>
      <c r="O762" s="287"/>
      <c r="P762" s="286"/>
      <c r="Q762" s="287"/>
      <c r="R762" s="286"/>
      <c r="S762" s="287"/>
      <c r="T762" s="286"/>
      <c r="U762" s="287"/>
      <c r="V762" s="286"/>
      <c r="W762" s="287"/>
      <c r="X762" s="286"/>
      <c r="Y762" s="287"/>
      <c r="Z762" s="65"/>
    </row>
    <row r="763">
      <c r="A763" s="215"/>
      <c r="B763" s="285"/>
      <c r="C763" s="285"/>
      <c r="D763" s="286"/>
      <c r="E763" s="287"/>
      <c r="F763" s="286"/>
      <c r="G763" s="287"/>
      <c r="H763" s="286"/>
      <c r="I763" s="287"/>
      <c r="J763" s="286"/>
      <c r="K763" s="287"/>
      <c r="L763" s="286"/>
      <c r="M763" s="287"/>
      <c r="N763" s="286"/>
      <c r="O763" s="287"/>
      <c r="P763" s="286"/>
      <c r="Q763" s="287"/>
      <c r="R763" s="286"/>
      <c r="S763" s="287"/>
      <c r="T763" s="286"/>
      <c r="U763" s="287"/>
      <c r="V763" s="286"/>
      <c r="W763" s="287"/>
      <c r="X763" s="286"/>
      <c r="Y763" s="287"/>
      <c r="Z763" s="65"/>
    </row>
    <row r="764">
      <c r="A764" s="215"/>
      <c r="B764" s="285"/>
      <c r="C764" s="285"/>
      <c r="D764" s="286"/>
      <c r="E764" s="287"/>
      <c r="F764" s="286"/>
      <c r="G764" s="287"/>
      <c r="H764" s="286"/>
      <c r="I764" s="287"/>
      <c r="J764" s="286"/>
      <c r="K764" s="287"/>
      <c r="L764" s="286"/>
      <c r="M764" s="287"/>
      <c r="N764" s="286"/>
      <c r="O764" s="287"/>
      <c r="P764" s="286"/>
      <c r="Q764" s="287"/>
      <c r="R764" s="286"/>
      <c r="S764" s="287"/>
      <c r="T764" s="286"/>
      <c r="U764" s="287"/>
      <c r="V764" s="286"/>
      <c r="W764" s="287"/>
      <c r="X764" s="286"/>
      <c r="Y764" s="287"/>
      <c r="Z764" s="65"/>
    </row>
    <row r="765">
      <c r="A765" s="215"/>
      <c r="B765" s="285"/>
      <c r="C765" s="285"/>
      <c r="D765" s="286"/>
      <c r="E765" s="287"/>
      <c r="F765" s="286"/>
      <c r="G765" s="287"/>
      <c r="H765" s="286"/>
      <c r="I765" s="287"/>
      <c r="J765" s="286"/>
      <c r="K765" s="287"/>
      <c r="L765" s="286"/>
      <c r="M765" s="287"/>
      <c r="N765" s="286"/>
      <c r="O765" s="287"/>
      <c r="P765" s="286"/>
      <c r="Q765" s="287"/>
      <c r="R765" s="286"/>
      <c r="S765" s="287"/>
      <c r="T765" s="286"/>
      <c r="U765" s="287"/>
      <c r="V765" s="286"/>
      <c r="W765" s="287"/>
      <c r="X765" s="286"/>
      <c r="Y765" s="287"/>
      <c r="Z765" s="65"/>
    </row>
    <row r="766">
      <c r="A766" s="215"/>
      <c r="B766" s="285"/>
      <c r="C766" s="285"/>
      <c r="D766" s="286"/>
      <c r="E766" s="287"/>
      <c r="F766" s="286"/>
      <c r="G766" s="287"/>
      <c r="H766" s="286"/>
      <c r="I766" s="287"/>
      <c r="J766" s="286"/>
      <c r="K766" s="287"/>
      <c r="L766" s="286"/>
      <c r="M766" s="287"/>
      <c r="N766" s="286"/>
      <c r="O766" s="287"/>
      <c r="P766" s="286"/>
      <c r="Q766" s="287"/>
      <c r="R766" s="286"/>
      <c r="S766" s="287"/>
      <c r="T766" s="286"/>
      <c r="U766" s="287"/>
      <c r="V766" s="286"/>
      <c r="W766" s="287"/>
      <c r="X766" s="286"/>
      <c r="Y766" s="287"/>
      <c r="Z766" s="65"/>
    </row>
    <row r="767">
      <c r="A767" s="215"/>
      <c r="B767" s="285"/>
      <c r="C767" s="285"/>
      <c r="D767" s="286"/>
      <c r="E767" s="287"/>
      <c r="F767" s="286"/>
      <c r="G767" s="287"/>
      <c r="H767" s="286"/>
      <c r="I767" s="287"/>
      <c r="J767" s="286"/>
      <c r="K767" s="287"/>
      <c r="L767" s="286"/>
      <c r="M767" s="287"/>
      <c r="N767" s="286"/>
      <c r="O767" s="287"/>
      <c r="P767" s="286"/>
      <c r="Q767" s="287"/>
      <c r="R767" s="286"/>
      <c r="S767" s="287"/>
      <c r="T767" s="286"/>
      <c r="U767" s="287"/>
      <c r="V767" s="286"/>
      <c r="W767" s="287"/>
      <c r="X767" s="286"/>
      <c r="Y767" s="287"/>
      <c r="Z767" s="65"/>
    </row>
    <row r="768">
      <c r="A768" s="215"/>
      <c r="B768" s="285"/>
      <c r="C768" s="285"/>
      <c r="D768" s="286"/>
      <c r="E768" s="287"/>
      <c r="F768" s="286"/>
      <c r="G768" s="287"/>
      <c r="H768" s="286"/>
      <c r="I768" s="287"/>
      <c r="J768" s="286"/>
      <c r="K768" s="287"/>
      <c r="L768" s="286"/>
      <c r="M768" s="287"/>
      <c r="N768" s="286"/>
      <c r="O768" s="287"/>
      <c r="P768" s="286"/>
      <c r="Q768" s="287"/>
      <c r="R768" s="286"/>
      <c r="S768" s="287"/>
      <c r="T768" s="286"/>
      <c r="U768" s="287"/>
      <c r="V768" s="286"/>
      <c r="W768" s="287"/>
      <c r="X768" s="286"/>
      <c r="Y768" s="287"/>
      <c r="Z768" s="65"/>
    </row>
    <row r="769">
      <c r="A769" s="215"/>
      <c r="B769" s="285"/>
      <c r="C769" s="285"/>
      <c r="D769" s="286"/>
      <c r="E769" s="287"/>
      <c r="F769" s="286"/>
      <c r="G769" s="287"/>
      <c r="H769" s="286"/>
      <c r="I769" s="287"/>
      <c r="J769" s="286"/>
      <c r="K769" s="287"/>
      <c r="L769" s="286"/>
      <c r="M769" s="287"/>
      <c r="N769" s="286"/>
      <c r="O769" s="287"/>
      <c r="P769" s="286"/>
      <c r="Q769" s="287"/>
      <c r="R769" s="286"/>
      <c r="S769" s="287"/>
      <c r="T769" s="286"/>
      <c r="U769" s="287"/>
      <c r="V769" s="286"/>
      <c r="W769" s="287"/>
      <c r="X769" s="286"/>
      <c r="Y769" s="287"/>
      <c r="Z769" s="65"/>
    </row>
    <row r="770">
      <c r="A770" s="215"/>
      <c r="B770" s="285"/>
      <c r="C770" s="285"/>
      <c r="D770" s="286"/>
      <c r="E770" s="287"/>
      <c r="F770" s="286"/>
      <c r="G770" s="287"/>
      <c r="H770" s="286"/>
      <c r="I770" s="287"/>
      <c r="J770" s="286"/>
      <c r="K770" s="287"/>
      <c r="L770" s="286"/>
      <c r="M770" s="287"/>
      <c r="N770" s="286"/>
      <c r="O770" s="287"/>
      <c r="P770" s="286"/>
      <c r="Q770" s="287"/>
      <c r="R770" s="286"/>
      <c r="S770" s="287"/>
      <c r="T770" s="286"/>
      <c r="U770" s="287"/>
      <c r="V770" s="286"/>
      <c r="W770" s="287"/>
      <c r="X770" s="286"/>
      <c r="Y770" s="287"/>
      <c r="Z770" s="65"/>
    </row>
    <row r="771">
      <c r="A771" s="215"/>
      <c r="B771" s="285"/>
      <c r="C771" s="285"/>
      <c r="D771" s="286"/>
      <c r="E771" s="287"/>
      <c r="F771" s="286"/>
      <c r="G771" s="287"/>
      <c r="H771" s="286"/>
      <c r="I771" s="287"/>
      <c r="J771" s="286"/>
      <c r="K771" s="287"/>
      <c r="L771" s="286"/>
      <c r="M771" s="287"/>
      <c r="N771" s="286"/>
      <c r="O771" s="287"/>
      <c r="P771" s="286"/>
      <c r="Q771" s="287"/>
      <c r="R771" s="286"/>
      <c r="S771" s="287"/>
      <c r="T771" s="286"/>
      <c r="U771" s="287"/>
      <c r="V771" s="286"/>
      <c r="W771" s="287"/>
      <c r="X771" s="286"/>
      <c r="Y771" s="287"/>
      <c r="Z771" s="65"/>
    </row>
    <row r="772">
      <c r="A772" s="215"/>
      <c r="B772" s="285"/>
      <c r="C772" s="285"/>
      <c r="D772" s="286"/>
      <c r="E772" s="287"/>
      <c r="F772" s="286"/>
      <c r="G772" s="287"/>
      <c r="H772" s="286"/>
      <c r="I772" s="287"/>
      <c r="J772" s="286"/>
      <c r="K772" s="287"/>
      <c r="L772" s="286"/>
      <c r="M772" s="287"/>
      <c r="N772" s="286"/>
      <c r="O772" s="287"/>
      <c r="P772" s="286"/>
      <c r="Q772" s="287"/>
      <c r="R772" s="286"/>
      <c r="S772" s="287"/>
      <c r="T772" s="286"/>
      <c r="U772" s="287"/>
      <c r="V772" s="286"/>
      <c r="W772" s="287"/>
      <c r="X772" s="286"/>
      <c r="Y772" s="287"/>
      <c r="Z772" s="65"/>
    </row>
    <row r="773">
      <c r="A773" s="215"/>
      <c r="B773" s="285"/>
      <c r="C773" s="285"/>
      <c r="D773" s="286"/>
      <c r="E773" s="287"/>
      <c r="F773" s="286"/>
      <c r="G773" s="287"/>
      <c r="H773" s="286"/>
      <c r="I773" s="287"/>
      <c r="J773" s="286"/>
      <c r="K773" s="287"/>
      <c r="L773" s="286"/>
      <c r="M773" s="287"/>
      <c r="N773" s="286"/>
      <c r="O773" s="287"/>
      <c r="P773" s="286"/>
      <c r="Q773" s="287"/>
      <c r="R773" s="286"/>
      <c r="S773" s="287"/>
      <c r="T773" s="286"/>
      <c r="U773" s="287"/>
      <c r="V773" s="286"/>
      <c r="W773" s="287"/>
      <c r="X773" s="286"/>
      <c r="Y773" s="287"/>
      <c r="Z773" s="65"/>
    </row>
    <row r="774">
      <c r="A774" s="215"/>
      <c r="B774" s="285"/>
      <c r="C774" s="285"/>
      <c r="D774" s="286"/>
      <c r="E774" s="287"/>
      <c r="F774" s="286"/>
      <c r="G774" s="287"/>
      <c r="H774" s="286"/>
      <c r="I774" s="287"/>
      <c r="J774" s="286"/>
      <c r="K774" s="287"/>
      <c r="L774" s="286"/>
      <c r="M774" s="287"/>
      <c r="N774" s="286"/>
      <c r="O774" s="287"/>
      <c r="P774" s="286"/>
      <c r="Q774" s="287"/>
      <c r="R774" s="286"/>
      <c r="S774" s="287"/>
      <c r="T774" s="286"/>
      <c r="U774" s="287"/>
      <c r="V774" s="286"/>
      <c r="W774" s="287"/>
      <c r="X774" s="286"/>
      <c r="Y774" s="287"/>
      <c r="Z774" s="65"/>
    </row>
    <row r="775">
      <c r="A775" s="215"/>
      <c r="B775" s="285"/>
      <c r="C775" s="285"/>
      <c r="D775" s="286"/>
      <c r="E775" s="287"/>
      <c r="F775" s="286"/>
      <c r="G775" s="287"/>
      <c r="H775" s="286"/>
      <c r="I775" s="287"/>
      <c r="J775" s="286"/>
      <c r="K775" s="287"/>
      <c r="L775" s="286"/>
      <c r="M775" s="287"/>
      <c r="N775" s="286"/>
      <c r="O775" s="287"/>
      <c r="P775" s="286"/>
      <c r="Q775" s="287"/>
      <c r="R775" s="286"/>
      <c r="S775" s="287"/>
      <c r="T775" s="286"/>
      <c r="U775" s="287"/>
      <c r="V775" s="286"/>
      <c r="W775" s="287"/>
      <c r="X775" s="286"/>
      <c r="Y775" s="287"/>
      <c r="Z775" s="65"/>
    </row>
    <row r="776">
      <c r="A776" s="215"/>
      <c r="B776" s="285"/>
      <c r="C776" s="285"/>
      <c r="D776" s="286"/>
      <c r="E776" s="287"/>
      <c r="F776" s="286"/>
      <c r="G776" s="287"/>
      <c r="H776" s="286"/>
      <c r="I776" s="287"/>
      <c r="J776" s="286"/>
      <c r="K776" s="287"/>
      <c r="L776" s="286"/>
      <c r="M776" s="287"/>
      <c r="N776" s="286"/>
      <c r="O776" s="287"/>
      <c r="P776" s="286"/>
      <c r="Q776" s="287"/>
      <c r="R776" s="286"/>
      <c r="S776" s="287"/>
      <c r="T776" s="286"/>
      <c r="U776" s="287"/>
      <c r="V776" s="286"/>
      <c r="W776" s="287"/>
      <c r="X776" s="286"/>
      <c r="Y776" s="287"/>
      <c r="Z776" s="65"/>
    </row>
    <row r="777">
      <c r="A777" s="215"/>
      <c r="B777" s="285"/>
      <c r="C777" s="285"/>
      <c r="D777" s="286"/>
      <c r="E777" s="287"/>
      <c r="F777" s="286"/>
      <c r="G777" s="287"/>
      <c r="H777" s="286"/>
      <c r="I777" s="287"/>
      <c r="J777" s="286"/>
      <c r="K777" s="287"/>
      <c r="L777" s="286"/>
      <c r="M777" s="287"/>
      <c r="N777" s="286"/>
      <c r="O777" s="287"/>
      <c r="P777" s="286"/>
      <c r="Q777" s="287"/>
      <c r="R777" s="286"/>
      <c r="S777" s="287"/>
      <c r="T777" s="286"/>
      <c r="U777" s="287"/>
      <c r="V777" s="286"/>
      <c r="W777" s="287"/>
      <c r="X777" s="286"/>
      <c r="Y777" s="287"/>
      <c r="Z777" s="65"/>
    </row>
    <row r="778">
      <c r="A778" s="215"/>
      <c r="B778" s="285"/>
      <c r="C778" s="285"/>
      <c r="D778" s="286"/>
      <c r="E778" s="287"/>
      <c r="F778" s="286"/>
      <c r="G778" s="287"/>
      <c r="H778" s="286"/>
      <c r="I778" s="287"/>
      <c r="J778" s="286"/>
      <c r="K778" s="287"/>
      <c r="L778" s="286"/>
      <c r="M778" s="287"/>
      <c r="N778" s="286"/>
      <c r="O778" s="287"/>
      <c r="P778" s="286"/>
      <c r="Q778" s="287"/>
      <c r="R778" s="286"/>
      <c r="S778" s="287"/>
      <c r="T778" s="286"/>
      <c r="U778" s="287"/>
      <c r="V778" s="286"/>
      <c r="W778" s="287"/>
      <c r="X778" s="286"/>
      <c r="Y778" s="287"/>
      <c r="Z778" s="65"/>
    </row>
    <row r="779">
      <c r="A779" s="215"/>
      <c r="B779" s="285"/>
      <c r="C779" s="285"/>
      <c r="D779" s="286"/>
      <c r="E779" s="287"/>
      <c r="F779" s="286"/>
      <c r="G779" s="287"/>
      <c r="H779" s="286"/>
      <c r="I779" s="287"/>
      <c r="J779" s="286"/>
      <c r="K779" s="287"/>
      <c r="L779" s="286"/>
      <c r="M779" s="287"/>
      <c r="N779" s="286"/>
      <c r="O779" s="287"/>
      <c r="P779" s="286"/>
      <c r="Q779" s="287"/>
      <c r="R779" s="286"/>
      <c r="S779" s="287"/>
      <c r="T779" s="286"/>
      <c r="U779" s="287"/>
      <c r="V779" s="286"/>
      <c r="W779" s="287"/>
      <c r="X779" s="286"/>
      <c r="Y779" s="287"/>
      <c r="Z779" s="65"/>
    </row>
    <row r="780">
      <c r="A780" s="215"/>
      <c r="B780" s="285"/>
      <c r="C780" s="285"/>
      <c r="D780" s="286"/>
      <c r="E780" s="287"/>
      <c r="F780" s="286"/>
      <c r="G780" s="287"/>
      <c r="H780" s="286"/>
      <c r="I780" s="287"/>
      <c r="J780" s="286"/>
      <c r="K780" s="287"/>
      <c r="L780" s="286"/>
      <c r="M780" s="287"/>
      <c r="N780" s="286"/>
      <c r="O780" s="287"/>
      <c r="P780" s="286"/>
      <c r="Q780" s="287"/>
      <c r="R780" s="286"/>
      <c r="S780" s="287"/>
      <c r="T780" s="286"/>
      <c r="U780" s="287"/>
      <c r="V780" s="286"/>
      <c r="W780" s="287"/>
      <c r="X780" s="286"/>
      <c r="Y780" s="287"/>
      <c r="Z780" s="65"/>
    </row>
    <row r="781">
      <c r="A781" s="215"/>
      <c r="B781" s="285"/>
      <c r="C781" s="285"/>
      <c r="D781" s="286"/>
      <c r="E781" s="287"/>
      <c r="F781" s="286"/>
      <c r="G781" s="287"/>
      <c r="H781" s="286"/>
      <c r="I781" s="287"/>
      <c r="J781" s="286"/>
      <c r="K781" s="287"/>
      <c r="L781" s="286"/>
      <c r="M781" s="287"/>
      <c r="N781" s="286"/>
      <c r="O781" s="287"/>
      <c r="P781" s="286"/>
      <c r="Q781" s="287"/>
      <c r="R781" s="286"/>
      <c r="S781" s="287"/>
      <c r="T781" s="286"/>
      <c r="U781" s="287"/>
      <c r="V781" s="286"/>
      <c r="W781" s="287"/>
      <c r="X781" s="286"/>
      <c r="Y781" s="287"/>
      <c r="Z781" s="65"/>
    </row>
    <row r="782">
      <c r="A782" s="215"/>
      <c r="B782" s="285"/>
      <c r="C782" s="285"/>
      <c r="D782" s="286"/>
      <c r="E782" s="287"/>
      <c r="F782" s="286"/>
      <c r="G782" s="287"/>
      <c r="H782" s="286"/>
      <c r="I782" s="287"/>
      <c r="J782" s="286"/>
      <c r="K782" s="287"/>
      <c r="L782" s="286"/>
      <c r="M782" s="287"/>
      <c r="N782" s="286"/>
      <c r="O782" s="287"/>
      <c r="P782" s="286"/>
      <c r="Q782" s="287"/>
      <c r="R782" s="286"/>
      <c r="S782" s="287"/>
      <c r="T782" s="286"/>
      <c r="U782" s="287"/>
      <c r="V782" s="286"/>
      <c r="W782" s="287"/>
      <c r="X782" s="286"/>
      <c r="Y782" s="287"/>
      <c r="Z782" s="65"/>
    </row>
    <row r="783">
      <c r="A783" s="215"/>
      <c r="B783" s="285"/>
      <c r="C783" s="285"/>
      <c r="D783" s="286"/>
      <c r="E783" s="287"/>
      <c r="F783" s="286"/>
      <c r="G783" s="287"/>
      <c r="H783" s="286"/>
      <c r="I783" s="287"/>
      <c r="J783" s="286"/>
      <c r="K783" s="287"/>
      <c r="L783" s="286"/>
      <c r="M783" s="287"/>
      <c r="N783" s="286"/>
      <c r="O783" s="287"/>
      <c r="P783" s="286"/>
      <c r="Q783" s="287"/>
      <c r="R783" s="286"/>
      <c r="S783" s="287"/>
      <c r="T783" s="286"/>
      <c r="U783" s="287"/>
      <c r="V783" s="286"/>
      <c r="W783" s="287"/>
      <c r="X783" s="286"/>
      <c r="Y783" s="287"/>
      <c r="Z783" s="65"/>
    </row>
    <row r="784">
      <c r="A784" s="215"/>
      <c r="B784" s="285"/>
      <c r="C784" s="285"/>
      <c r="D784" s="286"/>
      <c r="E784" s="287"/>
      <c r="F784" s="286"/>
      <c r="G784" s="287"/>
      <c r="H784" s="286"/>
      <c r="I784" s="287"/>
      <c r="J784" s="286"/>
      <c r="K784" s="287"/>
      <c r="L784" s="286"/>
      <c r="M784" s="287"/>
      <c r="N784" s="286"/>
      <c r="O784" s="287"/>
      <c r="P784" s="286"/>
      <c r="Q784" s="287"/>
      <c r="R784" s="286"/>
      <c r="S784" s="287"/>
      <c r="T784" s="286"/>
      <c r="U784" s="287"/>
      <c r="V784" s="286"/>
      <c r="W784" s="287"/>
      <c r="X784" s="286"/>
      <c r="Y784" s="287"/>
      <c r="Z784" s="65"/>
    </row>
    <row r="785">
      <c r="A785" s="215"/>
      <c r="B785" s="285"/>
      <c r="C785" s="285"/>
      <c r="D785" s="286"/>
      <c r="E785" s="287"/>
      <c r="F785" s="286"/>
      <c r="G785" s="287"/>
      <c r="H785" s="286"/>
      <c r="I785" s="287"/>
      <c r="J785" s="286"/>
      <c r="K785" s="287"/>
      <c r="L785" s="286"/>
      <c r="M785" s="287"/>
      <c r="N785" s="286"/>
      <c r="O785" s="287"/>
      <c r="P785" s="286"/>
      <c r="Q785" s="287"/>
      <c r="R785" s="286"/>
      <c r="S785" s="287"/>
      <c r="T785" s="286"/>
      <c r="U785" s="287"/>
      <c r="V785" s="286"/>
      <c r="W785" s="287"/>
      <c r="X785" s="286"/>
      <c r="Y785" s="287"/>
      <c r="Z785" s="65"/>
    </row>
    <row r="786">
      <c r="A786" s="215"/>
      <c r="B786" s="285"/>
      <c r="C786" s="285"/>
      <c r="D786" s="286"/>
      <c r="E786" s="287"/>
      <c r="F786" s="286"/>
      <c r="G786" s="287"/>
      <c r="H786" s="286"/>
      <c r="I786" s="287"/>
      <c r="J786" s="286"/>
      <c r="K786" s="287"/>
      <c r="L786" s="286"/>
      <c r="M786" s="287"/>
      <c r="N786" s="286"/>
      <c r="O786" s="287"/>
      <c r="P786" s="286"/>
      <c r="Q786" s="287"/>
      <c r="R786" s="286"/>
      <c r="S786" s="287"/>
      <c r="T786" s="286"/>
      <c r="U786" s="287"/>
      <c r="V786" s="286"/>
      <c r="W786" s="287"/>
      <c r="X786" s="286"/>
      <c r="Y786" s="287"/>
      <c r="Z786" s="65"/>
    </row>
    <row r="787">
      <c r="A787" s="215"/>
      <c r="B787" s="285"/>
      <c r="C787" s="285"/>
      <c r="D787" s="286"/>
      <c r="E787" s="287"/>
      <c r="F787" s="286"/>
      <c r="G787" s="287"/>
      <c r="H787" s="286"/>
      <c r="I787" s="287"/>
      <c r="J787" s="286"/>
      <c r="K787" s="287"/>
      <c r="L787" s="286"/>
      <c r="M787" s="287"/>
      <c r="N787" s="286"/>
      <c r="O787" s="287"/>
      <c r="P787" s="286"/>
      <c r="Q787" s="287"/>
      <c r="R787" s="286"/>
      <c r="S787" s="287"/>
      <c r="T787" s="286"/>
      <c r="U787" s="287"/>
      <c r="V787" s="286"/>
      <c r="W787" s="287"/>
      <c r="X787" s="286"/>
      <c r="Y787" s="287"/>
      <c r="Z787" s="65"/>
    </row>
    <row r="788">
      <c r="A788" s="215"/>
      <c r="B788" s="285"/>
      <c r="C788" s="285"/>
      <c r="D788" s="286"/>
      <c r="E788" s="287"/>
      <c r="F788" s="286"/>
      <c r="G788" s="287"/>
      <c r="H788" s="286"/>
      <c r="I788" s="287"/>
      <c r="J788" s="286"/>
      <c r="K788" s="287"/>
      <c r="L788" s="286"/>
      <c r="M788" s="287"/>
      <c r="N788" s="286"/>
      <c r="O788" s="287"/>
      <c r="P788" s="286"/>
      <c r="Q788" s="287"/>
      <c r="R788" s="286"/>
      <c r="S788" s="287"/>
      <c r="T788" s="286"/>
      <c r="U788" s="287"/>
      <c r="V788" s="286"/>
      <c r="W788" s="287"/>
      <c r="X788" s="286"/>
      <c r="Y788" s="287"/>
      <c r="Z788" s="65"/>
    </row>
    <row r="789">
      <c r="A789" s="215"/>
      <c r="B789" s="285"/>
      <c r="C789" s="285"/>
      <c r="D789" s="286"/>
      <c r="E789" s="287"/>
      <c r="F789" s="286"/>
      <c r="G789" s="287"/>
      <c r="H789" s="286"/>
      <c r="I789" s="287"/>
      <c r="J789" s="286"/>
      <c r="K789" s="287"/>
      <c r="L789" s="286"/>
      <c r="M789" s="287"/>
      <c r="N789" s="286"/>
      <c r="O789" s="287"/>
      <c r="P789" s="286"/>
      <c r="Q789" s="287"/>
      <c r="R789" s="286"/>
      <c r="S789" s="287"/>
      <c r="T789" s="286"/>
      <c r="U789" s="287"/>
      <c r="V789" s="286"/>
      <c r="W789" s="287"/>
      <c r="X789" s="286"/>
      <c r="Y789" s="287"/>
      <c r="Z789" s="65"/>
    </row>
    <row r="790">
      <c r="A790" s="215"/>
      <c r="B790" s="285"/>
      <c r="C790" s="285"/>
      <c r="D790" s="286"/>
      <c r="E790" s="287"/>
      <c r="F790" s="286"/>
      <c r="G790" s="287"/>
      <c r="H790" s="286"/>
      <c r="I790" s="287"/>
      <c r="J790" s="286"/>
      <c r="K790" s="287"/>
      <c r="L790" s="286"/>
      <c r="M790" s="287"/>
      <c r="N790" s="286"/>
      <c r="O790" s="287"/>
      <c r="P790" s="286"/>
      <c r="Q790" s="287"/>
      <c r="R790" s="286"/>
      <c r="S790" s="287"/>
      <c r="T790" s="286"/>
      <c r="U790" s="287"/>
      <c r="V790" s="286"/>
      <c r="W790" s="287"/>
      <c r="X790" s="286"/>
      <c r="Y790" s="287"/>
      <c r="Z790" s="65"/>
    </row>
    <row r="791">
      <c r="A791" s="215"/>
      <c r="B791" s="285"/>
      <c r="C791" s="285"/>
      <c r="D791" s="286"/>
      <c r="E791" s="287"/>
      <c r="F791" s="286"/>
      <c r="G791" s="287"/>
      <c r="H791" s="286"/>
      <c r="I791" s="287"/>
      <c r="J791" s="286"/>
      <c r="K791" s="287"/>
      <c r="L791" s="286"/>
      <c r="M791" s="287"/>
      <c r="N791" s="286"/>
      <c r="O791" s="287"/>
      <c r="P791" s="286"/>
      <c r="Q791" s="287"/>
      <c r="R791" s="286"/>
      <c r="S791" s="287"/>
      <c r="T791" s="286"/>
      <c r="U791" s="287"/>
      <c r="V791" s="286"/>
      <c r="W791" s="287"/>
      <c r="X791" s="286"/>
      <c r="Y791" s="287"/>
      <c r="Z791" s="65"/>
    </row>
    <row r="792">
      <c r="A792" s="215"/>
      <c r="B792" s="285"/>
      <c r="C792" s="285"/>
      <c r="D792" s="286"/>
      <c r="E792" s="287"/>
      <c r="F792" s="286"/>
      <c r="G792" s="287"/>
      <c r="H792" s="286"/>
      <c r="I792" s="287"/>
      <c r="J792" s="286"/>
      <c r="K792" s="287"/>
      <c r="L792" s="286"/>
      <c r="M792" s="287"/>
      <c r="N792" s="286"/>
      <c r="O792" s="287"/>
      <c r="P792" s="286"/>
      <c r="Q792" s="287"/>
      <c r="R792" s="286"/>
      <c r="S792" s="287"/>
      <c r="T792" s="286"/>
      <c r="U792" s="287"/>
      <c r="V792" s="286"/>
      <c r="W792" s="287"/>
      <c r="X792" s="286"/>
      <c r="Y792" s="287"/>
      <c r="Z792" s="65"/>
    </row>
    <row r="793">
      <c r="A793" s="215"/>
      <c r="B793" s="285"/>
      <c r="C793" s="285"/>
      <c r="D793" s="286"/>
      <c r="E793" s="287"/>
      <c r="F793" s="286"/>
      <c r="G793" s="287"/>
      <c r="H793" s="286"/>
      <c r="I793" s="287"/>
      <c r="J793" s="286"/>
      <c r="K793" s="287"/>
      <c r="L793" s="286"/>
      <c r="M793" s="287"/>
      <c r="N793" s="286"/>
      <c r="O793" s="287"/>
      <c r="P793" s="286"/>
      <c r="Q793" s="287"/>
      <c r="R793" s="286"/>
      <c r="S793" s="287"/>
      <c r="T793" s="286"/>
      <c r="U793" s="287"/>
      <c r="V793" s="286"/>
      <c r="W793" s="287"/>
      <c r="X793" s="286"/>
      <c r="Y793" s="287"/>
      <c r="Z793" s="65"/>
    </row>
    <row r="794">
      <c r="A794" s="215"/>
      <c r="B794" s="285"/>
      <c r="C794" s="285"/>
      <c r="D794" s="286"/>
      <c r="E794" s="287"/>
      <c r="F794" s="286"/>
      <c r="G794" s="287"/>
      <c r="H794" s="286"/>
      <c r="I794" s="287"/>
      <c r="J794" s="286"/>
      <c r="K794" s="287"/>
      <c r="L794" s="286"/>
      <c r="M794" s="287"/>
      <c r="N794" s="286"/>
      <c r="O794" s="287"/>
      <c r="P794" s="286"/>
      <c r="Q794" s="287"/>
      <c r="R794" s="286"/>
      <c r="S794" s="287"/>
      <c r="T794" s="286"/>
      <c r="U794" s="287"/>
      <c r="V794" s="286"/>
      <c r="W794" s="287"/>
      <c r="X794" s="286"/>
      <c r="Y794" s="287"/>
      <c r="Z794" s="65"/>
    </row>
    <row r="795">
      <c r="A795" s="215"/>
      <c r="B795" s="285"/>
      <c r="C795" s="285"/>
      <c r="D795" s="286"/>
      <c r="E795" s="287"/>
      <c r="F795" s="286"/>
      <c r="G795" s="287"/>
      <c r="H795" s="286"/>
      <c r="I795" s="287"/>
      <c r="J795" s="286"/>
      <c r="K795" s="287"/>
      <c r="L795" s="286"/>
      <c r="M795" s="287"/>
      <c r="N795" s="286"/>
      <c r="O795" s="287"/>
      <c r="P795" s="286"/>
      <c r="Q795" s="287"/>
      <c r="R795" s="286"/>
      <c r="S795" s="287"/>
      <c r="T795" s="286"/>
      <c r="U795" s="287"/>
      <c r="V795" s="286"/>
      <c r="W795" s="287"/>
      <c r="X795" s="286"/>
      <c r="Y795" s="287"/>
      <c r="Z795" s="65"/>
    </row>
    <row r="796">
      <c r="A796" s="215"/>
      <c r="B796" s="285"/>
      <c r="C796" s="285"/>
      <c r="D796" s="286"/>
      <c r="E796" s="287"/>
      <c r="F796" s="286"/>
      <c r="G796" s="287"/>
      <c r="H796" s="286"/>
      <c r="I796" s="287"/>
      <c r="J796" s="286"/>
      <c r="K796" s="287"/>
      <c r="L796" s="286"/>
      <c r="M796" s="287"/>
      <c r="N796" s="286"/>
      <c r="O796" s="287"/>
      <c r="P796" s="286"/>
      <c r="Q796" s="287"/>
      <c r="R796" s="286"/>
      <c r="S796" s="287"/>
      <c r="T796" s="286"/>
      <c r="U796" s="287"/>
      <c r="V796" s="286"/>
      <c r="W796" s="287"/>
      <c r="X796" s="286"/>
      <c r="Y796" s="287"/>
      <c r="Z796" s="65"/>
    </row>
    <row r="797">
      <c r="A797" s="215"/>
      <c r="B797" s="285"/>
      <c r="C797" s="285"/>
      <c r="D797" s="286"/>
      <c r="E797" s="287"/>
      <c r="F797" s="286"/>
      <c r="G797" s="287"/>
      <c r="H797" s="286"/>
      <c r="I797" s="287"/>
      <c r="J797" s="286"/>
      <c r="K797" s="287"/>
      <c r="L797" s="286"/>
      <c r="M797" s="287"/>
      <c r="N797" s="286"/>
      <c r="O797" s="287"/>
      <c r="P797" s="286"/>
      <c r="Q797" s="287"/>
      <c r="R797" s="286"/>
      <c r="S797" s="287"/>
      <c r="T797" s="286"/>
      <c r="U797" s="287"/>
      <c r="V797" s="286"/>
      <c r="W797" s="287"/>
      <c r="X797" s="286"/>
      <c r="Y797" s="287"/>
      <c r="Z797" s="65"/>
    </row>
    <row r="798">
      <c r="A798" s="215"/>
      <c r="B798" s="285"/>
      <c r="C798" s="285"/>
      <c r="D798" s="286"/>
      <c r="E798" s="287"/>
      <c r="F798" s="286"/>
      <c r="G798" s="287"/>
      <c r="H798" s="286"/>
      <c r="I798" s="287"/>
      <c r="J798" s="286"/>
      <c r="K798" s="287"/>
      <c r="L798" s="286"/>
      <c r="M798" s="287"/>
      <c r="N798" s="286"/>
      <c r="O798" s="287"/>
      <c r="P798" s="286"/>
      <c r="Q798" s="287"/>
      <c r="R798" s="286"/>
      <c r="S798" s="287"/>
      <c r="T798" s="286"/>
      <c r="U798" s="287"/>
      <c r="V798" s="286"/>
      <c r="W798" s="287"/>
      <c r="X798" s="286"/>
      <c r="Y798" s="287"/>
      <c r="Z798" s="65"/>
    </row>
    <row r="799">
      <c r="A799" s="215"/>
      <c r="B799" s="285"/>
      <c r="C799" s="285"/>
      <c r="D799" s="286"/>
      <c r="E799" s="287"/>
      <c r="F799" s="286"/>
      <c r="G799" s="287"/>
      <c r="H799" s="286"/>
      <c r="I799" s="287"/>
      <c r="J799" s="286"/>
      <c r="K799" s="287"/>
      <c r="L799" s="286"/>
      <c r="M799" s="287"/>
      <c r="N799" s="286"/>
      <c r="O799" s="287"/>
      <c r="P799" s="286"/>
      <c r="Q799" s="287"/>
      <c r="R799" s="286"/>
      <c r="S799" s="287"/>
      <c r="T799" s="286"/>
      <c r="U799" s="287"/>
      <c r="V799" s="286"/>
      <c r="W799" s="287"/>
      <c r="X799" s="286"/>
      <c r="Y799" s="287"/>
      <c r="Z799" s="65"/>
    </row>
    <row r="800">
      <c r="A800" s="215"/>
      <c r="B800" s="285"/>
      <c r="C800" s="285"/>
      <c r="D800" s="286"/>
      <c r="E800" s="287"/>
      <c r="F800" s="286"/>
      <c r="G800" s="287"/>
      <c r="H800" s="286"/>
      <c r="I800" s="287"/>
      <c r="J800" s="286"/>
      <c r="K800" s="287"/>
      <c r="L800" s="286"/>
      <c r="M800" s="287"/>
      <c r="N800" s="286"/>
      <c r="O800" s="287"/>
      <c r="P800" s="286"/>
      <c r="Q800" s="287"/>
      <c r="R800" s="286"/>
      <c r="S800" s="287"/>
      <c r="T800" s="286"/>
      <c r="U800" s="287"/>
      <c r="V800" s="286"/>
      <c r="W800" s="287"/>
      <c r="X800" s="286"/>
      <c r="Y800" s="287"/>
      <c r="Z800" s="65"/>
    </row>
    <row r="801">
      <c r="A801" s="215"/>
      <c r="B801" s="285"/>
      <c r="C801" s="285"/>
      <c r="D801" s="286"/>
      <c r="E801" s="287"/>
      <c r="F801" s="286"/>
      <c r="G801" s="287"/>
      <c r="H801" s="286"/>
      <c r="I801" s="287"/>
      <c r="J801" s="286"/>
      <c r="K801" s="287"/>
      <c r="L801" s="286"/>
      <c r="M801" s="287"/>
      <c r="N801" s="286"/>
      <c r="O801" s="287"/>
      <c r="P801" s="286"/>
      <c r="Q801" s="287"/>
      <c r="R801" s="286"/>
      <c r="S801" s="287"/>
      <c r="T801" s="286"/>
      <c r="U801" s="287"/>
      <c r="V801" s="286"/>
      <c r="W801" s="287"/>
      <c r="X801" s="286"/>
      <c r="Y801" s="287"/>
      <c r="Z801" s="65"/>
    </row>
    <row r="802">
      <c r="A802" s="215"/>
      <c r="B802" s="285"/>
      <c r="C802" s="285"/>
      <c r="D802" s="286"/>
      <c r="E802" s="287"/>
      <c r="F802" s="286"/>
      <c r="G802" s="287"/>
      <c r="H802" s="286"/>
      <c r="I802" s="287"/>
      <c r="J802" s="286"/>
      <c r="K802" s="287"/>
      <c r="L802" s="286"/>
      <c r="M802" s="287"/>
      <c r="N802" s="286"/>
      <c r="O802" s="287"/>
      <c r="P802" s="286"/>
      <c r="Q802" s="287"/>
      <c r="R802" s="286"/>
      <c r="S802" s="287"/>
      <c r="T802" s="286"/>
      <c r="U802" s="287"/>
      <c r="V802" s="286"/>
      <c r="W802" s="287"/>
      <c r="X802" s="286"/>
      <c r="Y802" s="287"/>
      <c r="Z802" s="65"/>
    </row>
    <row r="803">
      <c r="A803" s="215"/>
      <c r="B803" s="285"/>
      <c r="C803" s="285"/>
      <c r="D803" s="286"/>
      <c r="E803" s="287"/>
      <c r="F803" s="286"/>
      <c r="G803" s="287"/>
      <c r="H803" s="286"/>
      <c r="I803" s="287"/>
      <c r="J803" s="286"/>
      <c r="K803" s="287"/>
      <c r="L803" s="286"/>
      <c r="M803" s="287"/>
      <c r="N803" s="286"/>
      <c r="O803" s="287"/>
      <c r="P803" s="286"/>
      <c r="Q803" s="287"/>
      <c r="R803" s="286"/>
      <c r="S803" s="287"/>
      <c r="T803" s="286"/>
      <c r="U803" s="287"/>
      <c r="V803" s="286"/>
      <c r="W803" s="287"/>
      <c r="X803" s="286"/>
      <c r="Y803" s="287"/>
      <c r="Z803" s="65"/>
    </row>
    <row r="804">
      <c r="A804" s="215"/>
      <c r="B804" s="285"/>
      <c r="C804" s="285"/>
      <c r="D804" s="286"/>
      <c r="E804" s="287"/>
      <c r="F804" s="286"/>
      <c r="G804" s="287"/>
      <c r="H804" s="286"/>
      <c r="I804" s="287"/>
      <c r="J804" s="286"/>
      <c r="K804" s="287"/>
      <c r="L804" s="286"/>
      <c r="M804" s="287"/>
      <c r="N804" s="286"/>
      <c r="O804" s="287"/>
      <c r="P804" s="286"/>
      <c r="Q804" s="287"/>
      <c r="R804" s="286"/>
      <c r="S804" s="287"/>
      <c r="T804" s="286"/>
      <c r="U804" s="287"/>
      <c r="V804" s="286"/>
      <c r="W804" s="287"/>
      <c r="X804" s="286"/>
      <c r="Y804" s="287"/>
      <c r="Z804" s="65"/>
    </row>
    <row r="805">
      <c r="A805" s="215"/>
      <c r="B805" s="285"/>
      <c r="C805" s="285"/>
      <c r="D805" s="286"/>
      <c r="E805" s="287"/>
      <c r="F805" s="286"/>
      <c r="G805" s="287"/>
      <c r="H805" s="286"/>
      <c r="I805" s="287"/>
      <c r="J805" s="286"/>
      <c r="K805" s="287"/>
      <c r="L805" s="286"/>
      <c r="M805" s="287"/>
      <c r="N805" s="286"/>
      <c r="O805" s="287"/>
      <c r="P805" s="286"/>
      <c r="Q805" s="287"/>
      <c r="R805" s="286"/>
      <c r="S805" s="287"/>
      <c r="T805" s="286"/>
      <c r="U805" s="287"/>
      <c r="V805" s="286"/>
      <c r="W805" s="287"/>
      <c r="X805" s="286"/>
      <c r="Y805" s="287"/>
      <c r="Z805" s="65"/>
    </row>
    <row r="806">
      <c r="A806" s="215"/>
      <c r="B806" s="285"/>
      <c r="C806" s="285"/>
      <c r="D806" s="286"/>
      <c r="E806" s="287"/>
      <c r="F806" s="286"/>
      <c r="G806" s="287"/>
      <c r="H806" s="286"/>
      <c r="I806" s="287"/>
      <c r="J806" s="286"/>
      <c r="K806" s="287"/>
      <c r="L806" s="286"/>
      <c r="M806" s="287"/>
      <c r="N806" s="286"/>
      <c r="O806" s="287"/>
      <c r="P806" s="286"/>
      <c r="Q806" s="287"/>
      <c r="R806" s="286"/>
      <c r="S806" s="287"/>
      <c r="T806" s="286"/>
      <c r="U806" s="287"/>
      <c r="V806" s="286"/>
      <c r="W806" s="287"/>
      <c r="X806" s="286"/>
      <c r="Y806" s="287"/>
      <c r="Z806" s="65"/>
    </row>
    <row r="807">
      <c r="A807" s="215"/>
      <c r="B807" s="285"/>
      <c r="C807" s="285"/>
      <c r="D807" s="286"/>
      <c r="E807" s="287"/>
      <c r="F807" s="286"/>
      <c r="G807" s="287"/>
      <c r="H807" s="286"/>
      <c r="I807" s="287"/>
      <c r="J807" s="286"/>
      <c r="K807" s="287"/>
      <c r="L807" s="286"/>
      <c r="M807" s="287"/>
      <c r="N807" s="286"/>
      <c r="O807" s="287"/>
      <c r="P807" s="286"/>
      <c r="Q807" s="287"/>
      <c r="R807" s="286"/>
      <c r="S807" s="287"/>
      <c r="T807" s="286"/>
      <c r="U807" s="287"/>
      <c r="V807" s="286"/>
      <c r="W807" s="287"/>
      <c r="X807" s="286"/>
      <c r="Y807" s="287"/>
      <c r="Z807" s="65"/>
    </row>
    <row r="808">
      <c r="A808" s="215"/>
      <c r="B808" s="285"/>
      <c r="C808" s="285"/>
      <c r="D808" s="286"/>
      <c r="E808" s="287"/>
      <c r="F808" s="286"/>
      <c r="G808" s="287"/>
      <c r="H808" s="286"/>
      <c r="I808" s="287"/>
      <c r="J808" s="286"/>
      <c r="K808" s="287"/>
      <c r="L808" s="286"/>
      <c r="M808" s="287"/>
      <c r="N808" s="286"/>
      <c r="O808" s="287"/>
      <c r="P808" s="286"/>
      <c r="Q808" s="287"/>
      <c r="R808" s="286"/>
      <c r="S808" s="287"/>
      <c r="T808" s="286"/>
      <c r="U808" s="287"/>
      <c r="V808" s="286"/>
      <c r="W808" s="287"/>
      <c r="X808" s="286"/>
      <c r="Y808" s="287"/>
      <c r="Z808" s="65"/>
    </row>
    <row r="809">
      <c r="A809" s="215"/>
      <c r="B809" s="285"/>
      <c r="C809" s="285"/>
      <c r="D809" s="286"/>
      <c r="E809" s="287"/>
      <c r="F809" s="286"/>
      <c r="G809" s="287"/>
      <c r="H809" s="286"/>
      <c r="I809" s="287"/>
      <c r="J809" s="286"/>
      <c r="K809" s="287"/>
      <c r="L809" s="286"/>
      <c r="M809" s="287"/>
      <c r="N809" s="286"/>
      <c r="O809" s="287"/>
      <c r="P809" s="286"/>
      <c r="Q809" s="287"/>
      <c r="R809" s="286"/>
      <c r="S809" s="287"/>
      <c r="T809" s="286"/>
      <c r="U809" s="287"/>
      <c r="V809" s="286"/>
      <c r="W809" s="287"/>
      <c r="X809" s="286"/>
      <c r="Y809" s="287"/>
      <c r="Z809" s="65"/>
    </row>
    <row r="810">
      <c r="A810" s="215"/>
      <c r="B810" s="285"/>
      <c r="C810" s="285"/>
      <c r="D810" s="286"/>
      <c r="E810" s="287"/>
      <c r="F810" s="286"/>
      <c r="G810" s="287"/>
      <c r="H810" s="286"/>
      <c r="I810" s="287"/>
      <c r="J810" s="286"/>
      <c r="K810" s="287"/>
      <c r="L810" s="286"/>
      <c r="M810" s="287"/>
      <c r="N810" s="286"/>
      <c r="O810" s="287"/>
      <c r="P810" s="286"/>
      <c r="Q810" s="287"/>
      <c r="R810" s="286"/>
      <c r="S810" s="287"/>
      <c r="T810" s="286"/>
      <c r="U810" s="287"/>
      <c r="V810" s="286"/>
      <c r="W810" s="287"/>
      <c r="X810" s="286"/>
      <c r="Y810" s="287"/>
      <c r="Z810" s="65"/>
    </row>
    <row r="811">
      <c r="A811" s="215"/>
      <c r="B811" s="285"/>
      <c r="C811" s="285"/>
      <c r="D811" s="286"/>
      <c r="E811" s="287"/>
      <c r="F811" s="286"/>
      <c r="G811" s="287"/>
      <c r="H811" s="286"/>
      <c r="I811" s="287"/>
      <c r="J811" s="286"/>
      <c r="K811" s="287"/>
      <c r="L811" s="286"/>
      <c r="M811" s="287"/>
      <c r="N811" s="286"/>
      <c r="O811" s="287"/>
      <c r="P811" s="286"/>
      <c r="Q811" s="287"/>
      <c r="R811" s="286"/>
      <c r="S811" s="287"/>
      <c r="T811" s="286"/>
      <c r="U811" s="287"/>
      <c r="V811" s="286"/>
      <c r="W811" s="287"/>
      <c r="X811" s="286"/>
      <c r="Y811" s="287"/>
      <c r="Z811" s="65"/>
    </row>
    <row r="812">
      <c r="A812" s="215"/>
      <c r="B812" s="285"/>
      <c r="C812" s="285"/>
      <c r="D812" s="286"/>
      <c r="E812" s="287"/>
      <c r="F812" s="286"/>
      <c r="G812" s="287"/>
      <c r="H812" s="286"/>
      <c r="I812" s="287"/>
      <c r="J812" s="286"/>
      <c r="K812" s="287"/>
      <c r="L812" s="286"/>
      <c r="M812" s="287"/>
      <c r="N812" s="286"/>
      <c r="O812" s="287"/>
      <c r="P812" s="286"/>
      <c r="Q812" s="287"/>
      <c r="R812" s="286"/>
      <c r="S812" s="287"/>
      <c r="T812" s="286"/>
      <c r="U812" s="287"/>
      <c r="V812" s="286"/>
      <c r="W812" s="287"/>
      <c r="X812" s="286"/>
      <c r="Y812" s="287"/>
      <c r="Z812" s="65"/>
    </row>
    <row r="813">
      <c r="A813" s="215"/>
      <c r="B813" s="285"/>
      <c r="C813" s="285"/>
      <c r="D813" s="286"/>
      <c r="E813" s="287"/>
      <c r="F813" s="286"/>
      <c r="G813" s="287"/>
      <c r="H813" s="286"/>
      <c r="I813" s="287"/>
      <c r="J813" s="286"/>
      <c r="K813" s="287"/>
      <c r="L813" s="286"/>
      <c r="M813" s="287"/>
      <c r="N813" s="286"/>
      <c r="O813" s="287"/>
      <c r="P813" s="286"/>
      <c r="Q813" s="287"/>
      <c r="R813" s="286"/>
      <c r="S813" s="287"/>
      <c r="T813" s="286"/>
      <c r="U813" s="287"/>
      <c r="V813" s="286"/>
      <c r="W813" s="287"/>
      <c r="X813" s="286"/>
      <c r="Y813" s="287"/>
      <c r="Z813" s="65"/>
    </row>
    <row r="814">
      <c r="A814" s="215"/>
      <c r="B814" s="285"/>
      <c r="C814" s="285"/>
      <c r="D814" s="286"/>
      <c r="E814" s="287"/>
      <c r="F814" s="286"/>
      <c r="G814" s="287"/>
      <c r="H814" s="286"/>
      <c r="I814" s="287"/>
      <c r="J814" s="286"/>
      <c r="K814" s="287"/>
      <c r="L814" s="286"/>
      <c r="M814" s="287"/>
      <c r="N814" s="286"/>
      <c r="O814" s="287"/>
      <c r="P814" s="286"/>
      <c r="Q814" s="287"/>
      <c r="R814" s="286"/>
      <c r="S814" s="287"/>
      <c r="T814" s="286"/>
      <c r="U814" s="287"/>
      <c r="V814" s="286"/>
      <c r="W814" s="287"/>
      <c r="X814" s="286"/>
      <c r="Y814" s="287"/>
      <c r="Z814" s="65"/>
    </row>
    <row r="815">
      <c r="A815" s="215"/>
      <c r="B815" s="285"/>
      <c r="C815" s="285"/>
      <c r="D815" s="286"/>
      <c r="E815" s="287"/>
      <c r="F815" s="286"/>
      <c r="G815" s="287"/>
      <c r="H815" s="286"/>
      <c r="I815" s="287"/>
      <c r="J815" s="286"/>
      <c r="K815" s="287"/>
      <c r="L815" s="286"/>
      <c r="M815" s="287"/>
      <c r="N815" s="286"/>
      <c r="O815" s="287"/>
      <c r="P815" s="286"/>
      <c r="Q815" s="287"/>
      <c r="R815" s="286"/>
      <c r="S815" s="287"/>
      <c r="T815" s="286"/>
      <c r="U815" s="287"/>
      <c r="V815" s="286"/>
      <c r="W815" s="287"/>
      <c r="X815" s="286"/>
      <c r="Y815" s="287"/>
      <c r="Z815" s="65"/>
    </row>
    <row r="816">
      <c r="A816" s="215"/>
      <c r="B816" s="285"/>
      <c r="C816" s="285"/>
      <c r="D816" s="286"/>
      <c r="E816" s="287"/>
      <c r="F816" s="286"/>
      <c r="G816" s="287"/>
      <c r="H816" s="286"/>
      <c r="I816" s="287"/>
      <c r="J816" s="286"/>
      <c r="K816" s="287"/>
      <c r="L816" s="286"/>
      <c r="M816" s="287"/>
      <c r="N816" s="286"/>
      <c r="O816" s="287"/>
      <c r="P816" s="286"/>
      <c r="Q816" s="287"/>
      <c r="R816" s="286"/>
      <c r="S816" s="287"/>
      <c r="T816" s="286"/>
      <c r="U816" s="287"/>
      <c r="V816" s="286"/>
      <c r="W816" s="287"/>
      <c r="X816" s="286"/>
      <c r="Y816" s="287"/>
      <c r="Z816" s="65"/>
    </row>
    <row r="817">
      <c r="A817" s="215"/>
      <c r="B817" s="285"/>
      <c r="C817" s="285"/>
      <c r="D817" s="286"/>
      <c r="E817" s="287"/>
      <c r="F817" s="286"/>
      <c r="G817" s="287"/>
      <c r="H817" s="286"/>
      <c r="I817" s="287"/>
      <c r="J817" s="286"/>
      <c r="K817" s="287"/>
      <c r="L817" s="286"/>
      <c r="M817" s="287"/>
      <c r="N817" s="286"/>
      <c r="O817" s="287"/>
      <c r="P817" s="286"/>
      <c r="Q817" s="287"/>
      <c r="R817" s="286"/>
      <c r="S817" s="287"/>
      <c r="T817" s="286"/>
      <c r="U817" s="287"/>
      <c r="V817" s="286"/>
      <c r="W817" s="287"/>
      <c r="X817" s="286"/>
      <c r="Y817" s="287"/>
      <c r="Z817" s="65"/>
    </row>
    <row r="818">
      <c r="A818" s="215"/>
      <c r="B818" s="285"/>
      <c r="C818" s="285"/>
      <c r="D818" s="286"/>
      <c r="E818" s="287"/>
      <c r="F818" s="286"/>
      <c r="G818" s="287"/>
      <c r="H818" s="286"/>
      <c r="I818" s="287"/>
      <c r="J818" s="286"/>
      <c r="K818" s="287"/>
      <c r="L818" s="286"/>
      <c r="M818" s="287"/>
      <c r="N818" s="286"/>
      <c r="O818" s="287"/>
      <c r="P818" s="286"/>
      <c r="Q818" s="287"/>
      <c r="R818" s="286"/>
      <c r="S818" s="287"/>
      <c r="T818" s="286"/>
      <c r="U818" s="287"/>
      <c r="V818" s="286"/>
      <c r="W818" s="287"/>
      <c r="X818" s="286"/>
      <c r="Y818" s="287"/>
      <c r="Z818" s="65"/>
    </row>
    <row r="819">
      <c r="A819" s="215"/>
      <c r="B819" s="285"/>
      <c r="C819" s="285"/>
      <c r="D819" s="286"/>
      <c r="E819" s="287"/>
      <c r="F819" s="286"/>
      <c r="G819" s="287"/>
      <c r="H819" s="286"/>
      <c r="I819" s="287"/>
      <c r="J819" s="286"/>
      <c r="K819" s="287"/>
      <c r="L819" s="286"/>
      <c r="M819" s="287"/>
      <c r="N819" s="286"/>
      <c r="O819" s="287"/>
      <c r="P819" s="286"/>
      <c r="Q819" s="287"/>
      <c r="R819" s="286"/>
      <c r="S819" s="287"/>
      <c r="T819" s="286"/>
      <c r="U819" s="287"/>
      <c r="V819" s="286"/>
      <c r="W819" s="287"/>
      <c r="X819" s="286"/>
      <c r="Y819" s="287"/>
      <c r="Z819" s="65"/>
    </row>
    <row r="820">
      <c r="A820" s="215"/>
      <c r="B820" s="285"/>
      <c r="C820" s="285"/>
      <c r="D820" s="286"/>
      <c r="E820" s="287"/>
      <c r="F820" s="286"/>
      <c r="G820" s="287"/>
      <c r="H820" s="286"/>
      <c r="I820" s="287"/>
      <c r="J820" s="286"/>
      <c r="K820" s="287"/>
      <c r="L820" s="286"/>
      <c r="M820" s="287"/>
      <c r="N820" s="286"/>
      <c r="O820" s="287"/>
      <c r="P820" s="286"/>
      <c r="Q820" s="287"/>
      <c r="R820" s="286"/>
      <c r="S820" s="287"/>
      <c r="T820" s="286"/>
      <c r="U820" s="287"/>
      <c r="V820" s="286"/>
      <c r="W820" s="287"/>
      <c r="X820" s="286"/>
      <c r="Y820" s="287"/>
      <c r="Z820" s="65"/>
    </row>
    <row r="821">
      <c r="A821" s="215"/>
      <c r="B821" s="285"/>
      <c r="C821" s="285"/>
      <c r="D821" s="286"/>
      <c r="E821" s="287"/>
      <c r="F821" s="286"/>
      <c r="G821" s="287"/>
      <c r="H821" s="286"/>
      <c r="I821" s="287"/>
      <c r="J821" s="286"/>
      <c r="K821" s="287"/>
      <c r="L821" s="286"/>
      <c r="M821" s="287"/>
      <c r="N821" s="286"/>
      <c r="O821" s="287"/>
      <c r="P821" s="286"/>
      <c r="Q821" s="287"/>
      <c r="R821" s="286"/>
      <c r="S821" s="287"/>
      <c r="T821" s="286"/>
      <c r="U821" s="287"/>
      <c r="V821" s="286"/>
      <c r="W821" s="287"/>
      <c r="X821" s="286"/>
      <c r="Y821" s="287"/>
      <c r="Z821" s="65"/>
    </row>
    <row r="822">
      <c r="A822" s="215"/>
      <c r="B822" s="285"/>
      <c r="C822" s="285"/>
      <c r="D822" s="286"/>
      <c r="E822" s="287"/>
      <c r="F822" s="286"/>
      <c r="G822" s="287"/>
      <c r="H822" s="286"/>
      <c r="I822" s="287"/>
      <c r="J822" s="286"/>
      <c r="K822" s="287"/>
      <c r="L822" s="286"/>
      <c r="M822" s="287"/>
      <c r="N822" s="286"/>
      <c r="O822" s="287"/>
      <c r="P822" s="286"/>
      <c r="Q822" s="287"/>
      <c r="R822" s="286"/>
      <c r="S822" s="287"/>
      <c r="T822" s="286"/>
      <c r="U822" s="287"/>
      <c r="V822" s="286"/>
      <c r="W822" s="287"/>
      <c r="X822" s="286"/>
      <c r="Y822" s="287"/>
      <c r="Z822" s="65"/>
    </row>
    <row r="823">
      <c r="A823" s="215"/>
      <c r="B823" s="285"/>
      <c r="C823" s="285"/>
      <c r="D823" s="286"/>
      <c r="E823" s="287"/>
      <c r="F823" s="286"/>
      <c r="G823" s="287"/>
      <c r="H823" s="286"/>
      <c r="I823" s="287"/>
      <c r="J823" s="286"/>
      <c r="K823" s="287"/>
      <c r="L823" s="286"/>
      <c r="M823" s="287"/>
      <c r="N823" s="286"/>
      <c r="O823" s="287"/>
      <c r="P823" s="286"/>
      <c r="Q823" s="287"/>
      <c r="R823" s="286"/>
      <c r="S823" s="287"/>
      <c r="T823" s="286"/>
      <c r="U823" s="287"/>
      <c r="V823" s="286"/>
      <c r="W823" s="287"/>
      <c r="X823" s="286"/>
      <c r="Y823" s="287"/>
      <c r="Z823" s="65"/>
    </row>
    <row r="824">
      <c r="A824" s="215"/>
      <c r="B824" s="285"/>
      <c r="C824" s="285"/>
      <c r="D824" s="286"/>
      <c r="E824" s="287"/>
      <c r="F824" s="286"/>
      <c r="G824" s="287"/>
      <c r="H824" s="286"/>
      <c r="I824" s="287"/>
      <c r="J824" s="286"/>
      <c r="K824" s="287"/>
      <c r="L824" s="286"/>
      <c r="M824" s="287"/>
      <c r="N824" s="286"/>
      <c r="O824" s="287"/>
      <c r="P824" s="286"/>
      <c r="Q824" s="287"/>
      <c r="R824" s="286"/>
      <c r="S824" s="287"/>
      <c r="T824" s="286"/>
      <c r="U824" s="287"/>
      <c r="V824" s="286"/>
      <c r="W824" s="287"/>
      <c r="X824" s="286"/>
      <c r="Y824" s="287"/>
      <c r="Z824" s="65"/>
    </row>
    <row r="825">
      <c r="A825" s="215"/>
      <c r="B825" s="285"/>
      <c r="C825" s="285"/>
      <c r="D825" s="286"/>
      <c r="E825" s="287"/>
      <c r="F825" s="286"/>
      <c r="G825" s="287"/>
      <c r="H825" s="286"/>
      <c r="I825" s="287"/>
      <c r="J825" s="286"/>
      <c r="K825" s="287"/>
      <c r="L825" s="286"/>
      <c r="M825" s="287"/>
      <c r="N825" s="286"/>
      <c r="O825" s="287"/>
      <c r="P825" s="286"/>
      <c r="Q825" s="287"/>
      <c r="R825" s="286"/>
      <c r="S825" s="287"/>
      <c r="T825" s="286"/>
      <c r="U825" s="287"/>
      <c r="V825" s="286"/>
      <c r="W825" s="287"/>
      <c r="X825" s="286"/>
      <c r="Y825" s="287"/>
      <c r="Z825" s="65"/>
    </row>
    <row r="826">
      <c r="A826" s="215"/>
      <c r="B826" s="285"/>
      <c r="C826" s="285"/>
      <c r="D826" s="286"/>
      <c r="E826" s="287"/>
      <c r="F826" s="286"/>
      <c r="G826" s="287"/>
      <c r="H826" s="286"/>
      <c r="I826" s="287"/>
      <c r="J826" s="286"/>
      <c r="K826" s="287"/>
      <c r="L826" s="286"/>
      <c r="M826" s="287"/>
      <c r="N826" s="286"/>
      <c r="O826" s="287"/>
      <c r="P826" s="286"/>
      <c r="Q826" s="287"/>
      <c r="R826" s="286"/>
      <c r="S826" s="287"/>
      <c r="T826" s="286"/>
      <c r="U826" s="287"/>
      <c r="V826" s="286"/>
      <c r="W826" s="287"/>
      <c r="X826" s="286"/>
      <c r="Y826" s="287"/>
      <c r="Z826" s="65"/>
    </row>
    <row r="827">
      <c r="A827" s="215"/>
      <c r="B827" s="285"/>
      <c r="C827" s="285"/>
      <c r="D827" s="286"/>
      <c r="E827" s="287"/>
      <c r="F827" s="286"/>
      <c r="G827" s="287"/>
      <c r="H827" s="286"/>
      <c r="I827" s="287"/>
      <c r="J827" s="286"/>
      <c r="K827" s="287"/>
      <c r="L827" s="286"/>
      <c r="M827" s="287"/>
      <c r="N827" s="286"/>
      <c r="O827" s="287"/>
      <c r="P827" s="286"/>
      <c r="Q827" s="287"/>
      <c r="R827" s="286"/>
      <c r="S827" s="287"/>
      <c r="T827" s="286"/>
      <c r="U827" s="287"/>
      <c r="V827" s="286"/>
      <c r="W827" s="287"/>
      <c r="X827" s="286"/>
      <c r="Y827" s="287"/>
      <c r="Z827" s="65"/>
    </row>
    <row r="828">
      <c r="A828" s="215"/>
      <c r="B828" s="285"/>
      <c r="C828" s="285"/>
      <c r="D828" s="286"/>
      <c r="E828" s="287"/>
      <c r="F828" s="286"/>
      <c r="G828" s="287"/>
      <c r="H828" s="286"/>
      <c r="I828" s="287"/>
      <c r="J828" s="286"/>
      <c r="K828" s="287"/>
      <c r="L828" s="286"/>
      <c r="M828" s="287"/>
      <c r="N828" s="286"/>
      <c r="O828" s="287"/>
      <c r="P828" s="286"/>
      <c r="Q828" s="287"/>
      <c r="R828" s="286"/>
      <c r="S828" s="287"/>
      <c r="T828" s="286"/>
      <c r="U828" s="287"/>
      <c r="V828" s="286"/>
      <c r="W828" s="287"/>
      <c r="X828" s="286"/>
      <c r="Y828" s="287"/>
      <c r="Z828" s="65"/>
    </row>
    <row r="829">
      <c r="A829" s="215"/>
      <c r="B829" s="285"/>
      <c r="C829" s="285"/>
      <c r="D829" s="286"/>
      <c r="E829" s="287"/>
      <c r="F829" s="286"/>
      <c r="G829" s="287"/>
      <c r="H829" s="286"/>
      <c r="I829" s="287"/>
      <c r="J829" s="286"/>
      <c r="K829" s="287"/>
      <c r="L829" s="286"/>
      <c r="M829" s="287"/>
      <c r="N829" s="286"/>
      <c r="O829" s="287"/>
      <c r="P829" s="286"/>
      <c r="Q829" s="287"/>
      <c r="R829" s="286"/>
      <c r="S829" s="287"/>
      <c r="T829" s="286"/>
      <c r="U829" s="287"/>
      <c r="V829" s="286"/>
      <c r="W829" s="287"/>
      <c r="X829" s="286"/>
      <c r="Y829" s="287"/>
      <c r="Z829" s="65"/>
    </row>
    <row r="830">
      <c r="A830" s="215"/>
      <c r="B830" s="285"/>
      <c r="C830" s="285"/>
      <c r="D830" s="286"/>
      <c r="E830" s="287"/>
      <c r="F830" s="286"/>
      <c r="G830" s="287"/>
      <c r="H830" s="286"/>
      <c r="I830" s="287"/>
      <c r="J830" s="286"/>
      <c r="K830" s="287"/>
      <c r="L830" s="286"/>
      <c r="M830" s="287"/>
      <c r="N830" s="286"/>
      <c r="O830" s="287"/>
      <c r="P830" s="286"/>
      <c r="Q830" s="287"/>
      <c r="R830" s="286"/>
      <c r="S830" s="287"/>
      <c r="T830" s="286"/>
      <c r="U830" s="287"/>
      <c r="V830" s="286"/>
      <c r="W830" s="287"/>
      <c r="X830" s="286"/>
      <c r="Y830" s="287"/>
      <c r="Z830" s="65"/>
    </row>
    <row r="831">
      <c r="A831" s="215"/>
      <c r="B831" s="285"/>
      <c r="C831" s="285"/>
      <c r="D831" s="286"/>
      <c r="E831" s="287"/>
      <c r="F831" s="286"/>
      <c r="G831" s="287"/>
      <c r="H831" s="286"/>
      <c r="I831" s="287"/>
      <c r="J831" s="286"/>
      <c r="K831" s="287"/>
      <c r="L831" s="286"/>
      <c r="M831" s="287"/>
      <c r="N831" s="286"/>
      <c r="O831" s="287"/>
      <c r="P831" s="286"/>
      <c r="Q831" s="287"/>
      <c r="R831" s="286"/>
      <c r="S831" s="287"/>
      <c r="T831" s="286"/>
      <c r="U831" s="287"/>
      <c r="V831" s="286"/>
      <c r="W831" s="287"/>
      <c r="X831" s="286"/>
      <c r="Y831" s="287"/>
      <c r="Z831" s="65"/>
    </row>
    <row r="832">
      <c r="A832" s="215"/>
      <c r="B832" s="285"/>
      <c r="C832" s="285"/>
      <c r="D832" s="286"/>
      <c r="E832" s="287"/>
      <c r="F832" s="286"/>
      <c r="G832" s="287"/>
      <c r="H832" s="286"/>
      <c r="I832" s="287"/>
      <c r="J832" s="286"/>
      <c r="K832" s="287"/>
      <c r="L832" s="286"/>
      <c r="M832" s="287"/>
      <c r="N832" s="286"/>
      <c r="O832" s="287"/>
      <c r="P832" s="286"/>
      <c r="Q832" s="287"/>
      <c r="R832" s="286"/>
      <c r="S832" s="287"/>
      <c r="T832" s="286"/>
      <c r="U832" s="287"/>
      <c r="V832" s="286"/>
      <c r="W832" s="287"/>
      <c r="X832" s="286"/>
      <c r="Y832" s="287"/>
      <c r="Z832" s="65"/>
    </row>
    <row r="833">
      <c r="A833" s="215"/>
      <c r="B833" s="285"/>
      <c r="C833" s="285"/>
      <c r="D833" s="286"/>
      <c r="E833" s="287"/>
      <c r="F833" s="286"/>
      <c r="G833" s="287"/>
      <c r="H833" s="286"/>
      <c r="I833" s="287"/>
      <c r="J833" s="286"/>
      <c r="K833" s="287"/>
      <c r="L833" s="286"/>
      <c r="M833" s="287"/>
      <c r="N833" s="286"/>
      <c r="O833" s="287"/>
      <c r="P833" s="286"/>
      <c r="Q833" s="287"/>
      <c r="R833" s="286"/>
      <c r="S833" s="287"/>
      <c r="T833" s="286"/>
      <c r="U833" s="287"/>
      <c r="V833" s="286"/>
      <c r="W833" s="287"/>
      <c r="X833" s="286"/>
      <c r="Y833" s="287"/>
      <c r="Z833" s="65"/>
    </row>
    <row r="834">
      <c r="A834" s="215"/>
      <c r="B834" s="285"/>
      <c r="C834" s="285"/>
      <c r="D834" s="286"/>
      <c r="E834" s="287"/>
      <c r="F834" s="286"/>
      <c r="G834" s="287"/>
      <c r="H834" s="286"/>
      <c r="I834" s="287"/>
      <c r="J834" s="286"/>
      <c r="K834" s="287"/>
      <c r="L834" s="286"/>
      <c r="M834" s="287"/>
      <c r="N834" s="286"/>
      <c r="O834" s="287"/>
      <c r="P834" s="286"/>
      <c r="Q834" s="287"/>
      <c r="R834" s="286"/>
      <c r="S834" s="287"/>
      <c r="T834" s="286"/>
      <c r="U834" s="287"/>
      <c r="V834" s="286"/>
      <c r="W834" s="287"/>
      <c r="X834" s="286"/>
      <c r="Y834" s="287"/>
      <c r="Z834" s="65"/>
    </row>
    <row r="835">
      <c r="A835" s="215"/>
      <c r="B835" s="285"/>
      <c r="C835" s="285"/>
      <c r="D835" s="286"/>
      <c r="E835" s="287"/>
      <c r="F835" s="286"/>
      <c r="G835" s="287"/>
      <c r="H835" s="286"/>
      <c r="I835" s="287"/>
      <c r="J835" s="286"/>
      <c r="K835" s="287"/>
      <c r="L835" s="286"/>
      <c r="M835" s="287"/>
      <c r="N835" s="286"/>
      <c r="O835" s="287"/>
      <c r="P835" s="286"/>
      <c r="Q835" s="287"/>
      <c r="R835" s="286"/>
      <c r="S835" s="287"/>
      <c r="T835" s="286"/>
      <c r="U835" s="287"/>
      <c r="V835" s="286"/>
      <c r="W835" s="287"/>
      <c r="X835" s="286"/>
      <c r="Y835" s="287"/>
      <c r="Z835" s="65"/>
    </row>
    <row r="836">
      <c r="A836" s="215"/>
      <c r="B836" s="285"/>
      <c r="C836" s="285"/>
      <c r="D836" s="286"/>
      <c r="E836" s="287"/>
      <c r="F836" s="286"/>
      <c r="G836" s="287"/>
      <c r="H836" s="286"/>
      <c r="I836" s="287"/>
      <c r="J836" s="286"/>
      <c r="K836" s="287"/>
      <c r="L836" s="286"/>
      <c r="M836" s="287"/>
      <c r="N836" s="286"/>
      <c r="O836" s="287"/>
      <c r="P836" s="286"/>
      <c r="Q836" s="287"/>
      <c r="R836" s="286"/>
      <c r="S836" s="287"/>
      <c r="T836" s="286"/>
      <c r="U836" s="287"/>
      <c r="V836" s="286"/>
      <c r="W836" s="287"/>
      <c r="X836" s="286"/>
      <c r="Y836" s="287"/>
      <c r="Z836" s="65"/>
    </row>
    <row r="837">
      <c r="A837" s="215"/>
      <c r="B837" s="285"/>
      <c r="C837" s="285"/>
      <c r="D837" s="286"/>
      <c r="E837" s="287"/>
      <c r="F837" s="286"/>
      <c r="G837" s="287"/>
      <c r="H837" s="286"/>
      <c r="I837" s="287"/>
      <c r="J837" s="286"/>
      <c r="K837" s="287"/>
      <c r="L837" s="286"/>
      <c r="M837" s="287"/>
      <c r="N837" s="286"/>
      <c r="O837" s="287"/>
      <c r="P837" s="286"/>
      <c r="Q837" s="287"/>
      <c r="R837" s="286"/>
      <c r="S837" s="287"/>
      <c r="T837" s="286"/>
      <c r="U837" s="287"/>
      <c r="V837" s="286"/>
      <c r="W837" s="287"/>
      <c r="X837" s="286"/>
      <c r="Y837" s="287"/>
      <c r="Z837" s="65"/>
    </row>
    <row r="838">
      <c r="A838" s="215"/>
      <c r="B838" s="285"/>
      <c r="C838" s="285"/>
      <c r="D838" s="286"/>
      <c r="E838" s="287"/>
      <c r="F838" s="286"/>
      <c r="G838" s="287"/>
      <c r="H838" s="286"/>
      <c r="I838" s="287"/>
      <c r="J838" s="286"/>
      <c r="K838" s="287"/>
      <c r="L838" s="286"/>
      <c r="M838" s="287"/>
      <c r="N838" s="286"/>
      <c r="O838" s="287"/>
      <c r="P838" s="286"/>
      <c r="Q838" s="287"/>
      <c r="R838" s="286"/>
      <c r="S838" s="287"/>
      <c r="T838" s="286"/>
      <c r="U838" s="287"/>
      <c r="V838" s="286"/>
      <c r="W838" s="287"/>
      <c r="X838" s="286"/>
      <c r="Y838" s="287"/>
      <c r="Z838" s="65"/>
    </row>
    <row r="839">
      <c r="A839" s="215"/>
      <c r="B839" s="285"/>
      <c r="C839" s="285"/>
      <c r="D839" s="286"/>
      <c r="E839" s="287"/>
      <c r="F839" s="286"/>
      <c r="G839" s="287"/>
      <c r="H839" s="286"/>
      <c r="I839" s="287"/>
      <c r="J839" s="286"/>
      <c r="K839" s="287"/>
      <c r="L839" s="286"/>
      <c r="M839" s="287"/>
      <c r="N839" s="286"/>
      <c r="O839" s="287"/>
      <c r="P839" s="286"/>
      <c r="Q839" s="287"/>
      <c r="R839" s="286"/>
      <c r="S839" s="287"/>
      <c r="T839" s="286"/>
      <c r="U839" s="287"/>
      <c r="V839" s="286"/>
      <c r="W839" s="287"/>
      <c r="X839" s="286"/>
      <c r="Y839" s="287"/>
      <c r="Z839" s="65"/>
    </row>
    <row r="840">
      <c r="A840" s="215"/>
      <c r="B840" s="285"/>
      <c r="C840" s="285"/>
      <c r="D840" s="286"/>
      <c r="E840" s="287"/>
      <c r="F840" s="286"/>
      <c r="G840" s="287"/>
      <c r="H840" s="286"/>
      <c r="I840" s="287"/>
      <c r="J840" s="286"/>
      <c r="K840" s="287"/>
      <c r="L840" s="286"/>
      <c r="M840" s="287"/>
      <c r="N840" s="286"/>
      <c r="O840" s="287"/>
      <c r="P840" s="286"/>
      <c r="Q840" s="287"/>
      <c r="R840" s="286"/>
      <c r="S840" s="287"/>
      <c r="T840" s="286"/>
      <c r="U840" s="287"/>
      <c r="V840" s="286"/>
      <c r="W840" s="287"/>
      <c r="X840" s="286"/>
      <c r="Y840" s="287"/>
      <c r="Z840" s="65"/>
    </row>
    <row r="841">
      <c r="A841" s="215"/>
      <c r="B841" s="285"/>
      <c r="C841" s="285"/>
      <c r="D841" s="286"/>
      <c r="E841" s="287"/>
      <c r="F841" s="286"/>
      <c r="G841" s="287"/>
      <c r="H841" s="286"/>
      <c r="I841" s="287"/>
      <c r="J841" s="286"/>
      <c r="K841" s="287"/>
      <c r="L841" s="286"/>
      <c r="M841" s="287"/>
      <c r="N841" s="286"/>
      <c r="O841" s="287"/>
      <c r="P841" s="286"/>
      <c r="Q841" s="287"/>
      <c r="R841" s="286"/>
      <c r="S841" s="287"/>
      <c r="T841" s="286"/>
      <c r="U841" s="287"/>
      <c r="V841" s="286"/>
      <c r="W841" s="287"/>
      <c r="X841" s="286"/>
      <c r="Y841" s="287"/>
      <c r="Z841" s="65"/>
    </row>
    <row r="842">
      <c r="A842" s="215"/>
      <c r="B842" s="285"/>
      <c r="C842" s="285"/>
      <c r="D842" s="286"/>
      <c r="E842" s="287"/>
      <c r="F842" s="286"/>
      <c r="G842" s="287"/>
      <c r="H842" s="286"/>
      <c r="I842" s="287"/>
      <c r="J842" s="286"/>
      <c r="K842" s="287"/>
      <c r="L842" s="286"/>
      <c r="M842" s="287"/>
      <c r="N842" s="286"/>
      <c r="O842" s="287"/>
      <c r="P842" s="286"/>
      <c r="Q842" s="287"/>
      <c r="R842" s="286"/>
      <c r="S842" s="287"/>
      <c r="T842" s="286"/>
      <c r="U842" s="287"/>
      <c r="V842" s="286"/>
      <c r="W842" s="287"/>
      <c r="X842" s="286"/>
      <c r="Y842" s="287"/>
      <c r="Z842" s="65"/>
    </row>
    <row r="843">
      <c r="A843" s="215"/>
      <c r="B843" s="285"/>
      <c r="C843" s="285"/>
      <c r="D843" s="286"/>
      <c r="E843" s="287"/>
      <c r="F843" s="286"/>
      <c r="G843" s="287"/>
      <c r="H843" s="286"/>
      <c r="I843" s="287"/>
      <c r="J843" s="286"/>
      <c r="K843" s="287"/>
      <c r="L843" s="286"/>
      <c r="M843" s="287"/>
      <c r="N843" s="286"/>
      <c r="O843" s="287"/>
      <c r="P843" s="286"/>
      <c r="Q843" s="287"/>
      <c r="R843" s="286"/>
      <c r="S843" s="287"/>
      <c r="T843" s="286"/>
      <c r="U843" s="287"/>
      <c r="V843" s="286"/>
      <c r="W843" s="287"/>
      <c r="X843" s="286"/>
      <c r="Y843" s="287"/>
      <c r="Z843" s="65"/>
    </row>
    <row r="844">
      <c r="A844" s="215"/>
      <c r="B844" s="285"/>
      <c r="C844" s="285"/>
      <c r="D844" s="286"/>
      <c r="E844" s="287"/>
      <c r="F844" s="286"/>
      <c r="G844" s="287"/>
      <c r="H844" s="286"/>
      <c r="I844" s="287"/>
      <c r="J844" s="286"/>
      <c r="K844" s="287"/>
      <c r="L844" s="286"/>
      <c r="M844" s="287"/>
      <c r="N844" s="286"/>
      <c r="O844" s="287"/>
      <c r="P844" s="286"/>
      <c r="Q844" s="287"/>
      <c r="R844" s="286"/>
      <c r="S844" s="287"/>
      <c r="T844" s="286"/>
      <c r="U844" s="287"/>
      <c r="V844" s="286"/>
      <c r="W844" s="287"/>
      <c r="X844" s="286"/>
      <c r="Y844" s="287"/>
      <c r="Z844" s="65"/>
    </row>
    <row r="845">
      <c r="A845" s="215"/>
      <c r="B845" s="285"/>
      <c r="C845" s="285"/>
      <c r="D845" s="286"/>
      <c r="E845" s="287"/>
      <c r="F845" s="286"/>
      <c r="G845" s="287"/>
      <c r="H845" s="286"/>
      <c r="I845" s="287"/>
      <c r="J845" s="286"/>
      <c r="K845" s="287"/>
      <c r="L845" s="286"/>
      <c r="M845" s="287"/>
      <c r="N845" s="286"/>
      <c r="O845" s="287"/>
      <c r="P845" s="286"/>
      <c r="Q845" s="287"/>
      <c r="R845" s="286"/>
      <c r="S845" s="287"/>
      <c r="T845" s="286"/>
      <c r="U845" s="287"/>
      <c r="V845" s="286"/>
      <c r="W845" s="287"/>
      <c r="X845" s="286"/>
      <c r="Y845" s="287"/>
      <c r="Z845" s="65"/>
    </row>
    <row r="846">
      <c r="A846" s="215"/>
      <c r="B846" s="285"/>
      <c r="C846" s="285"/>
      <c r="D846" s="286"/>
      <c r="E846" s="287"/>
      <c r="F846" s="286"/>
      <c r="G846" s="287"/>
      <c r="H846" s="286"/>
      <c r="I846" s="287"/>
      <c r="J846" s="286"/>
      <c r="K846" s="287"/>
      <c r="L846" s="286"/>
      <c r="M846" s="287"/>
      <c r="N846" s="286"/>
      <c r="O846" s="287"/>
      <c r="P846" s="286"/>
      <c r="Q846" s="287"/>
      <c r="R846" s="286"/>
      <c r="S846" s="287"/>
      <c r="T846" s="286"/>
      <c r="U846" s="287"/>
      <c r="V846" s="286"/>
      <c r="W846" s="287"/>
      <c r="X846" s="286"/>
      <c r="Y846" s="287"/>
      <c r="Z846" s="65"/>
    </row>
    <row r="847">
      <c r="A847" s="215"/>
      <c r="B847" s="285"/>
      <c r="C847" s="285"/>
      <c r="D847" s="286"/>
      <c r="E847" s="287"/>
      <c r="F847" s="286"/>
      <c r="G847" s="287"/>
      <c r="H847" s="286"/>
      <c r="I847" s="287"/>
      <c r="J847" s="286"/>
      <c r="K847" s="287"/>
      <c r="L847" s="286"/>
      <c r="M847" s="287"/>
      <c r="N847" s="286"/>
      <c r="O847" s="287"/>
      <c r="P847" s="286"/>
      <c r="Q847" s="287"/>
      <c r="R847" s="286"/>
      <c r="S847" s="287"/>
      <c r="T847" s="286"/>
      <c r="U847" s="287"/>
      <c r="V847" s="286"/>
      <c r="W847" s="287"/>
      <c r="X847" s="286"/>
      <c r="Y847" s="287"/>
      <c r="Z847" s="65"/>
    </row>
    <row r="848">
      <c r="A848" s="215"/>
      <c r="B848" s="285"/>
      <c r="C848" s="285"/>
      <c r="D848" s="286"/>
      <c r="E848" s="287"/>
      <c r="F848" s="286"/>
      <c r="G848" s="287"/>
      <c r="H848" s="286"/>
      <c r="I848" s="287"/>
      <c r="J848" s="286"/>
      <c r="K848" s="287"/>
      <c r="L848" s="286"/>
      <c r="M848" s="287"/>
      <c r="N848" s="286"/>
      <c r="O848" s="287"/>
      <c r="P848" s="286"/>
      <c r="Q848" s="287"/>
      <c r="R848" s="286"/>
      <c r="S848" s="287"/>
      <c r="T848" s="286"/>
      <c r="U848" s="287"/>
      <c r="V848" s="286"/>
      <c r="W848" s="287"/>
      <c r="X848" s="286"/>
      <c r="Y848" s="287"/>
      <c r="Z848" s="65"/>
    </row>
    <row r="849">
      <c r="A849" s="215"/>
      <c r="B849" s="285"/>
      <c r="C849" s="285"/>
      <c r="D849" s="286"/>
      <c r="E849" s="287"/>
      <c r="F849" s="286"/>
      <c r="G849" s="287"/>
      <c r="H849" s="286"/>
      <c r="I849" s="287"/>
      <c r="J849" s="286"/>
      <c r="K849" s="287"/>
      <c r="L849" s="286"/>
      <c r="M849" s="287"/>
      <c r="N849" s="286"/>
      <c r="O849" s="287"/>
      <c r="P849" s="286"/>
      <c r="Q849" s="287"/>
      <c r="R849" s="286"/>
      <c r="S849" s="287"/>
      <c r="T849" s="286"/>
      <c r="U849" s="287"/>
      <c r="V849" s="286"/>
      <c r="W849" s="287"/>
      <c r="X849" s="286"/>
      <c r="Y849" s="287"/>
      <c r="Z849" s="65"/>
    </row>
    <row r="850">
      <c r="A850" s="215"/>
      <c r="B850" s="285"/>
      <c r="C850" s="285"/>
      <c r="D850" s="286"/>
      <c r="E850" s="287"/>
      <c r="F850" s="286"/>
      <c r="G850" s="287"/>
      <c r="H850" s="286"/>
      <c r="I850" s="287"/>
      <c r="J850" s="286"/>
      <c r="K850" s="287"/>
      <c r="L850" s="286"/>
      <c r="M850" s="287"/>
      <c r="N850" s="286"/>
      <c r="O850" s="287"/>
      <c r="P850" s="286"/>
      <c r="Q850" s="287"/>
      <c r="R850" s="286"/>
      <c r="S850" s="287"/>
      <c r="T850" s="286"/>
      <c r="U850" s="287"/>
      <c r="V850" s="286"/>
      <c r="W850" s="287"/>
      <c r="X850" s="286"/>
      <c r="Y850" s="287"/>
      <c r="Z850" s="65"/>
    </row>
    <row r="851">
      <c r="A851" s="215"/>
      <c r="B851" s="285"/>
      <c r="C851" s="285"/>
      <c r="D851" s="286"/>
      <c r="E851" s="287"/>
      <c r="F851" s="286"/>
      <c r="G851" s="287"/>
      <c r="H851" s="286"/>
      <c r="I851" s="287"/>
      <c r="J851" s="286"/>
      <c r="K851" s="287"/>
      <c r="L851" s="286"/>
      <c r="M851" s="287"/>
      <c r="N851" s="286"/>
      <c r="O851" s="287"/>
      <c r="P851" s="286"/>
      <c r="Q851" s="287"/>
      <c r="R851" s="286"/>
      <c r="S851" s="287"/>
      <c r="T851" s="286"/>
      <c r="U851" s="287"/>
      <c r="V851" s="286"/>
      <c r="W851" s="287"/>
      <c r="X851" s="286"/>
      <c r="Y851" s="287"/>
      <c r="Z851" s="65"/>
    </row>
    <row r="852">
      <c r="A852" s="215"/>
      <c r="B852" s="285"/>
      <c r="C852" s="285"/>
      <c r="D852" s="286"/>
      <c r="E852" s="287"/>
      <c r="F852" s="286"/>
      <c r="G852" s="287"/>
      <c r="H852" s="286"/>
      <c r="I852" s="287"/>
      <c r="J852" s="286"/>
      <c r="K852" s="287"/>
      <c r="L852" s="286"/>
      <c r="M852" s="287"/>
      <c r="N852" s="286"/>
      <c r="O852" s="287"/>
      <c r="P852" s="286"/>
      <c r="Q852" s="287"/>
      <c r="R852" s="286"/>
      <c r="S852" s="287"/>
      <c r="T852" s="286"/>
      <c r="U852" s="287"/>
      <c r="V852" s="286"/>
      <c r="W852" s="287"/>
      <c r="X852" s="286"/>
      <c r="Y852" s="287"/>
      <c r="Z852" s="65"/>
    </row>
    <row r="853">
      <c r="A853" s="215"/>
      <c r="B853" s="285"/>
      <c r="C853" s="285"/>
      <c r="D853" s="286"/>
      <c r="E853" s="287"/>
      <c r="F853" s="286"/>
      <c r="G853" s="287"/>
      <c r="H853" s="286"/>
      <c r="I853" s="287"/>
      <c r="J853" s="286"/>
      <c r="K853" s="287"/>
      <c r="L853" s="286"/>
      <c r="M853" s="287"/>
      <c r="N853" s="286"/>
      <c r="O853" s="287"/>
      <c r="P853" s="286"/>
      <c r="Q853" s="287"/>
      <c r="R853" s="286"/>
      <c r="S853" s="287"/>
      <c r="T853" s="286"/>
      <c r="U853" s="287"/>
      <c r="V853" s="286"/>
      <c r="W853" s="287"/>
      <c r="X853" s="286"/>
      <c r="Y853" s="287"/>
      <c r="Z853" s="65"/>
    </row>
    <row r="854">
      <c r="A854" s="215"/>
      <c r="B854" s="285"/>
      <c r="C854" s="285"/>
      <c r="D854" s="286"/>
      <c r="E854" s="287"/>
      <c r="F854" s="286"/>
      <c r="G854" s="287"/>
      <c r="H854" s="286"/>
      <c r="I854" s="287"/>
      <c r="J854" s="286"/>
      <c r="K854" s="287"/>
      <c r="L854" s="286"/>
      <c r="M854" s="287"/>
      <c r="N854" s="286"/>
      <c r="O854" s="287"/>
      <c r="P854" s="286"/>
      <c r="Q854" s="287"/>
      <c r="R854" s="286"/>
      <c r="S854" s="287"/>
      <c r="T854" s="286"/>
      <c r="U854" s="287"/>
      <c r="V854" s="286"/>
      <c r="W854" s="287"/>
      <c r="X854" s="286"/>
      <c r="Y854" s="287"/>
      <c r="Z854" s="65"/>
    </row>
    <row r="855">
      <c r="A855" s="215"/>
      <c r="B855" s="285"/>
      <c r="C855" s="285"/>
      <c r="D855" s="286"/>
      <c r="E855" s="287"/>
      <c r="F855" s="286"/>
      <c r="G855" s="287"/>
      <c r="H855" s="286"/>
      <c r="I855" s="287"/>
      <c r="J855" s="286"/>
      <c r="K855" s="287"/>
      <c r="L855" s="286"/>
      <c r="M855" s="287"/>
      <c r="N855" s="286"/>
      <c r="O855" s="287"/>
      <c r="P855" s="286"/>
      <c r="Q855" s="287"/>
      <c r="R855" s="286"/>
      <c r="S855" s="287"/>
      <c r="T855" s="286"/>
      <c r="U855" s="287"/>
      <c r="V855" s="286"/>
      <c r="W855" s="287"/>
      <c r="X855" s="286"/>
      <c r="Y855" s="287"/>
      <c r="Z855" s="65"/>
    </row>
    <row r="856">
      <c r="A856" s="215"/>
      <c r="B856" s="285"/>
      <c r="C856" s="285"/>
      <c r="D856" s="286"/>
      <c r="E856" s="287"/>
      <c r="F856" s="286"/>
      <c r="G856" s="287"/>
      <c r="H856" s="286"/>
      <c r="I856" s="287"/>
      <c r="J856" s="286"/>
      <c r="K856" s="287"/>
      <c r="L856" s="286"/>
      <c r="M856" s="287"/>
      <c r="N856" s="286"/>
      <c r="O856" s="287"/>
      <c r="P856" s="286"/>
      <c r="Q856" s="287"/>
      <c r="R856" s="286"/>
      <c r="S856" s="287"/>
      <c r="T856" s="286"/>
      <c r="U856" s="287"/>
      <c r="V856" s="286"/>
      <c r="W856" s="287"/>
      <c r="X856" s="286"/>
      <c r="Y856" s="287"/>
      <c r="Z856" s="65"/>
    </row>
    <row r="857">
      <c r="A857" s="215"/>
      <c r="B857" s="285"/>
      <c r="C857" s="285"/>
      <c r="D857" s="286"/>
      <c r="E857" s="287"/>
      <c r="F857" s="286"/>
      <c r="G857" s="287"/>
      <c r="H857" s="286"/>
      <c r="I857" s="287"/>
      <c r="J857" s="286"/>
      <c r="K857" s="287"/>
      <c r="L857" s="286"/>
      <c r="M857" s="287"/>
      <c r="N857" s="286"/>
      <c r="O857" s="287"/>
      <c r="P857" s="286"/>
      <c r="Q857" s="287"/>
      <c r="R857" s="286"/>
      <c r="S857" s="287"/>
      <c r="T857" s="286"/>
      <c r="U857" s="287"/>
      <c r="V857" s="286"/>
      <c r="W857" s="287"/>
      <c r="X857" s="286"/>
      <c r="Y857" s="287"/>
      <c r="Z857" s="65"/>
    </row>
    <row r="858">
      <c r="A858" s="215"/>
      <c r="B858" s="285"/>
      <c r="C858" s="285"/>
      <c r="D858" s="286"/>
      <c r="E858" s="287"/>
      <c r="F858" s="286"/>
      <c r="G858" s="287"/>
      <c r="H858" s="286"/>
      <c r="I858" s="287"/>
      <c r="J858" s="286"/>
      <c r="K858" s="287"/>
      <c r="L858" s="286"/>
      <c r="M858" s="287"/>
      <c r="N858" s="286"/>
      <c r="O858" s="287"/>
      <c r="P858" s="286"/>
      <c r="Q858" s="287"/>
      <c r="R858" s="286"/>
      <c r="S858" s="287"/>
      <c r="T858" s="286"/>
      <c r="U858" s="287"/>
      <c r="V858" s="286"/>
      <c r="W858" s="287"/>
      <c r="X858" s="286"/>
      <c r="Y858" s="287"/>
      <c r="Z858" s="65"/>
    </row>
    <row r="859">
      <c r="A859" s="215"/>
      <c r="B859" s="285"/>
      <c r="C859" s="285"/>
      <c r="D859" s="286"/>
      <c r="E859" s="287"/>
      <c r="F859" s="286"/>
      <c r="G859" s="287"/>
      <c r="H859" s="286"/>
      <c r="I859" s="287"/>
      <c r="J859" s="286"/>
      <c r="K859" s="287"/>
      <c r="L859" s="286"/>
      <c r="M859" s="287"/>
      <c r="N859" s="286"/>
      <c r="O859" s="287"/>
      <c r="P859" s="286"/>
      <c r="Q859" s="287"/>
      <c r="R859" s="286"/>
      <c r="S859" s="287"/>
      <c r="T859" s="286"/>
      <c r="U859" s="287"/>
      <c r="V859" s="286"/>
      <c r="W859" s="287"/>
      <c r="X859" s="286"/>
      <c r="Y859" s="287"/>
      <c r="Z859" s="65"/>
    </row>
    <row r="860">
      <c r="A860" s="215"/>
      <c r="B860" s="285"/>
      <c r="C860" s="285"/>
      <c r="D860" s="286"/>
      <c r="E860" s="287"/>
      <c r="F860" s="286"/>
      <c r="G860" s="287"/>
      <c r="H860" s="286"/>
      <c r="I860" s="287"/>
      <c r="J860" s="286"/>
      <c r="K860" s="287"/>
      <c r="L860" s="286"/>
      <c r="M860" s="287"/>
      <c r="N860" s="286"/>
      <c r="O860" s="287"/>
      <c r="P860" s="286"/>
      <c r="Q860" s="287"/>
      <c r="R860" s="286"/>
      <c r="S860" s="287"/>
      <c r="T860" s="286"/>
      <c r="U860" s="287"/>
      <c r="V860" s="286"/>
      <c r="W860" s="287"/>
      <c r="X860" s="286"/>
      <c r="Y860" s="287"/>
      <c r="Z860" s="65"/>
    </row>
    <row r="861">
      <c r="A861" s="215"/>
      <c r="B861" s="285"/>
      <c r="C861" s="285"/>
      <c r="D861" s="286"/>
      <c r="E861" s="287"/>
      <c r="F861" s="286"/>
      <c r="G861" s="287"/>
      <c r="H861" s="286"/>
      <c r="I861" s="287"/>
      <c r="J861" s="286"/>
      <c r="K861" s="287"/>
      <c r="L861" s="286"/>
      <c r="M861" s="287"/>
      <c r="N861" s="286"/>
      <c r="O861" s="287"/>
      <c r="P861" s="286"/>
      <c r="Q861" s="287"/>
      <c r="R861" s="286"/>
      <c r="S861" s="287"/>
      <c r="T861" s="286"/>
      <c r="U861" s="287"/>
      <c r="V861" s="286"/>
      <c r="W861" s="287"/>
      <c r="X861" s="286"/>
      <c r="Y861" s="287"/>
      <c r="Z861" s="65"/>
    </row>
    <row r="862">
      <c r="A862" s="215"/>
      <c r="B862" s="285"/>
      <c r="C862" s="285"/>
      <c r="D862" s="286"/>
      <c r="E862" s="287"/>
      <c r="F862" s="286"/>
      <c r="G862" s="287"/>
      <c r="H862" s="286"/>
      <c r="I862" s="287"/>
      <c r="J862" s="286"/>
      <c r="K862" s="287"/>
      <c r="L862" s="286"/>
      <c r="M862" s="287"/>
      <c r="N862" s="286"/>
      <c r="O862" s="287"/>
      <c r="P862" s="286"/>
      <c r="Q862" s="287"/>
      <c r="R862" s="286"/>
      <c r="S862" s="287"/>
      <c r="T862" s="286"/>
      <c r="U862" s="287"/>
      <c r="V862" s="286"/>
      <c r="W862" s="287"/>
      <c r="X862" s="286"/>
      <c r="Y862" s="287"/>
      <c r="Z862" s="65"/>
    </row>
    <row r="863">
      <c r="A863" s="215"/>
      <c r="B863" s="285"/>
      <c r="C863" s="285"/>
      <c r="D863" s="286"/>
      <c r="E863" s="287"/>
      <c r="F863" s="286"/>
      <c r="G863" s="287"/>
      <c r="H863" s="286"/>
      <c r="I863" s="287"/>
      <c r="J863" s="286"/>
      <c r="K863" s="287"/>
      <c r="L863" s="286"/>
      <c r="M863" s="287"/>
      <c r="N863" s="286"/>
      <c r="O863" s="287"/>
      <c r="P863" s="286"/>
      <c r="Q863" s="287"/>
      <c r="R863" s="286"/>
      <c r="S863" s="287"/>
      <c r="T863" s="286"/>
      <c r="U863" s="287"/>
      <c r="V863" s="286"/>
      <c r="W863" s="287"/>
      <c r="X863" s="286"/>
      <c r="Y863" s="287"/>
      <c r="Z863" s="65"/>
    </row>
    <row r="864">
      <c r="A864" s="215"/>
      <c r="B864" s="285"/>
      <c r="C864" s="285"/>
      <c r="D864" s="286"/>
      <c r="E864" s="287"/>
      <c r="F864" s="286"/>
      <c r="G864" s="287"/>
      <c r="H864" s="286"/>
      <c r="I864" s="287"/>
      <c r="J864" s="286"/>
      <c r="K864" s="287"/>
      <c r="L864" s="286"/>
      <c r="M864" s="287"/>
      <c r="N864" s="286"/>
      <c r="O864" s="287"/>
      <c r="P864" s="286"/>
      <c r="Q864" s="287"/>
      <c r="R864" s="286"/>
      <c r="S864" s="287"/>
      <c r="T864" s="286"/>
      <c r="U864" s="287"/>
      <c r="V864" s="286"/>
      <c r="W864" s="287"/>
      <c r="X864" s="286"/>
      <c r="Y864" s="287"/>
      <c r="Z864" s="65"/>
    </row>
    <row r="865">
      <c r="A865" s="215"/>
      <c r="B865" s="285"/>
      <c r="C865" s="285"/>
      <c r="D865" s="286"/>
      <c r="E865" s="287"/>
      <c r="F865" s="286"/>
      <c r="G865" s="287"/>
      <c r="H865" s="286"/>
      <c r="I865" s="287"/>
      <c r="J865" s="286"/>
      <c r="K865" s="287"/>
      <c r="L865" s="286"/>
      <c r="M865" s="287"/>
      <c r="N865" s="286"/>
      <c r="O865" s="287"/>
      <c r="P865" s="286"/>
      <c r="Q865" s="287"/>
      <c r="R865" s="286"/>
      <c r="S865" s="287"/>
      <c r="T865" s="286"/>
      <c r="U865" s="287"/>
      <c r="V865" s="286"/>
      <c r="W865" s="287"/>
      <c r="X865" s="286"/>
      <c r="Y865" s="287"/>
      <c r="Z865" s="65"/>
    </row>
    <row r="866">
      <c r="A866" s="215"/>
      <c r="B866" s="285"/>
      <c r="C866" s="285"/>
      <c r="D866" s="286"/>
      <c r="E866" s="287"/>
      <c r="F866" s="286"/>
      <c r="G866" s="287"/>
      <c r="H866" s="286"/>
      <c r="I866" s="287"/>
      <c r="J866" s="286"/>
      <c r="K866" s="287"/>
      <c r="L866" s="286"/>
      <c r="M866" s="287"/>
      <c r="N866" s="286"/>
      <c r="O866" s="287"/>
      <c r="P866" s="286"/>
      <c r="Q866" s="287"/>
      <c r="R866" s="286"/>
      <c r="S866" s="287"/>
      <c r="T866" s="286"/>
      <c r="U866" s="287"/>
      <c r="V866" s="286"/>
      <c r="W866" s="287"/>
      <c r="X866" s="286"/>
      <c r="Y866" s="287"/>
      <c r="Z866" s="65"/>
    </row>
    <row r="867">
      <c r="A867" s="215"/>
      <c r="B867" s="285"/>
      <c r="C867" s="285"/>
      <c r="D867" s="286"/>
      <c r="E867" s="287"/>
      <c r="F867" s="286"/>
      <c r="G867" s="287"/>
      <c r="H867" s="286"/>
      <c r="I867" s="287"/>
      <c r="J867" s="286"/>
      <c r="K867" s="287"/>
      <c r="L867" s="286"/>
      <c r="M867" s="287"/>
      <c r="N867" s="286"/>
      <c r="O867" s="287"/>
      <c r="P867" s="286"/>
      <c r="Q867" s="287"/>
      <c r="R867" s="286"/>
      <c r="S867" s="287"/>
      <c r="T867" s="286"/>
      <c r="U867" s="287"/>
      <c r="V867" s="286"/>
      <c r="W867" s="287"/>
      <c r="X867" s="286"/>
      <c r="Y867" s="287"/>
      <c r="Z867" s="65"/>
    </row>
    <row r="868">
      <c r="A868" s="215"/>
      <c r="B868" s="285"/>
      <c r="C868" s="285"/>
      <c r="D868" s="286"/>
      <c r="E868" s="287"/>
      <c r="F868" s="286"/>
      <c r="G868" s="287"/>
      <c r="H868" s="286"/>
      <c r="I868" s="287"/>
      <c r="J868" s="286"/>
      <c r="K868" s="287"/>
      <c r="L868" s="286"/>
      <c r="M868" s="287"/>
      <c r="N868" s="286"/>
      <c r="O868" s="287"/>
      <c r="P868" s="286"/>
      <c r="Q868" s="287"/>
      <c r="R868" s="286"/>
      <c r="S868" s="287"/>
      <c r="T868" s="286"/>
      <c r="U868" s="287"/>
      <c r="V868" s="286"/>
      <c r="W868" s="287"/>
      <c r="X868" s="286"/>
      <c r="Y868" s="287"/>
      <c r="Z868" s="65"/>
    </row>
    <row r="869">
      <c r="A869" s="215"/>
      <c r="B869" s="285"/>
      <c r="C869" s="285"/>
      <c r="D869" s="286"/>
      <c r="E869" s="287"/>
      <c r="F869" s="286"/>
      <c r="G869" s="287"/>
      <c r="H869" s="286"/>
      <c r="I869" s="287"/>
      <c r="J869" s="286"/>
      <c r="K869" s="287"/>
      <c r="L869" s="286"/>
      <c r="M869" s="287"/>
      <c r="N869" s="286"/>
      <c r="O869" s="287"/>
      <c r="P869" s="286"/>
      <c r="Q869" s="287"/>
      <c r="R869" s="286"/>
      <c r="S869" s="287"/>
      <c r="T869" s="286"/>
      <c r="U869" s="287"/>
      <c r="V869" s="286"/>
      <c r="W869" s="287"/>
      <c r="X869" s="286"/>
      <c r="Y869" s="287"/>
      <c r="Z869" s="65"/>
    </row>
    <row r="870">
      <c r="A870" s="215"/>
      <c r="B870" s="285"/>
      <c r="C870" s="285"/>
      <c r="D870" s="286"/>
      <c r="E870" s="287"/>
      <c r="F870" s="286"/>
      <c r="G870" s="287"/>
      <c r="H870" s="286"/>
      <c r="I870" s="287"/>
      <c r="J870" s="286"/>
      <c r="K870" s="287"/>
      <c r="L870" s="286"/>
      <c r="M870" s="287"/>
      <c r="N870" s="286"/>
      <c r="O870" s="287"/>
      <c r="P870" s="286"/>
      <c r="Q870" s="287"/>
      <c r="R870" s="286"/>
      <c r="S870" s="287"/>
      <c r="T870" s="286"/>
      <c r="U870" s="287"/>
      <c r="V870" s="286"/>
      <c r="W870" s="287"/>
      <c r="X870" s="286"/>
      <c r="Y870" s="287"/>
      <c r="Z870" s="65"/>
    </row>
    <row r="871">
      <c r="A871" s="215"/>
      <c r="B871" s="285"/>
      <c r="C871" s="285"/>
      <c r="D871" s="286"/>
      <c r="E871" s="287"/>
      <c r="F871" s="286"/>
      <c r="G871" s="287"/>
      <c r="H871" s="286"/>
      <c r="I871" s="287"/>
      <c r="J871" s="286"/>
      <c r="K871" s="287"/>
      <c r="L871" s="286"/>
      <c r="M871" s="287"/>
      <c r="N871" s="286"/>
      <c r="O871" s="287"/>
      <c r="P871" s="286"/>
      <c r="Q871" s="287"/>
      <c r="R871" s="286"/>
      <c r="S871" s="287"/>
      <c r="T871" s="286"/>
      <c r="U871" s="287"/>
      <c r="V871" s="286"/>
      <c r="W871" s="287"/>
      <c r="X871" s="286"/>
      <c r="Y871" s="287"/>
      <c r="Z871" s="65"/>
    </row>
    <row r="872">
      <c r="A872" s="215"/>
      <c r="B872" s="285"/>
      <c r="C872" s="285"/>
      <c r="D872" s="286"/>
      <c r="E872" s="287"/>
      <c r="F872" s="286"/>
      <c r="G872" s="287"/>
      <c r="H872" s="286"/>
      <c r="I872" s="287"/>
      <c r="J872" s="286"/>
      <c r="K872" s="287"/>
      <c r="L872" s="286"/>
      <c r="M872" s="287"/>
      <c r="N872" s="286"/>
      <c r="O872" s="287"/>
      <c r="P872" s="286"/>
      <c r="Q872" s="287"/>
      <c r="R872" s="286"/>
      <c r="S872" s="287"/>
      <c r="T872" s="286"/>
      <c r="U872" s="287"/>
      <c r="V872" s="286"/>
      <c r="W872" s="287"/>
      <c r="X872" s="286"/>
      <c r="Y872" s="287"/>
      <c r="Z872" s="65"/>
    </row>
    <row r="873">
      <c r="A873" s="215"/>
      <c r="B873" s="285"/>
      <c r="C873" s="285"/>
      <c r="D873" s="286"/>
      <c r="E873" s="287"/>
      <c r="F873" s="286"/>
      <c r="G873" s="287"/>
      <c r="H873" s="286"/>
      <c r="I873" s="287"/>
      <c r="J873" s="286"/>
      <c r="K873" s="287"/>
      <c r="L873" s="286"/>
      <c r="M873" s="287"/>
      <c r="N873" s="286"/>
      <c r="O873" s="287"/>
      <c r="P873" s="286"/>
      <c r="Q873" s="287"/>
      <c r="R873" s="286"/>
      <c r="S873" s="287"/>
      <c r="T873" s="286"/>
      <c r="U873" s="287"/>
      <c r="V873" s="286"/>
      <c r="W873" s="287"/>
      <c r="X873" s="286"/>
      <c r="Y873" s="287"/>
      <c r="Z873" s="65"/>
    </row>
    <row r="874">
      <c r="A874" s="215"/>
      <c r="B874" s="285"/>
      <c r="C874" s="285"/>
      <c r="D874" s="286"/>
      <c r="E874" s="287"/>
      <c r="F874" s="286"/>
      <c r="G874" s="287"/>
      <c r="H874" s="286"/>
      <c r="I874" s="287"/>
      <c r="J874" s="286"/>
      <c r="K874" s="287"/>
      <c r="L874" s="286"/>
      <c r="M874" s="287"/>
      <c r="N874" s="286"/>
      <c r="O874" s="287"/>
      <c r="P874" s="286"/>
      <c r="Q874" s="287"/>
      <c r="R874" s="286"/>
      <c r="S874" s="287"/>
      <c r="T874" s="286"/>
      <c r="U874" s="287"/>
      <c r="V874" s="286"/>
      <c r="W874" s="287"/>
      <c r="X874" s="286"/>
      <c r="Y874" s="287"/>
      <c r="Z874" s="65"/>
    </row>
    <row r="875">
      <c r="A875" s="215"/>
      <c r="B875" s="285"/>
      <c r="C875" s="285"/>
      <c r="D875" s="286"/>
      <c r="E875" s="287"/>
      <c r="F875" s="286"/>
      <c r="G875" s="287"/>
      <c r="H875" s="286"/>
      <c r="I875" s="287"/>
      <c r="J875" s="286"/>
      <c r="K875" s="287"/>
      <c r="L875" s="286"/>
      <c r="M875" s="287"/>
      <c r="N875" s="286"/>
      <c r="O875" s="287"/>
      <c r="P875" s="286"/>
      <c r="Q875" s="287"/>
      <c r="R875" s="286"/>
      <c r="S875" s="287"/>
      <c r="T875" s="286"/>
      <c r="U875" s="287"/>
      <c r="V875" s="286"/>
      <c r="W875" s="287"/>
      <c r="X875" s="286"/>
      <c r="Y875" s="287"/>
      <c r="Z875" s="65"/>
    </row>
    <row r="876">
      <c r="A876" s="215"/>
      <c r="B876" s="285"/>
      <c r="C876" s="285"/>
      <c r="D876" s="286"/>
      <c r="E876" s="287"/>
      <c r="F876" s="286"/>
      <c r="G876" s="287"/>
      <c r="H876" s="286"/>
      <c r="I876" s="287"/>
      <c r="J876" s="286"/>
      <c r="K876" s="287"/>
      <c r="L876" s="286"/>
      <c r="M876" s="287"/>
      <c r="N876" s="286"/>
      <c r="O876" s="287"/>
      <c r="P876" s="286"/>
      <c r="Q876" s="287"/>
      <c r="R876" s="286"/>
      <c r="S876" s="287"/>
      <c r="T876" s="286"/>
      <c r="U876" s="287"/>
      <c r="V876" s="286"/>
      <c r="W876" s="287"/>
      <c r="X876" s="286"/>
      <c r="Y876" s="287"/>
      <c r="Z876" s="65"/>
    </row>
    <row r="877">
      <c r="A877" s="215"/>
      <c r="B877" s="285"/>
      <c r="C877" s="285"/>
      <c r="D877" s="286"/>
      <c r="E877" s="287"/>
      <c r="F877" s="286"/>
      <c r="G877" s="287"/>
      <c r="H877" s="286"/>
      <c r="I877" s="287"/>
      <c r="J877" s="286"/>
      <c r="K877" s="287"/>
      <c r="L877" s="286"/>
      <c r="M877" s="287"/>
      <c r="N877" s="286"/>
      <c r="O877" s="287"/>
      <c r="P877" s="286"/>
      <c r="Q877" s="287"/>
      <c r="R877" s="286"/>
      <c r="S877" s="287"/>
      <c r="T877" s="286"/>
      <c r="U877" s="287"/>
      <c r="V877" s="286"/>
      <c r="W877" s="287"/>
      <c r="X877" s="286"/>
      <c r="Y877" s="287"/>
      <c r="Z877" s="65"/>
    </row>
    <row r="878">
      <c r="A878" s="215"/>
      <c r="B878" s="285"/>
      <c r="C878" s="285"/>
      <c r="D878" s="286"/>
      <c r="E878" s="287"/>
      <c r="F878" s="286"/>
      <c r="G878" s="287"/>
      <c r="H878" s="286"/>
      <c r="I878" s="287"/>
      <c r="J878" s="286"/>
      <c r="K878" s="287"/>
      <c r="L878" s="286"/>
      <c r="M878" s="287"/>
      <c r="N878" s="286"/>
      <c r="O878" s="287"/>
      <c r="P878" s="286"/>
      <c r="Q878" s="287"/>
      <c r="R878" s="286"/>
      <c r="S878" s="287"/>
      <c r="T878" s="286"/>
      <c r="U878" s="287"/>
      <c r="V878" s="286"/>
      <c r="W878" s="287"/>
      <c r="X878" s="286"/>
      <c r="Y878" s="287"/>
      <c r="Z878" s="65"/>
    </row>
    <row r="879">
      <c r="A879" s="215"/>
      <c r="B879" s="285"/>
      <c r="C879" s="285"/>
      <c r="D879" s="286"/>
      <c r="E879" s="287"/>
      <c r="F879" s="286"/>
      <c r="G879" s="287"/>
      <c r="H879" s="286"/>
      <c r="I879" s="287"/>
      <c r="J879" s="286"/>
      <c r="K879" s="287"/>
      <c r="L879" s="286"/>
      <c r="M879" s="287"/>
      <c r="N879" s="286"/>
      <c r="O879" s="287"/>
      <c r="P879" s="286"/>
      <c r="Q879" s="287"/>
      <c r="R879" s="286"/>
      <c r="S879" s="287"/>
      <c r="T879" s="286"/>
      <c r="U879" s="287"/>
      <c r="V879" s="286"/>
      <c r="W879" s="287"/>
      <c r="X879" s="286"/>
      <c r="Y879" s="287"/>
      <c r="Z879" s="65"/>
    </row>
    <row r="880">
      <c r="A880" s="215"/>
      <c r="B880" s="285"/>
      <c r="C880" s="285"/>
      <c r="D880" s="286"/>
      <c r="E880" s="287"/>
      <c r="F880" s="286"/>
      <c r="G880" s="287"/>
      <c r="H880" s="286"/>
      <c r="I880" s="287"/>
      <c r="J880" s="286"/>
      <c r="K880" s="287"/>
      <c r="L880" s="286"/>
      <c r="M880" s="287"/>
      <c r="N880" s="286"/>
      <c r="O880" s="287"/>
      <c r="P880" s="286"/>
      <c r="Q880" s="287"/>
      <c r="R880" s="286"/>
      <c r="S880" s="287"/>
      <c r="T880" s="286"/>
      <c r="U880" s="287"/>
      <c r="V880" s="286"/>
      <c r="W880" s="287"/>
      <c r="X880" s="286"/>
      <c r="Y880" s="287"/>
      <c r="Z880" s="65"/>
    </row>
    <row r="881">
      <c r="A881" s="215"/>
      <c r="B881" s="285"/>
      <c r="C881" s="285"/>
      <c r="D881" s="286"/>
      <c r="E881" s="287"/>
      <c r="F881" s="286"/>
      <c r="G881" s="287"/>
      <c r="H881" s="286"/>
      <c r="I881" s="287"/>
      <c r="J881" s="286"/>
      <c r="K881" s="287"/>
      <c r="L881" s="286"/>
      <c r="M881" s="287"/>
      <c r="N881" s="286"/>
      <c r="O881" s="287"/>
      <c r="P881" s="286"/>
      <c r="Q881" s="287"/>
      <c r="R881" s="286"/>
      <c r="S881" s="287"/>
      <c r="T881" s="286"/>
      <c r="U881" s="287"/>
      <c r="V881" s="286"/>
      <c r="W881" s="287"/>
      <c r="X881" s="286"/>
      <c r="Y881" s="287"/>
      <c r="Z881" s="65"/>
    </row>
    <row r="882">
      <c r="A882" s="215"/>
      <c r="B882" s="285"/>
      <c r="C882" s="285"/>
      <c r="D882" s="286"/>
      <c r="E882" s="287"/>
      <c r="F882" s="286"/>
      <c r="G882" s="287"/>
      <c r="H882" s="286"/>
      <c r="I882" s="287"/>
      <c r="J882" s="286"/>
      <c r="K882" s="287"/>
      <c r="L882" s="286"/>
      <c r="M882" s="287"/>
      <c r="N882" s="286"/>
      <c r="O882" s="287"/>
      <c r="P882" s="286"/>
      <c r="Q882" s="287"/>
      <c r="R882" s="286"/>
      <c r="S882" s="287"/>
      <c r="T882" s="286"/>
      <c r="U882" s="287"/>
      <c r="V882" s="286"/>
      <c r="W882" s="287"/>
      <c r="X882" s="286"/>
      <c r="Y882" s="287"/>
      <c r="Z882" s="65"/>
    </row>
    <row r="883">
      <c r="A883" s="215"/>
      <c r="B883" s="285"/>
      <c r="C883" s="285"/>
      <c r="D883" s="286"/>
      <c r="E883" s="287"/>
      <c r="F883" s="286"/>
      <c r="G883" s="287"/>
      <c r="H883" s="286"/>
      <c r="I883" s="287"/>
      <c r="J883" s="286"/>
      <c r="K883" s="287"/>
      <c r="L883" s="286"/>
      <c r="M883" s="287"/>
      <c r="N883" s="286"/>
      <c r="O883" s="287"/>
      <c r="P883" s="286"/>
      <c r="Q883" s="287"/>
      <c r="R883" s="286"/>
      <c r="S883" s="287"/>
      <c r="T883" s="286"/>
      <c r="U883" s="287"/>
      <c r="V883" s="286"/>
      <c r="W883" s="287"/>
      <c r="X883" s="286"/>
      <c r="Y883" s="287"/>
      <c r="Z883" s="65"/>
    </row>
    <row r="884">
      <c r="A884" s="215"/>
      <c r="B884" s="285"/>
      <c r="C884" s="285"/>
      <c r="D884" s="286"/>
      <c r="E884" s="287"/>
      <c r="F884" s="286"/>
      <c r="G884" s="287"/>
      <c r="H884" s="286"/>
      <c r="I884" s="287"/>
      <c r="J884" s="286"/>
      <c r="K884" s="287"/>
      <c r="L884" s="286"/>
      <c r="M884" s="287"/>
      <c r="N884" s="286"/>
      <c r="O884" s="287"/>
      <c r="P884" s="286"/>
      <c r="Q884" s="287"/>
      <c r="R884" s="286"/>
      <c r="S884" s="287"/>
      <c r="T884" s="286"/>
      <c r="U884" s="287"/>
      <c r="V884" s="286"/>
      <c r="W884" s="287"/>
      <c r="X884" s="286"/>
      <c r="Y884" s="287"/>
      <c r="Z884" s="65"/>
    </row>
    <row r="885">
      <c r="A885" s="215"/>
      <c r="B885" s="285"/>
      <c r="C885" s="285"/>
      <c r="D885" s="286"/>
      <c r="E885" s="287"/>
      <c r="F885" s="286"/>
      <c r="G885" s="287"/>
      <c r="H885" s="286"/>
      <c r="I885" s="287"/>
      <c r="J885" s="286"/>
      <c r="K885" s="287"/>
      <c r="L885" s="286"/>
      <c r="M885" s="287"/>
      <c r="N885" s="286"/>
      <c r="O885" s="287"/>
      <c r="P885" s="286"/>
      <c r="Q885" s="287"/>
      <c r="R885" s="286"/>
      <c r="S885" s="287"/>
      <c r="T885" s="286"/>
      <c r="U885" s="287"/>
      <c r="V885" s="286"/>
      <c r="W885" s="287"/>
      <c r="X885" s="286"/>
      <c r="Y885" s="287"/>
      <c r="Z885" s="65"/>
    </row>
    <row r="886">
      <c r="A886" s="215"/>
      <c r="B886" s="285"/>
      <c r="C886" s="285"/>
      <c r="D886" s="286"/>
      <c r="E886" s="287"/>
      <c r="F886" s="286"/>
      <c r="G886" s="287"/>
      <c r="H886" s="286"/>
      <c r="I886" s="287"/>
      <c r="J886" s="286"/>
      <c r="K886" s="287"/>
      <c r="L886" s="286"/>
      <c r="M886" s="287"/>
      <c r="N886" s="286"/>
      <c r="O886" s="287"/>
      <c r="P886" s="286"/>
      <c r="Q886" s="287"/>
      <c r="R886" s="286"/>
      <c r="S886" s="287"/>
      <c r="T886" s="286"/>
      <c r="U886" s="287"/>
      <c r="V886" s="286"/>
      <c r="W886" s="287"/>
      <c r="X886" s="286"/>
      <c r="Y886" s="287"/>
      <c r="Z886" s="65"/>
    </row>
    <row r="887">
      <c r="A887" s="215"/>
      <c r="B887" s="285"/>
      <c r="C887" s="285"/>
      <c r="D887" s="286"/>
      <c r="E887" s="287"/>
      <c r="F887" s="286"/>
      <c r="G887" s="287"/>
      <c r="H887" s="286"/>
      <c r="I887" s="287"/>
      <c r="J887" s="286"/>
      <c r="K887" s="287"/>
      <c r="L887" s="286"/>
      <c r="M887" s="287"/>
      <c r="N887" s="286"/>
      <c r="O887" s="287"/>
      <c r="P887" s="286"/>
      <c r="Q887" s="287"/>
      <c r="R887" s="286"/>
      <c r="S887" s="287"/>
      <c r="T887" s="286"/>
      <c r="U887" s="287"/>
      <c r="V887" s="286"/>
      <c r="W887" s="287"/>
      <c r="X887" s="286"/>
      <c r="Y887" s="287"/>
      <c r="Z887" s="65"/>
    </row>
    <row r="888">
      <c r="A888" s="215"/>
      <c r="B888" s="285"/>
      <c r="C888" s="285"/>
      <c r="D888" s="286"/>
      <c r="E888" s="287"/>
      <c r="F888" s="286"/>
      <c r="G888" s="287"/>
      <c r="H888" s="286"/>
      <c r="I888" s="287"/>
      <c r="J888" s="286"/>
      <c r="K888" s="287"/>
      <c r="L888" s="286"/>
      <c r="M888" s="287"/>
      <c r="N888" s="286"/>
      <c r="O888" s="287"/>
      <c r="P888" s="286"/>
      <c r="Q888" s="287"/>
      <c r="R888" s="286"/>
      <c r="S888" s="287"/>
      <c r="T888" s="286"/>
      <c r="U888" s="287"/>
      <c r="V888" s="286"/>
      <c r="W888" s="287"/>
      <c r="X888" s="286"/>
      <c r="Y888" s="287"/>
      <c r="Z888" s="65"/>
    </row>
    <row r="889">
      <c r="A889" s="215"/>
      <c r="B889" s="285"/>
      <c r="C889" s="285"/>
      <c r="D889" s="286"/>
      <c r="E889" s="287"/>
      <c r="F889" s="286"/>
      <c r="G889" s="287"/>
      <c r="H889" s="286"/>
      <c r="I889" s="287"/>
      <c r="J889" s="286"/>
      <c r="K889" s="287"/>
      <c r="L889" s="286"/>
      <c r="M889" s="287"/>
      <c r="N889" s="286"/>
      <c r="O889" s="287"/>
      <c r="P889" s="286"/>
      <c r="Q889" s="287"/>
      <c r="R889" s="286"/>
      <c r="S889" s="287"/>
      <c r="T889" s="286"/>
      <c r="U889" s="287"/>
      <c r="V889" s="286"/>
      <c r="W889" s="287"/>
      <c r="X889" s="286"/>
      <c r="Y889" s="287"/>
      <c r="Z889" s="65"/>
    </row>
    <row r="890">
      <c r="A890" s="215"/>
      <c r="B890" s="285"/>
      <c r="C890" s="285"/>
      <c r="D890" s="286"/>
      <c r="E890" s="287"/>
      <c r="F890" s="286"/>
      <c r="G890" s="287"/>
      <c r="H890" s="286"/>
      <c r="I890" s="287"/>
      <c r="J890" s="286"/>
      <c r="K890" s="287"/>
      <c r="L890" s="286"/>
      <c r="M890" s="287"/>
      <c r="N890" s="286"/>
      <c r="O890" s="287"/>
      <c r="P890" s="286"/>
      <c r="Q890" s="287"/>
      <c r="R890" s="286"/>
      <c r="S890" s="287"/>
      <c r="T890" s="286"/>
      <c r="U890" s="287"/>
      <c r="V890" s="286"/>
      <c r="W890" s="287"/>
      <c r="X890" s="286"/>
      <c r="Y890" s="287"/>
      <c r="Z890" s="65"/>
    </row>
    <row r="891">
      <c r="A891" s="215"/>
      <c r="B891" s="285"/>
      <c r="C891" s="285"/>
      <c r="D891" s="286"/>
      <c r="E891" s="287"/>
      <c r="F891" s="286"/>
      <c r="G891" s="287"/>
      <c r="H891" s="286"/>
      <c r="I891" s="287"/>
      <c r="J891" s="286"/>
      <c r="K891" s="287"/>
      <c r="L891" s="286"/>
      <c r="M891" s="287"/>
      <c r="N891" s="286"/>
      <c r="O891" s="287"/>
      <c r="P891" s="286"/>
      <c r="Q891" s="287"/>
      <c r="R891" s="286"/>
      <c r="S891" s="287"/>
      <c r="T891" s="286"/>
      <c r="U891" s="287"/>
      <c r="V891" s="286"/>
      <c r="W891" s="287"/>
      <c r="X891" s="286"/>
      <c r="Y891" s="287"/>
      <c r="Z891" s="65"/>
    </row>
    <row r="892">
      <c r="A892" s="215"/>
      <c r="B892" s="285"/>
      <c r="C892" s="285"/>
      <c r="D892" s="286"/>
      <c r="E892" s="287"/>
      <c r="F892" s="286"/>
      <c r="G892" s="287"/>
      <c r="H892" s="286"/>
      <c r="I892" s="287"/>
      <c r="J892" s="286"/>
      <c r="K892" s="287"/>
      <c r="L892" s="286"/>
      <c r="M892" s="287"/>
      <c r="N892" s="286"/>
      <c r="O892" s="287"/>
      <c r="P892" s="286"/>
      <c r="Q892" s="287"/>
      <c r="R892" s="286"/>
      <c r="S892" s="287"/>
      <c r="T892" s="286"/>
      <c r="U892" s="287"/>
      <c r="V892" s="286"/>
      <c r="W892" s="287"/>
      <c r="X892" s="286"/>
      <c r="Y892" s="287"/>
      <c r="Z892" s="65"/>
    </row>
    <row r="893">
      <c r="A893" s="215"/>
      <c r="B893" s="285"/>
      <c r="C893" s="285"/>
      <c r="D893" s="286"/>
      <c r="E893" s="287"/>
      <c r="F893" s="286"/>
      <c r="G893" s="287"/>
      <c r="H893" s="286"/>
      <c r="I893" s="287"/>
      <c r="J893" s="286"/>
      <c r="K893" s="287"/>
      <c r="L893" s="286"/>
      <c r="M893" s="287"/>
      <c r="N893" s="286"/>
      <c r="O893" s="287"/>
      <c r="P893" s="286"/>
      <c r="Q893" s="287"/>
      <c r="R893" s="286"/>
      <c r="S893" s="287"/>
      <c r="T893" s="286"/>
      <c r="U893" s="287"/>
      <c r="V893" s="286"/>
      <c r="W893" s="287"/>
      <c r="X893" s="286"/>
      <c r="Y893" s="287"/>
      <c r="Z893" s="65"/>
    </row>
    <row r="894">
      <c r="A894" s="215"/>
      <c r="B894" s="285"/>
      <c r="C894" s="285"/>
      <c r="D894" s="286"/>
      <c r="E894" s="287"/>
      <c r="F894" s="286"/>
      <c r="G894" s="287"/>
      <c r="H894" s="286"/>
      <c r="I894" s="287"/>
      <c r="J894" s="286"/>
      <c r="K894" s="287"/>
      <c r="L894" s="286"/>
      <c r="M894" s="287"/>
      <c r="N894" s="286"/>
      <c r="O894" s="287"/>
      <c r="P894" s="286"/>
      <c r="Q894" s="287"/>
      <c r="R894" s="286"/>
      <c r="S894" s="287"/>
      <c r="T894" s="286"/>
      <c r="U894" s="287"/>
      <c r="V894" s="286"/>
      <c r="W894" s="287"/>
      <c r="X894" s="286"/>
      <c r="Y894" s="287"/>
      <c r="Z894" s="65"/>
    </row>
    <row r="895">
      <c r="A895" s="215"/>
      <c r="B895" s="285"/>
      <c r="C895" s="285"/>
      <c r="D895" s="286"/>
      <c r="E895" s="287"/>
      <c r="F895" s="286"/>
      <c r="G895" s="287"/>
      <c r="H895" s="286"/>
      <c r="I895" s="287"/>
      <c r="J895" s="286"/>
      <c r="K895" s="287"/>
      <c r="L895" s="286"/>
      <c r="M895" s="287"/>
      <c r="N895" s="286"/>
      <c r="O895" s="287"/>
      <c r="P895" s="286"/>
      <c r="Q895" s="287"/>
      <c r="R895" s="286"/>
      <c r="S895" s="287"/>
      <c r="T895" s="286"/>
      <c r="U895" s="287"/>
      <c r="V895" s="286"/>
      <c r="W895" s="287"/>
      <c r="X895" s="286"/>
      <c r="Y895" s="287"/>
      <c r="Z895" s="65"/>
    </row>
    <row r="896">
      <c r="A896" s="215"/>
      <c r="B896" s="285"/>
      <c r="C896" s="285"/>
      <c r="D896" s="286"/>
      <c r="E896" s="287"/>
      <c r="F896" s="286"/>
      <c r="G896" s="287"/>
      <c r="H896" s="286"/>
      <c r="I896" s="287"/>
      <c r="J896" s="286"/>
      <c r="K896" s="287"/>
      <c r="L896" s="286"/>
      <c r="M896" s="287"/>
      <c r="N896" s="286"/>
      <c r="O896" s="287"/>
      <c r="P896" s="286"/>
      <c r="Q896" s="287"/>
      <c r="R896" s="286"/>
      <c r="S896" s="287"/>
      <c r="T896" s="286"/>
      <c r="U896" s="287"/>
      <c r="V896" s="286"/>
      <c r="W896" s="287"/>
      <c r="X896" s="286"/>
      <c r="Y896" s="287"/>
      <c r="Z896" s="65"/>
    </row>
    <row r="897">
      <c r="A897" s="215"/>
      <c r="B897" s="285"/>
      <c r="C897" s="285"/>
      <c r="D897" s="286"/>
      <c r="E897" s="287"/>
      <c r="F897" s="286"/>
      <c r="G897" s="287"/>
      <c r="H897" s="286"/>
      <c r="I897" s="287"/>
      <c r="J897" s="286"/>
      <c r="K897" s="287"/>
      <c r="L897" s="286"/>
      <c r="M897" s="287"/>
      <c r="N897" s="286"/>
      <c r="O897" s="287"/>
      <c r="P897" s="286"/>
      <c r="Q897" s="287"/>
      <c r="R897" s="286"/>
      <c r="S897" s="287"/>
      <c r="T897" s="286"/>
      <c r="U897" s="287"/>
      <c r="V897" s="286"/>
      <c r="W897" s="287"/>
      <c r="X897" s="286"/>
      <c r="Y897" s="287"/>
      <c r="Z897" s="65"/>
    </row>
    <row r="898">
      <c r="A898" s="215"/>
      <c r="B898" s="285"/>
      <c r="C898" s="285"/>
      <c r="D898" s="286"/>
      <c r="E898" s="287"/>
      <c r="F898" s="286"/>
      <c r="G898" s="287"/>
      <c r="H898" s="286"/>
      <c r="I898" s="287"/>
      <c r="J898" s="286"/>
      <c r="K898" s="287"/>
      <c r="L898" s="286"/>
      <c r="M898" s="287"/>
      <c r="N898" s="286"/>
      <c r="O898" s="287"/>
      <c r="P898" s="286"/>
      <c r="Q898" s="287"/>
      <c r="R898" s="286"/>
      <c r="S898" s="287"/>
      <c r="T898" s="286"/>
      <c r="U898" s="287"/>
      <c r="V898" s="286"/>
      <c r="W898" s="287"/>
      <c r="X898" s="286"/>
      <c r="Y898" s="287"/>
      <c r="Z898" s="65"/>
    </row>
    <row r="899">
      <c r="A899" s="215"/>
      <c r="B899" s="285"/>
      <c r="C899" s="285"/>
      <c r="D899" s="286"/>
      <c r="E899" s="287"/>
      <c r="F899" s="286"/>
      <c r="G899" s="287"/>
      <c r="H899" s="286"/>
      <c r="I899" s="287"/>
      <c r="J899" s="286"/>
      <c r="K899" s="287"/>
      <c r="L899" s="286"/>
      <c r="M899" s="287"/>
      <c r="N899" s="286"/>
      <c r="O899" s="287"/>
      <c r="P899" s="286"/>
      <c r="Q899" s="287"/>
      <c r="R899" s="286"/>
      <c r="S899" s="287"/>
      <c r="T899" s="286"/>
      <c r="U899" s="287"/>
      <c r="V899" s="286"/>
      <c r="W899" s="287"/>
      <c r="X899" s="286"/>
      <c r="Y899" s="287"/>
      <c r="Z899" s="65"/>
    </row>
    <row r="900">
      <c r="A900" s="215"/>
      <c r="B900" s="285"/>
      <c r="C900" s="285"/>
      <c r="D900" s="286"/>
      <c r="E900" s="287"/>
      <c r="F900" s="286"/>
      <c r="G900" s="287"/>
      <c r="H900" s="286"/>
      <c r="I900" s="287"/>
      <c r="J900" s="286"/>
      <c r="K900" s="287"/>
      <c r="L900" s="286"/>
      <c r="M900" s="287"/>
      <c r="N900" s="286"/>
      <c r="O900" s="287"/>
      <c r="P900" s="286"/>
      <c r="Q900" s="287"/>
      <c r="R900" s="286"/>
      <c r="S900" s="287"/>
      <c r="T900" s="286"/>
      <c r="U900" s="287"/>
      <c r="V900" s="286"/>
      <c r="W900" s="287"/>
      <c r="X900" s="286"/>
      <c r="Y900" s="287"/>
      <c r="Z900" s="65"/>
    </row>
    <row r="901">
      <c r="A901" s="215"/>
      <c r="B901" s="285"/>
      <c r="C901" s="285"/>
      <c r="D901" s="286"/>
      <c r="E901" s="287"/>
      <c r="F901" s="286"/>
      <c r="G901" s="287"/>
      <c r="H901" s="286"/>
      <c r="I901" s="287"/>
      <c r="J901" s="286"/>
      <c r="K901" s="287"/>
      <c r="L901" s="286"/>
      <c r="M901" s="287"/>
      <c r="N901" s="286"/>
      <c r="O901" s="287"/>
      <c r="P901" s="286"/>
      <c r="Q901" s="287"/>
      <c r="R901" s="286"/>
      <c r="S901" s="287"/>
      <c r="T901" s="286"/>
      <c r="U901" s="287"/>
      <c r="V901" s="286"/>
      <c r="W901" s="287"/>
      <c r="X901" s="286"/>
      <c r="Y901" s="287"/>
      <c r="Z901" s="65"/>
    </row>
    <row r="902">
      <c r="A902" s="215"/>
      <c r="B902" s="285"/>
      <c r="C902" s="285"/>
      <c r="D902" s="286"/>
      <c r="E902" s="287"/>
      <c r="F902" s="286"/>
      <c r="G902" s="287"/>
      <c r="H902" s="286"/>
      <c r="I902" s="287"/>
      <c r="J902" s="286"/>
      <c r="K902" s="287"/>
      <c r="L902" s="286"/>
      <c r="M902" s="287"/>
      <c r="N902" s="286"/>
      <c r="O902" s="287"/>
      <c r="P902" s="286"/>
      <c r="Q902" s="287"/>
      <c r="R902" s="286"/>
      <c r="S902" s="287"/>
      <c r="T902" s="286"/>
      <c r="U902" s="287"/>
      <c r="V902" s="286"/>
      <c r="W902" s="287"/>
      <c r="X902" s="286"/>
      <c r="Y902" s="287"/>
      <c r="Z902" s="65"/>
    </row>
    <row r="903">
      <c r="A903" s="215"/>
      <c r="B903" s="285"/>
      <c r="C903" s="285"/>
      <c r="D903" s="286"/>
      <c r="E903" s="287"/>
      <c r="F903" s="286"/>
      <c r="G903" s="287"/>
      <c r="H903" s="286"/>
      <c r="I903" s="287"/>
      <c r="J903" s="286"/>
      <c r="K903" s="287"/>
      <c r="L903" s="286"/>
      <c r="M903" s="287"/>
      <c r="N903" s="286"/>
      <c r="O903" s="287"/>
      <c r="P903" s="286"/>
      <c r="Q903" s="287"/>
      <c r="R903" s="286"/>
      <c r="S903" s="287"/>
      <c r="T903" s="286"/>
      <c r="U903" s="287"/>
      <c r="V903" s="286"/>
      <c r="W903" s="287"/>
      <c r="X903" s="286"/>
      <c r="Y903" s="287"/>
      <c r="Z903" s="65"/>
    </row>
    <row r="904">
      <c r="A904" s="215"/>
      <c r="B904" s="285"/>
      <c r="C904" s="285"/>
      <c r="D904" s="286"/>
      <c r="E904" s="287"/>
      <c r="F904" s="286"/>
      <c r="G904" s="287"/>
      <c r="H904" s="286"/>
      <c r="I904" s="287"/>
      <c r="J904" s="286"/>
      <c r="K904" s="287"/>
      <c r="L904" s="286"/>
      <c r="M904" s="287"/>
      <c r="N904" s="286"/>
      <c r="O904" s="287"/>
      <c r="P904" s="286"/>
      <c r="Q904" s="287"/>
      <c r="R904" s="286"/>
      <c r="S904" s="287"/>
      <c r="T904" s="286"/>
      <c r="U904" s="287"/>
      <c r="V904" s="286"/>
      <c r="W904" s="287"/>
      <c r="X904" s="286"/>
      <c r="Y904" s="287"/>
      <c r="Z904" s="65"/>
    </row>
    <row r="905">
      <c r="A905" s="215"/>
      <c r="B905" s="285"/>
      <c r="C905" s="285"/>
      <c r="D905" s="286"/>
      <c r="E905" s="287"/>
      <c r="F905" s="286"/>
      <c r="G905" s="287"/>
      <c r="H905" s="286"/>
      <c r="I905" s="287"/>
      <c r="J905" s="286"/>
      <c r="K905" s="287"/>
      <c r="L905" s="286"/>
      <c r="M905" s="287"/>
      <c r="N905" s="286"/>
      <c r="O905" s="287"/>
      <c r="P905" s="286"/>
      <c r="Q905" s="287"/>
      <c r="R905" s="286"/>
      <c r="S905" s="287"/>
      <c r="T905" s="286"/>
      <c r="U905" s="287"/>
      <c r="V905" s="286"/>
      <c r="W905" s="287"/>
      <c r="X905" s="286"/>
      <c r="Y905" s="287"/>
      <c r="Z905" s="65"/>
    </row>
    <row r="906">
      <c r="A906" s="215"/>
      <c r="B906" s="285"/>
      <c r="C906" s="285"/>
      <c r="D906" s="286"/>
      <c r="E906" s="287"/>
      <c r="F906" s="286"/>
      <c r="G906" s="287"/>
      <c r="H906" s="286"/>
      <c r="I906" s="287"/>
      <c r="J906" s="286"/>
      <c r="K906" s="287"/>
      <c r="L906" s="286"/>
      <c r="M906" s="287"/>
      <c r="N906" s="286"/>
      <c r="O906" s="287"/>
      <c r="P906" s="286"/>
      <c r="Q906" s="287"/>
      <c r="R906" s="286"/>
      <c r="S906" s="287"/>
      <c r="T906" s="286"/>
      <c r="U906" s="287"/>
      <c r="V906" s="286"/>
      <c r="W906" s="287"/>
      <c r="X906" s="286"/>
      <c r="Y906" s="287"/>
      <c r="Z906" s="65"/>
    </row>
    <row r="907">
      <c r="A907" s="215"/>
      <c r="B907" s="285"/>
      <c r="C907" s="285"/>
      <c r="D907" s="286"/>
      <c r="E907" s="287"/>
      <c r="F907" s="286"/>
      <c r="G907" s="287"/>
      <c r="H907" s="286"/>
      <c r="I907" s="287"/>
      <c r="J907" s="286"/>
      <c r="K907" s="287"/>
      <c r="L907" s="286"/>
      <c r="M907" s="287"/>
      <c r="N907" s="286"/>
      <c r="O907" s="287"/>
      <c r="P907" s="286"/>
      <c r="Q907" s="287"/>
      <c r="R907" s="286"/>
      <c r="S907" s="287"/>
      <c r="T907" s="286"/>
      <c r="U907" s="287"/>
      <c r="V907" s="286"/>
      <c r="W907" s="287"/>
      <c r="X907" s="286"/>
      <c r="Y907" s="287"/>
      <c r="Z907" s="65"/>
    </row>
    <row r="908">
      <c r="A908" s="215"/>
      <c r="B908" s="285"/>
      <c r="C908" s="285"/>
      <c r="D908" s="286"/>
      <c r="E908" s="287"/>
      <c r="F908" s="286"/>
      <c r="G908" s="287"/>
      <c r="H908" s="286"/>
      <c r="I908" s="287"/>
      <c r="J908" s="286"/>
      <c r="K908" s="287"/>
      <c r="L908" s="286"/>
      <c r="M908" s="287"/>
      <c r="N908" s="286"/>
      <c r="O908" s="287"/>
      <c r="P908" s="286"/>
      <c r="Q908" s="287"/>
      <c r="R908" s="286"/>
      <c r="S908" s="287"/>
      <c r="T908" s="286"/>
      <c r="U908" s="287"/>
      <c r="V908" s="286"/>
      <c r="W908" s="287"/>
      <c r="X908" s="286"/>
      <c r="Y908" s="287"/>
      <c r="Z908" s="65"/>
    </row>
    <row r="909">
      <c r="A909" s="215"/>
      <c r="B909" s="285"/>
      <c r="C909" s="285"/>
      <c r="D909" s="286"/>
      <c r="E909" s="287"/>
      <c r="F909" s="286"/>
      <c r="G909" s="287"/>
      <c r="H909" s="286"/>
      <c r="I909" s="287"/>
      <c r="J909" s="286"/>
      <c r="K909" s="287"/>
      <c r="L909" s="286"/>
      <c r="M909" s="287"/>
      <c r="N909" s="286"/>
      <c r="O909" s="287"/>
      <c r="P909" s="286"/>
      <c r="Q909" s="287"/>
      <c r="R909" s="286"/>
      <c r="S909" s="287"/>
      <c r="T909" s="286"/>
      <c r="U909" s="287"/>
      <c r="V909" s="286"/>
      <c r="W909" s="287"/>
      <c r="X909" s="286"/>
      <c r="Y909" s="287"/>
      <c r="Z909" s="65"/>
    </row>
    <row r="910">
      <c r="A910" s="215"/>
      <c r="B910" s="285"/>
      <c r="C910" s="285"/>
      <c r="D910" s="286"/>
      <c r="E910" s="287"/>
      <c r="F910" s="286"/>
      <c r="G910" s="287"/>
      <c r="H910" s="286"/>
      <c r="I910" s="287"/>
      <c r="J910" s="286"/>
      <c r="K910" s="287"/>
      <c r="L910" s="286"/>
      <c r="M910" s="287"/>
      <c r="N910" s="286"/>
      <c r="O910" s="287"/>
      <c r="P910" s="286"/>
      <c r="Q910" s="287"/>
      <c r="R910" s="286"/>
      <c r="S910" s="287"/>
      <c r="T910" s="286"/>
      <c r="U910" s="287"/>
      <c r="V910" s="286"/>
      <c r="W910" s="287"/>
      <c r="X910" s="286"/>
      <c r="Y910" s="287"/>
      <c r="Z910" s="65"/>
    </row>
    <row r="911">
      <c r="A911" s="215"/>
      <c r="B911" s="285"/>
      <c r="C911" s="285"/>
      <c r="D911" s="286"/>
      <c r="E911" s="287"/>
      <c r="F911" s="286"/>
      <c r="G911" s="287"/>
      <c r="H911" s="286"/>
      <c r="I911" s="287"/>
      <c r="J911" s="286"/>
      <c r="K911" s="287"/>
      <c r="L911" s="286"/>
      <c r="M911" s="287"/>
      <c r="N911" s="286"/>
      <c r="O911" s="287"/>
      <c r="P911" s="286"/>
      <c r="Q911" s="287"/>
      <c r="R911" s="286"/>
      <c r="S911" s="287"/>
      <c r="T911" s="286"/>
      <c r="U911" s="287"/>
      <c r="V911" s="286"/>
      <c r="W911" s="287"/>
      <c r="X911" s="286"/>
      <c r="Y911" s="287"/>
      <c r="Z911" s="65"/>
    </row>
    <row r="912">
      <c r="A912" s="215"/>
      <c r="B912" s="285"/>
      <c r="C912" s="285"/>
      <c r="D912" s="286"/>
      <c r="E912" s="287"/>
      <c r="F912" s="286"/>
      <c r="G912" s="287"/>
      <c r="H912" s="286"/>
      <c r="I912" s="287"/>
      <c r="J912" s="286"/>
      <c r="K912" s="287"/>
      <c r="L912" s="286"/>
      <c r="M912" s="287"/>
      <c r="N912" s="286"/>
      <c r="O912" s="287"/>
      <c r="P912" s="286"/>
      <c r="Q912" s="287"/>
      <c r="R912" s="286"/>
      <c r="S912" s="287"/>
      <c r="T912" s="286"/>
      <c r="U912" s="287"/>
      <c r="V912" s="286"/>
      <c r="W912" s="287"/>
      <c r="X912" s="286"/>
      <c r="Y912" s="287"/>
      <c r="Z912" s="65"/>
    </row>
    <row r="913">
      <c r="A913" s="215"/>
      <c r="B913" s="285"/>
      <c r="C913" s="285"/>
      <c r="D913" s="286"/>
      <c r="E913" s="287"/>
      <c r="F913" s="286"/>
      <c r="G913" s="287"/>
      <c r="H913" s="286"/>
      <c r="I913" s="287"/>
      <c r="J913" s="286"/>
      <c r="K913" s="287"/>
      <c r="L913" s="286"/>
      <c r="M913" s="287"/>
      <c r="N913" s="286"/>
      <c r="O913" s="287"/>
      <c r="P913" s="286"/>
      <c r="Q913" s="287"/>
      <c r="R913" s="286"/>
      <c r="S913" s="287"/>
      <c r="T913" s="286"/>
      <c r="U913" s="287"/>
      <c r="V913" s="286"/>
      <c r="W913" s="287"/>
      <c r="X913" s="286"/>
      <c r="Y913" s="287"/>
      <c r="Z913" s="65"/>
    </row>
    <row r="914">
      <c r="A914" s="215"/>
      <c r="B914" s="285"/>
      <c r="C914" s="285"/>
      <c r="D914" s="286"/>
      <c r="E914" s="287"/>
      <c r="F914" s="286"/>
      <c r="G914" s="287"/>
      <c r="H914" s="286"/>
      <c r="I914" s="287"/>
      <c r="J914" s="286"/>
      <c r="K914" s="287"/>
      <c r="L914" s="286"/>
      <c r="M914" s="287"/>
      <c r="N914" s="286"/>
      <c r="O914" s="287"/>
      <c r="P914" s="286"/>
      <c r="Q914" s="287"/>
      <c r="R914" s="286"/>
      <c r="S914" s="287"/>
      <c r="T914" s="286"/>
      <c r="U914" s="287"/>
      <c r="V914" s="286"/>
      <c r="W914" s="287"/>
      <c r="X914" s="286"/>
      <c r="Y914" s="287"/>
      <c r="Z914" s="65"/>
    </row>
    <row r="915">
      <c r="A915" s="215"/>
      <c r="B915" s="285"/>
      <c r="C915" s="285"/>
      <c r="D915" s="286"/>
      <c r="E915" s="287"/>
      <c r="F915" s="286"/>
      <c r="G915" s="287"/>
      <c r="H915" s="286"/>
      <c r="I915" s="287"/>
      <c r="J915" s="286"/>
      <c r="K915" s="287"/>
      <c r="L915" s="286"/>
      <c r="M915" s="287"/>
      <c r="N915" s="286"/>
      <c r="O915" s="287"/>
      <c r="P915" s="286"/>
      <c r="Q915" s="287"/>
      <c r="R915" s="286"/>
      <c r="S915" s="287"/>
      <c r="T915" s="286"/>
      <c r="U915" s="287"/>
      <c r="V915" s="286"/>
      <c r="W915" s="287"/>
      <c r="X915" s="286"/>
      <c r="Y915" s="287"/>
      <c r="Z915" s="65"/>
    </row>
    <row r="916">
      <c r="A916" s="215"/>
      <c r="B916" s="285"/>
      <c r="C916" s="285"/>
      <c r="D916" s="286"/>
      <c r="E916" s="287"/>
      <c r="F916" s="286"/>
      <c r="G916" s="287"/>
      <c r="H916" s="286"/>
      <c r="I916" s="287"/>
      <c r="J916" s="286"/>
      <c r="K916" s="287"/>
      <c r="L916" s="286"/>
      <c r="M916" s="287"/>
      <c r="N916" s="286"/>
      <c r="O916" s="287"/>
      <c r="P916" s="286"/>
      <c r="Q916" s="287"/>
      <c r="R916" s="286"/>
      <c r="S916" s="287"/>
      <c r="T916" s="286"/>
      <c r="U916" s="287"/>
      <c r="V916" s="286"/>
      <c r="W916" s="287"/>
      <c r="X916" s="286"/>
      <c r="Y916" s="287"/>
      <c r="Z916" s="65"/>
    </row>
    <row r="917">
      <c r="A917" s="215"/>
      <c r="B917" s="285"/>
      <c r="C917" s="285"/>
      <c r="D917" s="286"/>
      <c r="E917" s="287"/>
      <c r="F917" s="286"/>
      <c r="G917" s="287"/>
      <c r="H917" s="286"/>
      <c r="I917" s="287"/>
      <c r="J917" s="286"/>
      <c r="K917" s="287"/>
      <c r="L917" s="286"/>
      <c r="M917" s="287"/>
      <c r="N917" s="286"/>
      <c r="O917" s="287"/>
      <c r="P917" s="286"/>
      <c r="Q917" s="287"/>
      <c r="R917" s="286"/>
      <c r="S917" s="287"/>
      <c r="T917" s="286"/>
      <c r="U917" s="287"/>
      <c r="V917" s="286"/>
      <c r="W917" s="287"/>
      <c r="X917" s="286"/>
      <c r="Y917" s="287"/>
      <c r="Z917" s="65"/>
    </row>
    <row r="918">
      <c r="A918" s="215"/>
      <c r="B918" s="285"/>
      <c r="C918" s="285"/>
      <c r="D918" s="286"/>
      <c r="E918" s="287"/>
      <c r="F918" s="286"/>
      <c r="G918" s="287"/>
      <c r="H918" s="286"/>
      <c r="I918" s="287"/>
      <c r="J918" s="286"/>
      <c r="K918" s="287"/>
      <c r="L918" s="286"/>
      <c r="M918" s="287"/>
      <c r="N918" s="286"/>
      <c r="O918" s="287"/>
      <c r="P918" s="286"/>
      <c r="Q918" s="287"/>
      <c r="R918" s="286"/>
      <c r="S918" s="287"/>
      <c r="T918" s="286"/>
      <c r="U918" s="287"/>
      <c r="V918" s="286"/>
      <c r="W918" s="287"/>
      <c r="X918" s="286"/>
      <c r="Y918" s="287"/>
      <c r="Z918" s="65"/>
    </row>
    <row r="919">
      <c r="A919" s="215"/>
      <c r="B919" s="285"/>
      <c r="C919" s="285"/>
      <c r="D919" s="286"/>
      <c r="E919" s="287"/>
      <c r="F919" s="286"/>
      <c r="G919" s="287"/>
      <c r="H919" s="286"/>
      <c r="I919" s="287"/>
      <c r="J919" s="286"/>
      <c r="K919" s="287"/>
      <c r="L919" s="286"/>
      <c r="M919" s="287"/>
      <c r="N919" s="286"/>
      <c r="O919" s="287"/>
      <c r="P919" s="286"/>
      <c r="Q919" s="287"/>
      <c r="R919" s="286"/>
      <c r="S919" s="287"/>
      <c r="T919" s="286"/>
      <c r="U919" s="287"/>
      <c r="V919" s="286"/>
      <c r="W919" s="287"/>
      <c r="X919" s="286"/>
      <c r="Y919" s="287"/>
      <c r="Z919" s="65"/>
    </row>
    <row r="920">
      <c r="A920" s="215"/>
      <c r="B920" s="285"/>
      <c r="C920" s="285"/>
      <c r="D920" s="286"/>
      <c r="E920" s="287"/>
      <c r="F920" s="286"/>
      <c r="G920" s="287"/>
      <c r="H920" s="286"/>
      <c r="I920" s="287"/>
      <c r="J920" s="286"/>
      <c r="K920" s="287"/>
      <c r="L920" s="286"/>
      <c r="M920" s="287"/>
      <c r="N920" s="286"/>
      <c r="O920" s="287"/>
      <c r="P920" s="286"/>
      <c r="Q920" s="287"/>
      <c r="R920" s="286"/>
      <c r="S920" s="287"/>
      <c r="T920" s="286"/>
      <c r="U920" s="287"/>
      <c r="V920" s="286"/>
      <c r="W920" s="287"/>
      <c r="X920" s="286"/>
      <c r="Y920" s="287"/>
      <c r="Z920" s="65"/>
    </row>
    <row r="921">
      <c r="A921" s="215"/>
      <c r="B921" s="285"/>
      <c r="C921" s="285"/>
      <c r="D921" s="286"/>
      <c r="E921" s="287"/>
      <c r="F921" s="286"/>
      <c r="G921" s="287"/>
      <c r="H921" s="286"/>
      <c r="I921" s="287"/>
      <c r="J921" s="286"/>
      <c r="K921" s="287"/>
      <c r="L921" s="286"/>
      <c r="M921" s="287"/>
      <c r="N921" s="286"/>
      <c r="O921" s="287"/>
      <c r="P921" s="286"/>
      <c r="Q921" s="287"/>
      <c r="R921" s="286"/>
      <c r="S921" s="287"/>
      <c r="T921" s="286"/>
      <c r="U921" s="287"/>
      <c r="V921" s="286"/>
      <c r="W921" s="287"/>
      <c r="X921" s="286"/>
      <c r="Y921" s="287"/>
      <c r="Z921" s="65"/>
    </row>
    <row r="922">
      <c r="A922" s="215"/>
      <c r="B922" s="285"/>
      <c r="C922" s="285"/>
      <c r="D922" s="286"/>
      <c r="E922" s="287"/>
      <c r="F922" s="286"/>
      <c r="G922" s="287"/>
      <c r="H922" s="286"/>
      <c r="I922" s="287"/>
      <c r="J922" s="286"/>
      <c r="K922" s="287"/>
      <c r="L922" s="286"/>
      <c r="M922" s="287"/>
      <c r="N922" s="286"/>
      <c r="O922" s="287"/>
      <c r="P922" s="286"/>
      <c r="Q922" s="287"/>
      <c r="R922" s="286"/>
      <c r="S922" s="287"/>
      <c r="T922" s="286"/>
      <c r="U922" s="287"/>
      <c r="V922" s="286"/>
      <c r="W922" s="287"/>
      <c r="X922" s="286"/>
      <c r="Y922" s="287"/>
      <c r="Z922" s="65"/>
    </row>
    <row r="923">
      <c r="A923" s="215"/>
      <c r="B923" s="285"/>
      <c r="C923" s="285"/>
      <c r="D923" s="286"/>
      <c r="E923" s="287"/>
      <c r="F923" s="286"/>
      <c r="G923" s="287"/>
      <c r="H923" s="286"/>
      <c r="I923" s="287"/>
      <c r="J923" s="286"/>
      <c r="K923" s="287"/>
      <c r="L923" s="286"/>
      <c r="M923" s="287"/>
      <c r="N923" s="286"/>
      <c r="O923" s="287"/>
      <c r="P923" s="286"/>
      <c r="Q923" s="287"/>
      <c r="R923" s="286"/>
      <c r="S923" s="287"/>
      <c r="T923" s="286"/>
      <c r="U923" s="287"/>
      <c r="V923" s="286"/>
      <c r="W923" s="287"/>
      <c r="X923" s="286"/>
      <c r="Y923" s="287"/>
      <c r="Z923" s="65"/>
    </row>
    <row r="924">
      <c r="A924" s="215"/>
      <c r="B924" s="285"/>
      <c r="C924" s="285"/>
      <c r="D924" s="286"/>
      <c r="E924" s="287"/>
      <c r="F924" s="286"/>
      <c r="G924" s="287"/>
      <c r="H924" s="286"/>
      <c r="I924" s="287"/>
      <c r="J924" s="286"/>
      <c r="K924" s="287"/>
      <c r="L924" s="286"/>
      <c r="M924" s="287"/>
      <c r="N924" s="286"/>
      <c r="O924" s="287"/>
      <c r="P924" s="286"/>
      <c r="Q924" s="287"/>
      <c r="R924" s="286"/>
      <c r="S924" s="287"/>
      <c r="T924" s="286"/>
      <c r="U924" s="287"/>
      <c r="V924" s="286"/>
      <c r="W924" s="287"/>
      <c r="X924" s="286"/>
      <c r="Y924" s="287"/>
      <c r="Z924" s="65"/>
    </row>
    <row r="925">
      <c r="A925" s="215"/>
      <c r="B925" s="285"/>
      <c r="C925" s="285"/>
      <c r="D925" s="286"/>
      <c r="E925" s="287"/>
      <c r="F925" s="286"/>
      <c r="G925" s="287"/>
      <c r="H925" s="286"/>
      <c r="I925" s="287"/>
      <c r="J925" s="286"/>
      <c r="K925" s="287"/>
      <c r="L925" s="286"/>
      <c r="M925" s="287"/>
      <c r="N925" s="286"/>
      <c r="O925" s="287"/>
      <c r="P925" s="286"/>
      <c r="Q925" s="287"/>
      <c r="R925" s="286"/>
      <c r="S925" s="287"/>
      <c r="T925" s="286"/>
      <c r="U925" s="287"/>
      <c r="V925" s="286"/>
      <c r="W925" s="287"/>
      <c r="X925" s="286"/>
      <c r="Y925" s="287"/>
      <c r="Z925" s="65"/>
    </row>
    <row r="926">
      <c r="A926" s="215"/>
      <c r="B926" s="285"/>
      <c r="C926" s="285"/>
      <c r="D926" s="286"/>
      <c r="E926" s="287"/>
      <c r="F926" s="286"/>
      <c r="G926" s="287"/>
      <c r="H926" s="286"/>
      <c r="I926" s="287"/>
      <c r="J926" s="286"/>
      <c r="K926" s="287"/>
      <c r="L926" s="286"/>
      <c r="M926" s="287"/>
      <c r="N926" s="286"/>
      <c r="O926" s="287"/>
      <c r="P926" s="286"/>
      <c r="Q926" s="287"/>
      <c r="R926" s="286"/>
      <c r="S926" s="287"/>
      <c r="T926" s="286"/>
      <c r="U926" s="287"/>
      <c r="V926" s="286"/>
      <c r="W926" s="287"/>
      <c r="X926" s="286"/>
      <c r="Y926" s="287"/>
      <c r="Z926" s="65"/>
    </row>
    <row r="927">
      <c r="A927" s="215"/>
      <c r="B927" s="285"/>
      <c r="C927" s="285"/>
      <c r="D927" s="286"/>
      <c r="E927" s="287"/>
      <c r="F927" s="286"/>
      <c r="G927" s="287"/>
      <c r="H927" s="286"/>
      <c r="I927" s="287"/>
      <c r="J927" s="286"/>
      <c r="K927" s="287"/>
      <c r="L927" s="286"/>
      <c r="M927" s="287"/>
      <c r="N927" s="286"/>
      <c r="O927" s="287"/>
      <c r="P927" s="286"/>
      <c r="Q927" s="287"/>
      <c r="R927" s="286"/>
      <c r="S927" s="287"/>
      <c r="T927" s="286"/>
      <c r="U927" s="287"/>
      <c r="V927" s="286"/>
      <c r="W927" s="287"/>
      <c r="X927" s="286"/>
      <c r="Y927" s="287"/>
      <c r="Z927" s="65"/>
    </row>
    <row r="928">
      <c r="A928" s="215"/>
      <c r="B928" s="285"/>
      <c r="C928" s="285"/>
      <c r="D928" s="286"/>
      <c r="E928" s="287"/>
      <c r="F928" s="286"/>
      <c r="G928" s="287"/>
      <c r="H928" s="286"/>
      <c r="I928" s="287"/>
      <c r="J928" s="286"/>
      <c r="K928" s="287"/>
      <c r="L928" s="286"/>
      <c r="M928" s="287"/>
      <c r="N928" s="286"/>
      <c r="O928" s="287"/>
      <c r="P928" s="286"/>
      <c r="Q928" s="287"/>
      <c r="R928" s="286"/>
      <c r="S928" s="287"/>
      <c r="T928" s="286"/>
      <c r="U928" s="287"/>
      <c r="V928" s="286"/>
      <c r="W928" s="287"/>
      <c r="X928" s="286"/>
      <c r="Y928" s="287"/>
      <c r="Z928" s="65"/>
    </row>
    <row r="929">
      <c r="A929" s="215"/>
      <c r="B929" s="285"/>
      <c r="C929" s="285"/>
      <c r="D929" s="286"/>
      <c r="E929" s="287"/>
      <c r="F929" s="286"/>
      <c r="G929" s="287"/>
      <c r="H929" s="286"/>
      <c r="I929" s="287"/>
      <c r="J929" s="286"/>
      <c r="K929" s="287"/>
      <c r="L929" s="286"/>
      <c r="M929" s="287"/>
      <c r="N929" s="286"/>
      <c r="O929" s="287"/>
      <c r="P929" s="286"/>
      <c r="Q929" s="287"/>
      <c r="R929" s="286"/>
      <c r="S929" s="287"/>
      <c r="T929" s="286"/>
      <c r="U929" s="287"/>
      <c r="V929" s="286"/>
      <c r="W929" s="287"/>
      <c r="X929" s="286"/>
      <c r="Y929" s="287"/>
      <c r="Z929" s="65"/>
    </row>
    <row r="930">
      <c r="A930" s="215"/>
      <c r="B930" s="285"/>
      <c r="C930" s="285"/>
      <c r="D930" s="286"/>
      <c r="E930" s="287"/>
      <c r="F930" s="286"/>
      <c r="G930" s="287"/>
      <c r="H930" s="286"/>
      <c r="I930" s="287"/>
      <c r="J930" s="286"/>
      <c r="K930" s="287"/>
      <c r="L930" s="286"/>
      <c r="M930" s="287"/>
      <c r="N930" s="286"/>
      <c r="O930" s="287"/>
      <c r="P930" s="286"/>
      <c r="Q930" s="287"/>
      <c r="R930" s="286"/>
      <c r="S930" s="287"/>
      <c r="T930" s="286"/>
      <c r="U930" s="287"/>
      <c r="V930" s="286"/>
      <c r="W930" s="287"/>
      <c r="X930" s="286"/>
      <c r="Y930" s="287"/>
      <c r="Z930" s="65"/>
    </row>
    <row r="931">
      <c r="A931" s="215"/>
      <c r="B931" s="285"/>
      <c r="C931" s="285"/>
      <c r="D931" s="286"/>
      <c r="E931" s="287"/>
      <c r="F931" s="286"/>
      <c r="G931" s="287"/>
      <c r="H931" s="286"/>
      <c r="I931" s="287"/>
      <c r="J931" s="286"/>
      <c r="K931" s="287"/>
      <c r="L931" s="286"/>
      <c r="M931" s="287"/>
      <c r="N931" s="286"/>
      <c r="O931" s="287"/>
      <c r="P931" s="286"/>
      <c r="Q931" s="287"/>
      <c r="R931" s="286"/>
      <c r="S931" s="287"/>
      <c r="T931" s="286"/>
      <c r="U931" s="287"/>
      <c r="V931" s="286"/>
      <c r="W931" s="287"/>
      <c r="X931" s="286"/>
      <c r="Y931" s="287"/>
      <c r="Z931" s="65"/>
    </row>
    <row r="932">
      <c r="A932" s="215"/>
      <c r="B932" s="285"/>
      <c r="C932" s="285"/>
      <c r="D932" s="286"/>
      <c r="E932" s="287"/>
      <c r="F932" s="286"/>
      <c r="G932" s="287"/>
      <c r="H932" s="286"/>
      <c r="I932" s="287"/>
      <c r="J932" s="286"/>
      <c r="K932" s="287"/>
      <c r="L932" s="286"/>
      <c r="M932" s="287"/>
      <c r="N932" s="286"/>
      <c r="O932" s="287"/>
      <c r="P932" s="286"/>
      <c r="Q932" s="287"/>
      <c r="R932" s="286"/>
      <c r="S932" s="287"/>
      <c r="T932" s="286"/>
      <c r="U932" s="287"/>
      <c r="V932" s="286"/>
      <c r="W932" s="287"/>
      <c r="X932" s="286"/>
      <c r="Y932" s="287"/>
      <c r="Z932" s="65"/>
    </row>
    <row r="933">
      <c r="A933" s="215"/>
      <c r="B933" s="285"/>
      <c r="C933" s="285"/>
      <c r="D933" s="286"/>
      <c r="E933" s="287"/>
      <c r="F933" s="286"/>
      <c r="G933" s="287"/>
      <c r="H933" s="286"/>
      <c r="I933" s="287"/>
      <c r="J933" s="286"/>
      <c r="K933" s="287"/>
      <c r="L933" s="286"/>
      <c r="M933" s="287"/>
      <c r="N933" s="286"/>
      <c r="O933" s="287"/>
      <c r="P933" s="286"/>
      <c r="Q933" s="287"/>
      <c r="R933" s="286"/>
      <c r="S933" s="287"/>
      <c r="T933" s="286"/>
      <c r="U933" s="287"/>
      <c r="V933" s="286"/>
      <c r="W933" s="287"/>
      <c r="X933" s="286"/>
      <c r="Y933" s="287"/>
      <c r="Z933" s="65"/>
    </row>
    <row r="934">
      <c r="A934" s="215"/>
      <c r="B934" s="285"/>
      <c r="C934" s="285"/>
      <c r="D934" s="286"/>
      <c r="E934" s="287"/>
      <c r="F934" s="286"/>
      <c r="G934" s="287"/>
      <c r="H934" s="286"/>
      <c r="I934" s="287"/>
      <c r="J934" s="286"/>
      <c r="K934" s="287"/>
      <c r="L934" s="286"/>
      <c r="M934" s="287"/>
      <c r="N934" s="286"/>
      <c r="O934" s="287"/>
      <c r="P934" s="286"/>
      <c r="Q934" s="287"/>
      <c r="R934" s="286"/>
      <c r="S934" s="287"/>
      <c r="T934" s="286"/>
      <c r="U934" s="287"/>
      <c r="V934" s="286"/>
      <c r="W934" s="287"/>
      <c r="X934" s="286"/>
      <c r="Y934" s="287"/>
      <c r="Z934" s="65"/>
    </row>
    <row r="935">
      <c r="A935" s="215"/>
      <c r="B935" s="285"/>
      <c r="C935" s="285"/>
      <c r="D935" s="286"/>
      <c r="E935" s="287"/>
      <c r="F935" s="286"/>
      <c r="G935" s="287"/>
      <c r="H935" s="286"/>
      <c r="I935" s="287"/>
      <c r="J935" s="286"/>
      <c r="K935" s="287"/>
      <c r="L935" s="286"/>
      <c r="M935" s="287"/>
      <c r="N935" s="286"/>
      <c r="O935" s="287"/>
      <c r="P935" s="286"/>
      <c r="Q935" s="287"/>
      <c r="R935" s="286"/>
      <c r="S935" s="287"/>
      <c r="T935" s="286"/>
      <c r="U935" s="287"/>
      <c r="V935" s="286"/>
      <c r="W935" s="287"/>
      <c r="X935" s="286"/>
      <c r="Y935" s="287"/>
      <c r="Z935" s="65"/>
    </row>
    <row r="936">
      <c r="A936" s="215"/>
      <c r="B936" s="285"/>
      <c r="C936" s="285"/>
      <c r="D936" s="286"/>
      <c r="E936" s="287"/>
      <c r="F936" s="286"/>
      <c r="G936" s="287"/>
      <c r="H936" s="286"/>
      <c r="I936" s="287"/>
      <c r="J936" s="286"/>
      <c r="K936" s="287"/>
      <c r="L936" s="286"/>
      <c r="M936" s="287"/>
      <c r="N936" s="286"/>
      <c r="O936" s="287"/>
      <c r="P936" s="286"/>
      <c r="Q936" s="287"/>
      <c r="R936" s="286"/>
      <c r="S936" s="287"/>
      <c r="T936" s="286"/>
      <c r="U936" s="287"/>
      <c r="V936" s="286"/>
      <c r="W936" s="287"/>
      <c r="X936" s="286"/>
      <c r="Y936" s="287"/>
      <c r="Z936" s="65"/>
    </row>
    <row r="937">
      <c r="A937" s="215"/>
      <c r="B937" s="285"/>
      <c r="C937" s="285"/>
      <c r="D937" s="286"/>
      <c r="E937" s="287"/>
      <c r="F937" s="286"/>
      <c r="G937" s="287"/>
      <c r="H937" s="286"/>
      <c r="I937" s="287"/>
      <c r="J937" s="286"/>
      <c r="K937" s="287"/>
      <c r="L937" s="286"/>
      <c r="M937" s="287"/>
      <c r="N937" s="286"/>
      <c r="O937" s="287"/>
      <c r="P937" s="286"/>
      <c r="Q937" s="287"/>
      <c r="R937" s="286"/>
      <c r="S937" s="287"/>
      <c r="T937" s="286"/>
      <c r="U937" s="287"/>
      <c r="V937" s="286"/>
      <c r="W937" s="287"/>
      <c r="X937" s="286"/>
      <c r="Y937" s="287"/>
      <c r="Z937" s="65"/>
    </row>
    <row r="938">
      <c r="A938" s="215"/>
      <c r="B938" s="285"/>
      <c r="C938" s="285"/>
      <c r="D938" s="286"/>
      <c r="E938" s="287"/>
      <c r="F938" s="286"/>
      <c r="G938" s="287"/>
      <c r="H938" s="286"/>
      <c r="I938" s="287"/>
      <c r="J938" s="286"/>
      <c r="K938" s="287"/>
      <c r="L938" s="286"/>
      <c r="M938" s="287"/>
      <c r="N938" s="286"/>
      <c r="O938" s="287"/>
      <c r="P938" s="286"/>
      <c r="Q938" s="287"/>
      <c r="R938" s="286"/>
      <c r="S938" s="287"/>
      <c r="T938" s="286"/>
      <c r="U938" s="287"/>
      <c r="V938" s="286"/>
      <c r="W938" s="287"/>
      <c r="X938" s="286"/>
      <c r="Y938" s="287"/>
      <c r="Z938" s="65"/>
    </row>
    <row r="939">
      <c r="A939" s="215"/>
      <c r="B939" s="285"/>
      <c r="C939" s="285"/>
      <c r="D939" s="286"/>
      <c r="E939" s="287"/>
      <c r="F939" s="286"/>
      <c r="G939" s="287"/>
      <c r="H939" s="286"/>
      <c r="I939" s="287"/>
      <c r="J939" s="286"/>
      <c r="K939" s="287"/>
      <c r="L939" s="286"/>
      <c r="M939" s="287"/>
      <c r="N939" s="286"/>
      <c r="O939" s="287"/>
      <c r="P939" s="286"/>
      <c r="Q939" s="287"/>
      <c r="R939" s="286"/>
      <c r="S939" s="287"/>
      <c r="T939" s="286"/>
      <c r="U939" s="287"/>
      <c r="V939" s="286"/>
      <c r="W939" s="287"/>
      <c r="X939" s="286"/>
      <c r="Y939" s="287"/>
      <c r="Z939" s="65"/>
    </row>
    <row r="940">
      <c r="A940" s="215"/>
      <c r="B940" s="285"/>
      <c r="C940" s="285"/>
      <c r="D940" s="286"/>
      <c r="E940" s="287"/>
      <c r="F940" s="286"/>
      <c r="G940" s="287"/>
      <c r="H940" s="286"/>
      <c r="I940" s="287"/>
      <c r="J940" s="286"/>
      <c r="K940" s="287"/>
      <c r="L940" s="286"/>
      <c r="M940" s="287"/>
      <c r="N940" s="286"/>
      <c r="O940" s="287"/>
      <c r="P940" s="286"/>
      <c r="Q940" s="287"/>
      <c r="R940" s="286"/>
      <c r="S940" s="287"/>
      <c r="T940" s="286"/>
      <c r="U940" s="287"/>
      <c r="V940" s="286"/>
      <c r="W940" s="287"/>
      <c r="X940" s="286"/>
      <c r="Y940" s="287"/>
      <c r="Z940" s="65"/>
    </row>
    <row r="941">
      <c r="A941" s="215"/>
      <c r="B941" s="285"/>
      <c r="C941" s="285"/>
      <c r="D941" s="286"/>
      <c r="E941" s="287"/>
      <c r="F941" s="286"/>
      <c r="G941" s="287"/>
      <c r="H941" s="286"/>
      <c r="I941" s="287"/>
      <c r="J941" s="286"/>
      <c r="K941" s="287"/>
      <c r="L941" s="286"/>
      <c r="M941" s="287"/>
      <c r="N941" s="286"/>
      <c r="O941" s="287"/>
      <c r="P941" s="286"/>
      <c r="Q941" s="287"/>
      <c r="R941" s="286"/>
      <c r="S941" s="287"/>
      <c r="T941" s="286"/>
      <c r="U941" s="287"/>
      <c r="V941" s="286"/>
      <c r="W941" s="287"/>
      <c r="X941" s="286"/>
      <c r="Y941" s="287"/>
      <c r="Z941" s="65"/>
    </row>
    <row r="942">
      <c r="A942" s="215"/>
      <c r="B942" s="285"/>
      <c r="C942" s="285"/>
      <c r="D942" s="286"/>
      <c r="E942" s="287"/>
      <c r="F942" s="286"/>
      <c r="G942" s="287"/>
      <c r="H942" s="286"/>
      <c r="I942" s="287"/>
      <c r="J942" s="286"/>
      <c r="K942" s="287"/>
      <c r="L942" s="286"/>
      <c r="M942" s="287"/>
      <c r="N942" s="286"/>
      <c r="O942" s="287"/>
      <c r="P942" s="286"/>
      <c r="Q942" s="287"/>
      <c r="R942" s="286"/>
      <c r="S942" s="287"/>
      <c r="T942" s="286"/>
      <c r="U942" s="287"/>
      <c r="V942" s="286"/>
      <c r="W942" s="287"/>
      <c r="X942" s="286"/>
      <c r="Y942" s="287"/>
      <c r="Z942" s="65"/>
    </row>
    <row r="943">
      <c r="A943" s="215"/>
      <c r="B943" s="285"/>
      <c r="C943" s="285"/>
      <c r="D943" s="286"/>
      <c r="E943" s="287"/>
      <c r="F943" s="286"/>
      <c r="G943" s="287"/>
      <c r="H943" s="286"/>
      <c r="I943" s="287"/>
      <c r="J943" s="286"/>
      <c r="K943" s="287"/>
      <c r="L943" s="286"/>
      <c r="M943" s="287"/>
      <c r="N943" s="286"/>
      <c r="O943" s="287"/>
      <c r="P943" s="286"/>
      <c r="Q943" s="287"/>
      <c r="R943" s="286"/>
      <c r="S943" s="287"/>
      <c r="T943" s="286"/>
      <c r="U943" s="287"/>
      <c r="V943" s="286"/>
      <c r="W943" s="287"/>
      <c r="X943" s="286"/>
      <c r="Y943" s="287"/>
      <c r="Z943" s="65"/>
    </row>
    <row r="944">
      <c r="A944" s="215"/>
      <c r="B944" s="285"/>
      <c r="C944" s="285"/>
      <c r="D944" s="286"/>
      <c r="E944" s="287"/>
      <c r="F944" s="286"/>
      <c r="G944" s="287"/>
      <c r="H944" s="286"/>
      <c r="I944" s="287"/>
      <c r="J944" s="286"/>
      <c r="K944" s="287"/>
      <c r="L944" s="286"/>
      <c r="M944" s="287"/>
      <c r="N944" s="286"/>
      <c r="O944" s="287"/>
      <c r="P944" s="286"/>
      <c r="Q944" s="287"/>
      <c r="R944" s="286"/>
      <c r="S944" s="287"/>
      <c r="T944" s="286"/>
      <c r="U944" s="287"/>
      <c r="V944" s="286"/>
      <c r="W944" s="287"/>
      <c r="X944" s="286"/>
      <c r="Y944" s="287"/>
      <c r="Z944" s="65"/>
    </row>
    <row r="945">
      <c r="A945" s="215"/>
      <c r="B945" s="285"/>
      <c r="C945" s="285"/>
      <c r="D945" s="286"/>
      <c r="E945" s="287"/>
      <c r="F945" s="286"/>
      <c r="G945" s="287"/>
      <c r="H945" s="286"/>
      <c r="I945" s="287"/>
      <c r="J945" s="286"/>
      <c r="K945" s="287"/>
      <c r="L945" s="286"/>
      <c r="M945" s="287"/>
      <c r="N945" s="286"/>
      <c r="O945" s="287"/>
      <c r="P945" s="286"/>
      <c r="Q945" s="287"/>
      <c r="R945" s="286"/>
      <c r="S945" s="287"/>
      <c r="T945" s="286"/>
      <c r="U945" s="287"/>
      <c r="V945" s="286"/>
      <c r="W945" s="287"/>
      <c r="X945" s="286"/>
      <c r="Y945" s="287"/>
      <c r="Z945" s="65"/>
    </row>
    <row r="946">
      <c r="A946" s="215"/>
      <c r="B946" s="285"/>
      <c r="C946" s="285"/>
      <c r="D946" s="286"/>
      <c r="E946" s="287"/>
      <c r="F946" s="286"/>
      <c r="G946" s="287"/>
      <c r="H946" s="286"/>
      <c r="I946" s="287"/>
      <c r="J946" s="286"/>
      <c r="K946" s="287"/>
      <c r="L946" s="286"/>
      <c r="M946" s="287"/>
      <c r="N946" s="286"/>
      <c r="O946" s="287"/>
      <c r="P946" s="286"/>
      <c r="Q946" s="287"/>
      <c r="R946" s="286"/>
      <c r="S946" s="287"/>
      <c r="T946" s="286"/>
      <c r="U946" s="287"/>
      <c r="V946" s="286"/>
      <c r="W946" s="287"/>
      <c r="X946" s="286"/>
      <c r="Y946" s="287"/>
      <c r="Z946" s="65"/>
    </row>
    <row r="947">
      <c r="A947" s="215"/>
      <c r="B947" s="285"/>
      <c r="C947" s="285"/>
      <c r="D947" s="286"/>
      <c r="E947" s="287"/>
      <c r="F947" s="286"/>
      <c r="G947" s="287"/>
      <c r="H947" s="286"/>
      <c r="I947" s="287"/>
      <c r="J947" s="286"/>
      <c r="K947" s="287"/>
      <c r="L947" s="286"/>
      <c r="M947" s="287"/>
      <c r="N947" s="286"/>
      <c r="O947" s="287"/>
      <c r="P947" s="286"/>
      <c r="Q947" s="287"/>
      <c r="R947" s="286"/>
      <c r="S947" s="287"/>
      <c r="T947" s="286"/>
      <c r="U947" s="287"/>
      <c r="V947" s="286"/>
      <c r="W947" s="287"/>
      <c r="X947" s="286"/>
      <c r="Y947" s="287"/>
      <c r="Z947" s="65"/>
    </row>
    <row r="948">
      <c r="A948" s="215"/>
      <c r="B948" s="285"/>
      <c r="C948" s="285"/>
      <c r="D948" s="286"/>
      <c r="E948" s="287"/>
      <c r="F948" s="286"/>
      <c r="G948" s="287"/>
      <c r="H948" s="286"/>
      <c r="I948" s="287"/>
      <c r="J948" s="286"/>
      <c r="K948" s="287"/>
      <c r="L948" s="286"/>
      <c r="M948" s="287"/>
      <c r="N948" s="286"/>
      <c r="O948" s="287"/>
      <c r="P948" s="286"/>
      <c r="Q948" s="287"/>
      <c r="R948" s="286"/>
      <c r="S948" s="287"/>
      <c r="T948" s="286"/>
      <c r="U948" s="287"/>
      <c r="V948" s="286"/>
      <c r="W948" s="287"/>
      <c r="X948" s="286"/>
      <c r="Y948" s="287"/>
      <c r="Z948" s="65"/>
    </row>
    <row r="949">
      <c r="A949" s="215"/>
      <c r="B949" s="285"/>
      <c r="C949" s="285"/>
      <c r="D949" s="286"/>
      <c r="E949" s="287"/>
      <c r="F949" s="286"/>
      <c r="G949" s="287"/>
      <c r="H949" s="286"/>
      <c r="I949" s="287"/>
      <c r="J949" s="286"/>
      <c r="K949" s="287"/>
      <c r="L949" s="286"/>
      <c r="M949" s="287"/>
      <c r="N949" s="286"/>
      <c r="O949" s="287"/>
      <c r="P949" s="286"/>
      <c r="Q949" s="287"/>
      <c r="R949" s="286"/>
      <c r="S949" s="287"/>
      <c r="T949" s="286"/>
      <c r="U949" s="287"/>
      <c r="V949" s="286"/>
      <c r="W949" s="287"/>
      <c r="X949" s="286"/>
      <c r="Y949" s="287"/>
      <c r="Z949" s="65"/>
    </row>
    <row r="950">
      <c r="A950" s="215"/>
      <c r="B950" s="285"/>
      <c r="C950" s="285"/>
      <c r="D950" s="286"/>
      <c r="E950" s="287"/>
      <c r="F950" s="286"/>
      <c r="G950" s="287"/>
      <c r="H950" s="286"/>
      <c r="I950" s="287"/>
      <c r="J950" s="286"/>
      <c r="K950" s="287"/>
      <c r="L950" s="286"/>
      <c r="M950" s="287"/>
      <c r="N950" s="286"/>
      <c r="O950" s="287"/>
      <c r="P950" s="286"/>
      <c r="Q950" s="287"/>
      <c r="R950" s="286"/>
      <c r="S950" s="287"/>
      <c r="T950" s="286"/>
      <c r="U950" s="287"/>
      <c r="V950" s="286"/>
      <c r="W950" s="287"/>
      <c r="X950" s="286"/>
      <c r="Y950" s="287"/>
      <c r="Z950" s="65"/>
    </row>
    <row r="951">
      <c r="A951" s="215"/>
      <c r="B951" s="285"/>
      <c r="C951" s="285"/>
      <c r="D951" s="286"/>
      <c r="E951" s="287"/>
      <c r="F951" s="286"/>
      <c r="G951" s="287"/>
      <c r="H951" s="286"/>
      <c r="I951" s="287"/>
      <c r="J951" s="286"/>
      <c r="K951" s="287"/>
      <c r="L951" s="286"/>
      <c r="M951" s="287"/>
      <c r="N951" s="286"/>
      <c r="O951" s="287"/>
      <c r="P951" s="286"/>
      <c r="Q951" s="287"/>
      <c r="R951" s="286"/>
      <c r="S951" s="287"/>
      <c r="T951" s="286"/>
      <c r="U951" s="287"/>
      <c r="V951" s="286"/>
      <c r="W951" s="287"/>
      <c r="X951" s="286"/>
      <c r="Y951" s="287"/>
      <c r="Z951" s="65"/>
    </row>
    <row r="952">
      <c r="A952" s="215"/>
      <c r="B952" s="285"/>
      <c r="C952" s="285"/>
      <c r="D952" s="286"/>
      <c r="E952" s="287"/>
      <c r="F952" s="286"/>
      <c r="G952" s="287"/>
      <c r="H952" s="286"/>
      <c r="I952" s="287"/>
      <c r="J952" s="286"/>
      <c r="K952" s="287"/>
      <c r="L952" s="286"/>
      <c r="M952" s="287"/>
      <c r="N952" s="286"/>
      <c r="O952" s="287"/>
      <c r="P952" s="286"/>
      <c r="Q952" s="287"/>
      <c r="R952" s="286"/>
      <c r="S952" s="287"/>
      <c r="T952" s="286"/>
      <c r="U952" s="287"/>
      <c r="V952" s="286"/>
      <c r="W952" s="287"/>
      <c r="X952" s="286"/>
      <c r="Y952" s="287"/>
      <c r="Z952" s="65"/>
    </row>
    <row r="953">
      <c r="A953" s="215"/>
      <c r="B953" s="285"/>
      <c r="C953" s="285"/>
      <c r="D953" s="286"/>
      <c r="E953" s="287"/>
      <c r="F953" s="286"/>
      <c r="G953" s="287"/>
      <c r="H953" s="286"/>
      <c r="I953" s="287"/>
      <c r="J953" s="286"/>
      <c r="K953" s="287"/>
      <c r="L953" s="286"/>
      <c r="M953" s="287"/>
      <c r="N953" s="286"/>
      <c r="O953" s="287"/>
      <c r="P953" s="286"/>
      <c r="Q953" s="287"/>
      <c r="R953" s="286"/>
      <c r="S953" s="287"/>
      <c r="T953" s="286"/>
      <c r="U953" s="287"/>
      <c r="V953" s="286"/>
      <c r="W953" s="287"/>
      <c r="X953" s="286"/>
      <c r="Y953" s="287"/>
      <c r="Z953" s="65"/>
    </row>
    <row r="954">
      <c r="A954" s="215"/>
      <c r="B954" s="285"/>
      <c r="C954" s="285"/>
      <c r="D954" s="286"/>
      <c r="E954" s="287"/>
      <c r="F954" s="286"/>
      <c r="G954" s="287"/>
      <c r="H954" s="286"/>
      <c r="I954" s="287"/>
      <c r="J954" s="286"/>
      <c r="K954" s="287"/>
      <c r="L954" s="286"/>
      <c r="M954" s="287"/>
      <c r="N954" s="286"/>
      <c r="O954" s="287"/>
      <c r="P954" s="286"/>
      <c r="Q954" s="287"/>
      <c r="R954" s="286"/>
      <c r="S954" s="287"/>
      <c r="T954" s="286"/>
      <c r="U954" s="287"/>
      <c r="V954" s="286"/>
      <c r="W954" s="287"/>
      <c r="X954" s="286"/>
      <c r="Y954" s="287"/>
      <c r="Z954" s="65"/>
    </row>
    <row r="955">
      <c r="A955" s="215"/>
      <c r="B955" s="285"/>
      <c r="C955" s="285"/>
      <c r="D955" s="286"/>
      <c r="E955" s="287"/>
      <c r="F955" s="286"/>
      <c r="G955" s="287"/>
      <c r="H955" s="286"/>
      <c r="I955" s="287"/>
      <c r="J955" s="286"/>
      <c r="K955" s="287"/>
      <c r="L955" s="286"/>
      <c r="M955" s="287"/>
      <c r="N955" s="286"/>
      <c r="O955" s="287"/>
      <c r="P955" s="286"/>
      <c r="Q955" s="287"/>
      <c r="R955" s="286"/>
      <c r="S955" s="287"/>
      <c r="T955" s="286"/>
      <c r="U955" s="287"/>
      <c r="V955" s="286"/>
      <c r="W955" s="287"/>
      <c r="X955" s="286"/>
      <c r="Y955" s="287"/>
      <c r="Z955" s="65"/>
    </row>
    <row r="956">
      <c r="A956" s="215"/>
      <c r="B956" s="285"/>
      <c r="C956" s="285"/>
      <c r="D956" s="286"/>
      <c r="E956" s="287"/>
      <c r="F956" s="286"/>
      <c r="G956" s="287"/>
      <c r="H956" s="286"/>
      <c r="I956" s="287"/>
      <c r="J956" s="286"/>
      <c r="K956" s="287"/>
      <c r="L956" s="286"/>
      <c r="M956" s="287"/>
      <c r="N956" s="286"/>
      <c r="O956" s="287"/>
      <c r="P956" s="286"/>
      <c r="Q956" s="287"/>
      <c r="R956" s="286"/>
      <c r="S956" s="287"/>
      <c r="T956" s="286"/>
      <c r="U956" s="287"/>
      <c r="V956" s="286"/>
      <c r="W956" s="287"/>
      <c r="X956" s="286"/>
      <c r="Y956" s="287"/>
      <c r="Z956" s="65"/>
    </row>
    <row r="957">
      <c r="A957" s="215"/>
      <c r="B957" s="285"/>
      <c r="C957" s="285"/>
      <c r="D957" s="286"/>
      <c r="E957" s="287"/>
      <c r="F957" s="286"/>
      <c r="G957" s="287"/>
      <c r="H957" s="286"/>
      <c r="I957" s="287"/>
      <c r="J957" s="286"/>
      <c r="K957" s="287"/>
      <c r="L957" s="286"/>
      <c r="M957" s="287"/>
      <c r="N957" s="286"/>
      <c r="O957" s="287"/>
      <c r="P957" s="286"/>
      <c r="Q957" s="287"/>
      <c r="R957" s="286"/>
      <c r="S957" s="287"/>
      <c r="T957" s="286"/>
      <c r="U957" s="287"/>
      <c r="V957" s="286"/>
      <c r="W957" s="287"/>
      <c r="X957" s="286"/>
      <c r="Y957" s="287"/>
      <c r="Z957" s="65"/>
    </row>
    <row r="958">
      <c r="A958" s="215"/>
      <c r="B958" s="285"/>
      <c r="C958" s="285"/>
      <c r="D958" s="286"/>
      <c r="E958" s="287"/>
      <c r="F958" s="286"/>
      <c r="G958" s="287"/>
      <c r="H958" s="286"/>
      <c r="I958" s="287"/>
      <c r="J958" s="286"/>
      <c r="K958" s="287"/>
      <c r="L958" s="286"/>
      <c r="M958" s="287"/>
      <c r="N958" s="286"/>
      <c r="O958" s="287"/>
      <c r="P958" s="286"/>
      <c r="Q958" s="287"/>
      <c r="R958" s="286"/>
      <c r="S958" s="287"/>
      <c r="T958" s="286"/>
      <c r="U958" s="287"/>
      <c r="V958" s="286"/>
      <c r="W958" s="287"/>
      <c r="X958" s="286"/>
      <c r="Y958" s="287"/>
      <c r="Z958" s="65"/>
    </row>
    <row r="959">
      <c r="A959" s="215"/>
      <c r="B959" s="285"/>
      <c r="C959" s="285"/>
      <c r="D959" s="286"/>
      <c r="E959" s="287"/>
      <c r="F959" s="286"/>
      <c r="G959" s="287"/>
      <c r="H959" s="286"/>
      <c r="I959" s="287"/>
      <c r="J959" s="286"/>
      <c r="K959" s="287"/>
      <c r="L959" s="286"/>
      <c r="M959" s="287"/>
      <c r="N959" s="286"/>
      <c r="O959" s="287"/>
      <c r="P959" s="286"/>
      <c r="Q959" s="287"/>
      <c r="R959" s="286"/>
      <c r="S959" s="287"/>
      <c r="T959" s="286"/>
      <c r="U959" s="287"/>
      <c r="V959" s="286"/>
      <c r="W959" s="287"/>
      <c r="X959" s="286"/>
      <c r="Y959" s="287"/>
      <c r="Z959" s="65"/>
    </row>
    <row r="960">
      <c r="A960" s="215"/>
      <c r="B960" s="285"/>
      <c r="C960" s="285"/>
      <c r="D960" s="286"/>
      <c r="E960" s="287"/>
      <c r="F960" s="286"/>
      <c r="G960" s="287"/>
      <c r="H960" s="286"/>
      <c r="I960" s="287"/>
      <c r="J960" s="286"/>
      <c r="K960" s="287"/>
      <c r="L960" s="286"/>
      <c r="M960" s="287"/>
      <c r="N960" s="286"/>
      <c r="O960" s="287"/>
      <c r="P960" s="286"/>
      <c r="Q960" s="287"/>
      <c r="R960" s="286"/>
      <c r="S960" s="287"/>
      <c r="T960" s="286"/>
      <c r="U960" s="287"/>
      <c r="V960" s="286"/>
      <c r="W960" s="287"/>
      <c r="X960" s="286"/>
      <c r="Y960" s="287"/>
      <c r="Z960" s="65"/>
    </row>
    <row r="961">
      <c r="A961" s="215"/>
      <c r="B961" s="285"/>
      <c r="C961" s="285"/>
      <c r="D961" s="286"/>
      <c r="E961" s="287"/>
      <c r="F961" s="286"/>
      <c r="G961" s="287"/>
      <c r="H961" s="286"/>
      <c r="I961" s="287"/>
      <c r="J961" s="286"/>
      <c r="K961" s="287"/>
      <c r="L961" s="286"/>
      <c r="M961" s="287"/>
      <c r="N961" s="286"/>
      <c r="O961" s="287"/>
      <c r="P961" s="286"/>
      <c r="Q961" s="287"/>
      <c r="R961" s="286"/>
      <c r="S961" s="287"/>
      <c r="T961" s="286"/>
      <c r="U961" s="287"/>
      <c r="V961" s="286"/>
      <c r="W961" s="287"/>
      <c r="X961" s="286"/>
      <c r="Y961" s="287"/>
      <c r="Z961" s="65"/>
    </row>
    <row r="962">
      <c r="A962" s="215"/>
      <c r="B962" s="285"/>
      <c r="C962" s="285"/>
      <c r="D962" s="286"/>
      <c r="E962" s="287"/>
      <c r="F962" s="286"/>
      <c r="G962" s="287"/>
      <c r="H962" s="286"/>
      <c r="I962" s="287"/>
      <c r="J962" s="286"/>
      <c r="K962" s="287"/>
      <c r="L962" s="286"/>
      <c r="M962" s="287"/>
      <c r="N962" s="286"/>
      <c r="O962" s="287"/>
      <c r="P962" s="286"/>
      <c r="Q962" s="287"/>
      <c r="R962" s="286"/>
      <c r="S962" s="287"/>
      <c r="T962" s="286"/>
      <c r="U962" s="287"/>
      <c r="V962" s="286"/>
      <c r="W962" s="287"/>
      <c r="X962" s="286"/>
      <c r="Y962" s="287"/>
      <c r="Z962" s="65"/>
    </row>
    <row r="963">
      <c r="A963" s="215"/>
      <c r="B963" s="285"/>
      <c r="C963" s="285"/>
      <c r="D963" s="286"/>
      <c r="E963" s="287"/>
      <c r="F963" s="286"/>
      <c r="G963" s="287"/>
      <c r="H963" s="286"/>
      <c r="I963" s="287"/>
      <c r="J963" s="286"/>
      <c r="K963" s="287"/>
      <c r="L963" s="286"/>
      <c r="M963" s="287"/>
      <c r="N963" s="286"/>
      <c r="O963" s="287"/>
      <c r="P963" s="286"/>
      <c r="Q963" s="287"/>
      <c r="R963" s="286"/>
      <c r="S963" s="287"/>
      <c r="T963" s="286"/>
      <c r="U963" s="287"/>
      <c r="V963" s="286"/>
      <c r="W963" s="287"/>
      <c r="X963" s="286"/>
      <c r="Y963" s="287"/>
      <c r="Z963" s="65"/>
    </row>
    <row r="964">
      <c r="A964" s="215"/>
      <c r="B964" s="285"/>
      <c r="C964" s="285"/>
      <c r="D964" s="286"/>
      <c r="E964" s="287"/>
      <c r="F964" s="286"/>
      <c r="G964" s="287"/>
      <c r="H964" s="286"/>
      <c r="I964" s="287"/>
      <c r="J964" s="286"/>
      <c r="K964" s="287"/>
      <c r="L964" s="286"/>
      <c r="M964" s="287"/>
      <c r="N964" s="286"/>
      <c r="O964" s="287"/>
      <c r="P964" s="286"/>
      <c r="Q964" s="287"/>
      <c r="R964" s="286"/>
      <c r="S964" s="287"/>
      <c r="T964" s="286"/>
      <c r="U964" s="287"/>
      <c r="V964" s="286"/>
      <c r="W964" s="287"/>
      <c r="X964" s="286"/>
      <c r="Y964" s="287"/>
      <c r="Z964" s="65"/>
    </row>
    <row r="965">
      <c r="A965" s="215"/>
      <c r="B965" s="285"/>
      <c r="C965" s="285"/>
      <c r="D965" s="286"/>
      <c r="E965" s="287"/>
      <c r="F965" s="286"/>
      <c r="G965" s="287"/>
      <c r="H965" s="286"/>
      <c r="I965" s="287"/>
      <c r="J965" s="286"/>
      <c r="K965" s="287"/>
      <c r="L965" s="286"/>
      <c r="M965" s="287"/>
      <c r="N965" s="286"/>
      <c r="O965" s="287"/>
      <c r="P965" s="286"/>
      <c r="Q965" s="287"/>
      <c r="R965" s="286"/>
      <c r="S965" s="287"/>
      <c r="T965" s="286"/>
      <c r="U965" s="287"/>
      <c r="V965" s="286"/>
      <c r="W965" s="287"/>
      <c r="X965" s="286"/>
      <c r="Y965" s="287"/>
      <c r="Z965" s="65"/>
    </row>
    <row r="966">
      <c r="A966" s="215"/>
      <c r="B966" s="285"/>
      <c r="C966" s="285"/>
      <c r="D966" s="286"/>
      <c r="E966" s="287"/>
      <c r="F966" s="286"/>
      <c r="G966" s="287"/>
      <c r="H966" s="286"/>
      <c r="I966" s="287"/>
      <c r="J966" s="286"/>
      <c r="K966" s="287"/>
      <c r="L966" s="286"/>
      <c r="M966" s="287"/>
      <c r="N966" s="286"/>
      <c r="O966" s="287"/>
      <c r="P966" s="286"/>
      <c r="Q966" s="287"/>
      <c r="R966" s="286"/>
      <c r="S966" s="287"/>
      <c r="T966" s="286"/>
      <c r="U966" s="287"/>
      <c r="V966" s="286"/>
      <c r="W966" s="287"/>
      <c r="X966" s="286"/>
      <c r="Y966" s="287"/>
      <c r="Z966" s="65"/>
    </row>
    <row r="967">
      <c r="A967" s="215"/>
      <c r="B967" s="285"/>
      <c r="C967" s="285"/>
      <c r="D967" s="286"/>
      <c r="E967" s="287"/>
      <c r="F967" s="286"/>
      <c r="G967" s="287"/>
      <c r="H967" s="286"/>
      <c r="I967" s="287"/>
      <c r="J967" s="286"/>
      <c r="K967" s="287"/>
      <c r="L967" s="286"/>
      <c r="M967" s="287"/>
      <c r="N967" s="286"/>
      <c r="O967" s="287"/>
      <c r="P967" s="286"/>
      <c r="Q967" s="287"/>
      <c r="R967" s="286"/>
      <c r="S967" s="287"/>
      <c r="T967" s="286"/>
      <c r="U967" s="287"/>
      <c r="V967" s="286"/>
      <c r="W967" s="287"/>
      <c r="X967" s="286"/>
      <c r="Y967" s="287"/>
      <c r="Z967" s="65"/>
    </row>
    <row r="968">
      <c r="A968" s="215"/>
      <c r="B968" s="285"/>
      <c r="C968" s="285"/>
      <c r="D968" s="286"/>
      <c r="E968" s="287"/>
      <c r="F968" s="286"/>
      <c r="G968" s="287"/>
      <c r="H968" s="286"/>
      <c r="I968" s="287"/>
      <c r="J968" s="286"/>
      <c r="K968" s="287"/>
      <c r="L968" s="286"/>
      <c r="M968" s="287"/>
      <c r="N968" s="286"/>
      <c r="O968" s="287"/>
      <c r="P968" s="286"/>
      <c r="Q968" s="287"/>
      <c r="R968" s="286"/>
      <c r="S968" s="287"/>
      <c r="T968" s="286"/>
      <c r="U968" s="287"/>
      <c r="V968" s="286"/>
      <c r="W968" s="287"/>
      <c r="X968" s="286"/>
      <c r="Y968" s="287"/>
      <c r="Z968" s="65"/>
    </row>
    <row r="969">
      <c r="A969" s="215"/>
      <c r="B969" s="285"/>
      <c r="C969" s="285"/>
      <c r="D969" s="286"/>
      <c r="E969" s="287"/>
      <c r="F969" s="286"/>
      <c r="G969" s="287"/>
      <c r="H969" s="286"/>
      <c r="I969" s="287"/>
      <c r="J969" s="286"/>
      <c r="K969" s="287"/>
      <c r="L969" s="286"/>
      <c r="M969" s="287"/>
      <c r="N969" s="286"/>
      <c r="O969" s="287"/>
      <c r="P969" s="286"/>
      <c r="Q969" s="287"/>
      <c r="R969" s="286"/>
      <c r="S969" s="287"/>
      <c r="T969" s="286"/>
      <c r="U969" s="287"/>
      <c r="V969" s="286"/>
      <c r="W969" s="287"/>
      <c r="X969" s="286"/>
      <c r="Y969" s="287"/>
      <c r="Z969" s="65"/>
    </row>
    <row r="970">
      <c r="A970" s="215"/>
      <c r="B970" s="285"/>
      <c r="C970" s="285"/>
      <c r="D970" s="286"/>
      <c r="E970" s="287"/>
      <c r="F970" s="286"/>
      <c r="G970" s="287"/>
      <c r="H970" s="286"/>
      <c r="I970" s="287"/>
      <c r="J970" s="286"/>
      <c r="K970" s="287"/>
      <c r="L970" s="286"/>
      <c r="M970" s="287"/>
      <c r="N970" s="286"/>
      <c r="O970" s="287"/>
      <c r="P970" s="286"/>
      <c r="Q970" s="287"/>
      <c r="R970" s="286"/>
      <c r="S970" s="287"/>
      <c r="T970" s="286"/>
      <c r="U970" s="287"/>
      <c r="V970" s="286"/>
      <c r="W970" s="287"/>
      <c r="X970" s="286"/>
      <c r="Y970" s="287"/>
      <c r="Z970" s="65"/>
    </row>
    <row r="971">
      <c r="A971" s="215"/>
      <c r="B971" s="285"/>
      <c r="C971" s="285"/>
      <c r="D971" s="286"/>
      <c r="E971" s="287"/>
      <c r="F971" s="286"/>
      <c r="G971" s="287"/>
      <c r="H971" s="286"/>
      <c r="I971" s="287"/>
      <c r="J971" s="286"/>
      <c r="K971" s="287"/>
      <c r="L971" s="286"/>
      <c r="M971" s="287"/>
      <c r="N971" s="286"/>
      <c r="O971" s="287"/>
      <c r="P971" s="286"/>
      <c r="Q971" s="287"/>
      <c r="R971" s="286"/>
      <c r="S971" s="287"/>
      <c r="T971" s="286"/>
      <c r="U971" s="287"/>
      <c r="V971" s="286"/>
      <c r="W971" s="287"/>
      <c r="X971" s="286"/>
      <c r="Y971" s="287"/>
      <c r="Z971" s="65"/>
    </row>
    <row r="972">
      <c r="A972" s="215"/>
      <c r="B972" s="285"/>
      <c r="C972" s="285"/>
      <c r="D972" s="286"/>
      <c r="E972" s="287"/>
      <c r="F972" s="286"/>
      <c r="G972" s="287"/>
      <c r="H972" s="286"/>
      <c r="I972" s="287"/>
      <c r="J972" s="286"/>
      <c r="K972" s="287"/>
      <c r="L972" s="286"/>
      <c r="M972" s="287"/>
      <c r="N972" s="286"/>
      <c r="O972" s="287"/>
      <c r="P972" s="286"/>
      <c r="Q972" s="287"/>
      <c r="R972" s="286"/>
      <c r="S972" s="287"/>
      <c r="T972" s="286"/>
      <c r="U972" s="287"/>
      <c r="V972" s="286"/>
      <c r="W972" s="287"/>
      <c r="X972" s="286"/>
      <c r="Y972" s="287"/>
      <c r="Z972" s="65"/>
    </row>
    <row r="973">
      <c r="A973" s="215"/>
      <c r="B973" s="285"/>
      <c r="C973" s="285"/>
      <c r="D973" s="286"/>
      <c r="E973" s="287"/>
      <c r="F973" s="286"/>
      <c r="G973" s="287"/>
      <c r="H973" s="286"/>
      <c r="I973" s="287"/>
      <c r="J973" s="286"/>
      <c r="K973" s="287"/>
      <c r="L973" s="286"/>
      <c r="M973" s="287"/>
      <c r="N973" s="286"/>
      <c r="O973" s="287"/>
      <c r="P973" s="286"/>
      <c r="Q973" s="287"/>
      <c r="R973" s="286"/>
      <c r="S973" s="287"/>
      <c r="T973" s="286"/>
      <c r="U973" s="287"/>
      <c r="V973" s="286"/>
      <c r="W973" s="287"/>
      <c r="X973" s="286"/>
      <c r="Y973" s="287"/>
      <c r="Z973" s="65"/>
    </row>
    <row r="974">
      <c r="A974" s="215"/>
      <c r="B974" s="285"/>
      <c r="C974" s="285"/>
      <c r="D974" s="286"/>
      <c r="E974" s="287"/>
      <c r="F974" s="286"/>
      <c r="G974" s="287"/>
      <c r="H974" s="286"/>
      <c r="I974" s="287"/>
      <c r="J974" s="286"/>
      <c r="K974" s="287"/>
      <c r="L974" s="286"/>
      <c r="M974" s="287"/>
      <c r="N974" s="286"/>
      <c r="O974" s="287"/>
      <c r="P974" s="286"/>
      <c r="Q974" s="287"/>
      <c r="R974" s="286"/>
      <c r="S974" s="287"/>
      <c r="T974" s="286"/>
      <c r="U974" s="287"/>
      <c r="V974" s="286"/>
      <c r="W974" s="287"/>
      <c r="X974" s="286"/>
      <c r="Y974" s="287"/>
      <c r="Z974" s="65"/>
    </row>
    <row r="975">
      <c r="A975" s="215"/>
      <c r="B975" s="285"/>
      <c r="C975" s="285"/>
      <c r="D975" s="286"/>
      <c r="E975" s="287"/>
      <c r="F975" s="286"/>
      <c r="G975" s="287"/>
      <c r="H975" s="286"/>
      <c r="I975" s="287"/>
      <c r="J975" s="286"/>
      <c r="K975" s="287"/>
      <c r="L975" s="286"/>
      <c r="M975" s="287"/>
      <c r="N975" s="286"/>
      <c r="O975" s="287"/>
      <c r="P975" s="286"/>
      <c r="Q975" s="287"/>
      <c r="R975" s="286"/>
      <c r="S975" s="287"/>
      <c r="T975" s="286"/>
      <c r="U975" s="287"/>
      <c r="V975" s="286"/>
      <c r="W975" s="287"/>
      <c r="X975" s="286"/>
      <c r="Y975" s="287"/>
      <c r="Z975" s="65"/>
    </row>
    <row r="976">
      <c r="A976" s="215"/>
      <c r="B976" s="285"/>
      <c r="C976" s="285"/>
      <c r="D976" s="286"/>
      <c r="E976" s="287"/>
      <c r="F976" s="286"/>
      <c r="G976" s="287"/>
      <c r="H976" s="286"/>
      <c r="I976" s="287"/>
      <c r="J976" s="286"/>
      <c r="K976" s="287"/>
      <c r="L976" s="286"/>
      <c r="M976" s="287"/>
      <c r="N976" s="286"/>
      <c r="O976" s="287"/>
      <c r="P976" s="286"/>
      <c r="Q976" s="287"/>
      <c r="R976" s="286"/>
      <c r="S976" s="287"/>
      <c r="T976" s="286"/>
      <c r="U976" s="287"/>
      <c r="V976" s="286"/>
      <c r="W976" s="287"/>
      <c r="X976" s="286"/>
      <c r="Y976" s="287"/>
      <c r="Z976" s="65"/>
    </row>
    <row r="977">
      <c r="A977" s="215"/>
      <c r="B977" s="285"/>
      <c r="C977" s="285"/>
      <c r="D977" s="286"/>
      <c r="E977" s="287"/>
      <c r="F977" s="286"/>
      <c r="G977" s="287"/>
      <c r="H977" s="286"/>
      <c r="I977" s="287"/>
      <c r="J977" s="286"/>
      <c r="K977" s="287"/>
      <c r="L977" s="286"/>
      <c r="M977" s="287"/>
      <c r="N977" s="286"/>
      <c r="O977" s="287"/>
      <c r="P977" s="286"/>
      <c r="Q977" s="287"/>
      <c r="R977" s="286"/>
      <c r="S977" s="287"/>
      <c r="T977" s="286"/>
      <c r="U977" s="287"/>
      <c r="V977" s="286"/>
      <c r="W977" s="287"/>
      <c r="X977" s="286"/>
      <c r="Y977" s="287"/>
      <c r="Z977" s="65"/>
    </row>
    <row r="978">
      <c r="A978" s="215"/>
      <c r="B978" s="285"/>
      <c r="C978" s="285"/>
      <c r="D978" s="286"/>
      <c r="E978" s="287"/>
      <c r="F978" s="286"/>
      <c r="G978" s="287"/>
      <c r="H978" s="286"/>
      <c r="I978" s="287"/>
      <c r="J978" s="286"/>
      <c r="K978" s="287"/>
      <c r="L978" s="286"/>
      <c r="M978" s="287"/>
      <c r="N978" s="286"/>
      <c r="O978" s="287"/>
      <c r="P978" s="286"/>
      <c r="Q978" s="287"/>
      <c r="R978" s="286"/>
      <c r="S978" s="287"/>
      <c r="T978" s="286"/>
      <c r="U978" s="287"/>
      <c r="V978" s="286"/>
      <c r="W978" s="287"/>
      <c r="X978" s="286"/>
      <c r="Y978" s="287"/>
      <c r="Z978" s="65"/>
    </row>
    <row r="979">
      <c r="A979" s="215"/>
      <c r="B979" s="285"/>
      <c r="C979" s="285"/>
      <c r="D979" s="286"/>
      <c r="E979" s="287"/>
      <c r="F979" s="286"/>
      <c r="G979" s="287"/>
      <c r="H979" s="286"/>
      <c r="I979" s="287"/>
      <c r="J979" s="286"/>
      <c r="K979" s="287"/>
      <c r="L979" s="286"/>
      <c r="M979" s="287"/>
      <c r="N979" s="286"/>
      <c r="O979" s="287"/>
      <c r="P979" s="286"/>
      <c r="Q979" s="287"/>
      <c r="R979" s="286"/>
      <c r="S979" s="287"/>
      <c r="T979" s="286"/>
      <c r="U979" s="287"/>
      <c r="V979" s="286"/>
      <c r="W979" s="287"/>
      <c r="X979" s="286"/>
      <c r="Y979" s="287"/>
      <c r="Z979" s="65"/>
    </row>
    <row r="980">
      <c r="A980" s="215"/>
      <c r="B980" s="285"/>
      <c r="C980" s="285"/>
      <c r="D980" s="286"/>
      <c r="E980" s="287"/>
      <c r="F980" s="286"/>
      <c r="G980" s="287"/>
      <c r="H980" s="286"/>
      <c r="I980" s="287"/>
      <c r="J980" s="286"/>
      <c r="K980" s="287"/>
      <c r="L980" s="286"/>
      <c r="M980" s="287"/>
      <c r="N980" s="286"/>
      <c r="O980" s="287"/>
      <c r="P980" s="286"/>
      <c r="Q980" s="287"/>
      <c r="R980" s="286"/>
      <c r="S980" s="287"/>
      <c r="T980" s="286"/>
      <c r="U980" s="287"/>
      <c r="V980" s="286"/>
      <c r="W980" s="287"/>
      <c r="X980" s="286"/>
      <c r="Y980" s="287"/>
      <c r="Z980" s="65"/>
    </row>
    <row r="981">
      <c r="A981" s="215"/>
      <c r="B981" s="285"/>
      <c r="C981" s="285"/>
      <c r="D981" s="286"/>
      <c r="E981" s="287"/>
      <c r="F981" s="286"/>
      <c r="G981" s="287"/>
      <c r="H981" s="286"/>
      <c r="I981" s="287"/>
      <c r="J981" s="286"/>
      <c r="K981" s="287"/>
      <c r="L981" s="286"/>
      <c r="M981" s="287"/>
      <c r="N981" s="286"/>
      <c r="O981" s="287"/>
      <c r="P981" s="286"/>
      <c r="Q981" s="287"/>
      <c r="R981" s="286"/>
      <c r="S981" s="287"/>
      <c r="T981" s="286"/>
      <c r="U981" s="287"/>
      <c r="V981" s="286"/>
      <c r="W981" s="287"/>
      <c r="X981" s="286"/>
      <c r="Y981" s="287"/>
      <c r="Z981" s="65"/>
    </row>
    <row r="982">
      <c r="A982" s="215"/>
      <c r="B982" s="285"/>
      <c r="C982" s="285"/>
      <c r="D982" s="286"/>
      <c r="E982" s="287"/>
      <c r="F982" s="286"/>
      <c r="G982" s="287"/>
      <c r="H982" s="286"/>
      <c r="I982" s="287"/>
      <c r="J982" s="286"/>
      <c r="K982" s="287"/>
      <c r="L982" s="286"/>
      <c r="M982" s="287"/>
      <c r="N982" s="286"/>
      <c r="O982" s="287"/>
      <c r="P982" s="286"/>
      <c r="Q982" s="287"/>
      <c r="R982" s="286"/>
      <c r="S982" s="287"/>
      <c r="T982" s="286"/>
      <c r="U982" s="287"/>
      <c r="V982" s="286"/>
      <c r="W982" s="287"/>
      <c r="X982" s="286"/>
      <c r="Y982" s="287"/>
      <c r="Z982" s="65"/>
    </row>
    <row r="983">
      <c r="A983" s="215"/>
      <c r="B983" s="285"/>
      <c r="C983" s="285"/>
      <c r="D983" s="286"/>
      <c r="E983" s="287"/>
      <c r="F983" s="286"/>
      <c r="G983" s="287"/>
      <c r="H983" s="286"/>
      <c r="I983" s="287"/>
      <c r="J983" s="286"/>
      <c r="K983" s="287"/>
      <c r="L983" s="286"/>
      <c r="M983" s="287"/>
      <c r="N983" s="286"/>
      <c r="O983" s="287"/>
      <c r="P983" s="286"/>
      <c r="Q983" s="287"/>
      <c r="R983" s="286"/>
      <c r="S983" s="287"/>
      <c r="T983" s="286"/>
      <c r="U983" s="287"/>
      <c r="V983" s="286"/>
      <c r="W983" s="287"/>
      <c r="X983" s="286"/>
      <c r="Y983" s="287"/>
      <c r="Z983" s="65"/>
    </row>
    <row r="984">
      <c r="A984" s="215"/>
      <c r="B984" s="285"/>
      <c r="C984" s="285"/>
      <c r="D984" s="286"/>
      <c r="E984" s="287"/>
      <c r="F984" s="286"/>
      <c r="G984" s="287"/>
      <c r="H984" s="286"/>
      <c r="I984" s="287"/>
      <c r="J984" s="286"/>
      <c r="K984" s="287"/>
      <c r="L984" s="286"/>
      <c r="M984" s="287"/>
      <c r="N984" s="286"/>
      <c r="O984" s="287"/>
      <c r="P984" s="286"/>
      <c r="Q984" s="287"/>
      <c r="R984" s="286"/>
      <c r="S984" s="287"/>
      <c r="T984" s="286"/>
      <c r="U984" s="287"/>
      <c r="V984" s="286"/>
      <c r="W984" s="287"/>
      <c r="X984" s="286"/>
      <c r="Y984" s="287"/>
      <c r="Z984" s="65"/>
    </row>
    <row r="985">
      <c r="A985" s="215"/>
      <c r="B985" s="285"/>
      <c r="C985" s="285"/>
      <c r="D985" s="286"/>
      <c r="E985" s="287"/>
      <c r="F985" s="286"/>
      <c r="G985" s="287"/>
      <c r="H985" s="286"/>
      <c r="I985" s="287"/>
      <c r="J985" s="286"/>
      <c r="K985" s="287"/>
      <c r="L985" s="286"/>
      <c r="M985" s="287"/>
      <c r="N985" s="286"/>
      <c r="O985" s="287"/>
      <c r="P985" s="286"/>
      <c r="Q985" s="287"/>
      <c r="R985" s="286"/>
      <c r="S985" s="287"/>
      <c r="T985" s="286"/>
      <c r="U985" s="287"/>
      <c r="V985" s="286"/>
      <c r="W985" s="287"/>
      <c r="X985" s="286"/>
      <c r="Y985" s="287"/>
      <c r="Z985" s="65"/>
    </row>
    <row r="986">
      <c r="A986" s="215"/>
      <c r="B986" s="285"/>
      <c r="C986" s="285"/>
      <c r="D986" s="286"/>
      <c r="E986" s="287"/>
      <c r="F986" s="286"/>
      <c r="G986" s="287"/>
      <c r="H986" s="286"/>
      <c r="I986" s="287"/>
      <c r="J986" s="286"/>
      <c r="K986" s="287"/>
      <c r="L986" s="286"/>
      <c r="M986" s="287"/>
      <c r="N986" s="286"/>
      <c r="O986" s="287"/>
      <c r="P986" s="286"/>
      <c r="Q986" s="287"/>
      <c r="R986" s="286"/>
      <c r="S986" s="287"/>
      <c r="T986" s="286"/>
      <c r="U986" s="287"/>
      <c r="V986" s="286"/>
      <c r="W986" s="287"/>
      <c r="X986" s="286"/>
      <c r="Y986" s="287"/>
      <c r="Z986" s="65"/>
    </row>
    <row r="987">
      <c r="A987" s="215"/>
      <c r="B987" s="285"/>
      <c r="C987" s="285"/>
      <c r="D987" s="286"/>
      <c r="E987" s="287"/>
      <c r="F987" s="286"/>
      <c r="G987" s="287"/>
      <c r="H987" s="286"/>
      <c r="I987" s="287"/>
      <c r="J987" s="286"/>
      <c r="K987" s="287"/>
      <c r="L987" s="286"/>
      <c r="M987" s="287"/>
      <c r="N987" s="286"/>
      <c r="O987" s="287"/>
      <c r="P987" s="286"/>
      <c r="Q987" s="287"/>
      <c r="R987" s="286"/>
      <c r="S987" s="287"/>
      <c r="T987" s="286"/>
      <c r="U987" s="287"/>
      <c r="V987" s="286"/>
      <c r="W987" s="287"/>
      <c r="X987" s="286"/>
      <c r="Y987" s="287"/>
      <c r="Z987" s="65"/>
    </row>
    <row r="988">
      <c r="A988" s="215"/>
      <c r="B988" s="285"/>
      <c r="C988" s="285"/>
      <c r="D988" s="286"/>
      <c r="E988" s="287"/>
      <c r="F988" s="286"/>
      <c r="G988" s="287"/>
      <c r="H988" s="286"/>
      <c r="I988" s="287"/>
      <c r="J988" s="286"/>
      <c r="K988" s="287"/>
      <c r="L988" s="286"/>
      <c r="M988" s="287"/>
      <c r="N988" s="286"/>
      <c r="O988" s="287"/>
      <c r="P988" s="286"/>
      <c r="Q988" s="287"/>
      <c r="R988" s="286"/>
      <c r="S988" s="287"/>
      <c r="T988" s="286"/>
      <c r="U988" s="287"/>
      <c r="V988" s="286"/>
      <c r="W988" s="287"/>
      <c r="X988" s="286"/>
      <c r="Y988" s="287"/>
      <c r="Z988" s="65"/>
    </row>
    <row r="989">
      <c r="A989" s="215"/>
      <c r="B989" s="285"/>
      <c r="C989" s="285"/>
      <c r="D989" s="286"/>
      <c r="E989" s="287"/>
      <c r="F989" s="286"/>
      <c r="G989" s="287"/>
      <c r="H989" s="286"/>
      <c r="I989" s="287"/>
      <c r="J989" s="286"/>
      <c r="K989" s="287"/>
      <c r="L989" s="286"/>
      <c r="M989" s="287"/>
      <c r="N989" s="286"/>
      <c r="O989" s="287"/>
      <c r="P989" s="286"/>
      <c r="Q989" s="287"/>
      <c r="R989" s="286"/>
      <c r="S989" s="287"/>
      <c r="T989" s="286"/>
      <c r="U989" s="287"/>
      <c r="V989" s="286"/>
      <c r="W989" s="287"/>
      <c r="X989" s="286"/>
      <c r="Y989" s="287"/>
      <c r="Z989" s="65"/>
    </row>
    <row r="990">
      <c r="A990" s="215"/>
      <c r="B990" s="285"/>
      <c r="C990" s="285"/>
      <c r="D990" s="286"/>
      <c r="E990" s="287"/>
      <c r="F990" s="286"/>
      <c r="G990" s="287"/>
      <c r="H990" s="286"/>
      <c r="I990" s="287"/>
      <c r="J990" s="286"/>
      <c r="K990" s="287"/>
      <c r="L990" s="286"/>
      <c r="M990" s="287"/>
      <c r="N990" s="286"/>
      <c r="O990" s="287"/>
      <c r="P990" s="286"/>
      <c r="Q990" s="287"/>
      <c r="R990" s="286"/>
      <c r="S990" s="287"/>
      <c r="T990" s="286"/>
      <c r="U990" s="287"/>
      <c r="V990" s="286"/>
      <c r="W990" s="287"/>
      <c r="X990" s="286"/>
      <c r="Y990" s="287"/>
      <c r="Z990" s="65"/>
    </row>
    <row r="991">
      <c r="A991" s="215"/>
      <c r="B991" s="285"/>
      <c r="C991" s="285"/>
      <c r="D991" s="286"/>
      <c r="E991" s="287"/>
      <c r="F991" s="286"/>
      <c r="G991" s="287"/>
      <c r="H991" s="286"/>
      <c r="I991" s="287"/>
      <c r="J991" s="286"/>
      <c r="K991" s="287"/>
      <c r="L991" s="286"/>
      <c r="M991" s="287"/>
      <c r="N991" s="286"/>
      <c r="O991" s="287"/>
      <c r="P991" s="286"/>
      <c r="Q991" s="287"/>
      <c r="R991" s="286"/>
      <c r="S991" s="287"/>
      <c r="T991" s="286"/>
      <c r="U991" s="287"/>
      <c r="V991" s="286"/>
      <c r="W991" s="287"/>
      <c r="X991" s="286"/>
      <c r="Y991" s="287"/>
      <c r="Z991" s="65"/>
    </row>
    <row r="992">
      <c r="A992" s="215"/>
      <c r="B992" s="285"/>
      <c r="C992" s="285"/>
      <c r="D992" s="286"/>
      <c r="E992" s="287"/>
      <c r="F992" s="286"/>
      <c r="G992" s="287"/>
      <c r="H992" s="286"/>
      <c r="I992" s="287"/>
      <c r="J992" s="286"/>
      <c r="K992" s="287"/>
      <c r="L992" s="286"/>
      <c r="M992" s="287"/>
      <c r="N992" s="286"/>
      <c r="O992" s="287"/>
      <c r="P992" s="286"/>
      <c r="Q992" s="287"/>
      <c r="R992" s="286"/>
      <c r="S992" s="287"/>
      <c r="T992" s="286"/>
      <c r="U992" s="287"/>
      <c r="V992" s="286"/>
      <c r="W992" s="287"/>
      <c r="X992" s="286"/>
      <c r="Y992" s="287"/>
      <c r="Z992" s="65"/>
    </row>
    <row r="993">
      <c r="A993" s="215"/>
      <c r="B993" s="285"/>
      <c r="C993" s="285"/>
      <c r="D993" s="286"/>
      <c r="E993" s="287"/>
      <c r="F993" s="286"/>
      <c r="G993" s="287"/>
      <c r="H993" s="286"/>
      <c r="I993" s="287"/>
      <c r="J993" s="286"/>
      <c r="K993" s="287"/>
      <c r="L993" s="286"/>
      <c r="M993" s="287"/>
      <c r="N993" s="286"/>
      <c r="O993" s="287"/>
      <c r="P993" s="286"/>
      <c r="Q993" s="287"/>
      <c r="R993" s="286"/>
      <c r="S993" s="287"/>
      <c r="T993" s="286"/>
      <c r="U993" s="287"/>
      <c r="V993" s="286"/>
      <c r="W993" s="287"/>
      <c r="X993" s="286"/>
      <c r="Y993" s="287"/>
      <c r="Z993" s="65"/>
    </row>
    <row r="994">
      <c r="A994" s="215"/>
      <c r="B994" s="285"/>
      <c r="C994" s="285"/>
      <c r="D994" s="288"/>
      <c r="E994" s="287"/>
      <c r="F994" s="288"/>
      <c r="G994" s="287"/>
      <c r="H994" s="288"/>
      <c r="I994" s="287"/>
      <c r="J994" s="288"/>
      <c r="K994" s="287"/>
      <c r="L994" s="288"/>
      <c r="M994" s="287"/>
      <c r="N994" s="288"/>
      <c r="O994" s="287"/>
      <c r="P994" s="288"/>
      <c r="Q994" s="287"/>
      <c r="R994" s="288"/>
      <c r="S994" s="287"/>
      <c r="T994" s="288"/>
      <c r="U994" s="287"/>
      <c r="V994" s="288"/>
      <c r="W994" s="287"/>
      <c r="X994" s="288"/>
      <c r="Y994" s="287"/>
      <c r="Z994" s="65"/>
    </row>
    <row r="995">
      <c r="A995" s="215"/>
      <c r="B995" s="285"/>
      <c r="C995" s="285"/>
      <c r="D995" s="288"/>
      <c r="E995" s="287"/>
      <c r="F995" s="288"/>
      <c r="G995" s="287"/>
      <c r="H995" s="288"/>
      <c r="I995" s="287"/>
      <c r="J995" s="288"/>
      <c r="K995" s="287"/>
      <c r="L995" s="288"/>
      <c r="M995" s="287"/>
      <c r="N995" s="288"/>
      <c r="O995" s="287"/>
      <c r="P995" s="288"/>
      <c r="Q995" s="287"/>
      <c r="R995" s="288"/>
      <c r="S995" s="287"/>
      <c r="T995" s="288"/>
      <c r="U995" s="287"/>
      <c r="V995" s="288"/>
      <c r="W995" s="287"/>
      <c r="X995" s="288"/>
      <c r="Y995" s="287"/>
      <c r="Z995" s="65"/>
    </row>
    <row r="996">
      <c r="A996" s="215"/>
      <c r="B996" s="289"/>
      <c r="C996" s="289"/>
      <c r="D996" s="288"/>
      <c r="E996" s="287"/>
      <c r="F996" s="288"/>
      <c r="G996" s="287"/>
      <c r="H996" s="288"/>
      <c r="I996" s="287"/>
      <c r="J996" s="288"/>
      <c r="K996" s="287"/>
      <c r="L996" s="288"/>
      <c r="M996" s="287"/>
      <c r="N996" s="288"/>
      <c r="O996" s="287"/>
      <c r="P996" s="288"/>
      <c r="Q996" s="287"/>
      <c r="R996" s="288"/>
      <c r="S996" s="287"/>
      <c r="T996" s="288"/>
      <c r="U996" s="287"/>
      <c r="V996" s="288"/>
      <c r="W996" s="287"/>
      <c r="X996" s="288"/>
      <c r="Y996" s="287"/>
      <c r="Z996" s="65"/>
    </row>
    <row r="997">
      <c r="A997" s="215"/>
      <c r="B997" s="289"/>
      <c r="C997" s="289"/>
      <c r="D997" s="288"/>
      <c r="E997" s="287"/>
      <c r="F997" s="288"/>
      <c r="G997" s="287"/>
      <c r="H997" s="288"/>
      <c r="I997" s="287"/>
      <c r="J997" s="288"/>
      <c r="K997" s="287"/>
      <c r="L997" s="288"/>
      <c r="M997" s="287"/>
      <c r="N997" s="288"/>
      <c r="O997" s="287"/>
      <c r="P997" s="288"/>
      <c r="Q997" s="287"/>
      <c r="R997" s="288"/>
      <c r="S997" s="287"/>
      <c r="T997" s="288"/>
      <c r="U997" s="287"/>
      <c r="V997" s="288"/>
      <c r="W997" s="287"/>
      <c r="X997" s="288"/>
      <c r="Y997" s="287"/>
      <c r="Z997" s="65"/>
    </row>
    <row r="998">
      <c r="A998" s="215"/>
      <c r="B998" s="289"/>
      <c r="C998" s="289"/>
      <c r="D998" s="288"/>
      <c r="E998" s="287"/>
      <c r="F998" s="288"/>
      <c r="G998" s="287"/>
      <c r="H998" s="288"/>
      <c r="I998" s="287"/>
      <c r="J998" s="288"/>
      <c r="K998" s="287"/>
      <c r="L998" s="288"/>
      <c r="M998" s="287"/>
      <c r="N998" s="288"/>
      <c r="O998" s="287"/>
      <c r="P998" s="288"/>
      <c r="Q998" s="287"/>
      <c r="R998" s="288"/>
      <c r="S998" s="287"/>
      <c r="T998" s="288"/>
      <c r="U998" s="287"/>
      <c r="V998" s="288"/>
      <c r="W998" s="287"/>
      <c r="X998" s="288"/>
      <c r="Y998" s="287"/>
      <c r="Z998" s="65"/>
    </row>
    <row r="999">
      <c r="A999" s="215"/>
      <c r="B999" s="289"/>
      <c r="C999" s="289"/>
      <c r="D999" s="288"/>
      <c r="E999" s="287"/>
      <c r="F999" s="288"/>
      <c r="G999" s="287"/>
      <c r="H999" s="288"/>
      <c r="I999" s="287"/>
      <c r="J999" s="288"/>
      <c r="K999" s="287"/>
      <c r="L999" s="288"/>
      <c r="M999" s="287"/>
      <c r="N999" s="288"/>
      <c r="O999" s="287"/>
      <c r="P999" s="288"/>
      <c r="Q999" s="287"/>
      <c r="R999" s="288"/>
      <c r="S999" s="287"/>
      <c r="T999" s="288"/>
      <c r="U999" s="287"/>
      <c r="V999" s="288"/>
      <c r="W999" s="287"/>
      <c r="X999" s="288"/>
      <c r="Y999" s="287"/>
      <c r="Z999" s="65"/>
    </row>
    <row r="1000">
      <c r="A1000" s="215"/>
      <c r="B1000" s="289"/>
      <c r="C1000" s="289"/>
      <c r="D1000" s="288"/>
      <c r="E1000" s="287"/>
      <c r="F1000" s="288"/>
      <c r="G1000" s="287"/>
      <c r="H1000" s="288"/>
      <c r="I1000" s="287"/>
      <c r="J1000" s="288"/>
      <c r="K1000" s="287"/>
      <c r="L1000" s="288"/>
      <c r="M1000" s="287"/>
      <c r="N1000" s="288"/>
      <c r="O1000" s="287"/>
      <c r="P1000" s="288"/>
      <c r="Q1000" s="287"/>
      <c r="R1000" s="288"/>
      <c r="S1000" s="287"/>
      <c r="T1000" s="288"/>
      <c r="U1000" s="287"/>
      <c r="V1000" s="288"/>
      <c r="W1000" s="287"/>
      <c r="X1000" s="288"/>
      <c r="Y1000" s="287"/>
      <c r="Z1000" s="65"/>
    </row>
    <row r="1001">
      <c r="A1001" s="215"/>
      <c r="B1001" s="289"/>
      <c r="C1001" s="289"/>
      <c r="D1001" s="288"/>
      <c r="E1001" s="287"/>
      <c r="F1001" s="288"/>
      <c r="G1001" s="287"/>
      <c r="H1001" s="288"/>
      <c r="I1001" s="287"/>
      <c r="J1001" s="288"/>
      <c r="K1001" s="287"/>
      <c r="L1001" s="288"/>
      <c r="M1001" s="287"/>
      <c r="N1001" s="288"/>
      <c r="O1001" s="287"/>
      <c r="P1001" s="288"/>
      <c r="Q1001" s="287"/>
      <c r="R1001" s="288"/>
      <c r="S1001" s="287"/>
      <c r="T1001" s="288"/>
      <c r="U1001" s="287"/>
      <c r="V1001" s="288"/>
      <c r="W1001" s="287"/>
      <c r="X1001" s="288"/>
      <c r="Y1001" s="287"/>
      <c r="Z1001" s="65"/>
    </row>
    <row r="1002">
      <c r="A1002" s="215"/>
      <c r="B1002" s="289"/>
      <c r="C1002" s="289"/>
      <c r="D1002" s="288"/>
      <c r="E1002" s="287"/>
      <c r="F1002" s="288"/>
      <c r="G1002" s="287"/>
      <c r="H1002" s="288"/>
      <c r="I1002" s="287"/>
      <c r="J1002" s="288"/>
      <c r="K1002" s="287"/>
      <c r="L1002" s="288"/>
      <c r="M1002" s="287"/>
      <c r="N1002" s="288"/>
      <c r="O1002" s="287"/>
      <c r="P1002" s="288"/>
      <c r="Q1002" s="287"/>
      <c r="R1002" s="288"/>
      <c r="S1002" s="287"/>
      <c r="T1002" s="288"/>
      <c r="U1002" s="287"/>
      <c r="V1002" s="288"/>
      <c r="W1002" s="287"/>
      <c r="X1002" s="288"/>
      <c r="Y1002" s="287"/>
      <c r="Z1002" s="65"/>
    </row>
    <row r="1003">
      <c r="A1003" s="215"/>
      <c r="B1003" s="289"/>
      <c r="C1003" s="289"/>
      <c r="D1003" s="288"/>
      <c r="E1003" s="287"/>
      <c r="F1003" s="288"/>
      <c r="G1003" s="287"/>
      <c r="H1003" s="288"/>
      <c r="I1003" s="287"/>
      <c r="J1003" s="288"/>
      <c r="K1003" s="287"/>
      <c r="L1003" s="288"/>
      <c r="M1003" s="287"/>
      <c r="N1003" s="288"/>
      <c r="O1003" s="287"/>
      <c r="P1003" s="288"/>
      <c r="Q1003" s="287"/>
      <c r="R1003" s="288"/>
      <c r="S1003" s="287"/>
      <c r="T1003" s="288"/>
      <c r="U1003" s="287"/>
      <c r="V1003" s="288"/>
      <c r="W1003" s="287"/>
      <c r="X1003" s="288"/>
      <c r="Y1003" s="287"/>
      <c r="Z1003" s="65"/>
    </row>
    <row r="1004">
      <c r="A1004" s="215"/>
      <c r="B1004" s="289"/>
      <c r="C1004" s="289"/>
      <c r="D1004" s="288"/>
      <c r="E1004" s="287"/>
      <c r="F1004" s="288"/>
      <c r="G1004" s="287"/>
      <c r="H1004" s="288"/>
      <c r="I1004" s="287"/>
      <c r="J1004" s="288"/>
      <c r="K1004" s="287"/>
      <c r="L1004" s="288"/>
      <c r="M1004" s="287"/>
      <c r="N1004" s="288"/>
      <c r="O1004" s="287"/>
      <c r="P1004" s="288"/>
      <c r="Q1004" s="287"/>
      <c r="R1004" s="288"/>
      <c r="S1004" s="287"/>
      <c r="T1004" s="288"/>
      <c r="U1004" s="287"/>
      <c r="V1004" s="288"/>
      <c r="W1004" s="287"/>
      <c r="X1004" s="288"/>
      <c r="Y1004" s="287"/>
      <c r="Z1004" s="65"/>
    </row>
    <row r="1005">
      <c r="A1005" s="215"/>
      <c r="B1005" s="289"/>
      <c r="C1005" s="289"/>
      <c r="D1005" s="288"/>
      <c r="E1005" s="287"/>
      <c r="F1005" s="288"/>
      <c r="G1005" s="287"/>
      <c r="H1005" s="288"/>
      <c r="I1005" s="287"/>
      <c r="J1005" s="288"/>
      <c r="K1005" s="287"/>
      <c r="L1005" s="288"/>
      <c r="M1005" s="287"/>
      <c r="N1005" s="288"/>
      <c r="O1005" s="287"/>
      <c r="P1005" s="288"/>
      <c r="Q1005" s="287"/>
      <c r="R1005" s="288"/>
      <c r="S1005" s="287"/>
      <c r="T1005" s="288"/>
      <c r="U1005" s="287"/>
      <c r="V1005" s="288"/>
      <c r="W1005" s="287"/>
      <c r="X1005" s="288"/>
      <c r="Y1005" s="287"/>
      <c r="Z1005" s="65"/>
    </row>
    <row r="1006">
      <c r="A1006" s="215"/>
      <c r="B1006" s="289"/>
      <c r="C1006" s="289"/>
      <c r="D1006" s="288"/>
      <c r="E1006" s="287"/>
      <c r="F1006" s="288"/>
      <c r="G1006" s="287"/>
      <c r="H1006" s="288"/>
      <c r="I1006" s="287"/>
      <c r="J1006" s="288"/>
      <c r="K1006" s="287"/>
      <c r="L1006" s="288"/>
      <c r="M1006" s="287"/>
      <c r="N1006" s="288"/>
      <c r="O1006" s="287"/>
      <c r="P1006" s="288"/>
      <c r="Q1006" s="287"/>
      <c r="R1006" s="288"/>
      <c r="S1006" s="287"/>
      <c r="T1006" s="288"/>
      <c r="U1006" s="287"/>
      <c r="V1006" s="288"/>
      <c r="W1006" s="287"/>
      <c r="X1006" s="288"/>
      <c r="Y1006" s="287"/>
      <c r="Z1006" s="65"/>
    </row>
    <row r="1007">
      <c r="A1007" s="215"/>
      <c r="B1007" s="289"/>
      <c r="C1007" s="289"/>
      <c r="D1007" s="288"/>
      <c r="E1007" s="287"/>
      <c r="F1007" s="288"/>
      <c r="G1007" s="287"/>
      <c r="H1007" s="288"/>
      <c r="I1007" s="287"/>
      <c r="J1007" s="288"/>
      <c r="K1007" s="287"/>
      <c r="L1007" s="288"/>
      <c r="M1007" s="287"/>
      <c r="N1007" s="288"/>
      <c r="O1007" s="287"/>
      <c r="P1007" s="288"/>
      <c r="Q1007" s="287"/>
      <c r="R1007" s="288"/>
      <c r="S1007" s="287"/>
      <c r="T1007" s="288"/>
      <c r="U1007" s="287"/>
      <c r="V1007" s="288"/>
      <c r="W1007" s="287"/>
      <c r="X1007" s="288"/>
      <c r="Y1007" s="287"/>
      <c r="Z1007" s="65"/>
    </row>
    <row r="1008">
      <c r="A1008" s="215"/>
      <c r="B1008" s="289"/>
      <c r="C1008" s="289"/>
      <c r="D1008" s="288"/>
      <c r="E1008" s="287"/>
      <c r="F1008" s="288"/>
      <c r="G1008" s="287"/>
      <c r="H1008" s="288"/>
      <c r="I1008" s="287"/>
      <c r="J1008" s="288"/>
      <c r="K1008" s="287"/>
      <c r="L1008" s="288"/>
      <c r="M1008" s="287"/>
      <c r="N1008" s="288"/>
      <c r="O1008" s="287"/>
      <c r="P1008" s="288"/>
      <c r="Q1008" s="287"/>
      <c r="R1008" s="288"/>
      <c r="S1008" s="287"/>
      <c r="T1008" s="288"/>
      <c r="U1008" s="287"/>
      <c r="V1008" s="288"/>
      <c r="W1008" s="287"/>
      <c r="X1008" s="288"/>
      <c r="Y1008" s="287"/>
      <c r="Z1008" s="65"/>
    </row>
    <row r="1009">
      <c r="A1009" s="215"/>
      <c r="B1009" s="289"/>
      <c r="C1009" s="289"/>
      <c r="D1009" s="288"/>
      <c r="E1009" s="287"/>
      <c r="F1009" s="288"/>
      <c r="G1009" s="287"/>
      <c r="H1009" s="288"/>
      <c r="I1009" s="287"/>
      <c r="J1009" s="288"/>
      <c r="K1009" s="287"/>
      <c r="L1009" s="288"/>
      <c r="M1009" s="287"/>
      <c r="N1009" s="288"/>
      <c r="O1009" s="287"/>
      <c r="P1009" s="288"/>
      <c r="Q1009" s="287"/>
      <c r="R1009" s="288"/>
      <c r="S1009" s="287"/>
      <c r="T1009" s="288"/>
      <c r="U1009" s="287"/>
      <c r="V1009" s="288"/>
      <c r="W1009" s="287"/>
      <c r="X1009" s="288"/>
      <c r="Y1009" s="287"/>
      <c r="Z1009" s="65"/>
    </row>
    <row r="1010">
      <c r="A1010" s="215"/>
      <c r="B1010" s="289"/>
      <c r="C1010" s="289"/>
      <c r="D1010" s="288"/>
      <c r="E1010" s="287"/>
      <c r="F1010" s="288"/>
      <c r="G1010" s="287"/>
      <c r="H1010" s="288"/>
      <c r="I1010" s="287"/>
      <c r="J1010" s="288"/>
      <c r="K1010" s="287"/>
      <c r="L1010" s="288"/>
      <c r="M1010" s="287"/>
      <c r="N1010" s="288"/>
      <c r="O1010" s="287"/>
      <c r="P1010" s="288"/>
      <c r="Q1010" s="287"/>
      <c r="R1010" s="288"/>
      <c r="S1010" s="287"/>
      <c r="T1010" s="288"/>
      <c r="U1010" s="287"/>
      <c r="V1010" s="288"/>
      <c r="W1010" s="287"/>
      <c r="X1010" s="288"/>
      <c r="Y1010" s="287"/>
      <c r="Z1010" s="65"/>
    </row>
    <row r="1011">
      <c r="A1011" s="215"/>
      <c r="B1011" s="289"/>
      <c r="C1011" s="289"/>
      <c r="D1011" s="288"/>
      <c r="E1011" s="287"/>
      <c r="F1011" s="288"/>
      <c r="G1011" s="287"/>
      <c r="H1011" s="288"/>
      <c r="I1011" s="287"/>
      <c r="J1011" s="288"/>
      <c r="K1011" s="287"/>
      <c r="L1011" s="288"/>
      <c r="M1011" s="287"/>
      <c r="N1011" s="288"/>
      <c r="O1011" s="287"/>
      <c r="P1011" s="288"/>
      <c r="Q1011" s="287"/>
      <c r="R1011" s="288"/>
      <c r="S1011" s="287"/>
      <c r="T1011" s="288"/>
      <c r="U1011" s="287"/>
      <c r="V1011" s="288"/>
      <c r="W1011" s="287"/>
      <c r="X1011" s="288"/>
      <c r="Y1011" s="287"/>
      <c r="Z1011" s="65"/>
    </row>
    <row r="1012">
      <c r="A1012" s="215"/>
      <c r="B1012" s="289"/>
      <c r="C1012" s="289"/>
      <c r="Z1012" s="65"/>
    </row>
    <row r="1013">
      <c r="A1013" s="215"/>
      <c r="B1013" s="289"/>
      <c r="C1013" s="289"/>
      <c r="Z1013" s="65"/>
    </row>
  </sheetData>
  <mergeCells count="14">
    <mergeCell ref="B10:C12"/>
    <mergeCell ref="B13:C15"/>
    <mergeCell ref="B16:C16"/>
    <mergeCell ref="B17:C19"/>
    <mergeCell ref="B20:C22"/>
    <mergeCell ref="B23:C25"/>
    <mergeCell ref="B26:C28"/>
    <mergeCell ref="A1:A4"/>
    <mergeCell ref="B1:C1"/>
    <mergeCell ref="B2:C2"/>
    <mergeCell ref="B3:C3"/>
    <mergeCell ref="B4:B7"/>
    <mergeCell ref="B8:C8"/>
    <mergeCell ref="B9:C9"/>
  </mergeCells>
  <hyperlinks>
    <hyperlink r:id="rId1" location="dancing%20lights_phb" ref="F2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12.63"/>
    <col customWidth="1" min="4" max="4" width="7.63"/>
    <col customWidth="1" min="5" max="5" width="5.13"/>
    <col customWidth="1" min="8" max="8" width="7.63"/>
    <col customWidth="1" min="9" max="9" width="5.13"/>
    <col customWidth="1" min="12" max="12" width="7.63"/>
    <col customWidth="1" min="13" max="13" width="5.13"/>
    <col customWidth="1" min="16" max="16" width="7.63"/>
    <col customWidth="1" min="17" max="17" width="5.13"/>
    <col customWidth="1" min="20" max="20" width="7.63"/>
    <col customWidth="1" min="21" max="21" width="5.13"/>
  </cols>
  <sheetData>
    <row r="1">
      <c r="A1" s="290" t="s">
        <v>233</v>
      </c>
      <c r="B1" s="126"/>
      <c r="C1" s="126"/>
      <c r="D1" s="126"/>
      <c r="E1" s="126"/>
      <c r="F1" s="126"/>
      <c r="G1" s="126"/>
      <c r="H1" s="291"/>
      <c r="I1" s="292" t="s">
        <v>234</v>
      </c>
      <c r="J1" s="126"/>
      <c r="K1" s="126"/>
      <c r="L1" s="126"/>
      <c r="M1" s="126"/>
      <c r="N1" s="126"/>
      <c r="O1" s="126"/>
      <c r="P1" s="2"/>
      <c r="Q1" s="293" t="s">
        <v>235</v>
      </c>
      <c r="R1" s="126"/>
      <c r="S1" s="126"/>
      <c r="T1" s="126"/>
      <c r="U1" s="126"/>
      <c r="V1" s="126"/>
      <c r="W1" s="126"/>
      <c r="X1" s="2"/>
      <c r="Y1" s="2"/>
      <c r="Z1" s="2"/>
      <c r="AA1" s="2"/>
      <c r="AB1" s="2"/>
    </row>
    <row r="2">
      <c r="A2" s="294" t="str">
        <f>IFERROR(__xludf.DUMMYFUNCTION("FILTER('Battle Rager'!$B$3:$B$13,'Battle Rager'!$D$3:$D$13&lt;&gt;""—"")"),"1st")</f>
        <v>1st</v>
      </c>
      <c r="B2" s="295" t="str">
        <f>IFERROR(__xludf.DUMMYFUNCTION("FILTER('Battle Rager'!$D$3:$D$13,'Battle Rager'!$D$3:$D$13&lt;&gt;""—"")"),"Rage")</f>
        <v>Rage</v>
      </c>
      <c r="C2" s="11"/>
      <c r="D2" s="296"/>
      <c r="E2" s="294" t="str">
        <f>IFERROR(__xludf.DUMMYFUNCTION("FILTER('Battle Rager'!$B$14:$B$23,'Battle Rager'!$D$14:$D$23&lt;&gt;""—"")"),"11th")</f>
        <v>11th</v>
      </c>
      <c r="F2" s="297" t="str">
        <f>IFERROR(__xludf.DUMMYFUNCTION("FILTER('Battle Rager'!$D$14:$D$23,'Battle Rager'!$D$14:$D$23&lt;&gt;""—"")"),"Relentless Rage")</f>
        <v>Relentless Rage</v>
      </c>
      <c r="G2" s="11"/>
      <c r="H2" s="298"/>
      <c r="I2" s="299" t="str">
        <f>IFERROR(__xludf.DUMMYFUNCTION("FILTER(Mage!$B$4:$B$15,Mage!$D$4:$D$15&lt;&gt;""—"")"),"1st")</f>
        <v>1st</v>
      </c>
      <c r="J2" s="300" t="str">
        <f>IFERROR(__xludf.DUMMYFUNCTION("FILTER(Mage!$D$4:$D$15,Mage!$D$4:$D$15&lt;&gt;""—"")"),"Arcane Recovery")</f>
        <v>Arcane Recovery</v>
      </c>
      <c r="K2" s="11"/>
      <c r="L2" s="299"/>
      <c r="M2" s="299" t="str">
        <f>IFERROR(__xludf.DUMMYFUNCTION("FILTER(Mage!$B$16:$B$24,Mage!$D$16:$D$24&lt;&gt;""—"")"),"12th")</f>
        <v>12th</v>
      </c>
      <c r="N2" s="300" t="str">
        <f>IFERROR(__xludf.DUMMYFUNCTION("FILTER(Mage!$D$16:$D$24,Mage!$D$16:$D$24&lt;&gt;""—"")"),"Ability Score Improvement")</f>
        <v>Ability Score Improvement</v>
      </c>
      <c r="O2" s="11"/>
      <c r="P2" s="2"/>
      <c r="Q2" s="299" t="str">
        <f>IFERROR(__xludf.DUMMYFUNCTION("FILTER(Spellborn!$B$4:$B$15,Spellborn!$D$4:$D$15&lt;&gt;""—"")"),"1st")</f>
        <v>1st</v>
      </c>
      <c r="R2" s="300" t="str">
        <f>IFERROR(__xludf.DUMMYFUNCTION("FILTER(Spellborn!$D$4:$D$15,Spellborn!$D$4:$D$15&lt;&gt;""—"")"),"Spellcasting")</f>
        <v>Spellcasting</v>
      </c>
      <c r="S2" s="11"/>
      <c r="T2" s="299"/>
      <c r="U2" s="299" t="str">
        <f>IFERROR(__xludf.DUMMYFUNCTION("FILTER(Spellborn!$B$16:$B$24,Spellborn!$D$16:$D$24&lt;&gt;""—"")"),"12th")</f>
        <v>12th</v>
      </c>
      <c r="V2" s="300" t="str">
        <f>IFERROR(__xludf.DUMMYFUNCTION("FILTER(Spellborn!$D$16:$D$24,Spellborn!$D$16:$D$24&lt;&gt;""—"")"),"Ability Score Improvement")</f>
        <v>Ability Score Improvement</v>
      </c>
      <c r="W2" s="11"/>
      <c r="X2" s="2"/>
      <c r="Y2" s="2"/>
      <c r="Z2" s="2"/>
      <c r="AA2" s="2"/>
      <c r="AB2" s="2"/>
    </row>
    <row r="3">
      <c r="A3" s="301" t="str">
        <f>IFERROR(__xludf.DUMMYFUNCTION("""COMPUTED_VALUE"""),"1st")</f>
        <v>1st</v>
      </c>
      <c r="B3" s="295" t="str">
        <f>IFERROR(__xludf.DUMMYFUNCTION("""COMPUTED_VALUE"""),"Unarmored Defense")</f>
        <v>Unarmored Defense</v>
      </c>
      <c r="C3" s="11"/>
      <c r="D3" s="296"/>
      <c r="E3" s="301" t="str">
        <f>IFERROR(__xludf.DUMMYFUNCTION("""COMPUTED_VALUE"""),"12th")</f>
        <v>12th</v>
      </c>
      <c r="F3" s="302" t="str">
        <f>IFERROR(__xludf.DUMMYFUNCTION("""COMPUTED_VALUE"""),"Ability Score Improvement")</f>
        <v>Ability Score Improvement</v>
      </c>
      <c r="G3" s="32"/>
      <c r="H3" s="298"/>
      <c r="I3" s="299" t="str">
        <f>IFERROR(__xludf.DUMMYFUNCTION("""COMPUTED_VALUE"""),"1st")</f>
        <v>1st</v>
      </c>
      <c r="J3" s="303" t="str">
        <f>IFERROR(__xludf.DUMMYFUNCTION("""COMPUTED_VALUE"""),"Spellcasting")</f>
        <v>Spellcasting</v>
      </c>
      <c r="K3" s="32"/>
      <c r="L3" s="304"/>
      <c r="M3" s="304" t="str">
        <f>IFERROR(__xludf.DUMMYFUNCTION("""COMPUTED_VALUE"""),"14th")</f>
        <v>14th</v>
      </c>
      <c r="N3" s="305" t="str">
        <f>IFERROR(__xludf.DUMMYFUNCTION("""COMPUTED_VALUE"""),"Arcane Recovery (3)")</f>
        <v>Arcane Recovery (3)</v>
      </c>
      <c r="O3" s="32"/>
      <c r="P3" s="2"/>
      <c r="Q3" s="304" t="str">
        <f>IFERROR(__xludf.DUMMYFUNCTION("""COMPUTED_VALUE"""),"1st")</f>
        <v>1st</v>
      </c>
      <c r="R3" s="303" t="str">
        <f>IFERROR(__xludf.DUMMYFUNCTION("""COMPUTED_VALUE"""),"Sorcerous Origin")</f>
        <v>Sorcerous Origin</v>
      </c>
      <c r="S3" s="32"/>
      <c r="T3" s="304"/>
      <c r="U3" s="304" t="str">
        <f>IFERROR(__xludf.DUMMYFUNCTION("""COMPUTED_VALUE"""),"16th")</f>
        <v>16th</v>
      </c>
      <c r="V3" s="305" t="str">
        <f>IFERROR(__xludf.DUMMYFUNCTION("""COMPUTED_VALUE"""),"Ability Score Improvement")</f>
        <v>Ability Score Improvement</v>
      </c>
      <c r="W3" s="32"/>
      <c r="X3" s="2"/>
      <c r="Y3" s="2"/>
      <c r="Z3" s="2"/>
      <c r="AA3" s="2"/>
      <c r="AB3" s="2"/>
    </row>
    <row r="4">
      <c r="A4" s="301" t="str">
        <f>IFERROR(__xludf.DUMMYFUNCTION("""COMPUTED_VALUE"""),"2nd")</f>
        <v>2nd</v>
      </c>
      <c r="B4" s="295" t="str">
        <f>IFERROR(__xludf.DUMMYFUNCTION("""COMPUTED_VALUE"""),"Reckless Attack")</f>
        <v>Reckless Attack</v>
      </c>
      <c r="C4" s="11"/>
      <c r="D4" s="296"/>
      <c r="E4" s="301" t="str">
        <f>IFERROR(__xludf.DUMMYFUNCTION("""COMPUTED_VALUE"""),"13th")</f>
        <v>13th</v>
      </c>
      <c r="F4" s="302" t="str">
        <f>IFERROR(__xludf.DUMMYFUNCTION("""COMPUTED_VALUE"""),"Brutal Critical (2 dice)")</f>
        <v>Brutal Critical (2 dice)</v>
      </c>
      <c r="G4" s="32"/>
      <c r="H4" s="298"/>
      <c r="I4" s="299" t="str">
        <f>IFERROR(__xludf.DUMMYFUNCTION("""COMPUTED_VALUE"""),"4th")</f>
        <v>4th</v>
      </c>
      <c r="J4" s="305" t="str">
        <f>IFERROR(__xludf.DUMMYFUNCTION("""COMPUTED_VALUE"""),"Ability Score Improvement")</f>
        <v>Ability Score Improvement</v>
      </c>
      <c r="K4" s="32"/>
      <c r="L4" s="304"/>
      <c r="M4" s="304" t="str">
        <f>IFERROR(__xludf.DUMMYFUNCTION("""COMPUTED_VALUE"""),"16th")</f>
        <v>16th</v>
      </c>
      <c r="N4" s="305" t="str">
        <f>IFERROR(__xludf.DUMMYFUNCTION("""COMPUTED_VALUE"""),"Ability Score Improvement")</f>
        <v>Ability Score Improvement</v>
      </c>
      <c r="O4" s="32"/>
      <c r="P4" s="2"/>
      <c r="Q4" s="299" t="str">
        <f>IFERROR(__xludf.DUMMYFUNCTION("""COMPUTED_VALUE"""),"2nd")</f>
        <v>2nd</v>
      </c>
      <c r="R4" s="305" t="str">
        <f>IFERROR(__xludf.DUMMYFUNCTION("""COMPUTED_VALUE"""),"Font of Magic")</f>
        <v>Font of Magic</v>
      </c>
      <c r="S4" s="32"/>
      <c r="T4" s="304"/>
      <c r="U4" s="304" t="str">
        <f>IFERROR(__xludf.DUMMYFUNCTION("""COMPUTED_VALUE"""),"17th")</f>
        <v>17th</v>
      </c>
      <c r="V4" s="305" t="str">
        <f>IFERROR(__xludf.DUMMYFUNCTION("""COMPUTED_VALUE"""),"Metamagic")</f>
        <v>Metamagic</v>
      </c>
      <c r="W4" s="32"/>
      <c r="X4" s="2"/>
      <c r="Y4" s="2"/>
      <c r="Z4" s="2"/>
      <c r="AA4" s="2"/>
      <c r="AB4" s="2"/>
    </row>
    <row r="5">
      <c r="A5" s="301" t="str">
        <f>IFERROR(__xludf.DUMMYFUNCTION("""COMPUTED_VALUE"""),"4th")</f>
        <v>4th</v>
      </c>
      <c r="B5" s="306" t="str">
        <f>IFERROR(__xludf.DUMMYFUNCTION("""COMPUTED_VALUE"""),"Ability Score Improvement")</f>
        <v>Ability Score Improvement</v>
      </c>
      <c r="C5" s="32"/>
      <c r="D5" s="307"/>
      <c r="E5" s="301" t="str">
        <f>IFERROR(__xludf.DUMMYFUNCTION("""COMPUTED_VALUE"""),"15th")</f>
        <v>15th</v>
      </c>
      <c r="F5" s="302" t="str">
        <f>IFERROR(__xludf.DUMMYFUNCTION("""COMPUTED_VALUE"""),"Persistent Rage")</f>
        <v>Persistent Rage</v>
      </c>
      <c r="G5" s="32"/>
      <c r="H5" s="298"/>
      <c r="I5" s="304" t="str">
        <f>IFERROR(__xludf.DUMMYFUNCTION("""COMPUTED_VALUE"""),"6th")</f>
        <v>6th</v>
      </c>
      <c r="J5" s="303" t="str">
        <f>IFERROR(__xludf.DUMMYFUNCTION("""COMPUTED_VALUE"""),"Arcane Recovery (2)")</f>
        <v>Arcane Recovery (2)</v>
      </c>
      <c r="K5" s="32"/>
      <c r="L5" s="304"/>
      <c r="M5" s="304" t="str">
        <f>IFERROR(__xludf.DUMMYFUNCTION("""COMPUTED_VALUE"""),"18th")</f>
        <v>18th</v>
      </c>
      <c r="N5" s="303" t="str">
        <f>IFERROR(__xludf.DUMMYFUNCTION("""COMPUTED_VALUE"""),"Spell Mastery")</f>
        <v>Spell Mastery</v>
      </c>
      <c r="O5" s="32"/>
      <c r="P5" s="2"/>
      <c r="Q5" s="304" t="str">
        <f>IFERROR(__xludf.DUMMYFUNCTION("""COMPUTED_VALUE"""),"3rd")</f>
        <v>3rd</v>
      </c>
      <c r="R5" s="303" t="str">
        <f>IFERROR(__xludf.DUMMYFUNCTION("""COMPUTED_VALUE"""),"Metamagic")</f>
        <v>Metamagic</v>
      </c>
      <c r="S5" s="32"/>
      <c r="T5" s="304"/>
      <c r="U5" s="304" t="str">
        <f>IFERROR(__xludf.DUMMYFUNCTION("""COMPUTED_VALUE"""),"19th")</f>
        <v>19th</v>
      </c>
      <c r="V5" s="303" t="str">
        <f>IFERROR(__xludf.DUMMYFUNCTION("""COMPUTED_VALUE"""),"Ability Score Improvement")</f>
        <v>Ability Score Improvement</v>
      </c>
      <c r="W5" s="32"/>
      <c r="X5" s="2"/>
      <c r="Y5" s="2"/>
      <c r="Z5" s="2"/>
      <c r="AA5" s="2"/>
      <c r="AB5" s="2"/>
    </row>
    <row r="6">
      <c r="A6" s="301" t="str">
        <f>IFERROR(__xludf.DUMMYFUNCTION("""COMPUTED_VALUE"""),"5th")</f>
        <v>5th</v>
      </c>
      <c r="B6" s="306" t="str">
        <f>IFERROR(__xludf.DUMMYFUNCTION("""COMPUTED_VALUE"""),"Extra Attack")</f>
        <v>Extra Attack</v>
      </c>
      <c r="C6" s="32"/>
      <c r="D6" s="307"/>
      <c r="E6" s="301" t="str">
        <f>IFERROR(__xludf.DUMMYFUNCTION("""COMPUTED_VALUE"""),"16th")</f>
        <v>16th</v>
      </c>
      <c r="F6" s="302" t="str">
        <f>IFERROR(__xludf.DUMMYFUNCTION("""COMPUTED_VALUE"""),"Ability Score Improvement")</f>
        <v>Ability Score Improvement</v>
      </c>
      <c r="G6" s="32"/>
      <c r="H6" s="298"/>
      <c r="I6" s="304" t="str">
        <f>IFERROR(__xludf.DUMMYFUNCTION("""COMPUTED_VALUE"""),"8th")</f>
        <v>8th</v>
      </c>
      <c r="J6" s="303" t="str">
        <f>IFERROR(__xludf.DUMMYFUNCTION("""COMPUTED_VALUE"""),"Ability Score Improvement")</f>
        <v>Ability Score Improvement</v>
      </c>
      <c r="K6" s="32"/>
      <c r="L6" s="304"/>
      <c r="M6" s="304" t="str">
        <f>IFERROR(__xludf.DUMMYFUNCTION("""COMPUTED_VALUE"""),"19th")</f>
        <v>19th</v>
      </c>
      <c r="N6" s="305" t="str">
        <f>IFERROR(__xludf.DUMMYFUNCTION("""COMPUTED_VALUE"""),"Ability Score Improvement")</f>
        <v>Ability Score Improvement</v>
      </c>
      <c r="O6" s="32"/>
      <c r="P6" s="2"/>
      <c r="Q6" s="304" t="str">
        <f>IFERROR(__xludf.DUMMYFUNCTION("""COMPUTED_VALUE"""),"4th")</f>
        <v>4th</v>
      </c>
      <c r="R6" s="303" t="str">
        <f>IFERROR(__xludf.DUMMYFUNCTION("""COMPUTED_VALUE"""),"Ability Score Improvement")</f>
        <v>Ability Score Improvement</v>
      </c>
      <c r="S6" s="32"/>
      <c r="T6" s="304"/>
      <c r="U6" s="304" t="str">
        <f>IFERROR(__xludf.DUMMYFUNCTION("""COMPUTED_VALUE"""),"20th")</f>
        <v>20th</v>
      </c>
      <c r="V6" s="305" t="str">
        <f>IFERROR(__xludf.DUMMYFUNCTION("""COMPUTED_VALUE"""),"Sorcerous Restoration")</f>
        <v>Sorcerous Restoration</v>
      </c>
      <c r="W6" s="32"/>
      <c r="X6" s="2"/>
      <c r="Y6" s="2"/>
      <c r="Z6" s="2"/>
      <c r="AA6" s="2"/>
      <c r="AB6" s="2"/>
    </row>
    <row r="7">
      <c r="A7" s="301" t="str">
        <f>IFERROR(__xludf.DUMMYFUNCTION("""COMPUTED_VALUE"""),"7th")</f>
        <v>7th</v>
      </c>
      <c r="B7" s="306" t="str">
        <f>IFERROR(__xludf.DUMMYFUNCTION("""COMPUTED_VALUE"""),"Feral Instinct")</f>
        <v>Feral Instinct</v>
      </c>
      <c r="C7" s="32"/>
      <c r="D7" s="307"/>
      <c r="E7" s="301" t="str">
        <f>IFERROR(__xludf.DUMMYFUNCTION("""COMPUTED_VALUE"""),"17th")</f>
        <v>17th</v>
      </c>
      <c r="F7" s="302" t="str">
        <f>IFERROR(__xludf.DUMMYFUNCTION("""COMPUTED_VALUE"""),"Brutal Critical (3 dice)")</f>
        <v>Brutal Critical (3 dice)</v>
      </c>
      <c r="G7" s="32"/>
      <c r="H7" s="298"/>
      <c r="I7" s="304"/>
      <c r="J7" s="303"/>
      <c r="K7" s="32"/>
      <c r="L7" s="304"/>
      <c r="M7" s="304" t="str">
        <f>IFERROR(__xludf.DUMMYFUNCTION("""COMPUTED_VALUE"""),"20th")</f>
        <v>20th</v>
      </c>
      <c r="N7" s="303" t="str">
        <f>IFERROR(__xludf.DUMMYFUNCTION("""COMPUTED_VALUE"""),"Signature Spells")</f>
        <v>Signature Spells</v>
      </c>
      <c r="O7" s="32"/>
      <c r="P7" s="2"/>
      <c r="Q7" s="304" t="str">
        <f>IFERROR(__xludf.DUMMYFUNCTION("""COMPUTED_VALUE"""),"8th")</f>
        <v>8th</v>
      </c>
      <c r="R7" s="303" t="str">
        <f>IFERROR(__xludf.DUMMYFUNCTION("""COMPUTED_VALUE"""),"Ability Score Improvement")</f>
        <v>Ability Score Improvement</v>
      </c>
      <c r="S7" s="32"/>
      <c r="T7" s="304"/>
      <c r="U7" s="304"/>
      <c r="V7" s="303"/>
      <c r="W7" s="32"/>
      <c r="X7" s="2"/>
      <c r="Y7" s="2"/>
      <c r="Z7" s="2"/>
      <c r="AA7" s="2"/>
      <c r="AB7" s="2"/>
    </row>
    <row r="8">
      <c r="A8" s="301" t="str">
        <f>IFERROR(__xludf.DUMMYFUNCTION("""COMPUTED_VALUE"""),"8th")</f>
        <v>8th</v>
      </c>
      <c r="B8" s="306" t="str">
        <f>IFERROR(__xludf.DUMMYFUNCTION("""COMPUTED_VALUE"""),"Ability Score Improvement")</f>
        <v>Ability Score Improvement</v>
      </c>
      <c r="C8" s="32"/>
      <c r="D8" s="307"/>
      <c r="E8" s="301" t="str">
        <f>IFERROR(__xludf.DUMMYFUNCTION("""COMPUTED_VALUE"""),"18th")</f>
        <v>18th</v>
      </c>
      <c r="F8" s="302" t="str">
        <f>IFERROR(__xludf.DUMMYFUNCTION("""COMPUTED_VALUE"""),"Indomitable Might")</f>
        <v>Indomitable Might</v>
      </c>
      <c r="G8" s="32"/>
      <c r="H8" s="298"/>
      <c r="I8" s="304"/>
      <c r="J8" s="303"/>
      <c r="K8" s="32"/>
      <c r="L8" s="308"/>
      <c r="M8" s="304"/>
      <c r="N8" s="309"/>
      <c r="O8" s="32"/>
      <c r="P8" s="2"/>
      <c r="Q8" s="304" t="str">
        <f>IFERROR(__xludf.DUMMYFUNCTION("""COMPUTED_VALUE"""),"10th")</f>
        <v>10th</v>
      </c>
      <c r="R8" s="303" t="str">
        <f>IFERROR(__xludf.DUMMYFUNCTION("""COMPUTED_VALUE"""),"Metamagic")</f>
        <v>Metamagic</v>
      </c>
      <c r="S8" s="32"/>
      <c r="T8" s="308"/>
      <c r="U8" s="304"/>
      <c r="V8" s="309"/>
      <c r="W8" s="32"/>
      <c r="X8" s="2"/>
      <c r="Y8" s="2"/>
      <c r="Z8" s="2"/>
      <c r="AA8" s="2"/>
      <c r="AB8" s="2"/>
    </row>
    <row r="9">
      <c r="A9" s="301" t="str">
        <f>IFERROR(__xludf.DUMMYFUNCTION("""COMPUTED_VALUE"""),"9th")</f>
        <v>9th</v>
      </c>
      <c r="B9" s="306" t="str">
        <f>IFERROR(__xludf.DUMMYFUNCTION("""COMPUTED_VALUE"""),"Brutal Critical (1 die)")</f>
        <v>Brutal Critical (1 die)</v>
      </c>
      <c r="C9" s="32"/>
      <c r="D9" s="307"/>
      <c r="E9" s="301" t="str">
        <f>IFERROR(__xludf.DUMMYFUNCTION("""COMPUTED_VALUE"""),"19th")</f>
        <v>19th</v>
      </c>
      <c r="F9" s="302" t="str">
        <f>IFERROR(__xludf.DUMMYFUNCTION("""COMPUTED_VALUE"""),"Ability Score Improvement")</f>
        <v>Ability Score Improvement</v>
      </c>
      <c r="G9" s="32"/>
      <c r="H9" s="298"/>
      <c r="I9" s="304"/>
      <c r="J9" s="303"/>
      <c r="K9" s="32"/>
      <c r="L9" s="308"/>
      <c r="M9" s="304"/>
      <c r="N9" s="309"/>
      <c r="O9" s="32"/>
      <c r="P9" s="2"/>
      <c r="Q9" s="304"/>
      <c r="R9" s="303"/>
      <c r="S9" s="32"/>
      <c r="T9" s="308"/>
      <c r="U9" s="304"/>
      <c r="V9" s="309"/>
      <c r="W9" s="32"/>
      <c r="X9" s="2"/>
      <c r="Y9" s="2"/>
      <c r="Z9" s="2"/>
      <c r="AA9" s="2"/>
      <c r="AB9" s="2"/>
    </row>
    <row r="10">
      <c r="A10" s="304"/>
      <c r="B10" s="306"/>
      <c r="C10" s="32"/>
      <c r="D10" s="307"/>
      <c r="E10" s="301" t="str">
        <f>IFERROR(__xludf.DUMMYFUNCTION("""COMPUTED_VALUE"""),"20th")</f>
        <v>20th</v>
      </c>
      <c r="F10" s="302" t="str">
        <f>IFERROR(__xludf.DUMMYFUNCTION("""COMPUTED_VALUE"""),"Primal Champion")</f>
        <v>Primal Champion</v>
      </c>
      <c r="G10" s="32"/>
      <c r="H10" s="298"/>
      <c r="I10" s="304"/>
      <c r="J10" s="303"/>
      <c r="K10" s="32"/>
      <c r="L10" s="308"/>
      <c r="M10" s="304"/>
      <c r="N10" s="309"/>
      <c r="O10" s="32"/>
      <c r="P10" s="2"/>
      <c r="Q10" s="304"/>
      <c r="R10" s="303"/>
      <c r="S10" s="32"/>
      <c r="T10" s="308"/>
      <c r="U10" s="304"/>
      <c r="V10" s="309"/>
      <c r="W10" s="32"/>
      <c r="X10" s="2"/>
      <c r="Y10" s="2"/>
      <c r="Z10" s="2"/>
      <c r="AA10" s="2"/>
      <c r="AB10" s="2"/>
    </row>
    <row r="11">
      <c r="A11" s="304"/>
      <c r="B11" s="306"/>
      <c r="C11" s="306"/>
      <c r="D11" s="307"/>
      <c r="E11" s="304"/>
      <c r="F11" s="302"/>
      <c r="G11" s="302"/>
      <c r="H11" s="298"/>
      <c r="I11" s="304"/>
      <c r="J11" s="303"/>
      <c r="K11" s="303"/>
      <c r="L11" s="308"/>
      <c r="M11" s="304"/>
      <c r="N11" s="309"/>
      <c r="O11" s="309"/>
      <c r="P11" s="2"/>
      <c r="Q11" s="304"/>
      <c r="R11" s="303"/>
      <c r="S11" s="303"/>
      <c r="T11" s="308"/>
      <c r="U11" s="304"/>
      <c r="V11" s="309"/>
      <c r="W11" s="309"/>
      <c r="X11" s="2"/>
      <c r="Y11" s="2"/>
      <c r="Z11" s="2"/>
      <c r="AA11" s="2"/>
      <c r="AB11" s="2"/>
    </row>
    <row r="12">
      <c r="A12" s="310"/>
      <c r="B12" s="311"/>
      <c r="C12" s="311"/>
      <c r="D12" s="312"/>
      <c r="E12" s="310"/>
      <c r="F12" s="313"/>
      <c r="G12" s="313"/>
      <c r="H12" s="298"/>
      <c r="I12" s="310"/>
      <c r="J12" s="314"/>
      <c r="K12" s="314"/>
      <c r="L12" s="315"/>
      <c r="M12" s="310"/>
      <c r="N12" s="316"/>
      <c r="O12" s="316"/>
      <c r="P12" s="2"/>
      <c r="Q12" s="310"/>
      <c r="R12" s="314"/>
      <c r="S12" s="314"/>
      <c r="T12" s="315"/>
      <c r="U12" s="310"/>
      <c r="V12" s="316"/>
      <c r="W12" s="316"/>
      <c r="X12" s="2"/>
      <c r="Y12" s="2"/>
      <c r="Z12" s="2"/>
      <c r="AA12" s="2"/>
      <c r="AB12" s="2"/>
    </row>
    <row r="13">
      <c r="A13" s="317"/>
      <c r="B13" s="318"/>
      <c r="C13" s="318"/>
      <c r="D13" s="319"/>
      <c r="E13" s="317"/>
      <c r="F13" s="320"/>
      <c r="G13" s="320"/>
      <c r="H13" s="298"/>
      <c r="I13" s="317"/>
      <c r="J13" s="321"/>
      <c r="K13" s="321"/>
      <c r="L13" s="322"/>
      <c r="M13" s="317"/>
      <c r="N13" s="323"/>
      <c r="O13" s="323"/>
      <c r="P13" s="2"/>
      <c r="Q13" s="317"/>
      <c r="R13" s="321"/>
      <c r="S13" s="321"/>
      <c r="T13" s="322"/>
      <c r="U13" s="317"/>
      <c r="V13" s="323"/>
      <c r="W13" s="323"/>
      <c r="X13" s="2"/>
      <c r="Y13" s="2"/>
      <c r="Z13" s="2"/>
      <c r="AA13" s="2"/>
      <c r="AB13" s="2"/>
    </row>
    <row r="14">
      <c r="A14" s="298"/>
      <c r="B14" s="298"/>
      <c r="C14" s="298"/>
      <c r="D14" s="298"/>
      <c r="E14" s="298"/>
      <c r="F14" s="298"/>
      <c r="G14" s="298"/>
      <c r="H14" s="298"/>
      <c r="I14" s="291"/>
      <c r="J14" s="291"/>
      <c r="K14" s="2"/>
      <c r="L14" s="2"/>
      <c r="M14" s="2"/>
      <c r="N14" s="2"/>
      <c r="O14" s="2"/>
      <c r="P14" s="2"/>
      <c r="Q14" s="291"/>
      <c r="R14" s="291"/>
      <c r="S14" s="2"/>
      <c r="T14" s="2"/>
      <c r="U14" s="2"/>
      <c r="V14" s="2"/>
      <c r="W14" s="2"/>
      <c r="X14" s="2"/>
      <c r="Y14" s="2"/>
      <c r="Z14" s="2"/>
      <c r="AA14" s="2"/>
      <c r="AB14" s="2"/>
    </row>
    <row r="15">
      <c r="A15" s="324" t="s">
        <v>236</v>
      </c>
      <c r="B15" s="126"/>
      <c r="C15" s="126"/>
      <c r="D15" s="126"/>
      <c r="E15" s="126"/>
      <c r="F15" s="126"/>
      <c r="G15" s="126"/>
      <c r="H15" s="298"/>
      <c r="I15" s="325" t="s">
        <v>237</v>
      </c>
      <c r="J15" s="126"/>
      <c r="K15" s="126"/>
      <c r="L15" s="126"/>
      <c r="M15" s="126"/>
      <c r="N15" s="126"/>
      <c r="O15" s="126"/>
      <c r="P15" s="2"/>
      <c r="Q15" s="326" t="s">
        <v>238</v>
      </c>
      <c r="R15" s="126"/>
      <c r="S15" s="126"/>
      <c r="T15" s="126"/>
      <c r="U15" s="126"/>
      <c r="V15" s="126"/>
      <c r="W15" s="126"/>
      <c r="X15" s="2"/>
      <c r="Y15" s="2"/>
      <c r="Z15" s="2"/>
      <c r="AA15" s="2"/>
      <c r="AB15" s="2"/>
    </row>
    <row r="16">
      <c r="A16" s="294" t="str">
        <f>IFERROR(__xludf.DUMMYFUNCTION("FILTER('Eldritch Vessel'!$B$3:$B$13,'Eldritch Vessel'!$D$3:$D$13&lt;&gt;""—"")"),"1st")</f>
        <v>1st</v>
      </c>
      <c r="B16" s="295" t="str">
        <f>IFERROR(__xludf.DUMMYFUNCTION("FILTER('Eldritch Vessel'!$D$3:$D$13,'Eldritch Vessel'!$D$3:$D$13&lt;&gt;""—"")"),"Pact Magic")</f>
        <v>Pact Magic</v>
      </c>
      <c r="C16" s="11"/>
      <c r="D16" s="294"/>
      <c r="E16" s="294" t="str">
        <f>IFERROR(__xludf.DUMMYFUNCTION("FILTER('Eldritch Vessel'!$B$13:$B$22,'Eldritch Vessel'!$D$13:$D$22&lt;&gt;""—"")"),"12th")</f>
        <v>12th</v>
      </c>
      <c r="F16" s="295" t="str">
        <f>IFERROR(__xludf.DUMMYFUNCTION("FILTER('Eldritch Vessel'!$D$13:$D$22,'Eldritch Vessel'!$D$13:$D$22&lt;&gt;""—"")"),"Ability Score Improvement")</f>
        <v>Ability Score Improvement</v>
      </c>
      <c r="G16" s="11"/>
      <c r="H16" s="298"/>
      <c r="I16" s="327" t="str">
        <f>IFERROR(__xludf.DUMMYFUNCTION("FILTER('Martial Artist'!$B$3:$B$15,'Martial Artist'!$D$3:$D$15&lt;&gt;""—"")"),"1st")</f>
        <v>1st</v>
      </c>
      <c r="J16" s="300" t="str">
        <f>IFERROR(__xludf.DUMMYFUNCTION("FILTER('Martial Artist'!$D$3:$D$15,'Martial Artist'!$D$3:$D$15&lt;&gt;""—"")"),"Martial Arts")</f>
        <v>Martial Arts</v>
      </c>
      <c r="K16" s="11"/>
      <c r="L16" s="299"/>
      <c r="M16" s="299" t="str">
        <f>IFERROR(__xludf.DUMMYFUNCTION("FILTER('Martial Artist'!$B$16:$B$25,'Martial Artist'!$D$16:$D$25&lt;&gt;""—"")"),"12th")</f>
        <v>12th</v>
      </c>
      <c r="N16" s="300" t="str">
        <f>IFERROR(__xludf.DUMMYFUNCTION("FILTER('Martial Artist'!$D$16:$D$25,'Martial Artist'!$D$16:$D$25&lt;&gt;""—"")"),"Ability Score Improvement")</f>
        <v>Ability Score Improvement</v>
      </c>
      <c r="O16" s="11"/>
      <c r="P16" s="2"/>
      <c r="Q16" s="299" t="str">
        <f>IFERROR(__xludf.DUMMYFUNCTION("FILTER(Strider!$B$4:$B$17,Strider!$D$4:$D$17&lt;&gt;""—"")"),"1st")</f>
        <v>1st</v>
      </c>
      <c r="R16" s="295" t="str">
        <f>IFERROR(__xludf.DUMMYFUNCTION("FILTER(Strider!$D$4:$D$17,Strider!$D$4:$D$17&lt;&gt;""—"")"),"Favored Foe (1d4)")</f>
        <v>Favored Foe (1d4)</v>
      </c>
      <c r="S16" s="11"/>
      <c r="T16" s="294"/>
      <c r="U16" s="299" t="str">
        <f>IFERROR(__xludf.DUMMYFUNCTION("FILTER(Strider!$B$18:$B$28,Strider!$D$18:$D$28&lt;&gt;""—"")"),"12th")</f>
        <v>12th</v>
      </c>
      <c r="V16" s="295" t="str">
        <f>IFERROR(__xludf.DUMMYFUNCTION("FILTER(Strider!$D$18:$D$28,Strider!$D$18:$D$28&lt;&gt;""—"")"),"Ability Score Improvement")</f>
        <v>Ability Score Improvement</v>
      </c>
      <c r="W16" s="11"/>
      <c r="X16" s="2"/>
      <c r="Y16" s="2"/>
      <c r="Z16" s="2"/>
      <c r="AA16" s="2"/>
      <c r="AB16" s="2"/>
    </row>
    <row r="17">
      <c r="A17" s="301" t="str">
        <f>IFERROR(__xludf.DUMMYFUNCTION("""COMPUTED_VALUE"""),"2nd")</f>
        <v>2nd</v>
      </c>
      <c r="B17" s="306" t="str">
        <f>IFERROR(__xludf.DUMMYFUNCTION("""COMPUTED_VALUE"""),"Eldritch Invocations")</f>
        <v>Eldritch Invocations</v>
      </c>
      <c r="C17" s="32"/>
      <c r="D17" s="301"/>
      <c r="E17" s="301" t="str">
        <f>IFERROR(__xludf.DUMMYFUNCTION("""COMPUTED_VALUE"""),"14th")</f>
        <v>14th</v>
      </c>
      <c r="F17" s="328" t="str">
        <f>IFERROR(__xludf.DUMMYFUNCTION("""COMPUTED_VALUE"""),"Mystic Arcanum (6th level)")</f>
        <v>Mystic Arcanum (6th level)</v>
      </c>
      <c r="G17" s="32"/>
      <c r="H17" s="298"/>
      <c r="I17" s="310" t="str">
        <f>IFERROR(__xludf.DUMMYFUNCTION("""COMPUTED_VALUE"""),"1st")</f>
        <v>1st</v>
      </c>
      <c r="J17" s="303" t="str">
        <f>IFERROR(__xludf.DUMMYFUNCTION("""COMPUTED_VALUE"""),"Unarmored Defense")</f>
        <v>Unarmored Defense</v>
      </c>
      <c r="K17" s="32"/>
      <c r="L17" s="304"/>
      <c r="M17" s="304" t="str">
        <f>IFERROR(__xludf.DUMMYFUNCTION("""COMPUTED_VALUE"""),"13th")</f>
        <v>13th</v>
      </c>
      <c r="N17" s="305" t="str">
        <f>IFERROR(__xludf.DUMMYFUNCTION("""COMPUTED_VALUE"""),"Tongue of the Sun and Moon")</f>
        <v>Tongue of the Sun and Moon</v>
      </c>
      <c r="O17" s="32"/>
      <c r="P17" s="2"/>
      <c r="Q17" s="304" t="str">
        <f>IFERROR(__xludf.DUMMYFUNCTION("""COMPUTED_VALUE"""),"1st")</f>
        <v>1st</v>
      </c>
      <c r="R17" s="306" t="str">
        <f>IFERROR(__xludf.DUMMYFUNCTION("""COMPUTED_VALUE"""),"Canny")</f>
        <v>Canny</v>
      </c>
      <c r="S17" s="32"/>
      <c r="T17" s="301"/>
      <c r="U17" s="304" t="str">
        <f>IFERROR(__xludf.DUMMYFUNCTION("""COMPUTED_VALUE"""),"14th")</f>
        <v>14th</v>
      </c>
      <c r="V17" s="328" t="str">
        <f>IFERROR(__xludf.DUMMYFUNCTION("""COMPUTED_VALUE"""),"Vanish")</f>
        <v>Vanish</v>
      </c>
      <c r="W17" s="32"/>
      <c r="X17" s="2"/>
      <c r="Y17" s="2"/>
      <c r="Z17" s="2"/>
      <c r="AA17" s="2"/>
      <c r="AB17" s="2"/>
    </row>
    <row r="18">
      <c r="A18" s="301" t="str">
        <f>IFERROR(__xludf.DUMMYFUNCTION("""COMPUTED_VALUE"""),"4th")</f>
        <v>4th</v>
      </c>
      <c r="B18" s="328" t="str">
        <f>IFERROR(__xludf.DUMMYFUNCTION("""COMPUTED_VALUE"""),"Ability Score Improvement")</f>
        <v>Ability Score Improvement</v>
      </c>
      <c r="C18" s="32"/>
      <c r="D18" s="301"/>
      <c r="E18" s="301" t="str">
        <f>IFERROR(__xludf.DUMMYFUNCTION("""COMPUTED_VALUE"""),"16th")</f>
        <v>16th</v>
      </c>
      <c r="F18" s="328" t="str">
        <f>IFERROR(__xludf.DUMMYFUNCTION("""COMPUTED_VALUE"""),"Ability Score Improvement")</f>
        <v>Ability Score Improvement</v>
      </c>
      <c r="G18" s="32"/>
      <c r="H18" s="298"/>
      <c r="I18" s="310" t="str">
        <f>IFERROR(__xludf.DUMMYFUNCTION("""COMPUTED_VALUE"""),"2nd")</f>
        <v>2nd</v>
      </c>
      <c r="J18" s="305" t="str">
        <f>IFERROR(__xludf.DUMMYFUNCTION("""COMPUTED_VALUE"""),"Ki")</f>
        <v>Ki</v>
      </c>
      <c r="K18" s="32"/>
      <c r="L18" s="304"/>
      <c r="M18" s="304" t="str">
        <f>IFERROR(__xludf.DUMMYFUNCTION("""COMPUTED_VALUE"""),"14th")</f>
        <v>14th</v>
      </c>
      <c r="N18" s="305" t="str">
        <f>IFERROR(__xludf.DUMMYFUNCTION("""COMPUTED_VALUE"""),"Diamond Soul")</f>
        <v>Diamond Soul</v>
      </c>
      <c r="O18" s="32"/>
      <c r="P18" s="2"/>
      <c r="Q18" s="304" t="str">
        <f>IFERROR(__xludf.DUMMYFUNCTION("""COMPUTED_VALUE"""),"2nd")</f>
        <v>2nd</v>
      </c>
      <c r="R18" s="328" t="str">
        <f>IFERROR(__xludf.DUMMYFUNCTION("""COMPUTED_VALUE"""),"Dual Wielder")</f>
        <v>Dual Wielder</v>
      </c>
      <c r="S18" s="32"/>
      <c r="T18" s="301"/>
      <c r="U18" s="304" t="str">
        <f>IFERROR(__xludf.DUMMYFUNCTION("""COMPUTED_VALUE"""),"14th")</f>
        <v>14th</v>
      </c>
      <c r="V18" s="328" t="str">
        <f>IFERROR(__xludf.DUMMYFUNCTION("""COMPUTED_VALUE"""),"Favored Foe (1d8)")</f>
        <v>Favored Foe (1d8)</v>
      </c>
      <c r="W18" s="32"/>
      <c r="X18" s="2"/>
      <c r="Y18" s="2"/>
      <c r="Z18" s="2"/>
      <c r="AA18" s="2"/>
      <c r="AB18" s="2"/>
    </row>
    <row r="19">
      <c r="A19" s="301" t="str">
        <f>IFERROR(__xludf.DUMMYFUNCTION("""COMPUTED_VALUE"""),"6th")</f>
        <v>6th</v>
      </c>
      <c r="B19" s="306" t="str">
        <f>IFERROR(__xludf.DUMMYFUNCTION("""COMPUTED_VALUE"""),"Patron's Own Luck")</f>
        <v>Patron's Own Luck</v>
      </c>
      <c r="C19" s="32"/>
      <c r="D19" s="301"/>
      <c r="E19" s="301" t="str">
        <f>IFERROR(__xludf.DUMMYFUNCTION("""COMPUTED_VALUE"""),"19th")</f>
        <v>19th</v>
      </c>
      <c r="F19" s="306" t="str">
        <f>IFERROR(__xludf.DUMMYFUNCTION("""COMPUTED_VALUE"""),"Ability Score Improvement")</f>
        <v>Ability Score Improvement</v>
      </c>
      <c r="G19" s="32"/>
      <c r="H19" s="298"/>
      <c r="I19" s="310" t="str">
        <f>IFERROR(__xludf.DUMMYFUNCTION("""COMPUTED_VALUE"""),"4th")</f>
        <v>4th</v>
      </c>
      <c r="J19" s="303" t="str">
        <f>IFERROR(__xludf.DUMMYFUNCTION("""COMPUTED_VALUE"""),"Ability Score Improvement")</f>
        <v>Ability Score Improvement</v>
      </c>
      <c r="K19" s="32"/>
      <c r="L19" s="304"/>
      <c r="M19" s="304" t="str">
        <f>IFERROR(__xludf.DUMMYFUNCTION("""COMPUTED_VALUE"""),"15th")</f>
        <v>15th</v>
      </c>
      <c r="N19" s="303" t="str">
        <f>IFERROR(__xludf.DUMMYFUNCTION("""COMPUTED_VALUE"""),"Timeless Body")</f>
        <v>Timeless Body</v>
      </c>
      <c r="O19" s="32"/>
      <c r="P19" s="2"/>
      <c r="Q19" s="304" t="str">
        <f>IFERROR(__xludf.DUMMYFUNCTION("""COMPUTED_VALUE"""),"2nd")</f>
        <v>2nd</v>
      </c>
      <c r="R19" s="306" t="str">
        <f>IFERROR(__xludf.DUMMYFUNCTION("""COMPUTED_VALUE"""),"Spellcasting")</f>
        <v>Spellcasting</v>
      </c>
      <c r="S19" s="32"/>
      <c r="T19" s="301"/>
      <c r="U19" s="304" t="str">
        <f>IFERROR(__xludf.DUMMYFUNCTION("""COMPUTED_VALUE"""),"16th")</f>
        <v>16th</v>
      </c>
      <c r="V19" s="306" t="str">
        <f>IFERROR(__xludf.DUMMYFUNCTION("""COMPUTED_VALUE"""),"Ability Score Improvement")</f>
        <v>Ability Score Improvement</v>
      </c>
      <c r="W19" s="32"/>
      <c r="X19" s="2"/>
      <c r="Y19" s="2"/>
      <c r="Z19" s="2"/>
      <c r="AA19" s="2"/>
      <c r="AB19" s="2"/>
    </row>
    <row r="20">
      <c r="A20" s="301" t="str">
        <f>IFERROR(__xludf.DUMMYFUNCTION("""COMPUTED_VALUE"""),"8th")</f>
        <v>8th</v>
      </c>
      <c r="B20" s="306" t="str">
        <f>IFERROR(__xludf.DUMMYFUNCTION("""COMPUTED_VALUE"""),"Ability Score Improvement")</f>
        <v>Ability Score Improvement</v>
      </c>
      <c r="C20" s="32"/>
      <c r="D20" s="301"/>
      <c r="E20" s="301" t="str">
        <f>IFERROR(__xludf.DUMMYFUNCTION("""COMPUTED_VALUE"""),"20th")</f>
        <v>20th</v>
      </c>
      <c r="F20" s="328" t="str">
        <f>IFERROR(__xludf.DUMMYFUNCTION("""COMPUTED_VALUE"""),"Eldritch Master")</f>
        <v>Eldritch Master</v>
      </c>
      <c r="G20" s="32"/>
      <c r="H20" s="298"/>
      <c r="I20" s="310" t="str">
        <f>IFERROR(__xludf.DUMMYFUNCTION("""COMPUTED_VALUE"""),"4th")</f>
        <v>4th</v>
      </c>
      <c r="J20" s="303" t="str">
        <f>IFERROR(__xludf.DUMMYFUNCTION("""COMPUTED_VALUE"""),"Slow Fall")</f>
        <v>Slow Fall</v>
      </c>
      <c r="K20" s="32"/>
      <c r="L20" s="304"/>
      <c r="M20" s="304" t="str">
        <f>IFERROR(__xludf.DUMMYFUNCTION("""COMPUTED_VALUE"""),"16th")</f>
        <v>16th</v>
      </c>
      <c r="N20" s="305" t="str">
        <f>IFERROR(__xludf.DUMMYFUNCTION("""COMPUTED_VALUE"""),"Ability Score Improvement")</f>
        <v>Ability Score Improvement</v>
      </c>
      <c r="O20" s="32"/>
      <c r="P20" s="2"/>
      <c r="Q20" s="304" t="str">
        <f>IFERROR(__xludf.DUMMYFUNCTION("""COMPUTED_VALUE"""),"4th")</f>
        <v>4th</v>
      </c>
      <c r="R20" s="306" t="str">
        <f>IFERROR(__xludf.DUMMYFUNCTION("""COMPUTED_VALUE"""),"Ability Score Improvement")</f>
        <v>Ability Score Improvement</v>
      </c>
      <c r="S20" s="32"/>
      <c r="T20" s="301"/>
      <c r="U20" s="304" t="str">
        <f>IFERROR(__xludf.DUMMYFUNCTION("""COMPUTED_VALUE"""),"18th")</f>
        <v>18th</v>
      </c>
      <c r="V20" s="328" t="str">
        <f>IFERROR(__xludf.DUMMYFUNCTION("""COMPUTED_VALUE"""),"Feral Senses")</f>
        <v>Feral Senses</v>
      </c>
      <c r="W20" s="32"/>
      <c r="X20" s="2"/>
      <c r="Y20" s="2"/>
      <c r="Z20" s="2"/>
      <c r="AA20" s="2"/>
      <c r="AB20" s="2"/>
    </row>
    <row r="21">
      <c r="A21" s="301" t="str">
        <f>IFERROR(__xludf.DUMMYFUNCTION("""COMPUTED_VALUE"""),"10th")</f>
        <v>10th</v>
      </c>
      <c r="B21" s="306" t="str">
        <f>IFERROR(__xludf.DUMMYFUNCTION("""COMPUTED_VALUE"""),"Eldritch Resilience")</f>
        <v>Eldritch Resilience</v>
      </c>
      <c r="C21" s="32"/>
      <c r="D21" s="301"/>
      <c r="E21" s="301"/>
      <c r="F21" s="306"/>
      <c r="G21" s="32"/>
      <c r="H21" s="298"/>
      <c r="I21" s="310" t="str">
        <f>IFERROR(__xludf.DUMMYFUNCTION("""COMPUTED_VALUE"""),"5th")</f>
        <v>5th</v>
      </c>
      <c r="J21" s="303" t="str">
        <f>IFERROR(__xludf.DUMMYFUNCTION("""COMPUTED_VALUE"""),"Extra Attack")</f>
        <v>Extra Attack</v>
      </c>
      <c r="K21" s="32"/>
      <c r="L21" s="304"/>
      <c r="M21" s="304" t="str">
        <f>IFERROR(__xludf.DUMMYFUNCTION("""COMPUTED_VALUE"""),"18th")</f>
        <v>18th</v>
      </c>
      <c r="N21" s="303" t="str">
        <f>IFERROR(__xludf.DUMMYFUNCTION("""COMPUTED_VALUE"""),"Empty Body")</f>
        <v>Empty Body</v>
      </c>
      <c r="O21" s="32"/>
      <c r="P21" s="2"/>
      <c r="Q21" s="304" t="str">
        <f>IFERROR(__xludf.DUMMYFUNCTION("""COMPUTED_VALUE"""),"5th")</f>
        <v>5th</v>
      </c>
      <c r="R21" s="306" t="str">
        <f>IFERROR(__xludf.DUMMYFUNCTION("""COMPUTED_VALUE"""),"Extra Attack")</f>
        <v>Extra Attack</v>
      </c>
      <c r="S21" s="32"/>
      <c r="T21" s="301"/>
      <c r="U21" s="304" t="str">
        <f>IFERROR(__xludf.DUMMYFUNCTION("""COMPUTED_VALUE"""),"19th")</f>
        <v>19th</v>
      </c>
      <c r="V21" s="306" t="str">
        <f>IFERROR(__xludf.DUMMYFUNCTION("""COMPUTED_VALUE"""),"Ability Score Improvement")</f>
        <v>Ability Score Improvement</v>
      </c>
      <c r="W21" s="32"/>
      <c r="X21" s="2"/>
      <c r="Y21" s="2"/>
      <c r="Z21" s="2"/>
      <c r="AA21" s="2"/>
      <c r="AB21" s="2"/>
    </row>
    <row r="22">
      <c r="A22" s="306"/>
      <c r="B22" s="306"/>
      <c r="C22" s="32"/>
      <c r="D22" s="307"/>
      <c r="E22" s="307"/>
      <c r="F22" s="302"/>
      <c r="G22" s="32"/>
      <c r="H22" s="291"/>
      <c r="I22" s="310" t="str">
        <f>IFERROR(__xludf.DUMMYFUNCTION("""COMPUTED_VALUE"""),"6th")</f>
        <v>6th</v>
      </c>
      <c r="J22" s="303" t="str">
        <f>IFERROR(__xludf.DUMMYFUNCTION("""COMPUTED_VALUE"""),"Ki-Empowered Strikes")</f>
        <v>Ki-Empowered Strikes</v>
      </c>
      <c r="K22" s="32"/>
      <c r="L22" s="308"/>
      <c r="M22" s="304" t="str">
        <f>IFERROR(__xludf.DUMMYFUNCTION("""COMPUTED_VALUE"""),"19th")</f>
        <v>19th</v>
      </c>
      <c r="N22" s="309" t="str">
        <f>IFERROR(__xludf.DUMMYFUNCTION("""COMPUTED_VALUE"""),"Ability Score Improvement")</f>
        <v>Ability Score Improvement</v>
      </c>
      <c r="O22" s="32"/>
      <c r="P22" s="2"/>
      <c r="Q22" s="304" t="str">
        <f>IFERROR(__xludf.DUMMYFUNCTION("""COMPUTED_VALUE"""),"6th")</f>
        <v>6th</v>
      </c>
      <c r="R22" s="306" t="str">
        <f>IFERROR(__xludf.DUMMYFUNCTION("""COMPUTED_VALUE"""),"Favored Foe (1d6)")</f>
        <v>Favored Foe (1d6)</v>
      </c>
      <c r="S22" s="32"/>
      <c r="T22" s="307"/>
      <c r="U22" s="304" t="str">
        <f>IFERROR(__xludf.DUMMYFUNCTION("""COMPUTED_VALUE"""),"20th")</f>
        <v>20th</v>
      </c>
      <c r="V22" s="302" t="str">
        <f>IFERROR(__xludf.DUMMYFUNCTION("""COMPUTED_VALUE"""),"Foe Slayer")</f>
        <v>Foe Slayer</v>
      </c>
      <c r="W22" s="32"/>
      <c r="X22" s="2"/>
      <c r="Y22" s="2"/>
      <c r="Z22" s="2"/>
      <c r="AA22" s="2"/>
      <c r="AB22" s="2"/>
    </row>
    <row r="23">
      <c r="A23" s="306"/>
      <c r="B23" s="306"/>
      <c r="C23" s="32"/>
      <c r="D23" s="307"/>
      <c r="E23" s="307"/>
      <c r="F23" s="302"/>
      <c r="G23" s="32"/>
      <c r="H23" s="2"/>
      <c r="I23" s="310" t="str">
        <f>IFERROR(__xludf.DUMMYFUNCTION("""COMPUTED_VALUE"""),"7th")</f>
        <v>7th</v>
      </c>
      <c r="J23" s="303" t="str">
        <f>IFERROR(__xludf.DUMMYFUNCTION("""COMPUTED_VALUE"""),"Evasion")</f>
        <v>Evasion</v>
      </c>
      <c r="K23" s="32"/>
      <c r="L23" s="308"/>
      <c r="M23" s="304" t="str">
        <f>IFERROR(__xludf.DUMMYFUNCTION("""COMPUTED_VALUE"""),"20th")</f>
        <v>20th</v>
      </c>
      <c r="N23" s="309" t="str">
        <f>IFERROR(__xludf.DUMMYFUNCTION("""COMPUTED_VALUE"""),"Perfect Self")</f>
        <v>Perfect Self</v>
      </c>
      <c r="O23" s="32"/>
      <c r="P23" s="2"/>
      <c r="Q23" s="304" t="str">
        <f>IFERROR(__xludf.DUMMYFUNCTION("""COMPUTED_VALUE"""),"6th")</f>
        <v>6th</v>
      </c>
      <c r="R23" s="306" t="str">
        <f>IFERROR(__xludf.DUMMYFUNCTION("""COMPUTED_VALUE"""),"Roving")</f>
        <v>Roving</v>
      </c>
      <c r="S23" s="32"/>
      <c r="T23" s="307"/>
      <c r="U23" s="304"/>
      <c r="V23" s="302"/>
      <c r="W23" s="32"/>
      <c r="X23" s="2"/>
      <c r="Y23" s="2"/>
      <c r="Z23" s="2"/>
      <c r="AA23" s="2"/>
      <c r="AB23" s="2"/>
    </row>
    <row r="24">
      <c r="A24" s="306"/>
      <c r="B24" s="306"/>
      <c r="C24" s="32"/>
      <c r="D24" s="307"/>
      <c r="E24" s="307"/>
      <c r="F24" s="302"/>
      <c r="G24" s="32"/>
      <c r="H24" s="2"/>
      <c r="I24" s="310" t="str">
        <f>IFERROR(__xludf.DUMMYFUNCTION("""COMPUTED_VALUE"""),"7th")</f>
        <v>7th</v>
      </c>
      <c r="J24" s="303" t="str">
        <f>IFERROR(__xludf.DUMMYFUNCTION("""COMPUTED_VALUE"""),"Stillness of Mind")</f>
        <v>Stillness of Mind</v>
      </c>
      <c r="K24" s="32"/>
      <c r="L24" s="308"/>
      <c r="M24" s="304"/>
      <c r="N24" s="309"/>
      <c r="O24" s="32"/>
      <c r="P24" s="2"/>
      <c r="Q24" s="304" t="str">
        <f>IFERROR(__xludf.DUMMYFUNCTION("""COMPUTED_VALUE"""),"8th")</f>
        <v>8th</v>
      </c>
      <c r="R24" s="306" t="str">
        <f>IFERROR(__xludf.DUMMYFUNCTION("""COMPUTED_VALUE"""),"Ability Score Improvement")</f>
        <v>Ability Score Improvement</v>
      </c>
      <c r="S24" s="32"/>
      <c r="T24" s="307"/>
      <c r="U24" s="304"/>
      <c r="V24" s="302"/>
      <c r="W24" s="32"/>
      <c r="X24" s="2"/>
      <c r="Y24" s="2"/>
      <c r="Z24" s="2"/>
      <c r="AA24" s="2"/>
      <c r="AB24" s="2"/>
    </row>
    <row r="25">
      <c r="A25" s="306"/>
      <c r="B25" s="306"/>
      <c r="C25" s="306"/>
      <c r="D25" s="307"/>
      <c r="E25" s="307"/>
      <c r="F25" s="302"/>
      <c r="G25" s="302"/>
      <c r="H25" s="2"/>
      <c r="I25" s="310" t="str">
        <f>IFERROR(__xludf.DUMMYFUNCTION("""COMPUTED_VALUE"""),"8th")</f>
        <v>8th</v>
      </c>
      <c r="J25" s="303" t="str">
        <f>IFERROR(__xludf.DUMMYFUNCTION("""COMPUTED_VALUE"""),"Ability Score Improvement")</f>
        <v>Ability Score Improvement</v>
      </c>
      <c r="K25" s="303"/>
      <c r="L25" s="308"/>
      <c r="M25" s="304"/>
      <c r="N25" s="309"/>
      <c r="O25" s="309"/>
      <c r="P25" s="2"/>
      <c r="Q25" s="304" t="str">
        <f>IFERROR(__xludf.DUMMYFUNCTION("""COMPUTED_VALUE"""),"9th")</f>
        <v>9th</v>
      </c>
      <c r="R25" s="306" t="str">
        <f>IFERROR(__xludf.DUMMYFUNCTION("""COMPUTED_VALUE"""),"Land's Stride")</f>
        <v>Land's Stride</v>
      </c>
      <c r="S25" s="306"/>
      <c r="T25" s="307"/>
      <c r="U25" s="304"/>
      <c r="V25" s="302"/>
      <c r="W25" s="302"/>
      <c r="X25" s="2"/>
      <c r="Y25" s="2"/>
      <c r="Z25" s="2"/>
      <c r="AA25" s="2"/>
      <c r="AB25" s="2"/>
    </row>
    <row r="26">
      <c r="A26" s="311"/>
      <c r="B26" s="311"/>
      <c r="C26" s="311"/>
      <c r="D26" s="312"/>
      <c r="E26" s="312"/>
      <c r="F26" s="313"/>
      <c r="G26" s="313"/>
      <c r="H26" s="2"/>
      <c r="I26" s="310" t="str">
        <f>IFERROR(__xludf.DUMMYFUNCTION("""COMPUTED_VALUE"""),"10th")</f>
        <v>10th</v>
      </c>
      <c r="J26" s="314" t="str">
        <f>IFERROR(__xludf.DUMMYFUNCTION("""COMPUTED_VALUE"""),"Purity of Body")</f>
        <v>Purity of Body</v>
      </c>
      <c r="K26" s="314"/>
      <c r="L26" s="315"/>
      <c r="M26" s="310"/>
      <c r="N26" s="316"/>
      <c r="O26" s="316"/>
      <c r="P26" s="2"/>
      <c r="Q26" s="304" t="str">
        <f>IFERROR(__xludf.DUMMYFUNCTION("""COMPUTED_VALUE"""),"10th")</f>
        <v>10th</v>
      </c>
      <c r="R26" s="311" t="str">
        <f>IFERROR(__xludf.DUMMYFUNCTION("""COMPUTED_VALUE"""),"Nature's Veil")</f>
        <v>Nature's Veil</v>
      </c>
      <c r="S26" s="311"/>
      <c r="T26" s="312"/>
      <c r="U26" s="310"/>
      <c r="V26" s="313"/>
      <c r="W26" s="313"/>
      <c r="X26" s="2"/>
      <c r="Y26" s="2"/>
      <c r="Z26" s="2"/>
      <c r="AA26" s="2"/>
      <c r="AB26" s="2"/>
    </row>
    <row r="27">
      <c r="A27" s="318"/>
      <c r="B27" s="318"/>
      <c r="C27" s="318"/>
      <c r="D27" s="319"/>
      <c r="E27" s="319"/>
      <c r="F27" s="320"/>
      <c r="G27" s="320"/>
      <c r="H27" s="2"/>
      <c r="I27" s="317"/>
      <c r="J27" s="321"/>
      <c r="K27" s="321"/>
      <c r="L27" s="322"/>
      <c r="M27" s="317"/>
      <c r="N27" s="323"/>
      <c r="O27" s="323"/>
      <c r="P27" s="2"/>
      <c r="Q27" s="329" t="str">
        <f>IFERROR(__xludf.DUMMYFUNCTION("""COMPUTED_VALUE"""),"10th")</f>
        <v>10th</v>
      </c>
      <c r="R27" s="318" t="str">
        <f>IFERROR(__xludf.DUMMYFUNCTION("""COMPUTED_VALUE"""),"Tireless")</f>
        <v>Tireless</v>
      </c>
      <c r="S27" s="318"/>
      <c r="T27" s="319"/>
      <c r="U27" s="317"/>
      <c r="V27" s="320"/>
      <c r="W27" s="320"/>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330" t="s">
        <v>239</v>
      </c>
      <c r="B29" s="126"/>
      <c r="C29" s="126"/>
      <c r="D29" s="126"/>
      <c r="E29" s="126"/>
      <c r="F29" s="126"/>
      <c r="G29" s="126"/>
      <c r="H29" s="2"/>
      <c r="I29" s="331" t="s">
        <v>240</v>
      </c>
      <c r="J29" s="126"/>
      <c r="K29" s="126"/>
      <c r="L29" s="126"/>
      <c r="M29" s="126"/>
      <c r="N29" s="126"/>
      <c r="O29" s="126"/>
      <c r="P29" s="2"/>
      <c r="Q29" s="332" t="s">
        <v>241</v>
      </c>
      <c r="R29" s="126"/>
      <c r="S29" s="126"/>
      <c r="T29" s="126"/>
      <c r="U29" s="126"/>
      <c r="V29" s="126"/>
      <c r="W29" s="126"/>
      <c r="X29" s="2"/>
      <c r="Y29" s="2"/>
      <c r="Z29" s="2"/>
      <c r="AA29" s="2"/>
      <c r="AB29" s="2"/>
    </row>
    <row r="30">
      <c r="A30" s="299" t="str">
        <f>IFERROR(__xludf.DUMMYFUNCTION("FILTER(Guardian!$B$4:$B$15,Guardian!$D$4:$D$15&lt;&gt;""—"")"),"1st")</f>
        <v>1st</v>
      </c>
      <c r="B30" s="328" t="str">
        <f>IFERROR(__xludf.DUMMYFUNCTION("FILTER(Guardian!$D$4:$D$15,Guardian!$D$4:$D$15&lt;&gt;""—"")"),"Lay on Hands")</f>
        <v>Lay on Hands</v>
      </c>
      <c r="C30" s="32"/>
      <c r="D30" s="294"/>
      <c r="E30" s="299" t="str">
        <f>IFERROR(__xludf.DUMMYFUNCTION("FILTER(Guardian!$B$16:$B$25,Guardian!$D$16:$D$25&lt;&gt;""—"")"),"11th")</f>
        <v>11th</v>
      </c>
      <c r="F30" s="333" t="str">
        <f>IFERROR(__xludf.DUMMYFUNCTION("FILTER(Guardian!$D$16:$D$25,Guardian!$D$16:$D$25&lt;&gt;""—"")"),"Improved Divine Smite")</f>
        <v>Improved Divine Smite</v>
      </c>
      <c r="G30" s="11"/>
      <c r="H30" s="2"/>
      <c r="I30" s="299" t="str">
        <f>IFERROR(__xludf.DUMMYFUNCTION("FILTER(Minstrel!$B$4:$B$15,Minstrel!$D$4:$D$15&lt;&gt;""—"")"),"1st")</f>
        <v>1st</v>
      </c>
      <c r="J30" s="300" t="str">
        <f>IFERROR(__xludf.DUMMYFUNCTION("FILTER(Minstrel!$D$4:$D$15,Minstrel!$D$4:$D$15&lt;&gt;""—"")"),"Bardic Inspiration (d4)")</f>
        <v>Bardic Inspiration (d4)</v>
      </c>
      <c r="K30" s="11"/>
      <c r="L30" s="299"/>
      <c r="M30" s="299" t="str">
        <f>IFERROR(__xludf.DUMMYFUNCTION("FILTER(Minstrel!$B$16:$B$25,Minstrel!$D$16:$D$25&lt;&gt;""—"")"),"12th")</f>
        <v>12th</v>
      </c>
      <c r="N30" s="300" t="str">
        <f>IFERROR(__xludf.DUMMYFUNCTION("FILTER(Minstrel!$D$16:$D$25,Minstrel!$D$16:$D$25&lt;&gt;""—"")"),"Ability Score Improvement")</f>
        <v>Ability Score Improvement</v>
      </c>
      <c r="O30" s="11"/>
      <c r="P30" s="2"/>
      <c r="Q30" s="299" t="str">
        <f>IFERROR(__xludf.DUMMYFUNCTION("FILTER(Warrior!$B$3:$B$12,Warrior!$D$3:$D$12&lt;&gt;""—"")"),"1st")</f>
        <v>1st</v>
      </c>
      <c r="R30" s="300" t="str">
        <f>IFERROR(__xludf.DUMMYFUNCTION("FILTER(Warrior!$D$3:$D$12,Warrior!$D$3:$D$12&lt;&gt;""—"")"),"Second Wind")</f>
        <v>Second Wind</v>
      </c>
      <c r="S30" s="11"/>
      <c r="T30" s="299"/>
      <c r="U30" s="299" t="str">
        <f>IFERROR(__xludf.DUMMYFUNCTION("FILTER(Warrior!$B$14:$B$23,Warrior!$D$14:$D$23&lt;&gt;""—"")"),"11th")</f>
        <v>11th</v>
      </c>
      <c r="V30" s="300" t="str">
        <f>IFERROR(__xludf.DUMMYFUNCTION("FILTER(Warrior!$D$14:$D$23,Warrior!$D$14:$D$23&lt;&gt;""—"")"),"Extra Attack (2)")</f>
        <v>Extra Attack (2)</v>
      </c>
      <c r="W30" s="11"/>
      <c r="X30" s="2"/>
      <c r="Y30" s="2"/>
      <c r="Z30" s="2"/>
      <c r="AA30" s="2"/>
      <c r="AB30" s="2"/>
    </row>
    <row r="31">
      <c r="A31" s="304" t="str">
        <f>IFERROR(__xludf.DUMMYFUNCTION("""COMPUTED_VALUE"""),"2nd")</f>
        <v>2nd</v>
      </c>
      <c r="B31" s="328" t="str">
        <f>IFERROR(__xludf.DUMMYFUNCTION("""COMPUTED_VALUE"""),"Divine Smite")</f>
        <v>Divine Smite</v>
      </c>
      <c r="C31" s="32"/>
      <c r="D31" s="301"/>
      <c r="E31" s="304" t="str">
        <f>IFERROR(__xludf.DUMMYFUNCTION("""COMPUTED_VALUE"""),"12th")</f>
        <v>12th</v>
      </c>
      <c r="F31" s="328" t="str">
        <f>IFERROR(__xludf.DUMMYFUNCTION("""COMPUTED_VALUE"""),"Ability Score Improvement")</f>
        <v>Ability Score Improvement</v>
      </c>
      <c r="G31" s="32"/>
      <c r="H31" s="2"/>
      <c r="I31" s="304" t="str">
        <f>IFERROR(__xludf.DUMMYFUNCTION("""COMPUTED_VALUE"""),"1st")</f>
        <v>1st</v>
      </c>
      <c r="J31" s="303" t="str">
        <f>IFERROR(__xludf.DUMMYFUNCTION("""COMPUTED_VALUE"""),"Spellcasting")</f>
        <v>Spellcasting</v>
      </c>
      <c r="K31" s="32"/>
      <c r="L31" s="304"/>
      <c r="M31" s="304" t="str">
        <f>IFERROR(__xludf.DUMMYFUNCTION("""COMPUTED_VALUE"""),"13th")</f>
        <v>13th</v>
      </c>
      <c r="N31" s="305" t="str">
        <f>IFERROR(__xludf.DUMMYFUNCTION("""COMPUTED_VALUE"""),"Song of Rest (d8)")</f>
        <v>Song of Rest (d8)</v>
      </c>
      <c r="O31" s="32"/>
      <c r="P31" s="2"/>
      <c r="Q31" s="304" t="str">
        <f>IFERROR(__xludf.DUMMYFUNCTION("""COMPUTED_VALUE"""),"1st")</f>
        <v>1st</v>
      </c>
      <c r="R31" s="303" t="str">
        <f>IFERROR(__xludf.DUMMYFUNCTION("""COMPUTED_VALUE"""),"Attacker")</f>
        <v>Attacker</v>
      </c>
      <c r="S31" s="32"/>
      <c r="T31" s="304"/>
      <c r="U31" s="304" t="str">
        <f>IFERROR(__xludf.DUMMYFUNCTION("""COMPUTED_VALUE"""),"12th")</f>
        <v>12th</v>
      </c>
      <c r="V31" s="305" t="str">
        <f>IFERROR(__xludf.DUMMYFUNCTION("""COMPUTED_VALUE"""),"Ability Score Improvement")</f>
        <v>Ability Score Improvement</v>
      </c>
      <c r="W31" s="32"/>
      <c r="X31" s="2"/>
      <c r="Y31" s="2"/>
      <c r="Z31" s="2"/>
      <c r="AA31" s="2"/>
      <c r="AB31" s="2"/>
    </row>
    <row r="32">
      <c r="A32" s="304" t="str">
        <f>IFERROR(__xludf.DUMMYFUNCTION("""COMPUTED_VALUE"""),"2nd")</f>
        <v>2nd</v>
      </c>
      <c r="B32" s="328" t="str">
        <f>IFERROR(__xludf.DUMMYFUNCTION("""COMPUTED_VALUE"""),"Defense")</f>
        <v>Defense</v>
      </c>
      <c r="C32" s="32"/>
      <c r="D32" s="301"/>
      <c r="E32" s="304" t="str">
        <f>IFERROR(__xludf.DUMMYFUNCTION("""COMPUTED_VALUE"""),"14th")</f>
        <v>14th</v>
      </c>
      <c r="F32" s="328" t="str">
        <f>IFERROR(__xludf.DUMMYFUNCTION("""COMPUTED_VALUE"""),"Cleansing Touch")</f>
        <v>Cleansing Touch</v>
      </c>
      <c r="G32" s="32"/>
      <c r="H32" s="2"/>
      <c r="I32" s="304" t="str">
        <f>IFERROR(__xludf.DUMMYFUNCTION("""COMPUTED_VALUE"""),"2nd")</f>
        <v>2nd</v>
      </c>
      <c r="J32" s="305" t="str">
        <f>IFERROR(__xludf.DUMMYFUNCTION("""COMPUTED_VALUE"""),"Song of Rest (d4)")</f>
        <v>Song of Rest (d4)</v>
      </c>
      <c r="K32" s="32"/>
      <c r="L32" s="304"/>
      <c r="M32" s="304" t="str">
        <f>IFERROR(__xludf.DUMMYFUNCTION("""COMPUTED_VALUE"""),"15th")</f>
        <v>15th</v>
      </c>
      <c r="N32" s="305" t="str">
        <f>IFERROR(__xludf.DUMMYFUNCTION("""COMPUTED_VALUE"""),"Bardic Inspiration (d10)")</f>
        <v>Bardic Inspiration (d10)</v>
      </c>
      <c r="O32" s="32"/>
      <c r="P32" s="2"/>
      <c r="Q32" s="299" t="str">
        <f>IFERROR(__xludf.DUMMYFUNCTION("""COMPUTED_VALUE"""),"2nd")</f>
        <v>2nd</v>
      </c>
      <c r="R32" s="305" t="str">
        <f>IFERROR(__xludf.DUMMYFUNCTION("""COMPUTED_VALUE"""),"Action Surge")</f>
        <v>Action Surge</v>
      </c>
      <c r="S32" s="32"/>
      <c r="T32" s="304"/>
      <c r="U32" s="304" t="str">
        <f>IFERROR(__xludf.DUMMYFUNCTION("""COMPUTED_VALUE"""),"13th")</f>
        <v>13th</v>
      </c>
      <c r="V32" s="305" t="str">
        <f>IFERROR(__xludf.DUMMYFUNCTION("""COMPUTED_VALUE"""),"Indomitable (2)")</f>
        <v>Indomitable (2)</v>
      </c>
      <c r="W32" s="32"/>
      <c r="X32" s="2"/>
      <c r="Y32" s="2"/>
      <c r="Z32" s="2"/>
      <c r="AA32" s="2"/>
      <c r="AB32" s="2"/>
    </row>
    <row r="33">
      <c r="A33" s="304" t="str">
        <f>IFERROR(__xludf.DUMMYFUNCTION("""COMPUTED_VALUE"""),"2nd")</f>
        <v>2nd</v>
      </c>
      <c r="B33" s="328" t="str">
        <f>IFERROR(__xludf.DUMMYFUNCTION("""COMPUTED_VALUE"""),"Spellcasting")</f>
        <v>Spellcasting</v>
      </c>
      <c r="C33" s="32"/>
      <c r="D33" s="301"/>
      <c r="E33" s="304" t="str">
        <f>IFERROR(__xludf.DUMMYFUNCTION("""COMPUTED_VALUE"""),"16th")</f>
        <v>16th</v>
      </c>
      <c r="F33" s="306" t="str">
        <f>IFERROR(__xludf.DUMMYFUNCTION("""COMPUTED_VALUE"""),"Ability Score Improvement")</f>
        <v>Ability Score Improvement</v>
      </c>
      <c r="G33" s="32"/>
      <c r="H33" s="2"/>
      <c r="I33" s="304" t="str">
        <f>IFERROR(__xludf.DUMMYFUNCTION("""COMPUTED_VALUE"""),"4th")</f>
        <v>4th</v>
      </c>
      <c r="J33" s="303" t="str">
        <f>IFERROR(__xludf.DUMMYFUNCTION("""COMPUTED_VALUE"""),"Ability Score Improvement")</f>
        <v>Ability Score Improvement</v>
      </c>
      <c r="K33" s="32"/>
      <c r="L33" s="304"/>
      <c r="M33" s="304" t="str">
        <f>IFERROR(__xludf.DUMMYFUNCTION("""COMPUTED_VALUE"""),"16th")</f>
        <v>16th</v>
      </c>
      <c r="N33" s="303" t="str">
        <f>IFERROR(__xludf.DUMMYFUNCTION("""COMPUTED_VALUE"""),"Ability Score Improvement")</f>
        <v>Ability Score Improvement</v>
      </c>
      <c r="O33" s="32"/>
      <c r="P33" s="2"/>
      <c r="Q33" s="304" t="str">
        <f>IFERROR(__xludf.DUMMYFUNCTION("""COMPUTED_VALUE"""),"4th")</f>
        <v>4th</v>
      </c>
      <c r="R33" s="303" t="str">
        <f>IFERROR(__xludf.DUMMYFUNCTION("""COMPUTED_VALUE"""),"Ability Score Improvement")</f>
        <v>Ability Score Improvement</v>
      </c>
      <c r="S33" s="32"/>
      <c r="T33" s="304"/>
      <c r="U33" s="304" t="str">
        <f>IFERROR(__xludf.DUMMYFUNCTION("""COMPUTED_VALUE"""),"16th")</f>
        <v>16th</v>
      </c>
      <c r="V33" s="303" t="str">
        <f>IFERROR(__xludf.DUMMYFUNCTION("""COMPUTED_VALUE"""),"Ability Score Improvement")</f>
        <v>Ability Score Improvement</v>
      </c>
      <c r="W33" s="32"/>
      <c r="X33" s="2"/>
      <c r="Y33" s="2"/>
      <c r="Z33" s="2"/>
      <c r="AA33" s="2"/>
      <c r="AB33" s="2"/>
    </row>
    <row r="34">
      <c r="A34" s="304" t="str">
        <f>IFERROR(__xludf.DUMMYFUNCTION("""COMPUTED_VALUE"""),"3rd")</f>
        <v>3rd</v>
      </c>
      <c r="B34" s="328" t="str">
        <f>IFERROR(__xludf.DUMMYFUNCTION("""COMPUTED_VALUE"""),"Divine Health")</f>
        <v>Divine Health</v>
      </c>
      <c r="C34" s="32"/>
      <c r="D34" s="301"/>
      <c r="E34" s="304" t="str">
        <f>IFERROR(__xludf.DUMMYFUNCTION("""COMPUTED_VALUE"""),"19th")</f>
        <v>19th</v>
      </c>
      <c r="F34" s="328" t="str">
        <f>IFERROR(__xludf.DUMMYFUNCTION("""COMPUTED_VALUE"""),"Ability Score Improvement")</f>
        <v>Ability Score Improvement</v>
      </c>
      <c r="G34" s="32"/>
      <c r="H34" s="2"/>
      <c r="I34" s="304" t="str">
        <f>IFERROR(__xludf.DUMMYFUNCTION("""COMPUTED_VALUE"""),"5th")</f>
        <v>5th</v>
      </c>
      <c r="J34" s="303" t="str">
        <f>IFERROR(__xludf.DUMMYFUNCTION("""COMPUTED_VALUE"""),"Bardic Inspiration (d6)")</f>
        <v>Bardic Inspiration (d6)</v>
      </c>
      <c r="K34" s="32"/>
      <c r="L34" s="304"/>
      <c r="M34" s="304" t="str">
        <f>IFERROR(__xludf.DUMMYFUNCTION("""COMPUTED_VALUE"""),"17th")</f>
        <v>17th</v>
      </c>
      <c r="N34" s="305" t="str">
        <f>IFERROR(__xludf.DUMMYFUNCTION("""COMPUTED_VALUE"""),"Song of Rest (d10)")</f>
        <v>Song of Rest (d10)</v>
      </c>
      <c r="O34" s="32"/>
      <c r="P34" s="2"/>
      <c r="Q34" s="304" t="str">
        <f>IFERROR(__xludf.DUMMYFUNCTION("""COMPUTED_VALUE"""),"5th")</f>
        <v>5th</v>
      </c>
      <c r="R34" s="303" t="str">
        <f>IFERROR(__xludf.DUMMYFUNCTION("""COMPUTED_VALUE"""),"Extra Attack")</f>
        <v>Extra Attack</v>
      </c>
      <c r="S34" s="32"/>
      <c r="T34" s="304"/>
      <c r="U34" s="304" t="str">
        <f>IFERROR(__xludf.DUMMYFUNCTION("""COMPUTED_VALUE"""),"17th")</f>
        <v>17th</v>
      </c>
      <c r="V34" s="305" t="str">
        <f>IFERROR(__xludf.DUMMYFUNCTION("""COMPUTED_VALUE"""),"Action Surge (2)")</f>
        <v>Action Surge (2)</v>
      </c>
      <c r="W34" s="32"/>
      <c r="X34" s="2"/>
      <c r="Y34" s="2"/>
      <c r="Z34" s="2"/>
      <c r="AA34" s="2"/>
      <c r="AB34" s="2"/>
    </row>
    <row r="35">
      <c r="A35" s="304" t="str">
        <f>IFERROR(__xludf.DUMMYFUNCTION("""COMPUTED_VALUE"""),"4th")</f>
        <v>4th</v>
      </c>
      <c r="B35" s="306" t="str">
        <f>IFERROR(__xludf.DUMMYFUNCTION("""COMPUTED_VALUE"""),"Ability Score Improvement")</f>
        <v>Ability Score Improvement</v>
      </c>
      <c r="C35" s="32"/>
      <c r="D35" s="301"/>
      <c r="E35" s="304" t="str">
        <f>IFERROR(__xludf.DUMMYFUNCTION("""COMPUTED_VALUE"""),"20th")</f>
        <v>20th</v>
      </c>
      <c r="F35" s="328" t="str">
        <f>IFERROR(__xludf.DUMMYFUNCTION("""COMPUTED_VALUE"""),"Holy Nimbus")</f>
        <v>Holy Nimbus</v>
      </c>
      <c r="G35" s="32"/>
      <c r="H35" s="2"/>
      <c r="I35" s="304" t="str">
        <f>IFERROR(__xludf.DUMMYFUNCTION("""COMPUTED_VALUE"""),"5th")</f>
        <v>5th</v>
      </c>
      <c r="J35" s="303" t="str">
        <f>IFERROR(__xludf.DUMMYFUNCTION("""COMPUTED_VALUE"""),"Font of Inspiration")</f>
        <v>Font of Inspiration</v>
      </c>
      <c r="K35" s="32"/>
      <c r="L35" s="304"/>
      <c r="M35" s="304" t="str">
        <f>IFERROR(__xludf.DUMMYFUNCTION("""COMPUTED_VALUE"""),"19th")</f>
        <v>19th</v>
      </c>
      <c r="N35" s="303" t="str">
        <f>IFERROR(__xludf.DUMMYFUNCTION("""COMPUTED_VALUE"""),"Ability Score Improvement")</f>
        <v>Ability Score Improvement</v>
      </c>
      <c r="O35" s="32"/>
      <c r="P35" s="2"/>
      <c r="Q35" s="304" t="str">
        <f>IFERROR(__xludf.DUMMYFUNCTION("""COMPUTED_VALUE"""),"8th")</f>
        <v>8th</v>
      </c>
      <c r="R35" s="303" t="str">
        <f>IFERROR(__xludf.DUMMYFUNCTION("""COMPUTED_VALUE"""),"Ability Score Improvement")</f>
        <v>Ability Score Improvement</v>
      </c>
      <c r="S35" s="32"/>
      <c r="T35" s="304"/>
      <c r="U35" s="304" t="str">
        <f>IFERROR(__xludf.DUMMYFUNCTION("""COMPUTED_VALUE"""),"18th")</f>
        <v>18th</v>
      </c>
      <c r="V35" s="303" t="str">
        <f>IFERROR(__xludf.DUMMYFUNCTION("""COMPUTED_VALUE"""),"Indomitable (3)")</f>
        <v>Indomitable (3)</v>
      </c>
      <c r="W35" s="32"/>
      <c r="X35" s="2"/>
      <c r="Y35" s="2"/>
      <c r="Z35" s="2"/>
      <c r="AA35" s="2"/>
      <c r="AB35" s="2"/>
    </row>
    <row r="36">
      <c r="A36" s="304" t="str">
        <f>IFERROR(__xludf.DUMMYFUNCTION("""COMPUTED_VALUE"""),"5th")</f>
        <v>5th</v>
      </c>
      <c r="B36" s="328" t="str">
        <f>IFERROR(__xludf.DUMMYFUNCTION("""COMPUTED_VALUE"""),"Extra Attack")</f>
        <v>Extra Attack</v>
      </c>
      <c r="C36" s="32"/>
      <c r="D36" s="307"/>
      <c r="E36" s="334"/>
      <c r="F36" s="302"/>
      <c r="G36" s="32"/>
      <c r="H36" s="2"/>
      <c r="I36" s="304" t="str">
        <f>IFERROR(__xludf.DUMMYFUNCTION("""COMPUTED_VALUE"""),"6th")</f>
        <v>6th</v>
      </c>
      <c r="J36" s="303" t="str">
        <f>IFERROR(__xludf.DUMMYFUNCTION("""COMPUTED_VALUE"""),"Countercharm")</f>
        <v>Countercharm</v>
      </c>
      <c r="K36" s="32"/>
      <c r="L36" s="308"/>
      <c r="M36" s="304" t="str">
        <f>IFERROR(__xludf.DUMMYFUNCTION("""COMPUTED_VALUE"""),"20th")</f>
        <v>20th</v>
      </c>
      <c r="N36" s="309" t="str">
        <f>IFERROR(__xludf.DUMMYFUNCTION("""COMPUTED_VALUE"""),"Superior Inspiration")</f>
        <v>Superior Inspiration</v>
      </c>
      <c r="O36" s="32"/>
      <c r="P36" s="2"/>
      <c r="Q36" s="304" t="str">
        <f>IFERROR(__xludf.DUMMYFUNCTION("""COMPUTED_VALUE"""),"9th")</f>
        <v>9th</v>
      </c>
      <c r="R36" s="303" t="str">
        <f>IFERROR(__xludf.DUMMYFUNCTION("""COMPUTED_VALUE"""),"Indomitable")</f>
        <v>Indomitable</v>
      </c>
      <c r="S36" s="32"/>
      <c r="T36" s="308"/>
      <c r="U36" s="304" t="str">
        <f>IFERROR(__xludf.DUMMYFUNCTION("""COMPUTED_VALUE"""),"19th")</f>
        <v>19th</v>
      </c>
      <c r="V36" s="309" t="str">
        <f>IFERROR(__xludf.DUMMYFUNCTION("""COMPUTED_VALUE"""),"Ability Score Improvement")</f>
        <v>Ability Score Improvement</v>
      </c>
      <c r="W36" s="32"/>
      <c r="X36" s="2"/>
      <c r="Y36" s="2"/>
      <c r="Z36" s="2"/>
      <c r="AA36" s="2"/>
      <c r="AB36" s="2"/>
    </row>
    <row r="37">
      <c r="A37" s="304" t="str">
        <f>IFERROR(__xludf.DUMMYFUNCTION("""COMPUTED_VALUE"""),"8th")</f>
        <v>8th</v>
      </c>
      <c r="B37" s="306" t="str">
        <f>IFERROR(__xludf.DUMMYFUNCTION("""COMPUTED_VALUE"""),"Ability Score Improvement")</f>
        <v>Ability Score Improvement</v>
      </c>
      <c r="C37" s="32"/>
      <c r="D37" s="307"/>
      <c r="E37" s="334"/>
      <c r="F37" s="302"/>
      <c r="G37" s="32"/>
      <c r="H37" s="2"/>
      <c r="I37" s="304" t="str">
        <f>IFERROR(__xludf.DUMMYFUNCTION("""COMPUTED_VALUE"""),"8th")</f>
        <v>8th</v>
      </c>
      <c r="J37" s="303" t="str">
        <f>IFERROR(__xludf.DUMMYFUNCTION("""COMPUTED_VALUE"""),"Ability Score Improvement")</f>
        <v>Ability Score Improvement</v>
      </c>
      <c r="K37" s="32"/>
      <c r="L37" s="308"/>
      <c r="M37" s="304"/>
      <c r="N37" s="309"/>
      <c r="O37" s="32"/>
      <c r="P37" s="2"/>
      <c r="Q37" s="304"/>
      <c r="R37" s="303"/>
      <c r="S37" s="32"/>
      <c r="T37" s="308"/>
      <c r="U37" s="304" t="str">
        <f>IFERROR(__xludf.DUMMYFUNCTION("""COMPUTED_VALUE"""),"20th")</f>
        <v>20th</v>
      </c>
      <c r="V37" s="309" t="str">
        <f>IFERROR(__xludf.DUMMYFUNCTION("""COMPUTED_VALUE"""),"Extra Attack (3)")</f>
        <v>Extra Attack (3)</v>
      </c>
      <c r="W37" s="32"/>
      <c r="X37" s="2"/>
      <c r="Y37" s="2"/>
      <c r="Z37" s="2"/>
      <c r="AA37" s="2"/>
      <c r="AB37" s="2"/>
    </row>
    <row r="38">
      <c r="A38" s="304"/>
      <c r="B38" s="306"/>
      <c r="C38" s="32"/>
      <c r="D38" s="307"/>
      <c r="E38" s="334"/>
      <c r="F38" s="302"/>
      <c r="G38" s="32"/>
      <c r="H38" s="2"/>
      <c r="I38" s="304" t="str">
        <f>IFERROR(__xludf.DUMMYFUNCTION("""COMPUTED_VALUE"""),"9th")</f>
        <v>9th</v>
      </c>
      <c r="J38" s="303" t="str">
        <f>IFERROR(__xludf.DUMMYFUNCTION("""COMPUTED_VALUE"""),"Song of Rest (d6)")</f>
        <v>Song of Rest (d6)</v>
      </c>
      <c r="K38" s="32"/>
      <c r="L38" s="308"/>
      <c r="M38" s="304"/>
      <c r="N38" s="309"/>
      <c r="O38" s="32"/>
      <c r="P38" s="2"/>
      <c r="Q38" s="304"/>
      <c r="R38" s="303"/>
      <c r="S38" s="32"/>
      <c r="T38" s="308"/>
      <c r="U38" s="304"/>
      <c r="V38" s="309"/>
      <c r="W38" s="32"/>
      <c r="X38" s="2"/>
      <c r="Y38" s="2"/>
      <c r="Z38" s="2"/>
      <c r="AA38" s="2"/>
      <c r="AB38" s="2"/>
    </row>
    <row r="39">
      <c r="A39" s="304"/>
      <c r="B39" s="306"/>
      <c r="C39" s="306"/>
      <c r="D39" s="307"/>
      <c r="E39" s="334"/>
      <c r="F39" s="302"/>
      <c r="G39" s="302"/>
      <c r="H39" s="2"/>
      <c r="I39" s="304" t="str">
        <f>IFERROR(__xludf.DUMMYFUNCTION("""COMPUTED_VALUE"""),"10th")</f>
        <v>10th</v>
      </c>
      <c r="J39" s="303" t="str">
        <f>IFERROR(__xludf.DUMMYFUNCTION("""COMPUTED_VALUE"""),"Bardic Inspiration (d8)")</f>
        <v>Bardic Inspiration (d8)</v>
      </c>
      <c r="K39" s="303"/>
      <c r="L39" s="308"/>
      <c r="M39" s="304"/>
      <c r="N39" s="309"/>
      <c r="O39" s="309"/>
      <c r="P39" s="2"/>
      <c r="Q39" s="304"/>
      <c r="R39" s="303"/>
      <c r="S39" s="303"/>
      <c r="T39" s="308"/>
      <c r="U39" s="304"/>
      <c r="V39" s="309"/>
      <c r="W39" s="309"/>
      <c r="X39" s="2"/>
      <c r="Y39" s="2"/>
      <c r="Z39" s="2"/>
      <c r="AA39" s="2"/>
      <c r="AB39" s="2"/>
    </row>
    <row r="40">
      <c r="A40" s="310"/>
      <c r="B40" s="311"/>
      <c r="C40" s="311"/>
      <c r="D40" s="312"/>
      <c r="E40" s="335"/>
      <c r="F40" s="313"/>
      <c r="G40" s="313"/>
      <c r="H40" s="2"/>
      <c r="I40" s="310"/>
      <c r="J40" s="314"/>
      <c r="K40" s="314"/>
      <c r="L40" s="315"/>
      <c r="M40" s="310"/>
      <c r="N40" s="316"/>
      <c r="O40" s="316"/>
      <c r="P40" s="2"/>
      <c r="Q40" s="310"/>
      <c r="R40" s="314"/>
      <c r="S40" s="314"/>
      <c r="T40" s="315"/>
      <c r="U40" s="310"/>
      <c r="V40" s="316"/>
      <c r="W40" s="316"/>
      <c r="X40" s="2"/>
      <c r="Y40" s="2"/>
      <c r="Z40" s="2"/>
      <c r="AA40" s="2"/>
      <c r="AB40" s="2"/>
    </row>
    <row r="41">
      <c r="A41" s="317"/>
      <c r="B41" s="318"/>
      <c r="C41" s="318"/>
      <c r="D41" s="319"/>
      <c r="E41" s="336"/>
      <c r="F41" s="320"/>
      <c r="G41" s="320"/>
      <c r="H41" s="2"/>
      <c r="I41" s="317"/>
      <c r="J41" s="321"/>
      <c r="K41" s="321"/>
      <c r="L41" s="322"/>
      <c r="M41" s="317"/>
      <c r="N41" s="323"/>
      <c r="O41" s="323"/>
      <c r="P41" s="2"/>
      <c r="Q41" s="317"/>
      <c r="R41" s="321"/>
      <c r="S41" s="321"/>
      <c r="T41" s="322"/>
      <c r="U41" s="317"/>
      <c r="V41" s="323"/>
      <c r="W41" s="323"/>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337" t="s">
        <v>242</v>
      </c>
      <c r="B43" s="126"/>
      <c r="C43" s="126"/>
      <c r="D43" s="126"/>
      <c r="E43" s="126"/>
      <c r="F43" s="126"/>
      <c r="G43" s="126"/>
      <c r="H43" s="2"/>
      <c r="I43" s="338" t="s">
        <v>5</v>
      </c>
      <c r="J43" s="126"/>
      <c r="K43" s="126"/>
      <c r="L43" s="126"/>
      <c r="M43" s="126"/>
      <c r="N43" s="126"/>
      <c r="O43" s="126"/>
      <c r="P43" s="2"/>
      <c r="Q43" s="339" t="s">
        <v>243</v>
      </c>
      <c r="R43" s="126"/>
      <c r="S43" s="126"/>
      <c r="T43" s="126"/>
      <c r="U43" s="126"/>
      <c r="V43" s="126"/>
      <c r="W43" s="126"/>
      <c r="X43" s="2"/>
      <c r="Y43" s="2"/>
      <c r="Z43" s="2"/>
      <c r="AA43" s="2"/>
      <c r="AB43" s="2"/>
    </row>
    <row r="44">
      <c r="A44" s="299" t="str">
        <f>IFERROR(__xludf.DUMMYFUNCTION("FILTER(Healer!$B$4:$B$15,Healer!$D$4:$D$15&lt;&gt;""—"")"),"1st")</f>
        <v>1st</v>
      </c>
      <c r="B44" s="300" t="str">
        <f>IFERROR(__xludf.DUMMYFUNCTION("FILTER(Healer!$D$4:$D$15,Healer!$D$4:$D$15&lt;&gt;""—"")"),"Life Domain")</f>
        <v>Life Domain</v>
      </c>
      <c r="C44" s="11"/>
      <c r="D44" s="299"/>
      <c r="E44" s="299" t="str">
        <f>IFERROR(__xludf.DUMMYFUNCTION("FILTER(Healer!$B$16:$B$25,Healer!$D$16:$D$25&lt;&gt;""—"")"),"12th")</f>
        <v>12th</v>
      </c>
      <c r="F44" s="300" t="str">
        <f>IFERROR(__xludf.DUMMYFUNCTION("FILTER(Healer!$D$16:$D$25,Healer!$D$16:$D$25&lt;&gt;""—"")"),"Ability Score Improvement")</f>
        <v>Ability Score Improvement</v>
      </c>
      <c r="G44" s="11"/>
      <c r="H44" s="2"/>
      <c r="I44" s="294" t="str">
        <f>IFERROR(__xludf.DUMMYFUNCTION("FILTER(Sneak!$B$3:$B$13,Sneak!$D$3:$D$13&lt;&gt;""—"")"),"1st")</f>
        <v>1st</v>
      </c>
      <c r="J44" s="295" t="str">
        <f>IFERROR(__xludf.DUMMYFUNCTION("FILTER(Sneak!$D$3:$D$13,Sneak!$D$3:$D$13&lt;&gt;""—"")"),"Sneak Attack")</f>
        <v>Sneak Attack</v>
      </c>
      <c r="K44" s="11"/>
      <c r="L44" s="296"/>
      <c r="M44" s="294" t="str">
        <f>IFERROR(__xludf.DUMMYFUNCTION("FILTER(Sneak!$B$14:$B$23,Sneak!$D$14:$D$23&lt;&gt;""—"")"),"11th")</f>
        <v>11th</v>
      </c>
      <c r="N44" s="297" t="str">
        <f>IFERROR(__xludf.DUMMYFUNCTION("FILTER(Sneak!$D$14:$D$23,Sneak!$D$14:$D$23&lt;&gt;""—"")"),"Reliable Talent")</f>
        <v>Reliable Talent</v>
      </c>
      <c r="O44" s="11"/>
      <c r="P44" s="2"/>
      <c r="Q44" s="299" t="str">
        <f>IFERROR(__xludf.DUMMYFUNCTION("FILTER(Wildkeeper!$B$4:$B$18,Wildkeeper!$D$4:$D$18&lt;&gt;""—"")"),"1st")</f>
        <v>1st</v>
      </c>
      <c r="R44" s="300" t="str">
        <f>IFERROR(__xludf.DUMMYFUNCTION("FILTER(Wildkeeper!$D$4:$D$18,Wildkeeper!$D$4:$D$18&lt;&gt;""—"")"),"Druidic")</f>
        <v>Druidic</v>
      </c>
      <c r="S44" s="11"/>
      <c r="T44" s="299"/>
      <c r="U44" s="299" t="str">
        <f>IFERROR(__xludf.DUMMYFUNCTION("FILTER(Wildkeeper!$B$19:$B$29,Wildkeeper!$D$19:$D$29&lt;&gt;""—"")"),"12th")</f>
        <v>12th</v>
      </c>
      <c r="V44" s="300" t="str">
        <f>IFERROR(__xludf.DUMMYFUNCTION("FILTER(Wildkeeper!$D$19:$D$29,Wildkeeper!$D$19:$D$29&lt;&gt;""—"")"),"Ability Score Improvement")</f>
        <v>Ability Score Improvement</v>
      </c>
      <c r="W44" s="11"/>
      <c r="X44" s="2"/>
      <c r="Y44" s="2"/>
      <c r="Z44" s="2"/>
      <c r="AA44" s="2"/>
      <c r="AB44" s="2"/>
    </row>
    <row r="45">
      <c r="A45" s="304" t="str">
        <f>IFERROR(__xludf.DUMMYFUNCTION("""COMPUTED_VALUE"""),"1st")</f>
        <v>1st</v>
      </c>
      <c r="B45" s="303" t="str">
        <f>IFERROR(__xludf.DUMMYFUNCTION("""COMPUTED_VALUE"""),"Disciple of Life")</f>
        <v>Disciple of Life</v>
      </c>
      <c r="C45" s="32"/>
      <c r="D45" s="304"/>
      <c r="E45" s="304" t="str">
        <f>IFERROR(__xludf.DUMMYFUNCTION("""COMPUTED_VALUE"""),"14th")</f>
        <v>14th</v>
      </c>
      <c r="F45" s="305" t="str">
        <f>IFERROR(__xludf.DUMMYFUNCTION("""COMPUTED_VALUE"""),"Preserve Life (Revive)")</f>
        <v>Preserve Life (Revive)</v>
      </c>
      <c r="G45" s="32"/>
      <c r="H45" s="2"/>
      <c r="I45" s="301" t="str">
        <f>IFERROR(__xludf.DUMMYFUNCTION("""COMPUTED_VALUE"""),"1st")</f>
        <v>1st</v>
      </c>
      <c r="J45" s="306" t="str">
        <f>IFERROR(__xludf.DUMMYFUNCTION("""COMPUTED_VALUE"""),"Thieves' Cant")</f>
        <v>Thieves' Cant</v>
      </c>
      <c r="K45" s="32"/>
      <c r="L45" s="296"/>
      <c r="M45" s="301" t="str">
        <f>IFERROR(__xludf.DUMMYFUNCTION("""COMPUTED_VALUE"""),"12th")</f>
        <v>12th</v>
      </c>
      <c r="N45" s="302" t="str">
        <f>IFERROR(__xludf.DUMMYFUNCTION("""COMPUTED_VALUE"""),"Ability Score Improvement")</f>
        <v>Ability Score Improvement</v>
      </c>
      <c r="O45" s="32"/>
      <c r="P45" s="2"/>
      <c r="Q45" s="304" t="str">
        <f>IFERROR(__xludf.DUMMYFUNCTION("""COMPUTED_VALUE"""),"1st")</f>
        <v>1st</v>
      </c>
      <c r="R45" s="303" t="str">
        <f>IFERROR(__xludf.DUMMYFUNCTION("""COMPUTED_VALUE"""),"Spellcasting")</f>
        <v>Spellcasting</v>
      </c>
      <c r="S45" s="32"/>
      <c r="T45" s="304"/>
      <c r="U45" s="304" t="str">
        <f>IFERROR(__xludf.DUMMYFUNCTION("""COMPUTED_VALUE"""),"14th")</f>
        <v>14th</v>
      </c>
      <c r="V45" s="305" t="str">
        <f>IFERROR(__xludf.DUMMYFUNCTION("""COMPUTED_VALUE"""),"Nature's Sanctuary")</f>
        <v>Nature's Sanctuary</v>
      </c>
      <c r="W45" s="32"/>
      <c r="X45" s="2"/>
      <c r="Y45" s="2"/>
      <c r="Z45" s="2"/>
      <c r="AA45" s="2"/>
      <c r="AB45" s="2"/>
    </row>
    <row r="46">
      <c r="A46" s="304" t="str">
        <f>IFERROR(__xludf.DUMMYFUNCTION("""COMPUTED_VALUE"""),"1st")</f>
        <v>1st</v>
      </c>
      <c r="B46" s="305" t="str">
        <f>IFERROR(__xludf.DUMMYFUNCTION("""COMPUTED_VALUE"""),"Spellcasting")</f>
        <v>Spellcasting</v>
      </c>
      <c r="C46" s="32"/>
      <c r="D46" s="304"/>
      <c r="E46" s="304" t="str">
        <f>IFERROR(__xludf.DUMMYFUNCTION("""COMPUTED_VALUE"""),"16th")</f>
        <v>16th</v>
      </c>
      <c r="F46" s="305" t="str">
        <f>IFERROR(__xludf.DUMMYFUNCTION("""COMPUTED_VALUE"""),"Ability Score Improvement")</f>
        <v>Ability Score Improvement</v>
      </c>
      <c r="G46" s="32"/>
      <c r="H46" s="2"/>
      <c r="I46" s="301" t="str">
        <f>IFERROR(__xludf.DUMMYFUNCTION("""COMPUTED_VALUE"""),"2nd")</f>
        <v>2nd</v>
      </c>
      <c r="J46" s="295" t="str">
        <f>IFERROR(__xludf.DUMMYFUNCTION("""COMPUTED_VALUE"""),"Cunning Action")</f>
        <v>Cunning Action</v>
      </c>
      <c r="K46" s="11"/>
      <c r="L46" s="296"/>
      <c r="M46" s="301" t="str">
        <f>IFERROR(__xludf.DUMMYFUNCTION("""COMPUTED_VALUE"""),"14th")</f>
        <v>14th</v>
      </c>
      <c r="N46" s="302" t="str">
        <f>IFERROR(__xludf.DUMMYFUNCTION("""COMPUTED_VALUE"""),"Blindsense")</f>
        <v>Blindsense</v>
      </c>
      <c r="O46" s="32"/>
      <c r="P46" s="2"/>
      <c r="Q46" s="299" t="str">
        <f>IFERROR(__xludf.DUMMYFUNCTION("""COMPUTED_VALUE"""),"2nd")</f>
        <v>2nd</v>
      </c>
      <c r="R46" s="305" t="str">
        <f>IFERROR(__xludf.DUMMYFUNCTION("""COMPUTED_VALUE"""),"Wild Shape")</f>
        <v>Wild Shape</v>
      </c>
      <c r="S46" s="32"/>
      <c r="T46" s="304"/>
      <c r="U46" s="304" t="str">
        <f>IFERROR(__xludf.DUMMYFUNCTION("""COMPUTED_VALUE"""),"16th")</f>
        <v>16th</v>
      </c>
      <c r="V46" s="305" t="str">
        <f>IFERROR(__xludf.DUMMYFUNCTION("""COMPUTED_VALUE"""),"Ability Score Improvement")</f>
        <v>Ability Score Improvement</v>
      </c>
      <c r="W46" s="32"/>
      <c r="X46" s="2"/>
      <c r="Y46" s="2"/>
      <c r="Z46" s="2"/>
      <c r="AA46" s="2"/>
      <c r="AB46" s="2"/>
    </row>
    <row r="47">
      <c r="A47" s="304" t="str">
        <f>IFERROR(__xludf.DUMMYFUNCTION("""COMPUTED_VALUE"""),"2nd")</f>
        <v>2nd</v>
      </c>
      <c r="B47" s="303" t="str">
        <f>IFERROR(__xludf.DUMMYFUNCTION("""COMPUTED_VALUE"""),"Preserve Life")</f>
        <v>Preserve Life</v>
      </c>
      <c r="C47" s="32"/>
      <c r="D47" s="304"/>
      <c r="E47" s="304" t="str">
        <f>IFERROR(__xludf.DUMMYFUNCTION("""COMPUTED_VALUE"""),"17th")</f>
        <v>17th</v>
      </c>
      <c r="F47" s="303" t="str">
        <f>IFERROR(__xludf.DUMMYFUNCTION("""COMPUTED_VALUE"""),"Supreme Healing")</f>
        <v>Supreme Healing</v>
      </c>
      <c r="G47" s="32"/>
      <c r="H47" s="2"/>
      <c r="I47" s="301" t="str">
        <f>IFERROR(__xludf.DUMMYFUNCTION("""COMPUTED_VALUE"""),"4th")</f>
        <v>4th</v>
      </c>
      <c r="J47" s="306" t="str">
        <f>IFERROR(__xludf.DUMMYFUNCTION("""COMPUTED_VALUE"""),"Ability Score Improvement")</f>
        <v>Ability Score Improvement</v>
      </c>
      <c r="K47" s="32"/>
      <c r="L47" s="307"/>
      <c r="M47" s="301" t="str">
        <f>IFERROR(__xludf.DUMMYFUNCTION("""COMPUTED_VALUE"""),"15th")</f>
        <v>15th</v>
      </c>
      <c r="N47" s="302" t="str">
        <f>IFERROR(__xludf.DUMMYFUNCTION("""COMPUTED_VALUE"""),"Slippery Mind")</f>
        <v>Slippery Mind</v>
      </c>
      <c r="O47" s="32"/>
      <c r="P47" s="2"/>
      <c r="Q47" s="304" t="str">
        <f>IFERROR(__xludf.DUMMYFUNCTION("""COMPUTED_VALUE"""),"2nd")</f>
        <v>2nd</v>
      </c>
      <c r="R47" s="303" t="str">
        <f>IFERROR(__xludf.DUMMYFUNCTION("""COMPUTED_VALUE"""),"Natural Recovery")</f>
        <v>Natural Recovery</v>
      </c>
      <c r="S47" s="32"/>
      <c r="T47" s="304"/>
      <c r="U47" s="304" t="str">
        <f>IFERROR(__xludf.DUMMYFUNCTION("""COMPUTED_VALUE"""),"18th")</f>
        <v>18th</v>
      </c>
      <c r="V47" s="303" t="str">
        <f>IFERROR(__xludf.DUMMYFUNCTION("""COMPUTED_VALUE"""),"Timeless Body")</f>
        <v>Timeless Body</v>
      </c>
      <c r="W47" s="32"/>
      <c r="X47" s="2"/>
      <c r="Y47" s="2"/>
      <c r="Z47" s="2"/>
      <c r="AA47" s="2"/>
      <c r="AB47" s="2"/>
    </row>
    <row r="48">
      <c r="A48" s="304" t="str">
        <f>IFERROR(__xludf.DUMMYFUNCTION("""COMPUTED_VALUE"""),"4th")</f>
        <v>4th</v>
      </c>
      <c r="B48" s="303" t="str">
        <f>IFERROR(__xludf.DUMMYFUNCTION("""COMPUTED_VALUE"""),"Ability Score Improvement")</f>
        <v>Ability Score Improvement</v>
      </c>
      <c r="C48" s="32"/>
      <c r="D48" s="304"/>
      <c r="E48" s="304" t="str">
        <f>IFERROR(__xludf.DUMMYFUNCTION("""COMPUTED_VALUE"""),"18th")</f>
        <v>18th</v>
      </c>
      <c r="F48" s="305" t="str">
        <f>IFERROR(__xludf.DUMMYFUNCTION("""COMPUTED_VALUE"""),"Preserve Life (3/rest)")</f>
        <v>Preserve Life (3/rest)</v>
      </c>
      <c r="G48" s="32"/>
      <c r="H48" s="2"/>
      <c r="I48" s="301" t="str">
        <f>IFERROR(__xludf.DUMMYFUNCTION("""COMPUTED_VALUE"""),"5th")</f>
        <v>5th</v>
      </c>
      <c r="J48" s="306" t="str">
        <f>IFERROR(__xludf.DUMMYFUNCTION("""COMPUTED_VALUE"""),"Uncanny Dodge")</f>
        <v>Uncanny Dodge</v>
      </c>
      <c r="K48" s="32"/>
      <c r="L48" s="307"/>
      <c r="M48" s="301" t="str">
        <f>IFERROR(__xludf.DUMMYFUNCTION("""COMPUTED_VALUE"""),"16th")</f>
        <v>16th</v>
      </c>
      <c r="N48" s="302" t="str">
        <f>IFERROR(__xludf.DUMMYFUNCTION("""COMPUTED_VALUE"""),"Ability Score Improvement")</f>
        <v>Ability Score Improvement</v>
      </c>
      <c r="O48" s="32"/>
      <c r="P48" s="2"/>
      <c r="Q48" s="304" t="str">
        <f>IFERROR(__xludf.DUMMYFUNCTION("""COMPUTED_VALUE"""),"2nd")</f>
        <v>2nd</v>
      </c>
      <c r="R48" s="303" t="str">
        <f>IFERROR(__xludf.DUMMYFUNCTION("""COMPUTED_VALUE"""),"Circle of the Forest Spells")</f>
        <v>Circle of the Forest Spells</v>
      </c>
      <c r="S48" s="32"/>
      <c r="T48" s="304"/>
      <c r="U48" s="304" t="str">
        <f>IFERROR(__xludf.DUMMYFUNCTION("""COMPUTED_VALUE"""),"18th")</f>
        <v>18th</v>
      </c>
      <c r="V48" s="305" t="str">
        <f>IFERROR(__xludf.DUMMYFUNCTION("""COMPUTED_VALUE"""),"Beast Spells")</f>
        <v>Beast Spells</v>
      </c>
      <c r="W48" s="32"/>
      <c r="X48" s="2"/>
      <c r="Y48" s="2"/>
      <c r="Z48" s="2"/>
      <c r="AA48" s="2"/>
      <c r="AB48" s="2"/>
    </row>
    <row r="49">
      <c r="A49" s="304" t="str">
        <f>IFERROR(__xludf.DUMMYFUNCTION("""COMPUTED_VALUE"""),"5th")</f>
        <v>5th</v>
      </c>
      <c r="B49" s="303" t="str">
        <f>IFERROR(__xludf.DUMMYFUNCTION("""COMPUTED_VALUE"""),"Preserve Life (2/rest)")</f>
        <v>Preserve Life (2/rest)</v>
      </c>
      <c r="C49" s="32"/>
      <c r="D49" s="304"/>
      <c r="E49" s="304" t="str">
        <f>IFERROR(__xludf.DUMMYFUNCTION("""COMPUTED_VALUE"""),"19th")</f>
        <v>19th</v>
      </c>
      <c r="F49" s="303" t="str">
        <f>IFERROR(__xludf.DUMMYFUNCTION("""COMPUTED_VALUE"""),"Ability Score Improvement")</f>
        <v>Ability Score Improvement</v>
      </c>
      <c r="G49" s="32"/>
      <c r="H49" s="2"/>
      <c r="I49" s="301" t="str">
        <f>IFERROR(__xludf.DUMMYFUNCTION("""COMPUTED_VALUE"""),"6th")</f>
        <v>6th</v>
      </c>
      <c r="J49" s="306" t="str">
        <f>IFERROR(__xludf.DUMMYFUNCTION("""COMPUTED_VALUE"""),"Expertise")</f>
        <v>Expertise</v>
      </c>
      <c r="K49" s="32"/>
      <c r="L49" s="307"/>
      <c r="M49" s="301" t="str">
        <f>IFERROR(__xludf.DUMMYFUNCTION("""COMPUTED_VALUE"""),"18th")</f>
        <v>18th</v>
      </c>
      <c r="N49" s="302" t="str">
        <f>IFERROR(__xludf.DUMMYFUNCTION("""COMPUTED_VALUE"""),"Elusive")</f>
        <v>Elusive</v>
      </c>
      <c r="O49" s="32"/>
      <c r="P49" s="2"/>
      <c r="Q49" s="304" t="str">
        <f>IFERROR(__xludf.DUMMYFUNCTION("""COMPUTED_VALUE"""),"4th")</f>
        <v>4th</v>
      </c>
      <c r="R49" s="303" t="str">
        <f>IFERROR(__xludf.DUMMYFUNCTION("""COMPUTED_VALUE"""),"Wild Shape Improvement")</f>
        <v>Wild Shape Improvement</v>
      </c>
      <c r="S49" s="32"/>
      <c r="T49" s="304"/>
      <c r="U49" s="304" t="str">
        <f>IFERROR(__xludf.DUMMYFUNCTION("""COMPUTED_VALUE"""),"19th")</f>
        <v>19th</v>
      </c>
      <c r="V49" s="303" t="str">
        <f>IFERROR(__xludf.DUMMYFUNCTION("""COMPUTED_VALUE"""),"Ability Score Improvement")</f>
        <v>Ability Score Improvement</v>
      </c>
      <c r="W49" s="32"/>
      <c r="X49" s="2"/>
      <c r="Y49" s="2"/>
      <c r="Z49" s="2"/>
      <c r="AA49" s="2"/>
      <c r="AB49" s="2"/>
    </row>
    <row r="50">
      <c r="A50" s="304" t="str">
        <f>IFERROR(__xludf.DUMMYFUNCTION("""COMPUTED_VALUE"""),"6th")</f>
        <v>6th</v>
      </c>
      <c r="B50" s="303" t="str">
        <f>IFERROR(__xludf.DUMMYFUNCTION("""COMPUTED_VALUE"""),"Blessed Healer")</f>
        <v>Blessed Healer</v>
      </c>
      <c r="C50" s="32"/>
      <c r="D50" s="308"/>
      <c r="E50" s="304" t="str">
        <f>IFERROR(__xludf.DUMMYFUNCTION("""COMPUTED_VALUE"""),"20th")</f>
        <v>20th</v>
      </c>
      <c r="F50" s="309" t="str">
        <f>IFERROR(__xludf.DUMMYFUNCTION("""COMPUTED_VALUE"""),"Divine Intervention Improvement")</f>
        <v>Divine Intervention Improvement</v>
      </c>
      <c r="G50" s="32"/>
      <c r="H50" s="2"/>
      <c r="I50" s="301" t="str">
        <f>IFERROR(__xludf.DUMMYFUNCTION("""COMPUTED_VALUE"""),"7th")</f>
        <v>7th</v>
      </c>
      <c r="J50" s="306" t="str">
        <f>IFERROR(__xludf.DUMMYFUNCTION("""COMPUTED_VALUE"""),"Evasion")</f>
        <v>Evasion</v>
      </c>
      <c r="K50" s="32"/>
      <c r="L50" s="307"/>
      <c r="M50" s="301" t="str">
        <f>IFERROR(__xludf.DUMMYFUNCTION("""COMPUTED_VALUE"""),"19th")</f>
        <v>19th</v>
      </c>
      <c r="N50" s="302" t="str">
        <f>IFERROR(__xludf.DUMMYFUNCTION("""COMPUTED_VALUE"""),"Ability Score Improvement")</f>
        <v>Ability Score Improvement</v>
      </c>
      <c r="O50" s="32"/>
      <c r="P50" s="2"/>
      <c r="Q50" s="304" t="str">
        <f>IFERROR(__xludf.DUMMYFUNCTION("""COMPUTED_VALUE"""),"4th")</f>
        <v>4th</v>
      </c>
      <c r="R50" s="303" t="str">
        <f>IFERROR(__xludf.DUMMYFUNCTION("""COMPUTED_VALUE"""),"Ability Score Improvement")</f>
        <v>Ability Score Improvement</v>
      </c>
      <c r="S50" s="32"/>
      <c r="T50" s="308"/>
      <c r="U50" s="304" t="str">
        <f>IFERROR(__xludf.DUMMYFUNCTION("""COMPUTED_VALUE"""),"20th")</f>
        <v>20th</v>
      </c>
      <c r="V50" s="309" t="str">
        <f>IFERROR(__xludf.DUMMYFUNCTION("""COMPUTED_VALUE"""),"Archdruid")</f>
        <v>Archdruid</v>
      </c>
      <c r="W50" s="32"/>
      <c r="X50" s="2"/>
      <c r="Y50" s="2"/>
      <c r="Z50" s="2"/>
      <c r="AA50" s="2"/>
      <c r="AB50" s="2"/>
    </row>
    <row r="51">
      <c r="A51" s="304" t="str">
        <f>IFERROR(__xludf.DUMMYFUNCTION("""COMPUTED_VALUE"""),"8th")</f>
        <v>8th</v>
      </c>
      <c r="B51" s="303" t="str">
        <f>IFERROR(__xludf.DUMMYFUNCTION("""COMPUTED_VALUE"""),"Ability Score Improvement")</f>
        <v>Ability Score Improvement</v>
      </c>
      <c r="C51" s="32"/>
      <c r="D51" s="308"/>
      <c r="E51" s="304"/>
      <c r="F51" s="309"/>
      <c r="G51" s="32"/>
      <c r="H51" s="2"/>
      <c r="I51" s="301" t="str">
        <f>IFERROR(__xludf.DUMMYFUNCTION("""COMPUTED_VALUE"""),"8th")</f>
        <v>8th</v>
      </c>
      <c r="J51" s="306" t="str">
        <f>IFERROR(__xludf.DUMMYFUNCTION("""COMPUTED_VALUE"""),"Ability Score Improvement")</f>
        <v>Ability Score Improvement</v>
      </c>
      <c r="K51" s="32"/>
      <c r="L51" s="307"/>
      <c r="M51" s="301" t="str">
        <f>IFERROR(__xludf.DUMMYFUNCTION("""COMPUTED_VALUE"""),"20th")</f>
        <v>20th</v>
      </c>
      <c r="N51" s="302" t="str">
        <f>IFERROR(__xludf.DUMMYFUNCTION("""COMPUTED_VALUE"""),"Stroke of Luck")</f>
        <v>Stroke of Luck</v>
      </c>
      <c r="O51" s="32"/>
      <c r="P51" s="2"/>
      <c r="Q51" s="304" t="str">
        <f>IFERROR(__xludf.DUMMYFUNCTION("""COMPUTED_VALUE"""),"6th")</f>
        <v>6th</v>
      </c>
      <c r="R51" s="303" t="str">
        <f>IFERROR(__xludf.DUMMYFUNCTION("""COMPUTED_VALUE"""),"Land's Stride")</f>
        <v>Land's Stride</v>
      </c>
      <c r="S51" s="32"/>
      <c r="T51" s="308"/>
      <c r="U51" s="304"/>
      <c r="V51" s="309"/>
      <c r="W51" s="32"/>
      <c r="X51" s="2"/>
      <c r="Y51" s="2"/>
      <c r="Z51" s="2"/>
      <c r="AA51" s="2"/>
      <c r="AB51" s="2"/>
    </row>
    <row r="52">
      <c r="A52" s="304" t="str">
        <f>IFERROR(__xludf.DUMMYFUNCTION("""COMPUTED_VALUE"""),"9th")</f>
        <v>9th</v>
      </c>
      <c r="B52" s="303" t="str">
        <f>IFERROR(__xludf.DUMMYFUNCTION("""COMPUTED_VALUE"""),"Divine Strike")</f>
        <v>Divine Strike</v>
      </c>
      <c r="C52" s="32"/>
      <c r="D52" s="308"/>
      <c r="E52" s="304"/>
      <c r="F52" s="309"/>
      <c r="G52" s="32"/>
      <c r="H52" s="2"/>
      <c r="I52" s="304"/>
      <c r="J52" s="306"/>
      <c r="K52" s="32"/>
      <c r="L52" s="307"/>
      <c r="M52" s="301"/>
      <c r="N52" s="302"/>
      <c r="O52" s="32"/>
      <c r="P52" s="2"/>
      <c r="Q52" s="304" t="str">
        <f>IFERROR(__xludf.DUMMYFUNCTION("""COMPUTED_VALUE"""),"8th")</f>
        <v>8th</v>
      </c>
      <c r="R52" s="303" t="str">
        <f>IFERROR(__xludf.DUMMYFUNCTION("""COMPUTED_VALUE"""),"Wild Shape Improvement")</f>
        <v>Wild Shape Improvement</v>
      </c>
      <c r="S52" s="32"/>
      <c r="T52" s="308"/>
      <c r="U52" s="304"/>
      <c r="V52" s="309"/>
      <c r="W52" s="32"/>
      <c r="X52" s="2"/>
      <c r="Y52" s="2"/>
      <c r="Z52" s="2"/>
      <c r="AA52" s="2"/>
      <c r="AB52" s="2"/>
    </row>
    <row r="53">
      <c r="A53" s="304" t="str">
        <f>IFERROR(__xludf.DUMMYFUNCTION("""COMPUTED_VALUE"""),"10th")</f>
        <v>10th</v>
      </c>
      <c r="B53" s="303" t="str">
        <f>IFERROR(__xludf.DUMMYFUNCTION("""COMPUTED_VALUE"""),"Divine Intervention")</f>
        <v>Divine Intervention</v>
      </c>
      <c r="C53" s="303"/>
      <c r="D53" s="308"/>
      <c r="E53" s="304"/>
      <c r="F53" s="309"/>
      <c r="G53" s="309"/>
      <c r="H53" s="2"/>
      <c r="I53" s="304"/>
      <c r="J53" s="306"/>
      <c r="K53" s="306"/>
      <c r="L53" s="307"/>
      <c r="M53" s="304"/>
      <c r="N53" s="302"/>
      <c r="O53" s="302"/>
      <c r="P53" s="2"/>
      <c r="Q53" s="304" t="str">
        <f>IFERROR(__xludf.DUMMYFUNCTION("""COMPUTED_VALUE"""),"8th")</f>
        <v>8th</v>
      </c>
      <c r="R53" s="303" t="str">
        <f>IFERROR(__xludf.DUMMYFUNCTION("""COMPUTED_VALUE"""),"Ability Score Improvement")</f>
        <v>Ability Score Improvement</v>
      </c>
      <c r="S53" s="303"/>
      <c r="T53" s="308"/>
      <c r="U53" s="304"/>
      <c r="V53" s="309"/>
      <c r="W53" s="309"/>
      <c r="X53" s="2"/>
      <c r="Y53" s="2"/>
      <c r="Z53" s="2"/>
      <c r="AA53" s="2"/>
      <c r="AB53" s="2"/>
    </row>
    <row r="54">
      <c r="A54" s="310"/>
      <c r="B54" s="314"/>
      <c r="C54" s="314"/>
      <c r="D54" s="315"/>
      <c r="E54" s="310"/>
      <c r="F54" s="316"/>
      <c r="G54" s="316"/>
      <c r="H54" s="2"/>
      <c r="I54" s="310"/>
      <c r="J54" s="311"/>
      <c r="K54" s="311"/>
      <c r="L54" s="312"/>
      <c r="M54" s="310"/>
      <c r="N54" s="313"/>
      <c r="O54" s="313"/>
      <c r="P54" s="2"/>
      <c r="Q54" s="310" t="str">
        <f>IFERROR(__xludf.DUMMYFUNCTION("""COMPUTED_VALUE"""),"10th")</f>
        <v>10th</v>
      </c>
      <c r="R54" s="314" t="str">
        <f>IFERROR(__xludf.DUMMYFUNCTION("""COMPUTED_VALUE"""),"Nature's Ward")</f>
        <v>Nature's Ward</v>
      </c>
      <c r="S54" s="314"/>
      <c r="T54" s="315"/>
      <c r="U54" s="310"/>
      <c r="V54" s="316"/>
      <c r="W54" s="316"/>
      <c r="X54" s="2"/>
      <c r="Y54" s="2"/>
      <c r="Z54" s="2"/>
      <c r="AA54" s="2"/>
      <c r="AB54" s="2"/>
    </row>
    <row r="55">
      <c r="A55" s="317"/>
      <c r="B55" s="321"/>
      <c r="C55" s="321"/>
      <c r="D55" s="322"/>
      <c r="E55" s="317"/>
      <c r="F55" s="323"/>
      <c r="G55" s="323"/>
      <c r="H55" s="2"/>
      <c r="I55" s="317"/>
      <c r="J55" s="318"/>
      <c r="K55" s="318"/>
      <c r="L55" s="319"/>
      <c r="M55" s="317"/>
      <c r="N55" s="320"/>
      <c r="O55" s="320"/>
      <c r="P55" s="2"/>
      <c r="Q55" s="317"/>
      <c r="R55" s="321"/>
      <c r="S55" s="321"/>
      <c r="T55" s="322"/>
      <c r="U55" s="317"/>
      <c r="V55" s="323"/>
      <c r="W55" s="323"/>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340"/>
      <c r="B57" s="340"/>
      <c r="C57" s="340"/>
      <c r="D57" s="340"/>
      <c r="E57" s="340"/>
      <c r="F57" s="340"/>
      <c r="G57" s="340"/>
      <c r="H57" s="341"/>
      <c r="I57" s="341"/>
      <c r="J57" s="341"/>
      <c r="K57" s="341"/>
      <c r="L57" s="341"/>
      <c r="M57" s="341"/>
      <c r="N57" s="341"/>
      <c r="O57" s="341"/>
      <c r="P57" s="341"/>
      <c r="Q57" s="341"/>
      <c r="R57" s="341"/>
      <c r="S57" s="341"/>
      <c r="T57" s="341"/>
      <c r="U57" s="341"/>
      <c r="V57" s="341"/>
      <c r="W57" s="341"/>
      <c r="X57" s="341"/>
      <c r="Y57" s="341"/>
      <c r="Z57" s="341"/>
      <c r="AA57" s="341"/>
      <c r="AB57" s="341"/>
    </row>
    <row r="58">
      <c r="H58" s="2"/>
      <c r="I58" s="2"/>
      <c r="J58" s="2"/>
      <c r="K58" s="2"/>
      <c r="L58" s="2"/>
      <c r="M58" s="2"/>
      <c r="N58" s="2"/>
      <c r="O58" s="2"/>
      <c r="P58" s="2"/>
      <c r="Q58" s="2"/>
      <c r="R58" s="2"/>
      <c r="S58" s="2"/>
      <c r="T58" s="2"/>
      <c r="U58" s="2"/>
      <c r="V58" s="2"/>
      <c r="W58" s="2"/>
      <c r="X58" s="2"/>
      <c r="Y58" s="2"/>
      <c r="Z58" s="2"/>
      <c r="AA58" s="2"/>
      <c r="AB58" s="2"/>
    </row>
    <row r="59">
      <c r="A59" s="290" t="s">
        <v>233</v>
      </c>
      <c r="B59" s="126"/>
      <c r="C59" s="126"/>
      <c r="D59" s="214"/>
      <c r="E59" s="324" t="s">
        <v>236</v>
      </c>
      <c r="F59" s="126"/>
      <c r="G59" s="126"/>
      <c r="H59" s="2"/>
      <c r="I59" s="330" t="s">
        <v>239</v>
      </c>
      <c r="J59" s="126"/>
      <c r="K59" s="126"/>
      <c r="L59" s="2"/>
      <c r="M59" s="337" t="s">
        <v>242</v>
      </c>
      <c r="N59" s="126"/>
      <c r="O59" s="126"/>
      <c r="P59" s="2"/>
      <c r="Q59" s="292" t="s">
        <v>234</v>
      </c>
      <c r="R59" s="126"/>
      <c r="S59" s="126"/>
      <c r="T59" s="2"/>
      <c r="U59" s="325" t="s">
        <v>237</v>
      </c>
      <c r="V59" s="126"/>
      <c r="W59" s="126"/>
      <c r="X59" s="2"/>
      <c r="Y59" s="2"/>
      <c r="Z59" s="2"/>
      <c r="AA59" s="2"/>
      <c r="AB59" s="2"/>
    </row>
    <row r="60">
      <c r="A60" s="294" t="str">
        <f>IFERROR(__xludf.DUMMYFUNCTION("FILTER('Battle Rager'!$B$3:$B$23,'Battle Rager'!$D$3:$D$23&lt;&gt;""—"")"),"1st")</f>
        <v>1st</v>
      </c>
      <c r="B60" s="294">
        <f t="shared" ref="B60:B78" si="1">if(isblank(A60),"", VALUE(LEFT(A60, IF(OR(RIGHT(A60, 2)="st", RIGHT(A60, 2)="nd", RIGHT(A60, 2)="rd"), FIND(RIGHT(A60, 2), A60, 1)-1, FIND("th", A60, 1)-1))))</f>
        <v>1</v>
      </c>
      <c r="C60" s="342" t="str">
        <f>IFERROR(__xludf.DUMMYFUNCTION("FILTER('Battle Rager'!$D$3:$D$23,'Battle Rager'!$D$3:$D$23&lt;&gt;""—"")"),"Rage")</f>
        <v>Rage</v>
      </c>
      <c r="E60" s="294" t="str">
        <f>IFERROR(__xludf.DUMMYFUNCTION("FILTER('Eldritch Vessel'!$B$3:$B$22,'Eldritch Vessel'!$D$3:$D$22&lt;&gt;""—"")"),"1st")</f>
        <v>1st</v>
      </c>
      <c r="F60" s="294">
        <f t="shared" ref="F60:F78" si="2">if(isblank(E60),"", VALUE(LEFT(E60, IF(OR(RIGHT(E60, 2)="st", RIGHT(E60, 2)="nd", RIGHT(E60, 2)="rd"), FIND(RIGHT(E60, 2), E60, 1)-1, FIND("th", E60, 1)-1))))</f>
        <v>1</v>
      </c>
      <c r="G60" s="342" t="str">
        <f>IFERROR(__xludf.DUMMYFUNCTION("FILTER('Eldritch Vessel'!$D$3:$D$22,'Eldritch Vessel'!$D$3:$D$22&lt;&gt;""—"")"),"Pact Magic")</f>
        <v>Pact Magic</v>
      </c>
      <c r="H60" s="2"/>
      <c r="I60" s="294" t="str">
        <f>IFERROR(__xludf.DUMMYFUNCTION("FILTER(Guardian!$B$4:$B$25,Guardian!$D$4:$D$25&lt;&gt;""—"")"),"1st")</f>
        <v>1st</v>
      </c>
      <c r="J60" s="294">
        <f t="shared" ref="J60:J78" si="3">if(isblank(I60),"", VALUE(LEFT(I60, IF(OR(RIGHT(I60, 2)="st", RIGHT(I60, 2)="nd", RIGHT(I60, 2)="rd"), FIND(RIGHT(I60, 2), I60, 1)-1, FIND("th", I60, 1)-1))))</f>
        <v>1</v>
      </c>
      <c r="K60" s="342" t="str">
        <f>IFERROR(__xludf.DUMMYFUNCTION("FILTER(Guardian!$D$4:$D$25,Guardian!$D$4:$D$25&lt;&gt;""—"")"),"Lay on Hands")</f>
        <v>Lay on Hands</v>
      </c>
      <c r="L60" s="2"/>
      <c r="M60" s="343" t="str">
        <f>IFERROR(__xludf.DUMMYFUNCTION("FILTER(Healer!$B$4:$B$25,Healer!$D$4:$D$25&lt;&gt;""—"")"),"1st")</f>
        <v>1st</v>
      </c>
      <c r="N60" s="343">
        <f t="shared" ref="N60:N78" si="4">if(isblank(M60),"", VALUE(LEFT(M60, IF(OR(RIGHT(M60, 2)="st", RIGHT(M60, 2)="nd", RIGHT(M60, 2)="rd"), FIND(RIGHT(M60, 2), M60, 1)-1, FIND("th", M60, 1)-1))))</f>
        <v>1</v>
      </c>
      <c r="O60" s="344" t="str">
        <f>IFERROR(__xludf.DUMMYFUNCTION("FILTER(Healer!$D$4:$D$25,Healer!$D$4:$D$25&lt;&gt;""—"")"),"Life Domain")</f>
        <v>Life Domain</v>
      </c>
      <c r="P60" s="2"/>
      <c r="Q60" s="343" t="str">
        <f>IFERROR(__xludf.DUMMYFUNCTION("FILTER(Mage!$B$4:$B$24,Mage!$D$4:$D$24&lt;&gt;""—"")"),"1st")</f>
        <v>1st</v>
      </c>
      <c r="R60" s="343">
        <f t="shared" ref="R60:R78" si="5">if(isblank(Q60),"", VALUE(LEFT(Q60, IF(OR(RIGHT(Q60, 2)="st", RIGHT(Q60, 2)="nd", RIGHT(Q60, 2)="rd"), FIND(RIGHT(Q60, 2), Q60, 1)-1, FIND("th", Q60, 1)-1))))</f>
        <v>1</v>
      </c>
      <c r="S60" s="344" t="str">
        <f>IFERROR(__xludf.DUMMYFUNCTION("FILTER(Mage!$D$4:$D$24,Mage!$D$4:$D$24&lt;&gt;""—"")"),"Arcane Recovery")</f>
        <v>Arcane Recovery</v>
      </c>
      <c r="T60" s="2"/>
      <c r="U60" s="343" t="str">
        <f>IFERROR(__xludf.DUMMYFUNCTION("FILTER('Martial Artist'!$B$3:$B$25,'Martial Artist'!$D$3:$D$25&lt;&gt;""—"")"),"1st")</f>
        <v>1st</v>
      </c>
      <c r="V60" s="343">
        <f t="shared" ref="V60:V78" si="6">if(isblank(U60),"", VALUE(LEFT(U60, IF(OR(RIGHT(U60, 2)="st", RIGHT(U60, 2)="nd", RIGHT(U60, 2)="rd"), FIND(RIGHT(U60, 2), U60, 1)-1, FIND("th", U60, 1)-1))))</f>
        <v>1</v>
      </c>
      <c r="W60" s="344" t="str">
        <f>IFERROR(__xludf.DUMMYFUNCTION("FILTER('Martial Artist'!$D$3:$D$25,'Martial Artist'!$D$3:$D$25&lt;&gt;""—"")"),"Martial Arts")</f>
        <v>Martial Arts</v>
      </c>
      <c r="X60" s="2"/>
      <c r="Y60" s="2"/>
      <c r="Z60" s="2"/>
      <c r="AA60" s="2"/>
      <c r="AB60" s="2"/>
    </row>
    <row r="61">
      <c r="A61" s="301" t="str">
        <f>IFERROR(__xludf.DUMMYFUNCTION("""COMPUTED_VALUE"""),"1st")</f>
        <v>1st</v>
      </c>
      <c r="B61" s="294">
        <f t="shared" si="1"/>
        <v>1</v>
      </c>
      <c r="C61" s="342" t="str">
        <f>IFERROR(__xludf.DUMMYFUNCTION("""COMPUTED_VALUE"""),"Unarmored Defense")</f>
        <v>Unarmored Defense</v>
      </c>
      <c r="E61" s="301" t="str">
        <f>IFERROR(__xludf.DUMMYFUNCTION("""COMPUTED_VALUE"""),"2nd")</f>
        <v>2nd</v>
      </c>
      <c r="F61" s="294">
        <f t="shared" si="2"/>
        <v>2</v>
      </c>
      <c r="G61" s="342" t="str">
        <f>IFERROR(__xludf.DUMMYFUNCTION("""COMPUTED_VALUE"""),"Eldritch Invocations")</f>
        <v>Eldritch Invocations</v>
      </c>
      <c r="H61" s="2"/>
      <c r="I61" s="301" t="str">
        <f>IFERROR(__xludf.DUMMYFUNCTION("""COMPUTED_VALUE"""),"2nd")</f>
        <v>2nd</v>
      </c>
      <c r="J61" s="294">
        <f t="shared" si="3"/>
        <v>2</v>
      </c>
      <c r="K61" s="342" t="str">
        <f>IFERROR(__xludf.DUMMYFUNCTION("""COMPUTED_VALUE"""),"Divine Smite")</f>
        <v>Divine Smite</v>
      </c>
      <c r="L61" s="2"/>
      <c r="M61" s="345" t="str">
        <f>IFERROR(__xludf.DUMMYFUNCTION("""COMPUTED_VALUE"""),"1st")</f>
        <v>1st</v>
      </c>
      <c r="N61" s="343">
        <f t="shared" si="4"/>
        <v>1</v>
      </c>
      <c r="O61" s="344" t="str">
        <f>IFERROR(__xludf.DUMMYFUNCTION("""COMPUTED_VALUE"""),"Disciple of Life")</f>
        <v>Disciple of Life</v>
      </c>
      <c r="P61" s="2"/>
      <c r="Q61" s="345" t="str">
        <f>IFERROR(__xludf.DUMMYFUNCTION("""COMPUTED_VALUE"""),"1st")</f>
        <v>1st</v>
      </c>
      <c r="R61" s="343">
        <f t="shared" si="5"/>
        <v>1</v>
      </c>
      <c r="S61" s="344" t="str">
        <f>IFERROR(__xludf.DUMMYFUNCTION("""COMPUTED_VALUE"""),"Spellcasting")</f>
        <v>Spellcasting</v>
      </c>
      <c r="T61" s="2"/>
      <c r="U61" s="345" t="str">
        <f>IFERROR(__xludf.DUMMYFUNCTION("""COMPUTED_VALUE"""),"1st")</f>
        <v>1st</v>
      </c>
      <c r="V61" s="343">
        <f t="shared" si="6"/>
        <v>1</v>
      </c>
      <c r="W61" s="344" t="str">
        <f>IFERROR(__xludf.DUMMYFUNCTION("""COMPUTED_VALUE"""),"Unarmored Defense")</f>
        <v>Unarmored Defense</v>
      </c>
      <c r="X61" s="2"/>
      <c r="Y61" s="2"/>
      <c r="Z61" s="2"/>
      <c r="AA61" s="2"/>
      <c r="AB61" s="2"/>
    </row>
    <row r="62">
      <c r="A62" s="301" t="str">
        <f>IFERROR(__xludf.DUMMYFUNCTION("""COMPUTED_VALUE"""),"2nd")</f>
        <v>2nd</v>
      </c>
      <c r="B62" s="294">
        <f t="shared" si="1"/>
        <v>2</v>
      </c>
      <c r="C62" s="342" t="str">
        <f>IFERROR(__xludf.DUMMYFUNCTION("""COMPUTED_VALUE"""),"Reckless Attack")</f>
        <v>Reckless Attack</v>
      </c>
      <c r="E62" s="301" t="str">
        <f>IFERROR(__xludf.DUMMYFUNCTION("""COMPUTED_VALUE"""),"4th")</f>
        <v>4th</v>
      </c>
      <c r="F62" s="294">
        <f t="shared" si="2"/>
        <v>4</v>
      </c>
      <c r="G62" s="342" t="str">
        <f>IFERROR(__xludf.DUMMYFUNCTION("""COMPUTED_VALUE"""),"Ability Score Improvement")</f>
        <v>Ability Score Improvement</v>
      </c>
      <c r="H62" s="2"/>
      <c r="I62" s="301" t="str">
        <f>IFERROR(__xludf.DUMMYFUNCTION("""COMPUTED_VALUE"""),"2nd")</f>
        <v>2nd</v>
      </c>
      <c r="J62" s="294">
        <f t="shared" si="3"/>
        <v>2</v>
      </c>
      <c r="K62" s="342" t="str">
        <f>IFERROR(__xludf.DUMMYFUNCTION("""COMPUTED_VALUE"""),"Defense")</f>
        <v>Defense</v>
      </c>
      <c r="L62" s="2"/>
      <c r="M62" s="345" t="str">
        <f>IFERROR(__xludf.DUMMYFUNCTION("""COMPUTED_VALUE"""),"1st")</f>
        <v>1st</v>
      </c>
      <c r="N62" s="343">
        <f t="shared" si="4"/>
        <v>1</v>
      </c>
      <c r="O62" s="344" t="str">
        <f>IFERROR(__xludf.DUMMYFUNCTION("""COMPUTED_VALUE"""),"Spellcasting")</f>
        <v>Spellcasting</v>
      </c>
      <c r="P62" s="2"/>
      <c r="Q62" s="345" t="str">
        <f>IFERROR(__xludf.DUMMYFUNCTION("""COMPUTED_VALUE"""),"4th")</f>
        <v>4th</v>
      </c>
      <c r="R62" s="343">
        <f t="shared" si="5"/>
        <v>4</v>
      </c>
      <c r="S62" s="344" t="str">
        <f>IFERROR(__xludf.DUMMYFUNCTION("""COMPUTED_VALUE"""),"Ability Score Improvement")</f>
        <v>Ability Score Improvement</v>
      </c>
      <c r="T62" s="2"/>
      <c r="U62" s="345" t="str">
        <f>IFERROR(__xludf.DUMMYFUNCTION("""COMPUTED_VALUE"""),"2nd")</f>
        <v>2nd</v>
      </c>
      <c r="V62" s="343">
        <f t="shared" si="6"/>
        <v>2</v>
      </c>
      <c r="W62" s="344" t="str">
        <f>IFERROR(__xludf.DUMMYFUNCTION("""COMPUTED_VALUE"""),"Ki")</f>
        <v>Ki</v>
      </c>
      <c r="X62" s="2"/>
      <c r="Y62" s="2"/>
      <c r="Z62" s="2"/>
      <c r="AA62" s="2"/>
      <c r="AB62" s="2"/>
    </row>
    <row r="63">
      <c r="A63" s="301" t="str">
        <f>IFERROR(__xludf.DUMMYFUNCTION("""COMPUTED_VALUE"""),"4th")</f>
        <v>4th</v>
      </c>
      <c r="B63" s="294">
        <f t="shared" si="1"/>
        <v>4</v>
      </c>
      <c r="C63" s="342" t="str">
        <f>IFERROR(__xludf.DUMMYFUNCTION("""COMPUTED_VALUE"""),"Ability Score Improvement")</f>
        <v>Ability Score Improvement</v>
      </c>
      <c r="E63" s="301" t="str">
        <f>IFERROR(__xludf.DUMMYFUNCTION("""COMPUTED_VALUE"""),"6th")</f>
        <v>6th</v>
      </c>
      <c r="F63" s="294">
        <f t="shared" si="2"/>
        <v>6</v>
      </c>
      <c r="G63" s="342" t="str">
        <f>IFERROR(__xludf.DUMMYFUNCTION("""COMPUTED_VALUE"""),"Patron's Own Luck")</f>
        <v>Patron's Own Luck</v>
      </c>
      <c r="H63" s="2"/>
      <c r="I63" s="301" t="str">
        <f>IFERROR(__xludf.DUMMYFUNCTION("""COMPUTED_VALUE"""),"2nd")</f>
        <v>2nd</v>
      </c>
      <c r="J63" s="294">
        <f t="shared" si="3"/>
        <v>2</v>
      </c>
      <c r="K63" s="342" t="str">
        <f>IFERROR(__xludf.DUMMYFUNCTION("""COMPUTED_VALUE"""),"Spellcasting")</f>
        <v>Spellcasting</v>
      </c>
      <c r="L63" s="2"/>
      <c r="M63" s="345" t="str">
        <f>IFERROR(__xludf.DUMMYFUNCTION("""COMPUTED_VALUE"""),"2nd")</f>
        <v>2nd</v>
      </c>
      <c r="N63" s="343">
        <f t="shared" si="4"/>
        <v>2</v>
      </c>
      <c r="O63" s="344" t="str">
        <f>IFERROR(__xludf.DUMMYFUNCTION("""COMPUTED_VALUE"""),"Preserve Life")</f>
        <v>Preserve Life</v>
      </c>
      <c r="P63" s="2"/>
      <c r="Q63" s="345" t="str">
        <f>IFERROR(__xludf.DUMMYFUNCTION("""COMPUTED_VALUE"""),"6th")</f>
        <v>6th</v>
      </c>
      <c r="R63" s="343">
        <f t="shared" si="5"/>
        <v>6</v>
      </c>
      <c r="S63" s="344" t="str">
        <f>IFERROR(__xludf.DUMMYFUNCTION("""COMPUTED_VALUE"""),"Arcane Recovery (2)")</f>
        <v>Arcane Recovery (2)</v>
      </c>
      <c r="T63" s="2"/>
      <c r="U63" s="345" t="str">
        <f>IFERROR(__xludf.DUMMYFUNCTION("""COMPUTED_VALUE"""),"4th")</f>
        <v>4th</v>
      </c>
      <c r="V63" s="343">
        <f t="shared" si="6"/>
        <v>4</v>
      </c>
      <c r="W63" s="344" t="str">
        <f>IFERROR(__xludf.DUMMYFUNCTION("""COMPUTED_VALUE"""),"Ability Score Improvement")</f>
        <v>Ability Score Improvement</v>
      </c>
      <c r="X63" s="2"/>
      <c r="Y63" s="2"/>
      <c r="Z63" s="2"/>
      <c r="AA63" s="2"/>
      <c r="AB63" s="2"/>
    </row>
    <row r="64">
      <c r="A64" s="301" t="str">
        <f>IFERROR(__xludf.DUMMYFUNCTION("""COMPUTED_VALUE"""),"5th")</f>
        <v>5th</v>
      </c>
      <c r="B64" s="294">
        <f t="shared" si="1"/>
        <v>5</v>
      </c>
      <c r="C64" s="342" t="str">
        <f>IFERROR(__xludf.DUMMYFUNCTION("""COMPUTED_VALUE"""),"Extra Attack")</f>
        <v>Extra Attack</v>
      </c>
      <c r="E64" s="301" t="str">
        <f>IFERROR(__xludf.DUMMYFUNCTION("""COMPUTED_VALUE"""),"8th")</f>
        <v>8th</v>
      </c>
      <c r="F64" s="294">
        <f t="shared" si="2"/>
        <v>8</v>
      </c>
      <c r="G64" s="342" t="str">
        <f>IFERROR(__xludf.DUMMYFUNCTION("""COMPUTED_VALUE"""),"Ability Score Improvement")</f>
        <v>Ability Score Improvement</v>
      </c>
      <c r="H64" s="2"/>
      <c r="I64" s="301" t="str">
        <f>IFERROR(__xludf.DUMMYFUNCTION("""COMPUTED_VALUE"""),"3rd")</f>
        <v>3rd</v>
      </c>
      <c r="J64" s="294">
        <f t="shared" si="3"/>
        <v>3</v>
      </c>
      <c r="K64" s="342" t="str">
        <f>IFERROR(__xludf.DUMMYFUNCTION("""COMPUTED_VALUE"""),"Divine Health")</f>
        <v>Divine Health</v>
      </c>
      <c r="L64" s="2"/>
      <c r="M64" s="345" t="str">
        <f>IFERROR(__xludf.DUMMYFUNCTION("""COMPUTED_VALUE"""),"4th")</f>
        <v>4th</v>
      </c>
      <c r="N64" s="343">
        <f t="shared" si="4"/>
        <v>4</v>
      </c>
      <c r="O64" s="344" t="str">
        <f>IFERROR(__xludf.DUMMYFUNCTION("""COMPUTED_VALUE"""),"Ability Score Improvement")</f>
        <v>Ability Score Improvement</v>
      </c>
      <c r="P64" s="2"/>
      <c r="Q64" s="345" t="str">
        <f>IFERROR(__xludf.DUMMYFUNCTION("""COMPUTED_VALUE"""),"8th")</f>
        <v>8th</v>
      </c>
      <c r="R64" s="343">
        <f t="shared" si="5"/>
        <v>8</v>
      </c>
      <c r="S64" s="344" t="str">
        <f>IFERROR(__xludf.DUMMYFUNCTION("""COMPUTED_VALUE"""),"Ability Score Improvement")</f>
        <v>Ability Score Improvement</v>
      </c>
      <c r="T64" s="2"/>
      <c r="U64" s="345" t="str">
        <f>IFERROR(__xludf.DUMMYFUNCTION("""COMPUTED_VALUE"""),"4th")</f>
        <v>4th</v>
      </c>
      <c r="V64" s="343">
        <f t="shared" si="6"/>
        <v>4</v>
      </c>
      <c r="W64" s="344" t="str">
        <f>IFERROR(__xludf.DUMMYFUNCTION("""COMPUTED_VALUE"""),"Slow Fall")</f>
        <v>Slow Fall</v>
      </c>
      <c r="X64" s="2"/>
      <c r="Y64" s="2"/>
      <c r="Z64" s="2"/>
      <c r="AA64" s="2"/>
      <c r="AB64" s="2"/>
    </row>
    <row r="65">
      <c r="A65" s="301" t="str">
        <f>IFERROR(__xludf.DUMMYFUNCTION("""COMPUTED_VALUE"""),"7th")</f>
        <v>7th</v>
      </c>
      <c r="B65" s="294">
        <f t="shared" si="1"/>
        <v>7</v>
      </c>
      <c r="C65" s="342" t="str">
        <f>IFERROR(__xludf.DUMMYFUNCTION("""COMPUTED_VALUE"""),"Feral Instinct")</f>
        <v>Feral Instinct</v>
      </c>
      <c r="E65" s="301" t="str">
        <f>IFERROR(__xludf.DUMMYFUNCTION("""COMPUTED_VALUE"""),"10th")</f>
        <v>10th</v>
      </c>
      <c r="F65" s="294">
        <f t="shared" si="2"/>
        <v>10</v>
      </c>
      <c r="G65" s="342" t="str">
        <f>IFERROR(__xludf.DUMMYFUNCTION("""COMPUTED_VALUE"""),"Eldritch Resilience")</f>
        <v>Eldritch Resilience</v>
      </c>
      <c r="H65" s="2"/>
      <c r="I65" s="301" t="str">
        <f>IFERROR(__xludf.DUMMYFUNCTION("""COMPUTED_VALUE"""),"4th")</f>
        <v>4th</v>
      </c>
      <c r="J65" s="294">
        <f t="shared" si="3"/>
        <v>4</v>
      </c>
      <c r="K65" s="342" t="str">
        <f>IFERROR(__xludf.DUMMYFUNCTION("""COMPUTED_VALUE"""),"Ability Score Improvement")</f>
        <v>Ability Score Improvement</v>
      </c>
      <c r="L65" s="2"/>
      <c r="M65" s="345" t="str">
        <f>IFERROR(__xludf.DUMMYFUNCTION("""COMPUTED_VALUE"""),"5th")</f>
        <v>5th</v>
      </c>
      <c r="N65" s="343">
        <f t="shared" si="4"/>
        <v>5</v>
      </c>
      <c r="O65" s="344" t="str">
        <f>IFERROR(__xludf.DUMMYFUNCTION("""COMPUTED_VALUE"""),"Preserve Life (2/rest)")</f>
        <v>Preserve Life (2/rest)</v>
      </c>
      <c r="P65" s="2"/>
      <c r="Q65" s="345" t="str">
        <f>IFERROR(__xludf.DUMMYFUNCTION("""COMPUTED_VALUE"""),"12th")</f>
        <v>12th</v>
      </c>
      <c r="R65" s="343">
        <f t="shared" si="5"/>
        <v>12</v>
      </c>
      <c r="S65" s="344" t="str">
        <f>IFERROR(__xludf.DUMMYFUNCTION("""COMPUTED_VALUE"""),"Ability Score Improvement")</f>
        <v>Ability Score Improvement</v>
      </c>
      <c r="T65" s="2"/>
      <c r="U65" s="345" t="str">
        <f>IFERROR(__xludf.DUMMYFUNCTION("""COMPUTED_VALUE"""),"5th")</f>
        <v>5th</v>
      </c>
      <c r="V65" s="343">
        <f t="shared" si="6"/>
        <v>5</v>
      </c>
      <c r="W65" s="344" t="str">
        <f>IFERROR(__xludf.DUMMYFUNCTION("""COMPUTED_VALUE"""),"Extra Attack")</f>
        <v>Extra Attack</v>
      </c>
      <c r="X65" s="2"/>
      <c r="Y65" s="2"/>
      <c r="Z65" s="2"/>
      <c r="AA65" s="2"/>
      <c r="AB65" s="2"/>
    </row>
    <row r="66">
      <c r="A66" s="301" t="str">
        <f>IFERROR(__xludf.DUMMYFUNCTION("""COMPUTED_VALUE"""),"8th")</f>
        <v>8th</v>
      </c>
      <c r="B66" s="294">
        <f t="shared" si="1"/>
        <v>8</v>
      </c>
      <c r="C66" s="342" t="str">
        <f>IFERROR(__xludf.DUMMYFUNCTION("""COMPUTED_VALUE"""),"Ability Score Improvement")</f>
        <v>Ability Score Improvement</v>
      </c>
      <c r="E66" s="301" t="str">
        <f>IFERROR(__xludf.DUMMYFUNCTION("""COMPUTED_VALUE"""),"12th")</f>
        <v>12th</v>
      </c>
      <c r="F66" s="294">
        <f t="shared" si="2"/>
        <v>12</v>
      </c>
      <c r="G66" s="342" t="str">
        <f>IFERROR(__xludf.DUMMYFUNCTION("""COMPUTED_VALUE"""),"Ability Score Improvement")</f>
        <v>Ability Score Improvement</v>
      </c>
      <c r="H66" s="2"/>
      <c r="I66" s="301" t="str">
        <f>IFERROR(__xludf.DUMMYFUNCTION("""COMPUTED_VALUE"""),"5th")</f>
        <v>5th</v>
      </c>
      <c r="J66" s="294">
        <f t="shared" si="3"/>
        <v>5</v>
      </c>
      <c r="K66" s="342" t="str">
        <f>IFERROR(__xludf.DUMMYFUNCTION("""COMPUTED_VALUE"""),"Extra Attack")</f>
        <v>Extra Attack</v>
      </c>
      <c r="L66" s="2"/>
      <c r="M66" s="345" t="str">
        <f>IFERROR(__xludf.DUMMYFUNCTION("""COMPUTED_VALUE"""),"6th")</f>
        <v>6th</v>
      </c>
      <c r="N66" s="343">
        <f t="shared" si="4"/>
        <v>6</v>
      </c>
      <c r="O66" s="344" t="str">
        <f>IFERROR(__xludf.DUMMYFUNCTION("""COMPUTED_VALUE"""),"Blessed Healer")</f>
        <v>Blessed Healer</v>
      </c>
      <c r="P66" s="2"/>
      <c r="Q66" s="345" t="str">
        <f>IFERROR(__xludf.DUMMYFUNCTION("""COMPUTED_VALUE"""),"14th")</f>
        <v>14th</v>
      </c>
      <c r="R66" s="343">
        <f t="shared" si="5"/>
        <v>14</v>
      </c>
      <c r="S66" s="344" t="str">
        <f>IFERROR(__xludf.DUMMYFUNCTION("""COMPUTED_VALUE"""),"Arcane Recovery (3)")</f>
        <v>Arcane Recovery (3)</v>
      </c>
      <c r="T66" s="2"/>
      <c r="U66" s="345" t="str">
        <f>IFERROR(__xludf.DUMMYFUNCTION("""COMPUTED_VALUE"""),"6th")</f>
        <v>6th</v>
      </c>
      <c r="V66" s="343">
        <f t="shared" si="6"/>
        <v>6</v>
      </c>
      <c r="W66" s="344" t="str">
        <f>IFERROR(__xludf.DUMMYFUNCTION("""COMPUTED_VALUE"""),"Ki-Empowered Strikes")</f>
        <v>Ki-Empowered Strikes</v>
      </c>
      <c r="X66" s="2"/>
      <c r="Y66" s="2"/>
      <c r="Z66" s="2"/>
      <c r="AA66" s="2"/>
      <c r="AB66" s="2"/>
    </row>
    <row r="67">
      <c r="A67" s="301" t="str">
        <f>IFERROR(__xludf.DUMMYFUNCTION("""COMPUTED_VALUE"""),"9th")</f>
        <v>9th</v>
      </c>
      <c r="B67" s="294">
        <f t="shared" si="1"/>
        <v>9</v>
      </c>
      <c r="C67" s="342" t="str">
        <f>IFERROR(__xludf.DUMMYFUNCTION("""COMPUTED_VALUE"""),"Brutal Critical (1 die)")</f>
        <v>Brutal Critical (1 die)</v>
      </c>
      <c r="E67" s="301" t="str">
        <f>IFERROR(__xludf.DUMMYFUNCTION("""COMPUTED_VALUE"""),"14th")</f>
        <v>14th</v>
      </c>
      <c r="F67" s="294">
        <f t="shared" si="2"/>
        <v>14</v>
      </c>
      <c r="G67" s="342" t="str">
        <f>IFERROR(__xludf.DUMMYFUNCTION("""COMPUTED_VALUE"""),"Mystic Arcanum (6th level)")</f>
        <v>Mystic Arcanum (6th level)</v>
      </c>
      <c r="H67" s="2"/>
      <c r="I67" s="301" t="str">
        <f>IFERROR(__xludf.DUMMYFUNCTION("""COMPUTED_VALUE"""),"8th")</f>
        <v>8th</v>
      </c>
      <c r="J67" s="294">
        <f t="shared" si="3"/>
        <v>8</v>
      </c>
      <c r="K67" s="342" t="str">
        <f>IFERROR(__xludf.DUMMYFUNCTION("""COMPUTED_VALUE"""),"Ability Score Improvement")</f>
        <v>Ability Score Improvement</v>
      </c>
      <c r="L67" s="2"/>
      <c r="M67" s="345" t="str">
        <f>IFERROR(__xludf.DUMMYFUNCTION("""COMPUTED_VALUE"""),"8th")</f>
        <v>8th</v>
      </c>
      <c r="N67" s="343">
        <f t="shared" si="4"/>
        <v>8</v>
      </c>
      <c r="O67" s="344" t="str">
        <f>IFERROR(__xludf.DUMMYFUNCTION("""COMPUTED_VALUE"""),"Ability Score Improvement")</f>
        <v>Ability Score Improvement</v>
      </c>
      <c r="P67" s="2"/>
      <c r="Q67" s="345" t="str">
        <f>IFERROR(__xludf.DUMMYFUNCTION("""COMPUTED_VALUE"""),"16th")</f>
        <v>16th</v>
      </c>
      <c r="R67" s="343">
        <f t="shared" si="5"/>
        <v>16</v>
      </c>
      <c r="S67" s="344" t="str">
        <f>IFERROR(__xludf.DUMMYFUNCTION("""COMPUTED_VALUE"""),"Ability Score Improvement")</f>
        <v>Ability Score Improvement</v>
      </c>
      <c r="T67" s="2"/>
      <c r="U67" s="345" t="str">
        <f>IFERROR(__xludf.DUMMYFUNCTION("""COMPUTED_VALUE"""),"7th")</f>
        <v>7th</v>
      </c>
      <c r="V67" s="343">
        <f t="shared" si="6"/>
        <v>7</v>
      </c>
      <c r="W67" s="344" t="str">
        <f>IFERROR(__xludf.DUMMYFUNCTION("""COMPUTED_VALUE"""),"Evasion")</f>
        <v>Evasion</v>
      </c>
      <c r="X67" s="2"/>
      <c r="Y67" s="2"/>
      <c r="Z67" s="2"/>
      <c r="AA67" s="2"/>
      <c r="AB67" s="2"/>
    </row>
    <row r="68">
      <c r="A68" s="294" t="str">
        <f>IFERROR(__xludf.DUMMYFUNCTION("""COMPUTED_VALUE"""),"11th")</f>
        <v>11th</v>
      </c>
      <c r="B68" s="294">
        <f t="shared" si="1"/>
        <v>11</v>
      </c>
      <c r="C68" s="342" t="str">
        <f>IFERROR(__xludf.DUMMYFUNCTION("""COMPUTED_VALUE"""),"Relentless Rage")</f>
        <v>Relentless Rage</v>
      </c>
      <c r="E68" s="294" t="str">
        <f>IFERROR(__xludf.DUMMYFUNCTION("""COMPUTED_VALUE"""),"16th")</f>
        <v>16th</v>
      </c>
      <c r="F68" s="294">
        <f t="shared" si="2"/>
        <v>16</v>
      </c>
      <c r="G68" s="346" t="str">
        <f>IFERROR(__xludf.DUMMYFUNCTION("""COMPUTED_VALUE"""),"Ability Score Improvement")</f>
        <v>Ability Score Improvement</v>
      </c>
      <c r="H68" s="2"/>
      <c r="I68" s="294" t="str">
        <f>IFERROR(__xludf.DUMMYFUNCTION("""COMPUTED_VALUE"""),"11th")</f>
        <v>11th</v>
      </c>
      <c r="J68" s="294">
        <f t="shared" si="3"/>
        <v>11</v>
      </c>
      <c r="K68" s="346" t="str">
        <f>IFERROR(__xludf.DUMMYFUNCTION("""COMPUTED_VALUE"""),"Improved Divine Smite")</f>
        <v>Improved Divine Smite</v>
      </c>
      <c r="L68" s="2"/>
      <c r="M68" s="343" t="str">
        <f>IFERROR(__xludf.DUMMYFUNCTION("""COMPUTED_VALUE"""),"9th")</f>
        <v>9th</v>
      </c>
      <c r="N68" s="343">
        <f t="shared" si="4"/>
        <v>9</v>
      </c>
      <c r="O68" s="344" t="str">
        <f>IFERROR(__xludf.DUMMYFUNCTION("""COMPUTED_VALUE"""),"Divine Strike")</f>
        <v>Divine Strike</v>
      </c>
      <c r="P68" s="2"/>
      <c r="Q68" s="343" t="str">
        <f>IFERROR(__xludf.DUMMYFUNCTION("""COMPUTED_VALUE"""),"18th")</f>
        <v>18th</v>
      </c>
      <c r="R68" s="343">
        <f t="shared" si="5"/>
        <v>18</v>
      </c>
      <c r="S68" s="344" t="str">
        <f>IFERROR(__xludf.DUMMYFUNCTION("""COMPUTED_VALUE"""),"Spell Mastery")</f>
        <v>Spell Mastery</v>
      </c>
      <c r="T68" s="2"/>
      <c r="U68" s="343" t="str">
        <f>IFERROR(__xludf.DUMMYFUNCTION("""COMPUTED_VALUE"""),"7th")</f>
        <v>7th</v>
      </c>
      <c r="V68" s="343">
        <f t="shared" si="6"/>
        <v>7</v>
      </c>
      <c r="W68" s="344" t="str">
        <f>IFERROR(__xludf.DUMMYFUNCTION("""COMPUTED_VALUE"""),"Stillness of Mind")</f>
        <v>Stillness of Mind</v>
      </c>
      <c r="X68" s="2"/>
      <c r="Y68" s="2"/>
      <c r="Z68" s="2"/>
      <c r="AA68" s="2"/>
      <c r="AB68" s="2"/>
    </row>
    <row r="69">
      <c r="A69" s="294" t="str">
        <f>IFERROR(__xludf.DUMMYFUNCTION("""COMPUTED_VALUE"""),"12th")</f>
        <v>12th</v>
      </c>
      <c r="B69" s="294">
        <f t="shared" si="1"/>
        <v>12</v>
      </c>
      <c r="C69" s="342" t="str">
        <f>IFERROR(__xludf.DUMMYFUNCTION("""COMPUTED_VALUE"""),"Ability Score Improvement")</f>
        <v>Ability Score Improvement</v>
      </c>
      <c r="E69" s="294" t="str">
        <f>IFERROR(__xludf.DUMMYFUNCTION("""COMPUTED_VALUE"""),"19th")</f>
        <v>19th</v>
      </c>
      <c r="F69" s="294">
        <f t="shared" si="2"/>
        <v>19</v>
      </c>
      <c r="G69" s="342" t="str">
        <f>IFERROR(__xludf.DUMMYFUNCTION("""COMPUTED_VALUE"""),"Ability Score Improvement")</f>
        <v>Ability Score Improvement</v>
      </c>
      <c r="H69" s="2"/>
      <c r="I69" s="294" t="str">
        <f>IFERROR(__xludf.DUMMYFUNCTION("""COMPUTED_VALUE"""),"12th")</f>
        <v>12th</v>
      </c>
      <c r="J69" s="294">
        <f t="shared" si="3"/>
        <v>12</v>
      </c>
      <c r="K69" s="342" t="str">
        <f>IFERROR(__xludf.DUMMYFUNCTION("""COMPUTED_VALUE"""),"Ability Score Improvement")</f>
        <v>Ability Score Improvement</v>
      </c>
      <c r="L69" s="2"/>
      <c r="M69" s="343" t="str">
        <f>IFERROR(__xludf.DUMMYFUNCTION("""COMPUTED_VALUE"""),"10th")</f>
        <v>10th</v>
      </c>
      <c r="N69" s="343">
        <f t="shared" si="4"/>
        <v>10</v>
      </c>
      <c r="O69" s="344" t="str">
        <f>IFERROR(__xludf.DUMMYFUNCTION("""COMPUTED_VALUE"""),"Divine Intervention")</f>
        <v>Divine Intervention</v>
      </c>
      <c r="P69" s="2"/>
      <c r="Q69" s="343" t="str">
        <f>IFERROR(__xludf.DUMMYFUNCTION("""COMPUTED_VALUE"""),"19th")</f>
        <v>19th</v>
      </c>
      <c r="R69" s="343">
        <f t="shared" si="5"/>
        <v>19</v>
      </c>
      <c r="S69" s="344" t="str">
        <f>IFERROR(__xludf.DUMMYFUNCTION("""COMPUTED_VALUE"""),"Ability Score Improvement")</f>
        <v>Ability Score Improvement</v>
      </c>
      <c r="T69" s="2"/>
      <c r="U69" s="343" t="str">
        <f>IFERROR(__xludf.DUMMYFUNCTION("""COMPUTED_VALUE"""),"8th")</f>
        <v>8th</v>
      </c>
      <c r="V69" s="343">
        <f t="shared" si="6"/>
        <v>8</v>
      </c>
      <c r="W69" s="344" t="str">
        <f>IFERROR(__xludf.DUMMYFUNCTION("""COMPUTED_VALUE"""),"Ability Score Improvement")</f>
        <v>Ability Score Improvement</v>
      </c>
      <c r="X69" s="2"/>
      <c r="Y69" s="2"/>
      <c r="Z69" s="2"/>
      <c r="AA69" s="2"/>
      <c r="AB69" s="2"/>
    </row>
    <row r="70">
      <c r="A70" s="294" t="str">
        <f>IFERROR(__xludf.DUMMYFUNCTION("""COMPUTED_VALUE"""),"13th")</f>
        <v>13th</v>
      </c>
      <c r="B70" s="294">
        <f t="shared" si="1"/>
        <v>13</v>
      </c>
      <c r="C70" s="342" t="str">
        <f>IFERROR(__xludf.DUMMYFUNCTION("""COMPUTED_VALUE"""),"Brutal Critical (2 dice)")</f>
        <v>Brutal Critical (2 dice)</v>
      </c>
      <c r="E70" s="294" t="str">
        <f>IFERROR(__xludf.DUMMYFUNCTION("""COMPUTED_VALUE"""),"20th")</f>
        <v>20th</v>
      </c>
      <c r="F70" s="294">
        <f t="shared" si="2"/>
        <v>20</v>
      </c>
      <c r="G70" s="342" t="str">
        <f>IFERROR(__xludf.DUMMYFUNCTION("""COMPUTED_VALUE"""),"Eldritch Master")</f>
        <v>Eldritch Master</v>
      </c>
      <c r="H70" s="2"/>
      <c r="I70" s="294" t="str">
        <f>IFERROR(__xludf.DUMMYFUNCTION("""COMPUTED_VALUE"""),"14th")</f>
        <v>14th</v>
      </c>
      <c r="J70" s="294">
        <f t="shared" si="3"/>
        <v>14</v>
      </c>
      <c r="K70" s="342" t="str">
        <f>IFERROR(__xludf.DUMMYFUNCTION("""COMPUTED_VALUE"""),"Cleansing Touch")</f>
        <v>Cleansing Touch</v>
      </c>
      <c r="L70" s="2"/>
      <c r="M70" s="343" t="str">
        <f>IFERROR(__xludf.DUMMYFUNCTION("""COMPUTED_VALUE"""),"12th")</f>
        <v>12th</v>
      </c>
      <c r="N70" s="343">
        <f t="shared" si="4"/>
        <v>12</v>
      </c>
      <c r="O70" s="344" t="str">
        <f>IFERROR(__xludf.DUMMYFUNCTION("""COMPUTED_VALUE"""),"Ability Score Improvement")</f>
        <v>Ability Score Improvement</v>
      </c>
      <c r="P70" s="2"/>
      <c r="Q70" s="343" t="str">
        <f>IFERROR(__xludf.DUMMYFUNCTION("""COMPUTED_VALUE"""),"20th")</f>
        <v>20th</v>
      </c>
      <c r="R70" s="343">
        <f t="shared" si="5"/>
        <v>20</v>
      </c>
      <c r="S70" s="344" t="str">
        <f>IFERROR(__xludf.DUMMYFUNCTION("""COMPUTED_VALUE"""),"Signature Spells")</f>
        <v>Signature Spells</v>
      </c>
      <c r="T70" s="2"/>
      <c r="U70" s="343" t="str">
        <f>IFERROR(__xludf.DUMMYFUNCTION("""COMPUTED_VALUE"""),"10th")</f>
        <v>10th</v>
      </c>
      <c r="V70" s="343">
        <f t="shared" si="6"/>
        <v>10</v>
      </c>
      <c r="W70" s="344" t="str">
        <f>IFERROR(__xludf.DUMMYFUNCTION("""COMPUTED_VALUE"""),"Purity of Body")</f>
        <v>Purity of Body</v>
      </c>
      <c r="X70" s="2"/>
      <c r="Y70" s="2"/>
      <c r="Z70" s="2"/>
      <c r="AA70" s="2"/>
      <c r="AB70" s="2"/>
    </row>
    <row r="71">
      <c r="A71" s="294" t="str">
        <f>IFERROR(__xludf.DUMMYFUNCTION("""COMPUTED_VALUE"""),"15th")</f>
        <v>15th</v>
      </c>
      <c r="B71" s="294">
        <f t="shared" si="1"/>
        <v>15</v>
      </c>
      <c r="C71" s="342" t="str">
        <f>IFERROR(__xludf.DUMMYFUNCTION("""COMPUTED_VALUE"""),"Persistent Rage")</f>
        <v>Persistent Rage</v>
      </c>
      <c r="E71" s="294"/>
      <c r="F71" s="294" t="str">
        <f t="shared" si="2"/>
        <v/>
      </c>
      <c r="G71" s="342"/>
      <c r="H71" s="2"/>
      <c r="I71" s="294" t="str">
        <f>IFERROR(__xludf.DUMMYFUNCTION("""COMPUTED_VALUE"""),"16th")</f>
        <v>16th</v>
      </c>
      <c r="J71" s="294">
        <f t="shared" si="3"/>
        <v>16</v>
      </c>
      <c r="K71" s="342" t="str">
        <f>IFERROR(__xludf.DUMMYFUNCTION("""COMPUTED_VALUE"""),"Ability Score Improvement")</f>
        <v>Ability Score Improvement</v>
      </c>
      <c r="L71" s="2"/>
      <c r="M71" s="343" t="str">
        <f>IFERROR(__xludf.DUMMYFUNCTION("""COMPUTED_VALUE"""),"14th")</f>
        <v>14th</v>
      </c>
      <c r="N71" s="343">
        <f t="shared" si="4"/>
        <v>14</v>
      </c>
      <c r="O71" s="344" t="str">
        <f>IFERROR(__xludf.DUMMYFUNCTION("""COMPUTED_VALUE"""),"Preserve Life (Revive)")</f>
        <v>Preserve Life (Revive)</v>
      </c>
      <c r="P71" s="2"/>
      <c r="Q71" s="343"/>
      <c r="R71" s="343" t="str">
        <f t="shared" si="5"/>
        <v/>
      </c>
      <c r="S71" s="344"/>
      <c r="T71" s="2"/>
      <c r="U71" s="343" t="str">
        <f>IFERROR(__xludf.DUMMYFUNCTION("""COMPUTED_VALUE"""),"12th")</f>
        <v>12th</v>
      </c>
      <c r="V71" s="343">
        <f t="shared" si="6"/>
        <v>12</v>
      </c>
      <c r="W71" s="344" t="str">
        <f>IFERROR(__xludf.DUMMYFUNCTION("""COMPUTED_VALUE"""),"Ability Score Improvement")</f>
        <v>Ability Score Improvement</v>
      </c>
      <c r="X71" s="2"/>
      <c r="Y71" s="2"/>
      <c r="Z71" s="2"/>
      <c r="AA71" s="2"/>
      <c r="AB71" s="2"/>
    </row>
    <row r="72">
      <c r="A72" s="294" t="str">
        <f>IFERROR(__xludf.DUMMYFUNCTION("""COMPUTED_VALUE"""),"16th")</f>
        <v>16th</v>
      </c>
      <c r="B72" s="294">
        <f t="shared" si="1"/>
        <v>16</v>
      </c>
      <c r="C72" s="342" t="str">
        <f>IFERROR(__xludf.DUMMYFUNCTION("""COMPUTED_VALUE"""),"Ability Score Improvement")</f>
        <v>Ability Score Improvement</v>
      </c>
      <c r="E72" s="294"/>
      <c r="F72" s="294" t="str">
        <f t="shared" si="2"/>
        <v/>
      </c>
      <c r="G72" s="342"/>
      <c r="H72" s="2"/>
      <c r="I72" s="294" t="str">
        <f>IFERROR(__xludf.DUMMYFUNCTION("""COMPUTED_VALUE"""),"19th")</f>
        <v>19th</v>
      </c>
      <c r="J72" s="294">
        <f t="shared" si="3"/>
        <v>19</v>
      </c>
      <c r="K72" s="342" t="str">
        <f>IFERROR(__xludf.DUMMYFUNCTION("""COMPUTED_VALUE"""),"Ability Score Improvement")</f>
        <v>Ability Score Improvement</v>
      </c>
      <c r="L72" s="2"/>
      <c r="M72" s="343" t="str">
        <f>IFERROR(__xludf.DUMMYFUNCTION("""COMPUTED_VALUE"""),"16th")</f>
        <v>16th</v>
      </c>
      <c r="N72" s="343">
        <f t="shared" si="4"/>
        <v>16</v>
      </c>
      <c r="O72" s="344" t="str">
        <f>IFERROR(__xludf.DUMMYFUNCTION("""COMPUTED_VALUE"""),"Ability Score Improvement")</f>
        <v>Ability Score Improvement</v>
      </c>
      <c r="P72" s="2"/>
      <c r="Q72" s="343"/>
      <c r="R72" s="343" t="str">
        <f t="shared" si="5"/>
        <v/>
      </c>
      <c r="S72" s="344"/>
      <c r="T72" s="2"/>
      <c r="U72" s="343" t="str">
        <f>IFERROR(__xludf.DUMMYFUNCTION("""COMPUTED_VALUE"""),"13th")</f>
        <v>13th</v>
      </c>
      <c r="V72" s="343">
        <f t="shared" si="6"/>
        <v>13</v>
      </c>
      <c r="W72" s="344" t="str">
        <f>IFERROR(__xludf.DUMMYFUNCTION("""COMPUTED_VALUE"""),"Tongue of the Sun and Moon")</f>
        <v>Tongue of the Sun and Moon</v>
      </c>
      <c r="X72" s="2"/>
      <c r="Y72" s="2"/>
      <c r="Z72" s="2"/>
      <c r="AA72" s="2"/>
      <c r="AB72" s="2"/>
    </row>
    <row r="73">
      <c r="A73" s="294" t="str">
        <f>IFERROR(__xludf.DUMMYFUNCTION("""COMPUTED_VALUE"""),"17th")</f>
        <v>17th</v>
      </c>
      <c r="B73" s="294">
        <f t="shared" si="1"/>
        <v>17</v>
      </c>
      <c r="C73" s="342" t="str">
        <f>IFERROR(__xludf.DUMMYFUNCTION("""COMPUTED_VALUE"""),"Brutal Critical (3 dice)")</f>
        <v>Brutal Critical (3 dice)</v>
      </c>
      <c r="E73" s="294"/>
      <c r="F73" s="294" t="str">
        <f t="shared" si="2"/>
        <v/>
      </c>
      <c r="G73" s="342"/>
      <c r="H73" s="2"/>
      <c r="I73" s="294" t="str">
        <f>IFERROR(__xludf.DUMMYFUNCTION("""COMPUTED_VALUE"""),"20th")</f>
        <v>20th</v>
      </c>
      <c r="J73" s="294">
        <f t="shared" si="3"/>
        <v>20</v>
      </c>
      <c r="K73" s="342" t="str">
        <f>IFERROR(__xludf.DUMMYFUNCTION("""COMPUTED_VALUE"""),"Holy Nimbus")</f>
        <v>Holy Nimbus</v>
      </c>
      <c r="L73" s="2"/>
      <c r="M73" s="343" t="str">
        <f>IFERROR(__xludf.DUMMYFUNCTION("""COMPUTED_VALUE"""),"17th")</f>
        <v>17th</v>
      </c>
      <c r="N73" s="343">
        <f t="shared" si="4"/>
        <v>17</v>
      </c>
      <c r="O73" s="344" t="str">
        <f>IFERROR(__xludf.DUMMYFUNCTION("""COMPUTED_VALUE"""),"Supreme Healing")</f>
        <v>Supreme Healing</v>
      </c>
      <c r="P73" s="2"/>
      <c r="Q73" s="343"/>
      <c r="R73" s="343" t="str">
        <f t="shared" si="5"/>
        <v/>
      </c>
      <c r="S73" s="344"/>
      <c r="T73" s="2"/>
      <c r="U73" s="343" t="str">
        <f>IFERROR(__xludf.DUMMYFUNCTION("""COMPUTED_VALUE"""),"14th")</f>
        <v>14th</v>
      </c>
      <c r="V73" s="343">
        <f t="shared" si="6"/>
        <v>14</v>
      </c>
      <c r="W73" s="344" t="str">
        <f>IFERROR(__xludf.DUMMYFUNCTION("""COMPUTED_VALUE"""),"Diamond Soul")</f>
        <v>Diamond Soul</v>
      </c>
      <c r="X73" s="2"/>
      <c r="Y73" s="2"/>
      <c r="Z73" s="2"/>
      <c r="AA73" s="2"/>
      <c r="AB73" s="2"/>
    </row>
    <row r="74">
      <c r="A74" s="294" t="str">
        <f>IFERROR(__xludf.DUMMYFUNCTION("""COMPUTED_VALUE"""),"18th")</f>
        <v>18th</v>
      </c>
      <c r="B74" s="294">
        <f t="shared" si="1"/>
        <v>18</v>
      </c>
      <c r="C74" s="342" t="str">
        <f>IFERROR(__xludf.DUMMYFUNCTION("""COMPUTED_VALUE"""),"Indomitable Might")</f>
        <v>Indomitable Might</v>
      </c>
      <c r="E74" s="294"/>
      <c r="F74" s="294" t="str">
        <f t="shared" si="2"/>
        <v/>
      </c>
      <c r="G74" s="342"/>
      <c r="H74" s="2"/>
      <c r="I74" s="294"/>
      <c r="J74" s="294" t="str">
        <f t="shared" si="3"/>
        <v/>
      </c>
      <c r="K74" s="342"/>
      <c r="L74" s="2"/>
      <c r="M74" s="343" t="str">
        <f>IFERROR(__xludf.DUMMYFUNCTION("""COMPUTED_VALUE"""),"18th")</f>
        <v>18th</v>
      </c>
      <c r="N74" s="343">
        <f t="shared" si="4"/>
        <v>18</v>
      </c>
      <c r="O74" s="344" t="str">
        <f>IFERROR(__xludf.DUMMYFUNCTION("""COMPUTED_VALUE"""),"Preserve Life (3/rest)")</f>
        <v>Preserve Life (3/rest)</v>
      </c>
      <c r="P74" s="2"/>
      <c r="Q74" s="343"/>
      <c r="R74" s="343" t="str">
        <f t="shared" si="5"/>
        <v/>
      </c>
      <c r="S74" s="344"/>
      <c r="T74" s="2"/>
      <c r="U74" s="343" t="str">
        <f>IFERROR(__xludf.DUMMYFUNCTION("""COMPUTED_VALUE"""),"15th")</f>
        <v>15th</v>
      </c>
      <c r="V74" s="343">
        <f t="shared" si="6"/>
        <v>15</v>
      </c>
      <c r="W74" s="344" t="str">
        <f>IFERROR(__xludf.DUMMYFUNCTION("""COMPUTED_VALUE"""),"Timeless Body")</f>
        <v>Timeless Body</v>
      </c>
      <c r="X74" s="2"/>
      <c r="Y74" s="2"/>
      <c r="Z74" s="2"/>
      <c r="AA74" s="2"/>
      <c r="AB74" s="2"/>
    </row>
    <row r="75">
      <c r="A75" s="294" t="str">
        <f>IFERROR(__xludf.DUMMYFUNCTION("""COMPUTED_VALUE"""),"19th")</f>
        <v>19th</v>
      </c>
      <c r="B75" s="294">
        <f t="shared" si="1"/>
        <v>19</v>
      </c>
      <c r="C75" s="342" t="str">
        <f>IFERROR(__xludf.DUMMYFUNCTION("""COMPUTED_VALUE"""),"Ability Score Improvement")</f>
        <v>Ability Score Improvement</v>
      </c>
      <c r="E75" s="294"/>
      <c r="F75" s="294" t="str">
        <f t="shared" si="2"/>
        <v/>
      </c>
      <c r="G75" s="342"/>
      <c r="H75" s="2"/>
      <c r="I75" s="294"/>
      <c r="J75" s="294" t="str">
        <f t="shared" si="3"/>
        <v/>
      </c>
      <c r="K75" s="342"/>
      <c r="L75" s="2"/>
      <c r="M75" s="343" t="str">
        <f>IFERROR(__xludf.DUMMYFUNCTION("""COMPUTED_VALUE"""),"19th")</f>
        <v>19th</v>
      </c>
      <c r="N75" s="343">
        <f t="shared" si="4"/>
        <v>19</v>
      </c>
      <c r="O75" s="344" t="str">
        <f>IFERROR(__xludf.DUMMYFUNCTION("""COMPUTED_VALUE"""),"Ability Score Improvement")</f>
        <v>Ability Score Improvement</v>
      </c>
      <c r="P75" s="2"/>
      <c r="Q75" s="343"/>
      <c r="R75" s="343" t="str">
        <f t="shared" si="5"/>
        <v/>
      </c>
      <c r="S75" s="344"/>
      <c r="T75" s="2"/>
      <c r="U75" s="343" t="str">
        <f>IFERROR(__xludf.DUMMYFUNCTION("""COMPUTED_VALUE"""),"16th")</f>
        <v>16th</v>
      </c>
      <c r="V75" s="343">
        <f t="shared" si="6"/>
        <v>16</v>
      </c>
      <c r="W75" s="344" t="str">
        <f>IFERROR(__xludf.DUMMYFUNCTION("""COMPUTED_VALUE"""),"Ability Score Improvement")</f>
        <v>Ability Score Improvement</v>
      </c>
      <c r="X75" s="2"/>
      <c r="Y75" s="2"/>
      <c r="Z75" s="2"/>
      <c r="AA75" s="2"/>
      <c r="AB75" s="2"/>
    </row>
    <row r="76">
      <c r="A76" s="294" t="str">
        <f>IFERROR(__xludf.DUMMYFUNCTION("""COMPUTED_VALUE"""),"20th")</f>
        <v>20th</v>
      </c>
      <c r="B76" s="294">
        <f t="shared" si="1"/>
        <v>20</v>
      </c>
      <c r="C76" s="342" t="str">
        <f>IFERROR(__xludf.DUMMYFUNCTION("""COMPUTED_VALUE"""),"Primal Champion")</f>
        <v>Primal Champion</v>
      </c>
      <c r="E76" s="294"/>
      <c r="F76" s="294" t="str">
        <f t="shared" si="2"/>
        <v/>
      </c>
      <c r="G76" s="342"/>
      <c r="H76" s="2"/>
      <c r="I76" s="294"/>
      <c r="J76" s="294" t="str">
        <f t="shared" si="3"/>
        <v/>
      </c>
      <c r="K76" s="342"/>
      <c r="L76" s="2"/>
      <c r="M76" s="343" t="str">
        <f>IFERROR(__xludf.DUMMYFUNCTION("""COMPUTED_VALUE"""),"20th")</f>
        <v>20th</v>
      </c>
      <c r="N76" s="343">
        <f t="shared" si="4"/>
        <v>20</v>
      </c>
      <c r="O76" s="344" t="str">
        <f>IFERROR(__xludf.DUMMYFUNCTION("""COMPUTED_VALUE"""),"Divine Intervention Improvement")</f>
        <v>Divine Intervention Improvement</v>
      </c>
      <c r="P76" s="2"/>
      <c r="Q76" s="343"/>
      <c r="R76" s="343" t="str">
        <f t="shared" si="5"/>
        <v/>
      </c>
      <c r="S76" s="344"/>
      <c r="T76" s="2"/>
      <c r="U76" s="343" t="str">
        <f>IFERROR(__xludf.DUMMYFUNCTION("""COMPUTED_VALUE"""),"18th")</f>
        <v>18th</v>
      </c>
      <c r="V76" s="343">
        <f t="shared" si="6"/>
        <v>18</v>
      </c>
      <c r="W76" s="344" t="str">
        <f>IFERROR(__xludf.DUMMYFUNCTION("""COMPUTED_VALUE"""),"Empty Body")</f>
        <v>Empty Body</v>
      </c>
      <c r="X76" s="2"/>
      <c r="Y76" s="2"/>
      <c r="Z76" s="2"/>
      <c r="AA76" s="2"/>
      <c r="AB76" s="2"/>
    </row>
    <row r="77">
      <c r="A77" s="294"/>
      <c r="B77" s="294" t="str">
        <f t="shared" si="1"/>
        <v/>
      </c>
      <c r="C77" s="342"/>
      <c r="D77" s="2"/>
      <c r="E77" s="294"/>
      <c r="F77" s="294" t="str">
        <f t="shared" si="2"/>
        <v/>
      </c>
      <c r="G77" s="342"/>
      <c r="H77" s="2"/>
      <c r="I77" s="294"/>
      <c r="J77" s="294" t="str">
        <f t="shared" si="3"/>
        <v/>
      </c>
      <c r="K77" s="342"/>
      <c r="L77" s="2"/>
      <c r="M77" s="343"/>
      <c r="N77" s="343" t="str">
        <f t="shared" si="4"/>
        <v/>
      </c>
      <c r="O77" s="344"/>
      <c r="P77" s="2"/>
      <c r="Q77" s="343"/>
      <c r="R77" s="343" t="str">
        <f t="shared" si="5"/>
        <v/>
      </c>
      <c r="S77" s="344"/>
      <c r="T77" s="2"/>
      <c r="U77" s="343" t="str">
        <f>IFERROR(__xludf.DUMMYFUNCTION("""COMPUTED_VALUE"""),"19th")</f>
        <v>19th</v>
      </c>
      <c r="V77" s="343">
        <f t="shared" si="6"/>
        <v>19</v>
      </c>
      <c r="W77" s="344" t="str">
        <f>IFERROR(__xludf.DUMMYFUNCTION("""COMPUTED_VALUE"""),"Ability Score Improvement")</f>
        <v>Ability Score Improvement</v>
      </c>
      <c r="X77" s="2"/>
      <c r="Y77" s="2"/>
      <c r="Z77" s="2"/>
      <c r="AA77" s="2"/>
      <c r="AB77" s="2"/>
    </row>
    <row r="78">
      <c r="A78" s="294"/>
      <c r="B78" s="294" t="str">
        <f t="shared" si="1"/>
        <v/>
      </c>
      <c r="C78" s="342"/>
      <c r="D78" s="2"/>
      <c r="E78" s="294"/>
      <c r="F78" s="294" t="str">
        <f t="shared" si="2"/>
        <v/>
      </c>
      <c r="G78" s="342"/>
      <c r="H78" s="2"/>
      <c r="I78" s="294"/>
      <c r="J78" s="294" t="str">
        <f t="shared" si="3"/>
        <v/>
      </c>
      <c r="K78" s="342"/>
      <c r="L78" s="2"/>
      <c r="M78" s="343"/>
      <c r="N78" s="343" t="str">
        <f t="shared" si="4"/>
        <v/>
      </c>
      <c r="O78" s="344"/>
      <c r="P78" s="2"/>
      <c r="Q78" s="343"/>
      <c r="R78" s="343" t="str">
        <f t="shared" si="5"/>
        <v/>
      </c>
      <c r="S78" s="344"/>
      <c r="T78" s="2"/>
      <c r="U78" s="343" t="str">
        <f>IFERROR(__xludf.DUMMYFUNCTION("""COMPUTED_VALUE"""),"20th")</f>
        <v>20th</v>
      </c>
      <c r="V78" s="343">
        <f t="shared" si="6"/>
        <v>20</v>
      </c>
      <c r="W78" s="344" t="str">
        <f>IFERROR(__xludf.DUMMYFUNCTION("""COMPUTED_VALUE"""),"Perfect Self")</f>
        <v>Perfect Self</v>
      </c>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331" t="s">
        <v>240</v>
      </c>
      <c r="B81" s="126"/>
      <c r="C81" s="126"/>
      <c r="D81" s="2"/>
      <c r="E81" s="338" t="s">
        <v>5</v>
      </c>
      <c r="F81" s="126"/>
      <c r="G81" s="126"/>
      <c r="H81" s="2"/>
      <c r="I81" s="293" t="s">
        <v>235</v>
      </c>
      <c r="J81" s="126"/>
      <c r="K81" s="126"/>
      <c r="L81" s="2"/>
      <c r="M81" s="326" t="s">
        <v>238</v>
      </c>
      <c r="N81" s="126"/>
      <c r="O81" s="126"/>
      <c r="P81" s="2"/>
      <c r="Q81" s="332" t="s">
        <v>241</v>
      </c>
      <c r="R81" s="126"/>
      <c r="S81" s="126"/>
      <c r="T81" s="2"/>
      <c r="U81" s="339" t="s">
        <v>243</v>
      </c>
      <c r="V81" s="126"/>
      <c r="W81" s="126"/>
      <c r="X81" s="2"/>
      <c r="Y81" s="2"/>
      <c r="Z81" s="2"/>
      <c r="AA81" s="2"/>
      <c r="AB81" s="2"/>
    </row>
    <row r="82">
      <c r="A82" s="294" t="str">
        <f>IFERROR(__xludf.DUMMYFUNCTION("FILTER(Minstrel!$B$4:$B$25,Minstrel!$D$4:$D$25&lt;&gt;""—"")"),"1st")</f>
        <v>1st</v>
      </c>
      <c r="B82" s="294">
        <f t="shared" ref="B82:B100" si="7">if(isblank(A82),"", VALUE(LEFT(A82, IF(OR(RIGHT(A82, 2)="st", RIGHT(A82, 2)="nd", RIGHT(A82, 2)="rd"), FIND(RIGHT(A82, 2), A82, 1)-1, FIND("th", A82, 1)-1))))</f>
        <v>1</v>
      </c>
      <c r="C82" s="342" t="str">
        <f>IFERROR(__xludf.DUMMYFUNCTION("FILTER(Minstrel!$D$4:$D$25,Minstrel!$D$4:$D$25&lt;&gt;""—"")"),"Bardic Inspiration (d4)")</f>
        <v>Bardic Inspiration (d4)</v>
      </c>
      <c r="D82" s="2"/>
      <c r="E82" s="294" t="str">
        <f>IFERROR(__xludf.DUMMYFUNCTION("FILTER(Sneak!$B$3:$B$23,Sneak!$D$3:$D$23&lt;&gt;""—"")"),"1st")</f>
        <v>1st</v>
      </c>
      <c r="F82" s="294">
        <f t="shared" ref="F82:F100" si="8">if(isblank(E82),"", VALUE(LEFT(E82, IF(OR(RIGHT(E82, 2)="st", RIGHT(E82, 2)="nd", RIGHT(E82, 2)="rd"), FIND(RIGHT(E82, 2), E82, 1)-1, FIND("th", E82, 1)-1))))</f>
        <v>1</v>
      </c>
      <c r="G82" s="342" t="str">
        <f>IFERROR(__xludf.DUMMYFUNCTION("FILTER(Sneak!$D$3:$D$23,Sneak!$D$3:$D$23&lt;&gt;""—"")"),"Sneak Attack")</f>
        <v>Sneak Attack</v>
      </c>
      <c r="H82" s="2"/>
      <c r="I82" s="294" t="str">
        <f>IFERROR(__xludf.DUMMYFUNCTION("FILTER(Spellborn!$B$4:$B$24,Spellborn!$D$4:$D$24&lt;&gt;""—"")"),"1st")</f>
        <v>1st</v>
      </c>
      <c r="J82" s="294">
        <f t="shared" ref="J82:J100" si="9">if(isblank(I82),"", VALUE(LEFT(I82, IF(OR(RIGHT(I82, 2)="st", RIGHT(I82, 2)="nd", RIGHT(I82, 2)="rd"), FIND(RIGHT(I82, 2), I82, 1)-1, FIND("th", I82, 1)-1))))</f>
        <v>1</v>
      </c>
      <c r="K82" s="342" t="str">
        <f>IFERROR(__xludf.DUMMYFUNCTION("FILTER(Spellborn!$D$4:$D$24,Spellborn!$D$4:$D$24&lt;&gt;""—"")"),"Spellcasting")</f>
        <v>Spellcasting</v>
      </c>
      <c r="L82" s="347">
        <v>1.0</v>
      </c>
      <c r="M82" s="294" t="str">
        <f>IFERROR(__xludf.DUMMYFUNCTION("FILTER(Strider!$B$4:$B$28,Strider!$D$4:$D$28&lt;&gt;""—"")"),"1st")</f>
        <v>1st</v>
      </c>
      <c r="N82" s="294">
        <f t="shared" ref="N82:N100" si="10">if(isblank(M82),"", VALUE(LEFT(M82, IF(OR(RIGHT(M82, 2)="st", RIGHT(M82, 2)="nd", RIGHT(M82, 2)="rd"), FIND(RIGHT(M82, 2), M82, 1)-1, FIND("th", M82, 1)-1))))</f>
        <v>1</v>
      </c>
      <c r="O82" s="342" t="str">
        <f>IFERROR(__xludf.DUMMYFUNCTION("FILTER(Strider!$D$4:$D$28,Strider!$D$4:$D$28&lt;&gt;""—"")"),"Favored Foe (1d4)")</f>
        <v>Favored Foe (1d4)</v>
      </c>
      <c r="P82" s="2"/>
      <c r="Q82" s="294" t="str">
        <f>IFERROR(__xludf.DUMMYFUNCTION("FILTER(Warrior!$B$3:$B$23,Warrior!$D$3:$D$23&lt;&gt;""—"")"),"1st")</f>
        <v>1st</v>
      </c>
      <c r="R82" s="294">
        <f t="shared" ref="R82:R100" si="11">if(isblank(Q82),"", VALUE(LEFT(Q82, IF(OR(RIGHT(Q82, 2)="st", RIGHT(Q82, 2)="nd", RIGHT(Q82, 2)="rd"), FIND(RIGHT(Q82, 2), Q82, 1)-1, FIND("th", Q82, 1)-1))))</f>
        <v>1</v>
      </c>
      <c r="S82" s="342" t="str">
        <f>IFERROR(__xludf.DUMMYFUNCTION("FILTER(Warrior!$D$3:$D$23,Warrior!$D$3:$D$23&lt;&gt;""—"")"),"Second Wind")</f>
        <v>Second Wind</v>
      </c>
      <c r="T82" s="348"/>
      <c r="U82" s="294" t="str">
        <f>IFERROR(__xludf.DUMMYFUNCTION("FILTER(Wildkeeper!$B$4:$B$29,Wildkeeper!$D$4:$D$29&lt;&gt;""—"")"),"1st")</f>
        <v>1st</v>
      </c>
      <c r="V82" s="294">
        <f t="shared" ref="V82:V100" si="12">if(isblank(U82),"", VALUE(LEFT(U82, IF(OR(RIGHT(U82, 2)="st", RIGHT(U82, 2)="nd", RIGHT(U82, 2)="rd"), FIND(RIGHT(U82, 2), U82, 1)-1, FIND("th", U82, 1)-1))))</f>
        <v>1</v>
      </c>
      <c r="W82" s="342" t="str">
        <f>IFERROR(__xludf.DUMMYFUNCTION("FILTER(Wildkeeper!$D$4:$D$29,Wildkeeper!$D$4:$D$29&lt;&gt;""—"")"),"Druidic")</f>
        <v>Druidic</v>
      </c>
      <c r="X82" s="2"/>
      <c r="Y82" s="2"/>
      <c r="Z82" s="2"/>
      <c r="AA82" s="2"/>
      <c r="AB82" s="2"/>
    </row>
    <row r="83">
      <c r="A83" s="301" t="str">
        <f>IFERROR(__xludf.DUMMYFUNCTION("""COMPUTED_VALUE"""),"1st")</f>
        <v>1st</v>
      </c>
      <c r="B83" s="294">
        <f t="shared" si="7"/>
        <v>1</v>
      </c>
      <c r="C83" s="342" t="str">
        <f>IFERROR(__xludf.DUMMYFUNCTION("""COMPUTED_VALUE"""),"Spellcasting")</f>
        <v>Spellcasting</v>
      </c>
      <c r="D83" s="2"/>
      <c r="E83" s="301" t="str">
        <f>IFERROR(__xludf.DUMMYFUNCTION("""COMPUTED_VALUE"""),"1st")</f>
        <v>1st</v>
      </c>
      <c r="F83" s="294">
        <f t="shared" si="8"/>
        <v>1</v>
      </c>
      <c r="G83" s="342" t="str">
        <f>IFERROR(__xludf.DUMMYFUNCTION("""COMPUTED_VALUE"""),"Thieves' Cant")</f>
        <v>Thieves' Cant</v>
      </c>
      <c r="H83" s="2"/>
      <c r="I83" s="301" t="str">
        <f>IFERROR(__xludf.DUMMYFUNCTION("""COMPUTED_VALUE"""),"1st")</f>
        <v>1st</v>
      </c>
      <c r="J83" s="294">
        <f t="shared" si="9"/>
        <v>1</v>
      </c>
      <c r="K83" s="342" t="str">
        <f>IFERROR(__xludf.DUMMYFUNCTION("""COMPUTED_VALUE"""),"Sorcerous Origin")</f>
        <v>Sorcerous Origin</v>
      </c>
      <c r="L83" s="347">
        <v>2.0</v>
      </c>
      <c r="M83" s="301" t="str">
        <f>IFERROR(__xludf.DUMMYFUNCTION("""COMPUTED_VALUE"""),"1st")</f>
        <v>1st</v>
      </c>
      <c r="N83" s="294">
        <f t="shared" si="10"/>
        <v>1</v>
      </c>
      <c r="O83" s="342" t="str">
        <f>IFERROR(__xludf.DUMMYFUNCTION("""COMPUTED_VALUE"""),"Canny")</f>
        <v>Canny</v>
      </c>
      <c r="P83" s="2"/>
      <c r="Q83" s="301" t="str">
        <f>IFERROR(__xludf.DUMMYFUNCTION("""COMPUTED_VALUE"""),"1st")</f>
        <v>1st</v>
      </c>
      <c r="R83" s="294">
        <f t="shared" si="11"/>
        <v>1</v>
      </c>
      <c r="S83" s="342" t="str">
        <f>IFERROR(__xludf.DUMMYFUNCTION("""COMPUTED_VALUE"""),"Attacker")</f>
        <v>Attacker</v>
      </c>
      <c r="T83" s="2"/>
      <c r="U83" s="301" t="str">
        <f>IFERROR(__xludf.DUMMYFUNCTION("""COMPUTED_VALUE"""),"1st")</f>
        <v>1st</v>
      </c>
      <c r="V83" s="294">
        <f t="shared" si="12"/>
        <v>1</v>
      </c>
      <c r="W83" s="342" t="str">
        <f>IFERROR(__xludf.DUMMYFUNCTION("""COMPUTED_VALUE"""),"Spellcasting")</f>
        <v>Spellcasting</v>
      </c>
      <c r="X83" s="2"/>
      <c r="Y83" s="2"/>
      <c r="Z83" s="2"/>
      <c r="AA83" s="2"/>
      <c r="AB83" s="2"/>
    </row>
    <row r="84">
      <c r="A84" s="301" t="str">
        <f>IFERROR(__xludf.DUMMYFUNCTION("""COMPUTED_VALUE"""),"2nd")</f>
        <v>2nd</v>
      </c>
      <c r="B84" s="294">
        <f t="shared" si="7"/>
        <v>2</v>
      </c>
      <c r="C84" s="342" t="str">
        <f>IFERROR(__xludf.DUMMYFUNCTION("""COMPUTED_VALUE"""),"Song of Rest (d4)")</f>
        <v>Song of Rest (d4)</v>
      </c>
      <c r="D84" s="2"/>
      <c r="E84" s="301" t="str">
        <f>IFERROR(__xludf.DUMMYFUNCTION("""COMPUTED_VALUE"""),"2nd")</f>
        <v>2nd</v>
      </c>
      <c r="F84" s="294">
        <f t="shared" si="8"/>
        <v>2</v>
      </c>
      <c r="G84" s="342" t="str">
        <f>IFERROR(__xludf.DUMMYFUNCTION("""COMPUTED_VALUE"""),"Cunning Action")</f>
        <v>Cunning Action</v>
      </c>
      <c r="H84" s="2"/>
      <c r="I84" s="301" t="str">
        <f>IFERROR(__xludf.DUMMYFUNCTION("""COMPUTED_VALUE"""),"2nd")</f>
        <v>2nd</v>
      </c>
      <c r="J84" s="294">
        <f t="shared" si="9"/>
        <v>2</v>
      </c>
      <c r="K84" s="342" t="str">
        <f>IFERROR(__xludf.DUMMYFUNCTION("""COMPUTED_VALUE"""),"Font of Magic")</f>
        <v>Font of Magic</v>
      </c>
      <c r="L84" s="347">
        <v>3.0</v>
      </c>
      <c r="M84" s="301" t="str">
        <f>IFERROR(__xludf.DUMMYFUNCTION("""COMPUTED_VALUE"""),"2nd")</f>
        <v>2nd</v>
      </c>
      <c r="N84" s="294">
        <f t="shared" si="10"/>
        <v>2</v>
      </c>
      <c r="O84" s="342" t="str">
        <f>IFERROR(__xludf.DUMMYFUNCTION("""COMPUTED_VALUE"""),"Dual Wielder")</f>
        <v>Dual Wielder</v>
      </c>
      <c r="P84" s="2"/>
      <c r="Q84" s="301" t="str">
        <f>IFERROR(__xludf.DUMMYFUNCTION("""COMPUTED_VALUE"""),"2nd")</f>
        <v>2nd</v>
      </c>
      <c r="R84" s="294">
        <f t="shared" si="11"/>
        <v>2</v>
      </c>
      <c r="S84" s="342" t="str">
        <f>IFERROR(__xludf.DUMMYFUNCTION("""COMPUTED_VALUE"""),"Action Surge")</f>
        <v>Action Surge</v>
      </c>
      <c r="T84" s="2"/>
      <c r="U84" s="301" t="str">
        <f>IFERROR(__xludf.DUMMYFUNCTION("""COMPUTED_VALUE"""),"2nd")</f>
        <v>2nd</v>
      </c>
      <c r="V84" s="294">
        <f t="shared" si="12"/>
        <v>2</v>
      </c>
      <c r="W84" s="342" t="str">
        <f>IFERROR(__xludf.DUMMYFUNCTION("""COMPUTED_VALUE"""),"Wild Shape")</f>
        <v>Wild Shape</v>
      </c>
      <c r="X84" s="2"/>
      <c r="Y84" s="2"/>
      <c r="Z84" s="2"/>
      <c r="AA84" s="2"/>
      <c r="AB84" s="2"/>
    </row>
    <row r="85">
      <c r="A85" s="301" t="str">
        <f>IFERROR(__xludf.DUMMYFUNCTION("""COMPUTED_VALUE"""),"4th")</f>
        <v>4th</v>
      </c>
      <c r="B85" s="294">
        <f t="shared" si="7"/>
        <v>4</v>
      </c>
      <c r="C85" s="342" t="str">
        <f>IFERROR(__xludf.DUMMYFUNCTION("""COMPUTED_VALUE"""),"Ability Score Improvement")</f>
        <v>Ability Score Improvement</v>
      </c>
      <c r="D85" s="2"/>
      <c r="E85" s="301" t="str">
        <f>IFERROR(__xludf.DUMMYFUNCTION("""COMPUTED_VALUE"""),"4th")</f>
        <v>4th</v>
      </c>
      <c r="F85" s="294">
        <f t="shared" si="8"/>
        <v>4</v>
      </c>
      <c r="G85" s="342" t="str">
        <f>IFERROR(__xludf.DUMMYFUNCTION("""COMPUTED_VALUE"""),"Ability Score Improvement")</f>
        <v>Ability Score Improvement</v>
      </c>
      <c r="H85" s="2"/>
      <c r="I85" s="301" t="str">
        <f>IFERROR(__xludf.DUMMYFUNCTION("""COMPUTED_VALUE"""),"3rd")</f>
        <v>3rd</v>
      </c>
      <c r="J85" s="294">
        <f t="shared" si="9"/>
        <v>3</v>
      </c>
      <c r="K85" s="342" t="str">
        <f>IFERROR(__xludf.DUMMYFUNCTION("""COMPUTED_VALUE"""),"Metamagic")</f>
        <v>Metamagic</v>
      </c>
      <c r="L85" s="347">
        <v>4.0</v>
      </c>
      <c r="M85" s="301" t="str">
        <f>IFERROR(__xludf.DUMMYFUNCTION("""COMPUTED_VALUE"""),"2nd")</f>
        <v>2nd</v>
      </c>
      <c r="N85" s="294">
        <f t="shared" si="10"/>
        <v>2</v>
      </c>
      <c r="O85" s="342" t="str">
        <f>IFERROR(__xludf.DUMMYFUNCTION("""COMPUTED_VALUE"""),"Spellcasting")</f>
        <v>Spellcasting</v>
      </c>
      <c r="P85" s="2"/>
      <c r="Q85" s="301" t="str">
        <f>IFERROR(__xludf.DUMMYFUNCTION("""COMPUTED_VALUE"""),"4th")</f>
        <v>4th</v>
      </c>
      <c r="R85" s="294">
        <f t="shared" si="11"/>
        <v>4</v>
      </c>
      <c r="S85" s="342" t="str">
        <f>IFERROR(__xludf.DUMMYFUNCTION("""COMPUTED_VALUE"""),"Ability Score Improvement")</f>
        <v>Ability Score Improvement</v>
      </c>
      <c r="T85" s="2"/>
      <c r="U85" s="301" t="str">
        <f>IFERROR(__xludf.DUMMYFUNCTION("""COMPUTED_VALUE"""),"2nd")</f>
        <v>2nd</v>
      </c>
      <c r="V85" s="294">
        <f t="shared" si="12"/>
        <v>2</v>
      </c>
      <c r="W85" s="342" t="str">
        <f>IFERROR(__xludf.DUMMYFUNCTION("""COMPUTED_VALUE"""),"Natural Recovery")</f>
        <v>Natural Recovery</v>
      </c>
      <c r="X85" s="2"/>
      <c r="Y85" s="2"/>
      <c r="Z85" s="2"/>
      <c r="AA85" s="2"/>
      <c r="AB85" s="2"/>
    </row>
    <row r="86">
      <c r="A86" s="301" t="str">
        <f>IFERROR(__xludf.DUMMYFUNCTION("""COMPUTED_VALUE"""),"5th")</f>
        <v>5th</v>
      </c>
      <c r="B86" s="294">
        <f t="shared" si="7"/>
        <v>5</v>
      </c>
      <c r="C86" s="342" t="str">
        <f>IFERROR(__xludf.DUMMYFUNCTION("""COMPUTED_VALUE"""),"Bardic Inspiration (d6)")</f>
        <v>Bardic Inspiration (d6)</v>
      </c>
      <c r="D86" s="2"/>
      <c r="E86" s="301" t="str">
        <f>IFERROR(__xludf.DUMMYFUNCTION("""COMPUTED_VALUE"""),"5th")</f>
        <v>5th</v>
      </c>
      <c r="F86" s="294">
        <f t="shared" si="8"/>
        <v>5</v>
      </c>
      <c r="G86" s="342" t="str">
        <f>IFERROR(__xludf.DUMMYFUNCTION("""COMPUTED_VALUE"""),"Uncanny Dodge")</f>
        <v>Uncanny Dodge</v>
      </c>
      <c r="H86" s="2"/>
      <c r="I86" s="301" t="str">
        <f>IFERROR(__xludf.DUMMYFUNCTION("""COMPUTED_VALUE"""),"4th")</f>
        <v>4th</v>
      </c>
      <c r="J86" s="294">
        <f t="shared" si="9"/>
        <v>4</v>
      </c>
      <c r="K86" s="342" t="str">
        <f>IFERROR(__xludf.DUMMYFUNCTION("""COMPUTED_VALUE"""),"Ability Score Improvement")</f>
        <v>Ability Score Improvement</v>
      </c>
      <c r="L86" s="347">
        <v>5.0</v>
      </c>
      <c r="M86" s="301" t="str">
        <f>IFERROR(__xludf.DUMMYFUNCTION("""COMPUTED_VALUE"""),"4th")</f>
        <v>4th</v>
      </c>
      <c r="N86" s="294">
        <f t="shared" si="10"/>
        <v>4</v>
      </c>
      <c r="O86" s="342" t="str">
        <f>IFERROR(__xludf.DUMMYFUNCTION("""COMPUTED_VALUE"""),"Ability Score Improvement")</f>
        <v>Ability Score Improvement</v>
      </c>
      <c r="P86" s="2"/>
      <c r="Q86" s="301" t="str">
        <f>IFERROR(__xludf.DUMMYFUNCTION("""COMPUTED_VALUE"""),"5th")</f>
        <v>5th</v>
      </c>
      <c r="R86" s="294">
        <f t="shared" si="11"/>
        <v>5</v>
      </c>
      <c r="S86" s="342" t="str">
        <f>IFERROR(__xludf.DUMMYFUNCTION("""COMPUTED_VALUE"""),"Extra Attack")</f>
        <v>Extra Attack</v>
      </c>
      <c r="T86" s="2"/>
      <c r="U86" s="301" t="str">
        <f>IFERROR(__xludf.DUMMYFUNCTION("""COMPUTED_VALUE"""),"2nd")</f>
        <v>2nd</v>
      </c>
      <c r="V86" s="294">
        <f t="shared" si="12"/>
        <v>2</v>
      </c>
      <c r="W86" s="342" t="str">
        <f>IFERROR(__xludf.DUMMYFUNCTION("""COMPUTED_VALUE"""),"Circle of the Forest Spells")</f>
        <v>Circle of the Forest Spells</v>
      </c>
      <c r="X86" s="2"/>
      <c r="Y86" s="2"/>
      <c r="Z86" s="2"/>
      <c r="AA86" s="2"/>
      <c r="AB86" s="2"/>
    </row>
    <row r="87">
      <c r="A87" s="301" t="str">
        <f>IFERROR(__xludf.DUMMYFUNCTION("""COMPUTED_VALUE"""),"5th")</f>
        <v>5th</v>
      </c>
      <c r="B87" s="294">
        <f t="shared" si="7"/>
        <v>5</v>
      </c>
      <c r="C87" s="342" t="str">
        <f>IFERROR(__xludf.DUMMYFUNCTION("""COMPUTED_VALUE"""),"Font of Inspiration")</f>
        <v>Font of Inspiration</v>
      </c>
      <c r="D87" s="2"/>
      <c r="E87" s="301" t="str">
        <f>IFERROR(__xludf.DUMMYFUNCTION("""COMPUTED_VALUE"""),"6th")</f>
        <v>6th</v>
      </c>
      <c r="F87" s="294">
        <f t="shared" si="8"/>
        <v>6</v>
      </c>
      <c r="G87" s="342" t="str">
        <f>IFERROR(__xludf.DUMMYFUNCTION("""COMPUTED_VALUE"""),"Expertise")</f>
        <v>Expertise</v>
      </c>
      <c r="H87" s="2"/>
      <c r="I87" s="301" t="str">
        <f>IFERROR(__xludf.DUMMYFUNCTION("""COMPUTED_VALUE"""),"8th")</f>
        <v>8th</v>
      </c>
      <c r="J87" s="294">
        <f t="shared" si="9"/>
        <v>8</v>
      </c>
      <c r="K87" s="342" t="str">
        <f>IFERROR(__xludf.DUMMYFUNCTION("""COMPUTED_VALUE"""),"Ability Score Improvement")</f>
        <v>Ability Score Improvement</v>
      </c>
      <c r="L87" s="347">
        <v>6.0</v>
      </c>
      <c r="M87" s="301" t="str">
        <f>IFERROR(__xludf.DUMMYFUNCTION("""COMPUTED_VALUE"""),"5th")</f>
        <v>5th</v>
      </c>
      <c r="N87" s="294">
        <f t="shared" si="10"/>
        <v>5</v>
      </c>
      <c r="O87" s="342" t="str">
        <f>IFERROR(__xludf.DUMMYFUNCTION("""COMPUTED_VALUE"""),"Extra Attack")</f>
        <v>Extra Attack</v>
      </c>
      <c r="P87" s="2"/>
      <c r="Q87" s="301" t="str">
        <f>IFERROR(__xludf.DUMMYFUNCTION("""COMPUTED_VALUE"""),"8th")</f>
        <v>8th</v>
      </c>
      <c r="R87" s="294">
        <f t="shared" si="11"/>
        <v>8</v>
      </c>
      <c r="S87" s="342" t="str">
        <f>IFERROR(__xludf.DUMMYFUNCTION("""COMPUTED_VALUE"""),"Ability Score Improvement")</f>
        <v>Ability Score Improvement</v>
      </c>
      <c r="T87" s="2"/>
      <c r="U87" s="301" t="str">
        <f>IFERROR(__xludf.DUMMYFUNCTION("""COMPUTED_VALUE"""),"4th")</f>
        <v>4th</v>
      </c>
      <c r="V87" s="294">
        <f t="shared" si="12"/>
        <v>4</v>
      </c>
      <c r="W87" s="342" t="str">
        <f>IFERROR(__xludf.DUMMYFUNCTION("""COMPUTED_VALUE"""),"Wild Shape Improvement")</f>
        <v>Wild Shape Improvement</v>
      </c>
      <c r="X87" s="2"/>
      <c r="Y87" s="2"/>
      <c r="Z87" s="2"/>
      <c r="AA87" s="2"/>
      <c r="AB87" s="2"/>
    </row>
    <row r="88">
      <c r="A88" s="301" t="str">
        <f>IFERROR(__xludf.DUMMYFUNCTION("""COMPUTED_VALUE"""),"6th")</f>
        <v>6th</v>
      </c>
      <c r="B88" s="294">
        <f t="shared" si="7"/>
        <v>6</v>
      </c>
      <c r="C88" s="342" t="str">
        <f>IFERROR(__xludf.DUMMYFUNCTION("""COMPUTED_VALUE"""),"Countercharm")</f>
        <v>Countercharm</v>
      </c>
      <c r="D88" s="2"/>
      <c r="E88" s="301" t="str">
        <f>IFERROR(__xludf.DUMMYFUNCTION("""COMPUTED_VALUE"""),"7th")</f>
        <v>7th</v>
      </c>
      <c r="F88" s="294">
        <f t="shared" si="8"/>
        <v>7</v>
      </c>
      <c r="G88" s="342" t="str">
        <f>IFERROR(__xludf.DUMMYFUNCTION("""COMPUTED_VALUE"""),"Evasion")</f>
        <v>Evasion</v>
      </c>
      <c r="H88" s="2"/>
      <c r="I88" s="301" t="str">
        <f>IFERROR(__xludf.DUMMYFUNCTION("""COMPUTED_VALUE"""),"10th")</f>
        <v>10th</v>
      </c>
      <c r="J88" s="294">
        <f t="shared" si="9"/>
        <v>10</v>
      </c>
      <c r="K88" s="342" t="str">
        <f>IFERROR(__xludf.DUMMYFUNCTION("""COMPUTED_VALUE"""),"Metamagic")</f>
        <v>Metamagic</v>
      </c>
      <c r="L88" s="347">
        <v>7.0</v>
      </c>
      <c r="M88" s="301" t="str">
        <f>IFERROR(__xludf.DUMMYFUNCTION("""COMPUTED_VALUE"""),"6th")</f>
        <v>6th</v>
      </c>
      <c r="N88" s="294">
        <f t="shared" si="10"/>
        <v>6</v>
      </c>
      <c r="O88" s="342" t="str">
        <f>IFERROR(__xludf.DUMMYFUNCTION("""COMPUTED_VALUE"""),"Favored Foe (1d6)")</f>
        <v>Favored Foe (1d6)</v>
      </c>
      <c r="P88" s="2"/>
      <c r="Q88" s="301" t="str">
        <f>IFERROR(__xludf.DUMMYFUNCTION("""COMPUTED_VALUE"""),"9th")</f>
        <v>9th</v>
      </c>
      <c r="R88" s="294">
        <f t="shared" si="11"/>
        <v>9</v>
      </c>
      <c r="S88" s="342" t="str">
        <f>IFERROR(__xludf.DUMMYFUNCTION("""COMPUTED_VALUE"""),"Indomitable")</f>
        <v>Indomitable</v>
      </c>
      <c r="T88" s="2"/>
      <c r="U88" s="301" t="str">
        <f>IFERROR(__xludf.DUMMYFUNCTION("""COMPUTED_VALUE"""),"4th")</f>
        <v>4th</v>
      </c>
      <c r="V88" s="294">
        <f t="shared" si="12"/>
        <v>4</v>
      </c>
      <c r="W88" s="342" t="str">
        <f>IFERROR(__xludf.DUMMYFUNCTION("""COMPUTED_VALUE"""),"Ability Score Improvement")</f>
        <v>Ability Score Improvement</v>
      </c>
      <c r="X88" s="2"/>
      <c r="Y88" s="2"/>
      <c r="Z88" s="2"/>
      <c r="AA88" s="2"/>
      <c r="AB88" s="2"/>
    </row>
    <row r="89">
      <c r="A89" s="301" t="str">
        <f>IFERROR(__xludf.DUMMYFUNCTION("""COMPUTED_VALUE"""),"8th")</f>
        <v>8th</v>
      </c>
      <c r="B89" s="294">
        <f t="shared" si="7"/>
        <v>8</v>
      </c>
      <c r="C89" s="342" t="str">
        <f>IFERROR(__xludf.DUMMYFUNCTION("""COMPUTED_VALUE"""),"Ability Score Improvement")</f>
        <v>Ability Score Improvement</v>
      </c>
      <c r="D89" s="2"/>
      <c r="E89" s="301" t="str">
        <f>IFERROR(__xludf.DUMMYFUNCTION("""COMPUTED_VALUE"""),"8th")</f>
        <v>8th</v>
      </c>
      <c r="F89" s="294">
        <f t="shared" si="8"/>
        <v>8</v>
      </c>
      <c r="G89" s="342" t="str">
        <f>IFERROR(__xludf.DUMMYFUNCTION("""COMPUTED_VALUE"""),"Ability Score Improvement")</f>
        <v>Ability Score Improvement</v>
      </c>
      <c r="H89" s="2"/>
      <c r="I89" s="301" t="str">
        <f>IFERROR(__xludf.DUMMYFUNCTION("""COMPUTED_VALUE"""),"12th")</f>
        <v>12th</v>
      </c>
      <c r="J89" s="294">
        <f t="shared" si="9"/>
        <v>12</v>
      </c>
      <c r="K89" s="342" t="str">
        <f>IFERROR(__xludf.DUMMYFUNCTION("""COMPUTED_VALUE"""),"Ability Score Improvement")</f>
        <v>Ability Score Improvement</v>
      </c>
      <c r="L89" s="347">
        <v>8.0</v>
      </c>
      <c r="M89" s="301" t="str">
        <f>IFERROR(__xludf.DUMMYFUNCTION("""COMPUTED_VALUE"""),"6th")</f>
        <v>6th</v>
      </c>
      <c r="N89" s="294">
        <f t="shared" si="10"/>
        <v>6</v>
      </c>
      <c r="O89" s="342" t="str">
        <f>IFERROR(__xludf.DUMMYFUNCTION("""COMPUTED_VALUE"""),"Roving")</f>
        <v>Roving</v>
      </c>
      <c r="P89" s="2"/>
      <c r="Q89" s="301" t="str">
        <f>IFERROR(__xludf.DUMMYFUNCTION("""COMPUTED_VALUE"""),"11th")</f>
        <v>11th</v>
      </c>
      <c r="R89" s="294">
        <f t="shared" si="11"/>
        <v>11</v>
      </c>
      <c r="S89" s="342" t="str">
        <f>IFERROR(__xludf.DUMMYFUNCTION("""COMPUTED_VALUE"""),"Extra Attack (2)")</f>
        <v>Extra Attack (2)</v>
      </c>
      <c r="T89" s="2"/>
      <c r="U89" s="301" t="str">
        <f>IFERROR(__xludf.DUMMYFUNCTION("""COMPUTED_VALUE"""),"6th")</f>
        <v>6th</v>
      </c>
      <c r="V89" s="294">
        <f t="shared" si="12"/>
        <v>6</v>
      </c>
      <c r="W89" s="342" t="str">
        <f>IFERROR(__xludf.DUMMYFUNCTION("""COMPUTED_VALUE"""),"Land's Stride")</f>
        <v>Land's Stride</v>
      </c>
      <c r="X89" s="2"/>
      <c r="Y89" s="2"/>
      <c r="Z89" s="2"/>
      <c r="AA89" s="2"/>
      <c r="AB89" s="2"/>
    </row>
    <row r="90">
      <c r="A90" s="294" t="str">
        <f>IFERROR(__xludf.DUMMYFUNCTION("""COMPUTED_VALUE"""),"9th")</f>
        <v>9th</v>
      </c>
      <c r="B90" s="294">
        <f t="shared" si="7"/>
        <v>9</v>
      </c>
      <c r="C90" s="342" t="str">
        <f>IFERROR(__xludf.DUMMYFUNCTION("""COMPUTED_VALUE"""),"Song of Rest (d6)")</f>
        <v>Song of Rest (d6)</v>
      </c>
      <c r="D90" s="2"/>
      <c r="E90" s="294" t="str">
        <f>IFERROR(__xludf.DUMMYFUNCTION("""COMPUTED_VALUE"""),"11th")</f>
        <v>11th</v>
      </c>
      <c r="F90" s="294">
        <f t="shared" si="8"/>
        <v>11</v>
      </c>
      <c r="G90" s="342" t="str">
        <f>IFERROR(__xludf.DUMMYFUNCTION("""COMPUTED_VALUE"""),"Reliable Talent")</f>
        <v>Reliable Talent</v>
      </c>
      <c r="H90" s="2"/>
      <c r="I90" s="294" t="str">
        <f>IFERROR(__xludf.DUMMYFUNCTION("""COMPUTED_VALUE"""),"16th")</f>
        <v>16th</v>
      </c>
      <c r="J90" s="294">
        <f t="shared" si="9"/>
        <v>16</v>
      </c>
      <c r="K90" s="342" t="str">
        <f>IFERROR(__xludf.DUMMYFUNCTION("""COMPUTED_VALUE"""),"Ability Score Improvement")</f>
        <v>Ability Score Improvement</v>
      </c>
      <c r="L90" s="347">
        <v>9.0</v>
      </c>
      <c r="M90" s="294" t="str">
        <f>IFERROR(__xludf.DUMMYFUNCTION("""COMPUTED_VALUE"""),"8th")</f>
        <v>8th</v>
      </c>
      <c r="N90" s="294">
        <f t="shared" si="10"/>
        <v>8</v>
      </c>
      <c r="O90" s="342" t="str">
        <f>IFERROR(__xludf.DUMMYFUNCTION("""COMPUTED_VALUE"""),"Ability Score Improvement")</f>
        <v>Ability Score Improvement</v>
      </c>
      <c r="P90" s="2"/>
      <c r="Q90" s="294" t="str">
        <f>IFERROR(__xludf.DUMMYFUNCTION("""COMPUTED_VALUE"""),"12th")</f>
        <v>12th</v>
      </c>
      <c r="R90" s="294">
        <f t="shared" si="11"/>
        <v>12</v>
      </c>
      <c r="S90" s="342" t="str">
        <f>IFERROR(__xludf.DUMMYFUNCTION("""COMPUTED_VALUE"""),"Ability Score Improvement")</f>
        <v>Ability Score Improvement</v>
      </c>
      <c r="T90" s="2"/>
      <c r="U90" s="294" t="str">
        <f>IFERROR(__xludf.DUMMYFUNCTION("""COMPUTED_VALUE"""),"8th")</f>
        <v>8th</v>
      </c>
      <c r="V90" s="294">
        <f t="shared" si="12"/>
        <v>8</v>
      </c>
      <c r="W90" s="342" t="str">
        <f>IFERROR(__xludf.DUMMYFUNCTION("""COMPUTED_VALUE"""),"Wild Shape Improvement")</f>
        <v>Wild Shape Improvement</v>
      </c>
      <c r="X90" s="2"/>
      <c r="Y90" s="2"/>
      <c r="Z90" s="2"/>
      <c r="AA90" s="2"/>
      <c r="AB90" s="2"/>
    </row>
    <row r="91">
      <c r="A91" s="294" t="str">
        <f>IFERROR(__xludf.DUMMYFUNCTION("""COMPUTED_VALUE"""),"10th")</f>
        <v>10th</v>
      </c>
      <c r="B91" s="294">
        <f t="shared" si="7"/>
        <v>10</v>
      </c>
      <c r="C91" s="342" t="str">
        <f>IFERROR(__xludf.DUMMYFUNCTION("""COMPUTED_VALUE"""),"Bardic Inspiration (d8)")</f>
        <v>Bardic Inspiration (d8)</v>
      </c>
      <c r="D91" s="2"/>
      <c r="E91" s="294" t="str">
        <f>IFERROR(__xludf.DUMMYFUNCTION("""COMPUTED_VALUE"""),"12th")</f>
        <v>12th</v>
      </c>
      <c r="F91" s="294">
        <f t="shared" si="8"/>
        <v>12</v>
      </c>
      <c r="G91" s="342" t="str">
        <f>IFERROR(__xludf.DUMMYFUNCTION("""COMPUTED_VALUE"""),"Ability Score Improvement")</f>
        <v>Ability Score Improvement</v>
      </c>
      <c r="H91" s="2"/>
      <c r="I91" s="294" t="str">
        <f>IFERROR(__xludf.DUMMYFUNCTION("""COMPUTED_VALUE"""),"17th")</f>
        <v>17th</v>
      </c>
      <c r="J91" s="294">
        <f t="shared" si="9"/>
        <v>17</v>
      </c>
      <c r="K91" s="342" t="str">
        <f>IFERROR(__xludf.DUMMYFUNCTION("""COMPUTED_VALUE"""),"Metamagic")</f>
        <v>Metamagic</v>
      </c>
      <c r="L91" s="347">
        <v>10.0</v>
      </c>
      <c r="M91" s="294" t="str">
        <f>IFERROR(__xludf.DUMMYFUNCTION("""COMPUTED_VALUE"""),"9th")</f>
        <v>9th</v>
      </c>
      <c r="N91" s="294">
        <f t="shared" si="10"/>
        <v>9</v>
      </c>
      <c r="O91" s="342" t="str">
        <f>IFERROR(__xludf.DUMMYFUNCTION("""COMPUTED_VALUE"""),"Land's Stride")</f>
        <v>Land's Stride</v>
      </c>
      <c r="P91" s="2"/>
      <c r="Q91" s="294" t="str">
        <f>IFERROR(__xludf.DUMMYFUNCTION("""COMPUTED_VALUE"""),"13th")</f>
        <v>13th</v>
      </c>
      <c r="R91" s="294">
        <f t="shared" si="11"/>
        <v>13</v>
      </c>
      <c r="S91" s="342" t="str">
        <f>IFERROR(__xludf.DUMMYFUNCTION("""COMPUTED_VALUE"""),"Indomitable (2)")</f>
        <v>Indomitable (2)</v>
      </c>
      <c r="T91" s="2"/>
      <c r="U91" s="294" t="str">
        <f>IFERROR(__xludf.DUMMYFUNCTION("""COMPUTED_VALUE"""),"8th")</f>
        <v>8th</v>
      </c>
      <c r="V91" s="294">
        <f t="shared" si="12"/>
        <v>8</v>
      </c>
      <c r="W91" s="342" t="str">
        <f>IFERROR(__xludf.DUMMYFUNCTION("""COMPUTED_VALUE"""),"Ability Score Improvement")</f>
        <v>Ability Score Improvement</v>
      </c>
      <c r="X91" s="2"/>
      <c r="Y91" s="2"/>
      <c r="Z91" s="2"/>
      <c r="AA91" s="2"/>
      <c r="AB91" s="2"/>
    </row>
    <row r="92">
      <c r="A92" s="294" t="str">
        <f>IFERROR(__xludf.DUMMYFUNCTION("""COMPUTED_VALUE"""),"12th")</f>
        <v>12th</v>
      </c>
      <c r="B92" s="294">
        <f t="shared" si="7"/>
        <v>12</v>
      </c>
      <c r="C92" s="342" t="str">
        <f>IFERROR(__xludf.DUMMYFUNCTION("""COMPUTED_VALUE"""),"Ability Score Improvement")</f>
        <v>Ability Score Improvement</v>
      </c>
      <c r="D92" s="2"/>
      <c r="E92" s="294" t="str">
        <f>IFERROR(__xludf.DUMMYFUNCTION("""COMPUTED_VALUE"""),"14th")</f>
        <v>14th</v>
      </c>
      <c r="F92" s="294">
        <f t="shared" si="8"/>
        <v>14</v>
      </c>
      <c r="G92" s="342" t="str">
        <f>IFERROR(__xludf.DUMMYFUNCTION("""COMPUTED_VALUE"""),"Blindsense")</f>
        <v>Blindsense</v>
      </c>
      <c r="H92" s="2"/>
      <c r="I92" s="294" t="str">
        <f>IFERROR(__xludf.DUMMYFUNCTION("""COMPUTED_VALUE"""),"19th")</f>
        <v>19th</v>
      </c>
      <c r="J92" s="294">
        <f t="shared" si="9"/>
        <v>19</v>
      </c>
      <c r="K92" s="342" t="str">
        <f>IFERROR(__xludf.DUMMYFUNCTION("""COMPUTED_VALUE"""),"Ability Score Improvement")</f>
        <v>Ability Score Improvement</v>
      </c>
      <c r="L92" s="347">
        <v>11.0</v>
      </c>
      <c r="M92" s="294" t="str">
        <f>IFERROR(__xludf.DUMMYFUNCTION("""COMPUTED_VALUE"""),"10th")</f>
        <v>10th</v>
      </c>
      <c r="N92" s="294">
        <f t="shared" si="10"/>
        <v>10</v>
      </c>
      <c r="O92" s="342" t="str">
        <f>IFERROR(__xludf.DUMMYFUNCTION("""COMPUTED_VALUE"""),"Nature's Veil")</f>
        <v>Nature's Veil</v>
      </c>
      <c r="P92" s="2"/>
      <c r="Q92" s="294" t="str">
        <f>IFERROR(__xludf.DUMMYFUNCTION("""COMPUTED_VALUE"""),"16th")</f>
        <v>16th</v>
      </c>
      <c r="R92" s="294">
        <f t="shared" si="11"/>
        <v>16</v>
      </c>
      <c r="S92" s="342" t="str">
        <f>IFERROR(__xludf.DUMMYFUNCTION("""COMPUTED_VALUE"""),"Ability Score Improvement")</f>
        <v>Ability Score Improvement</v>
      </c>
      <c r="T92" s="2"/>
      <c r="U92" s="294" t="str">
        <f>IFERROR(__xludf.DUMMYFUNCTION("""COMPUTED_VALUE"""),"10th")</f>
        <v>10th</v>
      </c>
      <c r="V92" s="294">
        <f t="shared" si="12"/>
        <v>10</v>
      </c>
      <c r="W92" s="342" t="str">
        <f>IFERROR(__xludf.DUMMYFUNCTION("""COMPUTED_VALUE"""),"Nature's Ward")</f>
        <v>Nature's Ward</v>
      </c>
      <c r="X92" s="2"/>
      <c r="Y92" s="2"/>
      <c r="Z92" s="2"/>
      <c r="AA92" s="2"/>
      <c r="AB92" s="2"/>
    </row>
    <row r="93">
      <c r="A93" s="294" t="str">
        <f>IFERROR(__xludf.DUMMYFUNCTION("""COMPUTED_VALUE"""),"13th")</f>
        <v>13th</v>
      </c>
      <c r="B93" s="294">
        <f t="shared" si="7"/>
        <v>13</v>
      </c>
      <c r="C93" s="342" t="str">
        <f>IFERROR(__xludf.DUMMYFUNCTION("""COMPUTED_VALUE"""),"Song of Rest (d8)")</f>
        <v>Song of Rest (d8)</v>
      </c>
      <c r="D93" s="2"/>
      <c r="E93" s="294" t="str">
        <f>IFERROR(__xludf.DUMMYFUNCTION("""COMPUTED_VALUE"""),"15th")</f>
        <v>15th</v>
      </c>
      <c r="F93" s="294">
        <f t="shared" si="8"/>
        <v>15</v>
      </c>
      <c r="G93" s="342" t="str">
        <f>IFERROR(__xludf.DUMMYFUNCTION("""COMPUTED_VALUE"""),"Slippery Mind")</f>
        <v>Slippery Mind</v>
      </c>
      <c r="H93" s="2"/>
      <c r="I93" s="294" t="str">
        <f>IFERROR(__xludf.DUMMYFUNCTION("""COMPUTED_VALUE"""),"20th")</f>
        <v>20th</v>
      </c>
      <c r="J93" s="294">
        <f t="shared" si="9"/>
        <v>20</v>
      </c>
      <c r="K93" s="342" t="str">
        <f>IFERROR(__xludf.DUMMYFUNCTION("""COMPUTED_VALUE"""),"Sorcerous Restoration")</f>
        <v>Sorcerous Restoration</v>
      </c>
      <c r="L93" s="347">
        <v>12.0</v>
      </c>
      <c r="M93" s="294" t="str">
        <f>IFERROR(__xludf.DUMMYFUNCTION("""COMPUTED_VALUE"""),"10th")</f>
        <v>10th</v>
      </c>
      <c r="N93" s="294">
        <f t="shared" si="10"/>
        <v>10</v>
      </c>
      <c r="O93" s="342" t="str">
        <f>IFERROR(__xludf.DUMMYFUNCTION("""COMPUTED_VALUE"""),"Tireless")</f>
        <v>Tireless</v>
      </c>
      <c r="P93" s="2"/>
      <c r="Q93" s="294" t="str">
        <f>IFERROR(__xludf.DUMMYFUNCTION("""COMPUTED_VALUE"""),"17th")</f>
        <v>17th</v>
      </c>
      <c r="R93" s="294">
        <f t="shared" si="11"/>
        <v>17</v>
      </c>
      <c r="S93" s="342" t="str">
        <f>IFERROR(__xludf.DUMMYFUNCTION("""COMPUTED_VALUE"""),"Action Surge (2)")</f>
        <v>Action Surge (2)</v>
      </c>
      <c r="T93" s="2"/>
      <c r="U93" s="294" t="str">
        <f>IFERROR(__xludf.DUMMYFUNCTION("""COMPUTED_VALUE"""),"12th")</f>
        <v>12th</v>
      </c>
      <c r="V93" s="294">
        <f t="shared" si="12"/>
        <v>12</v>
      </c>
      <c r="W93" s="342" t="str">
        <f>IFERROR(__xludf.DUMMYFUNCTION("""COMPUTED_VALUE"""),"Ability Score Improvement")</f>
        <v>Ability Score Improvement</v>
      </c>
      <c r="X93" s="2"/>
      <c r="Y93" s="2"/>
      <c r="Z93" s="2"/>
      <c r="AA93" s="2"/>
      <c r="AB93" s="2"/>
    </row>
    <row r="94">
      <c r="A94" s="294" t="str">
        <f>IFERROR(__xludf.DUMMYFUNCTION("""COMPUTED_VALUE"""),"15th")</f>
        <v>15th</v>
      </c>
      <c r="B94" s="294">
        <f t="shared" si="7"/>
        <v>15</v>
      </c>
      <c r="C94" s="342" t="str">
        <f>IFERROR(__xludf.DUMMYFUNCTION("""COMPUTED_VALUE"""),"Bardic Inspiration (d10)")</f>
        <v>Bardic Inspiration (d10)</v>
      </c>
      <c r="D94" s="2"/>
      <c r="E94" s="294" t="str">
        <f>IFERROR(__xludf.DUMMYFUNCTION("""COMPUTED_VALUE"""),"16th")</f>
        <v>16th</v>
      </c>
      <c r="F94" s="294">
        <f t="shared" si="8"/>
        <v>16</v>
      </c>
      <c r="G94" s="342" t="str">
        <f>IFERROR(__xludf.DUMMYFUNCTION("""COMPUTED_VALUE"""),"Ability Score Improvement")</f>
        <v>Ability Score Improvement</v>
      </c>
      <c r="H94" s="2"/>
      <c r="I94" s="294"/>
      <c r="J94" s="294" t="str">
        <f t="shared" si="9"/>
        <v/>
      </c>
      <c r="K94" s="342"/>
      <c r="L94" s="347">
        <v>13.0</v>
      </c>
      <c r="M94" s="294" t="str">
        <f>IFERROR(__xludf.DUMMYFUNCTION("""COMPUTED_VALUE"""),"12th")</f>
        <v>12th</v>
      </c>
      <c r="N94" s="294">
        <f t="shared" si="10"/>
        <v>12</v>
      </c>
      <c r="O94" s="342" t="str">
        <f>IFERROR(__xludf.DUMMYFUNCTION("""COMPUTED_VALUE"""),"Ability Score Improvement")</f>
        <v>Ability Score Improvement</v>
      </c>
      <c r="P94" s="2"/>
      <c r="Q94" s="294" t="str">
        <f>IFERROR(__xludf.DUMMYFUNCTION("""COMPUTED_VALUE"""),"18th")</f>
        <v>18th</v>
      </c>
      <c r="R94" s="294">
        <f t="shared" si="11"/>
        <v>18</v>
      </c>
      <c r="S94" s="342" t="str">
        <f>IFERROR(__xludf.DUMMYFUNCTION("""COMPUTED_VALUE"""),"Indomitable (3)")</f>
        <v>Indomitable (3)</v>
      </c>
      <c r="T94" s="2"/>
      <c r="U94" s="294" t="str">
        <f>IFERROR(__xludf.DUMMYFUNCTION("""COMPUTED_VALUE"""),"14th")</f>
        <v>14th</v>
      </c>
      <c r="V94" s="294">
        <f t="shared" si="12"/>
        <v>14</v>
      </c>
      <c r="W94" s="342" t="str">
        <f>IFERROR(__xludf.DUMMYFUNCTION("""COMPUTED_VALUE"""),"Nature's Sanctuary")</f>
        <v>Nature's Sanctuary</v>
      </c>
      <c r="X94" s="2"/>
      <c r="Y94" s="2"/>
      <c r="Z94" s="2"/>
      <c r="AA94" s="2"/>
      <c r="AB94" s="2"/>
    </row>
    <row r="95">
      <c r="A95" s="294" t="str">
        <f>IFERROR(__xludf.DUMMYFUNCTION("""COMPUTED_VALUE"""),"16th")</f>
        <v>16th</v>
      </c>
      <c r="B95" s="294">
        <f t="shared" si="7"/>
        <v>16</v>
      </c>
      <c r="C95" s="342" t="str">
        <f>IFERROR(__xludf.DUMMYFUNCTION("""COMPUTED_VALUE"""),"Ability Score Improvement")</f>
        <v>Ability Score Improvement</v>
      </c>
      <c r="D95" s="2"/>
      <c r="E95" s="294" t="str">
        <f>IFERROR(__xludf.DUMMYFUNCTION("""COMPUTED_VALUE"""),"18th")</f>
        <v>18th</v>
      </c>
      <c r="F95" s="294">
        <f t="shared" si="8"/>
        <v>18</v>
      </c>
      <c r="G95" s="342" t="str">
        <f>IFERROR(__xludf.DUMMYFUNCTION("""COMPUTED_VALUE"""),"Elusive")</f>
        <v>Elusive</v>
      </c>
      <c r="H95" s="2"/>
      <c r="I95" s="294"/>
      <c r="J95" s="294" t="str">
        <f t="shared" si="9"/>
        <v/>
      </c>
      <c r="K95" s="342"/>
      <c r="L95" s="347">
        <v>14.0</v>
      </c>
      <c r="M95" s="294" t="str">
        <f>IFERROR(__xludf.DUMMYFUNCTION("""COMPUTED_VALUE"""),"14th")</f>
        <v>14th</v>
      </c>
      <c r="N95" s="294">
        <f t="shared" si="10"/>
        <v>14</v>
      </c>
      <c r="O95" s="342" t="str">
        <f>IFERROR(__xludf.DUMMYFUNCTION("""COMPUTED_VALUE"""),"Vanish")</f>
        <v>Vanish</v>
      </c>
      <c r="P95" s="2"/>
      <c r="Q95" s="294" t="str">
        <f>IFERROR(__xludf.DUMMYFUNCTION("""COMPUTED_VALUE"""),"19th")</f>
        <v>19th</v>
      </c>
      <c r="R95" s="294">
        <f t="shared" si="11"/>
        <v>19</v>
      </c>
      <c r="S95" s="342" t="str">
        <f>IFERROR(__xludf.DUMMYFUNCTION("""COMPUTED_VALUE"""),"Ability Score Improvement")</f>
        <v>Ability Score Improvement</v>
      </c>
      <c r="T95" s="2"/>
      <c r="U95" s="294" t="str">
        <f>IFERROR(__xludf.DUMMYFUNCTION("""COMPUTED_VALUE"""),"16th")</f>
        <v>16th</v>
      </c>
      <c r="V95" s="294">
        <f t="shared" si="12"/>
        <v>16</v>
      </c>
      <c r="W95" s="342" t="str">
        <f>IFERROR(__xludf.DUMMYFUNCTION("""COMPUTED_VALUE"""),"Ability Score Improvement")</f>
        <v>Ability Score Improvement</v>
      </c>
      <c r="X95" s="2"/>
      <c r="Y95" s="2"/>
      <c r="Z95" s="2"/>
      <c r="AA95" s="2"/>
      <c r="AB95" s="2"/>
    </row>
    <row r="96">
      <c r="A96" s="294" t="str">
        <f>IFERROR(__xludf.DUMMYFUNCTION("""COMPUTED_VALUE"""),"17th")</f>
        <v>17th</v>
      </c>
      <c r="B96" s="294">
        <f t="shared" si="7"/>
        <v>17</v>
      </c>
      <c r="C96" s="342" t="str">
        <f>IFERROR(__xludf.DUMMYFUNCTION("""COMPUTED_VALUE"""),"Song of Rest (d10)")</f>
        <v>Song of Rest (d10)</v>
      </c>
      <c r="D96" s="2"/>
      <c r="E96" s="294" t="str">
        <f>IFERROR(__xludf.DUMMYFUNCTION("""COMPUTED_VALUE"""),"19th")</f>
        <v>19th</v>
      </c>
      <c r="F96" s="294">
        <f t="shared" si="8"/>
        <v>19</v>
      </c>
      <c r="G96" s="342" t="str">
        <f>IFERROR(__xludf.DUMMYFUNCTION("""COMPUTED_VALUE"""),"Ability Score Improvement")</f>
        <v>Ability Score Improvement</v>
      </c>
      <c r="H96" s="2"/>
      <c r="I96" s="294"/>
      <c r="J96" s="294" t="str">
        <f t="shared" si="9"/>
        <v/>
      </c>
      <c r="K96" s="342"/>
      <c r="L96" s="347">
        <v>15.0</v>
      </c>
      <c r="M96" s="294" t="str">
        <f>IFERROR(__xludf.DUMMYFUNCTION("""COMPUTED_VALUE"""),"14th")</f>
        <v>14th</v>
      </c>
      <c r="N96" s="294">
        <f t="shared" si="10"/>
        <v>14</v>
      </c>
      <c r="O96" s="342" t="str">
        <f>IFERROR(__xludf.DUMMYFUNCTION("""COMPUTED_VALUE"""),"Favored Foe (1d8)")</f>
        <v>Favored Foe (1d8)</v>
      </c>
      <c r="P96" s="2"/>
      <c r="Q96" s="294" t="str">
        <f>IFERROR(__xludf.DUMMYFUNCTION("""COMPUTED_VALUE"""),"20th")</f>
        <v>20th</v>
      </c>
      <c r="R96" s="294">
        <f t="shared" si="11"/>
        <v>20</v>
      </c>
      <c r="S96" s="342" t="str">
        <f>IFERROR(__xludf.DUMMYFUNCTION("""COMPUTED_VALUE"""),"Extra Attack (3)")</f>
        <v>Extra Attack (3)</v>
      </c>
      <c r="T96" s="2"/>
      <c r="U96" s="294" t="str">
        <f>IFERROR(__xludf.DUMMYFUNCTION("""COMPUTED_VALUE"""),"18th")</f>
        <v>18th</v>
      </c>
      <c r="V96" s="294">
        <f t="shared" si="12"/>
        <v>18</v>
      </c>
      <c r="W96" s="342" t="str">
        <f>IFERROR(__xludf.DUMMYFUNCTION("""COMPUTED_VALUE"""),"Timeless Body")</f>
        <v>Timeless Body</v>
      </c>
      <c r="X96" s="2"/>
      <c r="Y96" s="2"/>
      <c r="Z96" s="2"/>
      <c r="AA96" s="2"/>
      <c r="AB96" s="2"/>
    </row>
    <row r="97">
      <c r="A97" s="294" t="str">
        <f>IFERROR(__xludf.DUMMYFUNCTION("""COMPUTED_VALUE"""),"19th")</f>
        <v>19th</v>
      </c>
      <c r="B97" s="294">
        <f t="shared" si="7"/>
        <v>19</v>
      </c>
      <c r="C97" s="342" t="str">
        <f>IFERROR(__xludf.DUMMYFUNCTION("""COMPUTED_VALUE"""),"Ability Score Improvement")</f>
        <v>Ability Score Improvement</v>
      </c>
      <c r="D97" s="2"/>
      <c r="E97" s="294" t="str">
        <f>IFERROR(__xludf.DUMMYFUNCTION("""COMPUTED_VALUE"""),"20th")</f>
        <v>20th</v>
      </c>
      <c r="F97" s="294">
        <f t="shared" si="8"/>
        <v>20</v>
      </c>
      <c r="G97" s="342" t="str">
        <f>IFERROR(__xludf.DUMMYFUNCTION("""COMPUTED_VALUE"""),"Stroke of Luck")</f>
        <v>Stroke of Luck</v>
      </c>
      <c r="H97" s="2"/>
      <c r="I97" s="294"/>
      <c r="J97" s="294" t="str">
        <f t="shared" si="9"/>
        <v/>
      </c>
      <c r="K97" s="342"/>
      <c r="L97" s="347">
        <v>16.0</v>
      </c>
      <c r="M97" s="294" t="str">
        <f>IFERROR(__xludf.DUMMYFUNCTION("""COMPUTED_VALUE"""),"16th")</f>
        <v>16th</v>
      </c>
      <c r="N97" s="294">
        <f t="shared" si="10"/>
        <v>16</v>
      </c>
      <c r="O97" s="342" t="str">
        <f>IFERROR(__xludf.DUMMYFUNCTION("""COMPUTED_VALUE"""),"Ability Score Improvement")</f>
        <v>Ability Score Improvement</v>
      </c>
      <c r="P97" s="2"/>
      <c r="Q97" s="294"/>
      <c r="R97" s="294" t="str">
        <f t="shared" si="11"/>
        <v/>
      </c>
      <c r="S97" s="342"/>
      <c r="T97" s="2"/>
      <c r="U97" s="294" t="str">
        <f>IFERROR(__xludf.DUMMYFUNCTION("""COMPUTED_VALUE"""),"18th")</f>
        <v>18th</v>
      </c>
      <c r="V97" s="294">
        <f t="shared" si="12"/>
        <v>18</v>
      </c>
      <c r="W97" s="342" t="str">
        <f>IFERROR(__xludf.DUMMYFUNCTION("""COMPUTED_VALUE"""),"Beast Spells")</f>
        <v>Beast Spells</v>
      </c>
      <c r="X97" s="2"/>
      <c r="Y97" s="2"/>
      <c r="Z97" s="2"/>
      <c r="AA97" s="2"/>
      <c r="AB97" s="2"/>
    </row>
    <row r="98">
      <c r="A98" s="294" t="str">
        <f>IFERROR(__xludf.DUMMYFUNCTION("""COMPUTED_VALUE"""),"20th")</f>
        <v>20th</v>
      </c>
      <c r="B98" s="294">
        <f t="shared" si="7"/>
        <v>20</v>
      </c>
      <c r="C98" s="342" t="str">
        <f>IFERROR(__xludf.DUMMYFUNCTION("""COMPUTED_VALUE"""),"Superior Inspiration")</f>
        <v>Superior Inspiration</v>
      </c>
      <c r="D98" s="2"/>
      <c r="E98" s="294"/>
      <c r="F98" s="294" t="str">
        <f t="shared" si="8"/>
        <v/>
      </c>
      <c r="G98" s="342"/>
      <c r="H98" s="2"/>
      <c r="I98" s="294"/>
      <c r="J98" s="294" t="str">
        <f t="shared" si="9"/>
        <v/>
      </c>
      <c r="K98" s="342"/>
      <c r="L98" s="347">
        <v>17.0</v>
      </c>
      <c r="M98" s="294" t="str">
        <f>IFERROR(__xludf.DUMMYFUNCTION("""COMPUTED_VALUE"""),"18th")</f>
        <v>18th</v>
      </c>
      <c r="N98" s="294">
        <f t="shared" si="10"/>
        <v>18</v>
      </c>
      <c r="O98" s="342" t="str">
        <f>IFERROR(__xludf.DUMMYFUNCTION("""COMPUTED_VALUE"""),"Feral Senses")</f>
        <v>Feral Senses</v>
      </c>
      <c r="P98" s="2"/>
      <c r="Q98" s="294"/>
      <c r="R98" s="294" t="str">
        <f t="shared" si="11"/>
        <v/>
      </c>
      <c r="S98" s="342"/>
      <c r="T98" s="2"/>
      <c r="U98" s="294" t="str">
        <f>IFERROR(__xludf.DUMMYFUNCTION("""COMPUTED_VALUE"""),"19th")</f>
        <v>19th</v>
      </c>
      <c r="V98" s="294">
        <f t="shared" si="12"/>
        <v>19</v>
      </c>
      <c r="W98" s="342" t="str">
        <f>IFERROR(__xludf.DUMMYFUNCTION("""COMPUTED_VALUE"""),"Ability Score Improvement")</f>
        <v>Ability Score Improvement</v>
      </c>
      <c r="X98" s="2"/>
      <c r="Y98" s="2"/>
      <c r="Z98" s="2"/>
      <c r="AA98" s="2"/>
      <c r="AB98" s="2"/>
    </row>
    <row r="99">
      <c r="A99" s="294"/>
      <c r="B99" s="294" t="str">
        <f t="shared" si="7"/>
        <v/>
      </c>
      <c r="C99" s="342"/>
      <c r="D99" s="2"/>
      <c r="E99" s="294"/>
      <c r="F99" s="294" t="str">
        <f t="shared" si="8"/>
        <v/>
      </c>
      <c r="G99" s="342"/>
      <c r="H99" s="2"/>
      <c r="I99" s="294"/>
      <c r="J99" s="294" t="str">
        <f t="shared" si="9"/>
        <v/>
      </c>
      <c r="K99" s="342"/>
      <c r="L99" s="347">
        <v>18.0</v>
      </c>
      <c r="M99" s="294" t="str">
        <f>IFERROR(__xludf.DUMMYFUNCTION("""COMPUTED_VALUE"""),"19th")</f>
        <v>19th</v>
      </c>
      <c r="N99" s="294">
        <f t="shared" si="10"/>
        <v>19</v>
      </c>
      <c r="O99" s="342" t="str">
        <f>IFERROR(__xludf.DUMMYFUNCTION("""COMPUTED_VALUE"""),"Ability Score Improvement")</f>
        <v>Ability Score Improvement</v>
      </c>
      <c r="P99" s="2"/>
      <c r="Q99" s="294"/>
      <c r="R99" s="294" t="str">
        <f t="shared" si="11"/>
        <v/>
      </c>
      <c r="S99" s="342"/>
      <c r="T99" s="2"/>
      <c r="U99" s="294" t="str">
        <f>IFERROR(__xludf.DUMMYFUNCTION("""COMPUTED_VALUE"""),"20th")</f>
        <v>20th</v>
      </c>
      <c r="V99" s="294">
        <f t="shared" si="12"/>
        <v>20</v>
      </c>
      <c r="W99" s="342" t="str">
        <f>IFERROR(__xludf.DUMMYFUNCTION("""COMPUTED_VALUE"""),"Archdruid")</f>
        <v>Archdruid</v>
      </c>
      <c r="X99" s="2"/>
      <c r="Y99" s="2"/>
      <c r="Z99" s="2"/>
      <c r="AA99" s="2"/>
      <c r="AB99" s="2"/>
    </row>
    <row r="100">
      <c r="A100" s="294"/>
      <c r="B100" s="294" t="str">
        <f t="shared" si="7"/>
        <v/>
      </c>
      <c r="C100" s="342"/>
      <c r="D100" s="2"/>
      <c r="E100" s="294"/>
      <c r="F100" s="294" t="str">
        <f t="shared" si="8"/>
        <v/>
      </c>
      <c r="G100" s="342"/>
      <c r="H100" s="2"/>
      <c r="I100" s="294"/>
      <c r="J100" s="294" t="str">
        <f t="shared" si="9"/>
        <v/>
      </c>
      <c r="K100" s="342"/>
      <c r="L100" s="347">
        <v>19.0</v>
      </c>
      <c r="M100" s="294" t="str">
        <f>IFERROR(__xludf.DUMMYFUNCTION("""COMPUTED_VALUE"""),"20th")</f>
        <v>20th</v>
      </c>
      <c r="N100" s="294">
        <f t="shared" si="10"/>
        <v>20</v>
      </c>
      <c r="O100" s="342" t="str">
        <f>IFERROR(__xludf.DUMMYFUNCTION("""COMPUTED_VALUE"""),"Foe Slayer")</f>
        <v>Foe Slayer</v>
      </c>
      <c r="P100" s="2"/>
      <c r="Q100" s="294"/>
      <c r="R100" s="294" t="str">
        <f t="shared" si="11"/>
        <v/>
      </c>
      <c r="S100" s="342"/>
      <c r="T100" s="2"/>
      <c r="U100" s="294"/>
      <c r="V100" s="294" t="str">
        <f t="shared" si="12"/>
        <v/>
      </c>
      <c r="W100" s="34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340"/>
      <c r="B102" s="340"/>
      <c r="C102" s="340"/>
      <c r="D102" s="340"/>
      <c r="E102" s="340"/>
      <c r="F102" s="340"/>
      <c r="G102" s="340"/>
      <c r="H102" s="341"/>
      <c r="I102" s="341"/>
      <c r="J102" s="341"/>
      <c r="K102" s="341"/>
      <c r="L102" s="341"/>
      <c r="M102" s="341"/>
      <c r="N102" s="341"/>
      <c r="O102" s="341"/>
      <c r="P102" s="341"/>
      <c r="Q102" s="341"/>
      <c r="R102" s="341"/>
      <c r="S102" s="341"/>
      <c r="T102" s="341"/>
      <c r="U102" s="341"/>
      <c r="V102" s="341"/>
      <c r="W102" s="341"/>
      <c r="X102" s="341"/>
      <c r="Y102" s="341"/>
      <c r="Z102" s="341"/>
      <c r="AA102" s="341"/>
      <c r="AB102" s="341"/>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349" t="s">
        <v>236</v>
      </c>
      <c r="D104" s="2"/>
      <c r="E104" s="330" t="s">
        <v>239</v>
      </c>
      <c r="F104" s="126"/>
      <c r="G104" s="126"/>
      <c r="I104" s="337" t="s">
        <v>242</v>
      </c>
      <c r="J104" s="126"/>
      <c r="K104" s="126"/>
      <c r="L104" s="2"/>
      <c r="M104" s="292" t="s">
        <v>234</v>
      </c>
      <c r="N104" s="126"/>
      <c r="O104" s="126"/>
      <c r="P104" s="2"/>
      <c r="Q104" s="331" t="s">
        <v>240</v>
      </c>
      <c r="R104" s="126"/>
      <c r="S104" s="126"/>
      <c r="T104" s="2"/>
      <c r="U104" s="293" t="s">
        <v>235</v>
      </c>
      <c r="V104" s="126"/>
      <c r="W104" s="126"/>
      <c r="X104" s="2"/>
      <c r="Y104" s="2"/>
      <c r="Z104" s="2"/>
      <c r="AA104" s="2"/>
      <c r="AB104" s="2"/>
    </row>
    <row r="105">
      <c r="A105" s="350" t="s">
        <v>244</v>
      </c>
      <c r="B105" s="350" t="s">
        <v>245</v>
      </c>
      <c r="C105" s="350" t="s">
        <v>246</v>
      </c>
      <c r="D105" s="2"/>
      <c r="E105" s="350" t="s">
        <v>244</v>
      </c>
      <c r="F105" s="350" t="s">
        <v>245</v>
      </c>
      <c r="G105" s="350" t="s">
        <v>246</v>
      </c>
      <c r="I105" s="350" t="s">
        <v>244</v>
      </c>
      <c r="J105" s="350" t="s">
        <v>245</v>
      </c>
      <c r="K105" s="350" t="s">
        <v>246</v>
      </c>
      <c r="L105" s="2"/>
      <c r="M105" s="350" t="s">
        <v>244</v>
      </c>
      <c r="N105" s="350" t="s">
        <v>245</v>
      </c>
      <c r="O105" s="350" t="s">
        <v>246</v>
      </c>
      <c r="P105" s="2"/>
      <c r="Q105" s="350" t="s">
        <v>244</v>
      </c>
      <c r="R105" s="350" t="s">
        <v>245</v>
      </c>
      <c r="S105" s="350" t="s">
        <v>246</v>
      </c>
      <c r="T105" s="2"/>
      <c r="U105" s="350" t="s">
        <v>244</v>
      </c>
      <c r="V105" s="350" t="s">
        <v>245</v>
      </c>
      <c r="W105" s="350" t="s">
        <v>246</v>
      </c>
      <c r="X105" s="2"/>
      <c r="Y105" s="2"/>
      <c r="Z105" s="2"/>
      <c r="AA105" s="2"/>
      <c r="AB105" s="2"/>
    </row>
    <row r="106">
      <c r="A106" s="294">
        <v>1.0</v>
      </c>
      <c r="B106" s="294">
        <f>IFERROR(__xludf.DUMMYFUNCTION("FILTER('Eldritch Vessel'!E3:E22,'Eldritch Vessel'!E3:E22&lt;&gt;"""")"),2.0)</f>
        <v>2</v>
      </c>
      <c r="C106" s="294">
        <f>IFERROR(__xludf.DUMMYFUNCTION("FILTER('Eldritch Vessel'!F3:F22,'Eldritch Vessel'!F3:F22&lt;&gt;"""")"),2.0)</f>
        <v>2</v>
      </c>
      <c r="D106" s="2"/>
      <c r="E106" s="294">
        <v>1.0</v>
      </c>
      <c r="F106" s="294" t="s">
        <v>87</v>
      </c>
      <c r="G106" s="294" t="str">
        <f>IFERROR(__xludf.DUMMYFUNCTION("filter(Guardian!E4:E25,Guardian!E4:E25&lt;&gt;"""")"),"—")</f>
        <v>—</v>
      </c>
      <c r="I106" s="294">
        <v>1.0</v>
      </c>
      <c r="J106" s="294">
        <f>IFERROR(__xludf.DUMMYFUNCTION("FILTER(Healer!$E4:$E25,Healer!$E4:$E25&lt;&gt;"""")"),3.0)</f>
        <v>3</v>
      </c>
      <c r="K106" s="294">
        <f>IFERROR(__xludf.DUMMYFUNCTION("FILTER(Healer!F4:F25,Healer!F4:F25&lt;&gt;"""")"),2.0)</f>
        <v>2</v>
      </c>
      <c r="L106" s="2"/>
      <c r="M106" s="294">
        <v>1.0</v>
      </c>
      <c r="N106" s="294">
        <f>IFERROR(__xludf.DUMMYFUNCTION("FILTER(Mage!$E4:$E25,Mage!$E4:$E25&lt;&gt;"""")"),3.0)</f>
        <v>3</v>
      </c>
      <c r="O106" s="294">
        <f>IFERROR(__xludf.DUMMYFUNCTION("FILTER(Mage!$F4:$F25,Mage!$F4:$F25&lt;&gt;"""")"),6.0)</f>
        <v>6</v>
      </c>
      <c r="P106" s="2"/>
      <c r="Q106" s="294">
        <v>1.0</v>
      </c>
      <c r="R106" s="294">
        <f>IFERROR(__xludf.DUMMYFUNCTION("FILTER(Minstrel!$E4:$E25,Minstrel!$E4:$E25&lt;&gt;"""")"),2.0)</f>
        <v>2</v>
      </c>
      <c r="S106" s="294">
        <f>IFERROR(__xludf.DUMMYFUNCTION("FILTER(Minstrel!$F4:$F25,Minstrel!$F4:$F25&lt;&gt;"""")"),2.0)</f>
        <v>2</v>
      </c>
      <c r="T106" s="2"/>
      <c r="U106" s="294">
        <v>1.0</v>
      </c>
      <c r="V106" s="294">
        <f>IFERROR(__xludf.DUMMYFUNCTION("FILTER(Spellborn!$E4:$E25,Spellborn!$E4:$E25&lt;&gt;"""")"),4.0)</f>
        <v>4</v>
      </c>
      <c r="W106" s="294">
        <f>IFERROR(__xludf.DUMMYFUNCTION("FILTER(Spellborn!$F4:$F25,Spellborn!$F4:$F25&lt;&gt;"""")"),2.0)</f>
        <v>2</v>
      </c>
      <c r="X106" s="2"/>
      <c r="Y106" s="2"/>
      <c r="Z106" s="2"/>
      <c r="AA106" s="2"/>
      <c r="AB106" s="2"/>
    </row>
    <row r="107">
      <c r="A107" s="294">
        <v>2.0</v>
      </c>
      <c r="B107" s="294">
        <f>IFERROR(__xludf.DUMMYFUNCTION("""COMPUTED_VALUE"""),2.0)</f>
        <v>2</v>
      </c>
      <c r="C107" s="294">
        <f>IFERROR(__xludf.DUMMYFUNCTION("""COMPUTED_VALUE"""),3.0)</f>
        <v>3</v>
      </c>
      <c r="D107" s="2"/>
      <c r="E107" s="294">
        <v>2.0</v>
      </c>
      <c r="F107" s="294" t="s">
        <v>87</v>
      </c>
      <c r="G107" s="294">
        <f>IFERROR(__xludf.DUMMYFUNCTION("""COMPUTED_VALUE"""),2.0)</f>
        <v>2</v>
      </c>
      <c r="I107" s="294">
        <v>2.0</v>
      </c>
      <c r="J107" s="294">
        <f>IFERROR(__xludf.DUMMYFUNCTION("""COMPUTED_VALUE"""),3.0)</f>
        <v>3</v>
      </c>
      <c r="K107" s="294">
        <f>IFERROR(__xludf.DUMMYFUNCTION("""COMPUTED_VALUE"""),3.0)</f>
        <v>3</v>
      </c>
      <c r="L107" s="2"/>
      <c r="M107" s="294">
        <v>2.0</v>
      </c>
      <c r="N107" s="294">
        <f>IFERROR(__xludf.DUMMYFUNCTION("""COMPUTED_VALUE"""),3.0)</f>
        <v>3</v>
      </c>
      <c r="O107" s="294">
        <f>IFERROR(__xludf.DUMMYFUNCTION("""COMPUTED_VALUE"""),6.0)</f>
        <v>6</v>
      </c>
      <c r="P107" s="2"/>
      <c r="Q107" s="294">
        <v>2.0</v>
      </c>
      <c r="R107" s="294">
        <f>IFERROR(__xludf.DUMMYFUNCTION("""COMPUTED_VALUE"""),2.0)</f>
        <v>2</v>
      </c>
      <c r="S107" s="294">
        <f>IFERROR(__xludf.DUMMYFUNCTION("""COMPUTED_VALUE"""),3.0)</f>
        <v>3</v>
      </c>
      <c r="T107" s="2"/>
      <c r="U107" s="294">
        <v>2.0</v>
      </c>
      <c r="V107" s="294">
        <f>IFERROR(__xludf.DUMMYFUNCTION("""COMPUTED_VALUE"""),4.0)</f>
        <v>4</v>
      </c>
      <c r="W107" s="294">
        <f>IFERROR(__xludf.DUMMYFUNCTION("""COMPUTED_VALUE"""),3.0)</f>
        <v>3</v>
      </c>
      <c r="X107" s="2"/>
      <c r="Y107" s="2"/>
      <c r="Z107" s="2"/>
      <c r="AA107" s="2"/>
      <c r="AB107" s="2"/>
    </row>
    <row r="108">
      <c r="A108" s="294">
        <v>3.0</v>
      </c>
      <c r="B108" s="294">
        <f>IFERROR(__xludf.DUMMYFUNCTION("""COMPUTED_VALUE"""),2.0)</f>
        <v>2</v>
      </c>
      <c r="C108" s="294">
        <f>IFERROR(__xludf.DUMMYFUNCTION("""COMPUTED_VALUE"""),4.0)</f>
        <v>4</v>
      </c>
      <c r="D108" s="2"/>
      <c r="E108" s="294">
        <v>3.0</v>
      </c>
      <c r="F108" s="294" t="s">
        <v>87</v>
      </c>
      <c r="G108" s="294">
        <f>IFERROR(__xludf.DUMMYFUNCTION("""COMPUTED_VALUE"""),3.0)</f>
        <v>3</v>
      </c>
      <c r="I108" s="294">
        <v>3.0</v>
      </c>
      <c r="J108" s="294">
        <f>IFERROR(__xludf.DUMMYFUNCTION("""COMPUTED_VALUE"""),3.0)</f>
        <v>3</v>
      </c>
      <c r="K108" s="294">
        <f>IFERROR(__xludf.DUMMYFUNCTION("""COMPUTED_VALUE"""),4.0)</f>
        <v>4</v>
      </c>
      <c r="L108" s="2"/>
      <c r="M108" s="294">
        <v>3.0</v>
      </c>
      <c r="N108" s="294">
        <f>IFERROR(__xludf.DUMMYFUNCTION("""COMPUTED_VALUE"""),3.0)</f>
        <v>3</v>
      </c>
      <c r="O108" s="294">
        <f>IFERROR(__xludf.DUMMYFUNCTION("""COMPUTED_VALUE"""),7.0)</f>
        <v>7</v>
      </c>
      <c r="P108" s="2"/>
      <c r="Q108" s="294">
        <v>3.0</v>
      </c>
      <c r="R108" s="294">
        <f>IFERROR(__xludf.DUMMYFUNCTION("""COMPUTED_VALUE"""),2.0)</f>
        <v>2</v>
      </c>
      <c r="S108" s="294">
        <f>IFERROR(__xludf.DUMMYFUNCTION("""COMPUTED_VALUE"""),4.0)</f>
        <v>4</v>
      </c>
      <c r="T108" s="2"/>
      <c r="U108" s="294">
        <v>3.0</v>
      </c>
      <c r="V108" s="294">
        <f>IFERROR(__xludf.DUMMYFUNCTION("""COMPUTED_VALUE"""),4.0)</f>
        <v>4</v>
      </c>
      <c r="W108" s="294">
        <f>IFERROR(__xludf.DUMMYFUNCTION("""COMPUTED_VALUE"""),4.0)</f>
        <v>4</v>
      </c>
      <c r="X108" s="2"/>
      <c r="Y108" s="2"/>
      <c r="Z108" s="2"/>
      <c r="AA108" s="2"/>
      <c r="AB108" s="2"/>
    </row>
    <row r="109">
      <c r="A109" s="294">
        <v>4.0</v>
      </c>
      <c r="B109" s="294">
        <f>IFERROR(__xludf.DUMMYFUNCTION("""COMPUTED_VALUE"""),3.0)</f>
        <v>3</v>
      </c>
      <c r="C109" s="294">
        <f>IFERROR(__xludf.DUMMYFUNCTION("""COMPUTED_VALUE"""),5.0)</f>
        <v>5</v>
      </c>
      <c r="D109" s="2"/>
      <c r="E109" s="294">
        <v>4.0</v>
      </c>
      <c r="F109" s="294" t="s">
        <v>87</v>
      </c>
      <c r="G109" s="294">
        <f>IFERROR(__xludf.DUMMYFUNCTION("""COMPUTED_VALUE"""),3.0)</f>
        <v>3</v>
      </c>
      <c r="I109" s="294">
        <v>4.0</v>
      </c>
      <c r="J109" s="294">
        <f>IFERROR(__xludf.DUMMYFUNCTION("""COMPUTED_VALUE"""),4.0)</f>
        <v>4</v>
      </c>
      <c r="K109" s="294">
        <f>IFERROR(__xludf.DUMMYFUNCTION("""COMPUTED_VALUE"""),4.0)</f>
        <v>4</v>
      </c>
      <c r="L109" s="2"/>
      <c r="M109" s="294">
        <v>4.0</v>
      </c>
      <c r="N109" s="294">
        <f>IFERROR(__xludf.DUMMYFUNCTION("""COMPUTED_VALUE"""),4.0)</f>
        <v>4</v>
      </c>
      <c r="O109" s="294">
        <f>IFERROR(__xludf.DUMMYFUNCTION("""COMPUTED_VALUE"""),8.0)</f>
        <v>8</v>
      </c>
      <c r="P109" s="2"/>
      <c r="Q109" s="294">
        <v>4.0</v>
      </c>
      <c r="R109" s="294">
        <f>IFERROR(__xludf.DUMMYFUNCTION("""COMPUTED_VALUE"""),3.0)</f>
        <v>3</v>
      </c>
      <c r="S109" s="294">
        <f>IFERROR(__xludf.DUMMYFUNCTION("""COMPUTED_VALUE"""),4.0)</f>
        <v>4</v>
      </c>
      <c r="T109" s="2"/>
      <c r="U109" s="294">
        <v>4.0</v>
      </c>
      <c r="V109" s="294">
        <f>IFERROR(__xludf.DUMMYFUNCTION("""COMPUTED_VALUE"""),5.0)</f>
        <v>5</v>
      </c>
      <c r="W109" s="294">
        <f>IFERROR(__xludf.DUMMYFUNCTION("""COMPUTED_VALUE"""),4.0)</f>
        <v>4</v>
      </c>
      <c r="X109" s="2"/>
      <c r="Y109" s="2"/>
      <c r="Z109" s="2"/>
      <c r="AA109" s="2"/>
      <c r="AB109" s="2"/>
    </row>
    <row r="110">
      <c r="A110" s="294">
        <v>5.0</v>
      </c>
      <c r="B110" s="294">
        <f>IFERROR(__xludf.DUMMYFUNCTION("""COMPUTED_VALUE"""),3.0)</f>
        <v>3</v>
      </c>
      <c r="C110" s="294">
        <f>IFERROR(__xludf.DUMMYFUNCTION("""COMPUTED_VALUE"""),6.0)</f>
        <v>6</v>
      </c>
      <c r="D110" s="2"/>
      <c r="E110" s="294">
        <v>5.0</v>
      </c>
      <c r="F110" s="294" t="s">
        <v>87</v>
      </c>
      <c r="G110" s="294">
        <f>IFERROR(__xludf.DUMMYFUNCTION("""COMPUTED_VALUE"""),4.0)</f>
        <v>4</v>
      </c>
      <c r="I110" s="294">
        <v>5.0</v>
      </c>
      <c r="J110" s="294">
        <f>IFERROR(__xludf.DUMMYFUNCTION("""COMPUTED_VALUE"""),4.0)</f>
        <v>4</v>
      </c>
      <c r="K110" s="294">
        <f>IFERROR(__xludf.DUMMYFUNCTION("""COMPUTED_VALUE"""),5.0)</f>
        <v>5</v>
      </c>
      <c r="L110" s="2"/>
      <c r="M110" s="294">
        <v>5.0</v>
      </c>
      <c r="N110" s="294">
        <f>IFERROR(__xludf.DUMMYFUNCTION("""COMPUTED_VALUE"""),4.0)</f>
        <v>4</v>
      </c>
      <c r="O110" s="294">
        <f>IFERROR(__xludf.DUMMYFUNCTION("""COMPUTED_VALUE"""),8.0)</f>
        <v>8</v>
      </c>
      <c r="P110" s="2"/>
      <c r="Q110" s="294">
        <v>5.0</v>
      </c>
      <c r="R110" s="294">
        <f>IFERROR(__xludf.DUMMYFUNCTION("""COMPUTED_VALUE"""),3.0)</f>
        <v>3</v>
      </c>
      <c r="S110" s="294">
        <f>IFERROR(__xludf.DUMMYFUNCTION("""COMPUTED_VALUE"""),5.0)</f>
        <v>5</v>
      </c>
      <c r="T110" s="2"/>
      <c r="U110" s="294">
        <v>5.0</v>
      </c>
      <c r="V110" s="294">
        <f>IFERROR(__xludf.DUMMYFUNCTION("""COMPUTED_VALUE"""),5.0)</f>
        <v>5</v>
      </c>
      <c r="W110" s="294">
        <f>IFERROR(__xludf.DUMMYFUNCTION("""COMPUTED_VALUE"""),5.0)</f>
        <v>5</v>
      </c>
      <c r="X110" s="2"/>
      <c r="Y110" s="2"/>
      <c r="Z110" s="2"/>
      <c r="AA110" s="2"/>
      <c r="AB110" s="2"/>
    </row>
    <row r="111">
      <c r="A111" s="294">
        <v>6.0</v>
      </c>
      <c r="B111" s="294">
        <f>IFERROR(__xludf.DUMMYFUNCTION("""COMPUTED_VALUE"""),3.0)</f>
        <v>3</v>
      </c>
      <c r="C111" s="294">
        <f>IFERROR(__xludf.DUMMYFUNCTION("""COMPUTED_VALUE"""),7.0)</f>
        <v>7</v>
      </c>
      <c r="D111" s="2"/>
      <c r="E111" s="294">
        <v>6.0</v>
      </c>
      <c r="F111" s="294" t="s">
        <v>87</v>
      </c>
      <c r="G111" s="294">
        <f>IFERROR(__xludf.DUMMYFUNCTION("""COMPUTED_VALUE"""),4.0)</f>
        <v>4</v>
      </c>
      <c r="I111" s="294">
        <v>6.0</v>
      </c>
      <c r="J111" s="294">
        <f>IFERROR(__xludf.DUMMYFUNCTION("""COMPUTED_VALUE"""),4.0)</f>
        <v>4</v>
      </c>
      <c r="K111" s="294">
        <f>IFERROR(__xludf.DUMMYFUNCTION("""COMPUTED_VALUE"""),6.0)</f>
        <v>6</v>
      </c>
      <c r="L111" s="2"/>
      <c r="M111" s="294">
        <v>6.0</v>
      </c>
      <c r="N111" s="294">
        <f>IFERROR(__xludf.DUMMYFUNCTION("""COMPUTED_VALUE"""),4.0)</f>
        <v>4</v>
      </c>
      <c r="O111" s="294">
        <f>IFERROR(__xludf.DUMMYFUNCTION("""COMPUTED_VALUE"""),9.0)</f>
        <v>9</v>
      </c>
      <c r="P111" s="2"/>
      <c r="Q111" s="294">
        <v>6.0</v>
      </c>
      <c r="R111" s="294">
        <f>IFERROR(__xludf.DUMMYFUNCTION("""COMPUTED_VALUE"""),3.0)</f>
        <v>3</v>
      </c>
      <c r="S111" s="294">
        <f>IFERROR(__xludf.DUMMYFUNCTION("""COMPUTED_VALUE"""),6.0)</f>
        <v>6</v>
      </c>
      <c r="T111" s="2"/>
      <c r="U111" s="294">
        <v>6.0</v>
      </c>
      <c r="V111" s="294">
        <f>IFERROR(__xludf.DUMMYFUNCTION("""COMPUTED_VALUE"""),5.0)</f>
        <v>5</v>
      </c>
      <c r="W111" s="294">
        <f>IFERROR(__xludf.DUMMYFUNCTION("""COMPUTED_VALUE"""),6.0)</f>
        <v>6</v>
      </c>
      <c r="X111" s="2"/>
      <c r="Y111" s="2"/>
      <c r="Z111" s="2"/>
      <c r="AA111" s="2"/>
      <c r="AB111" s="2"/>
    </row>
    <row r="112">
      <c r="A112" s="294">
        <v>7.0</v>
      </c>
      <c r="B112" s="294">
        <f>IFERROR(__xludf.DUMMYFUNCTION("""COMPUTED_VALUE"""),3.0)</f>
        <v>3</v>
      </c>
      <c r="C112" s="294">
        <f>IFERROR(__xludf.DUMMYFUNCTION("""COMPUTED_VALUE"""),8.0)</f>
        <v>8</v>
      </c>
      <c r="D112" s="2"/>
      <c r="E112" s="294">
        <v>7.0</v>
      </c>
      <c r="F112" s="294" t="s">
        <v>87</v>
      </c>
      <c r="G112" s="294">
        <f>IFERROR(__xludf.DUMMYFUNCTION("""COMPUTED_VALUE"""),5.0)</f>
        <v>5</v>
      </c>
      <c r="I112" s="294">
        <v>7.0</v>
      </c>
      <c r="J112" s="294">
        <f>IFERROR(__xludf.DUMMYFUNCTION("""COMPUTED_VALUE"""),4.0)</f>
        <v>4</v>
      </c>
      <c r="K112" s="294">
        <f>IFERROR(__xludf.DUMMYFUNCTION("""COMPUTED_VALUE"""),6.0)</f>
        <v>6</v>
      </c>
      <c r="L112" s="2"/>
      <c r="M112" s="294">
        <v>7.0</v>
      </c>
      <c r="N112" s="294">
        <f>IFERROR(__xludf.DUMMYFUNCTION("""COMPUTED_VALUE"""),4.0)</f>
        <v>4</v>
      </c>
      <c r="O112" s="294">
        <f>IFERROR(__xludf.DUMMYFUNCTION("""COMPUTED_VALUE"""),10.0)</f>
        <v>10</v>
      </c>
      <c r="P112" s="2"/>
      <c r="Q112" s="294">
        <v>7.0</v>
      </c>
      <c r="R112" s="294">
        <f>IFERROR(__xludf.DUMMYFUNCTION("""COMPUTED_VALUE"""),3.0)</f>
        <v>3</v>
      </c>
      <c r="S112" s="294">
        <f>IFERROR(__xludf.DUMMYFUNCTION("""COMPUTED_VALUE"""),6.0)</f>
        <v>6</v>
      </c>
      <c r="T112" s="2"/>
      <c r="U112" s="294">
        <v>7.0</v>
      </c>
      <c r="V112" s="294">
        <f>IFERROR(__xludf.DUMMYFUNCTION("""COMPUTED_VALUE"""),5.0)</f>
        <v>5</v>
      </c>
      <c r="W112" s="294">
        <f>IFERROR(__xludf.DUMMYFUNCTION("""COMPUTED_VALUE"""),6.0)</f>
        <v>6</v>
      </c>
      <c r="X112" s="2"/>
      <c r="Y112" s="2"/>
      <c r="Z112" s="2"/>
      <c r="AA112" s="2"/>
      <c r="AB112" s="2"/>
    </row>
    <row r="113">
      <c r="A113" s="294">
        <v>8.0</v>
      </c>
      <c r="B113" s="294">
        <f>IFERROR(__xludf.DUMMYFUNCTION("""COMPUTED_VALUE"""),3.0)</f>
        <v>3</v>
      </c>
      <c r="C113" s="294">
        <f>IFERROR(__xludf.DUMMYFUNCTION("""COMPUTED_VALUE"""),9.0)</f>
        <v>9</v>
      </c>
      <c r="D113" s="2"/>
      <c r="E113" s="294">
        <v>8.0</v>
      </c>
      <c r="F113" s="294" t="s">
        <v>87</v>
      </c>
      <c r="G113" s="294">
        <f>IFERROR(__xludf.DUMMYFUNCTION("""COMPUTED_VALUE"""),5.0)</f>
        <v>5</v>
      </c>
      <c r="I113" s="294">
        <v>8.0</v>
      </c>
      <c r="J113" s="294">
        <f>IFERROR(__xludf.DUMMYFUNCTION("""COMPUTED_VALUE"""),4.0)</f>
        <v>4</v>
      </c>
      <c r="K113" s="294">
        <f>IFERROR(__xludf.DUMMYFUNCTION("""COMPUTED_VALUE"""),7.0)</f>
        <v>7</v>
      </c>
      <c r="L113" s="2"/>
      <c r="M113" s="294">
        <v>8.0</v>
      </c>
      <c r="N113" s="294">
        <f>IFERROR(__xludf.DUMMYFUNCTION("""COMPUTED_VALUE"""),4.0)</f>
        <v>4</v>
      </c>
      <c r="O113" s="294">
        <f>IFERROR(__xludf.DUMMYFUNCTION("""COMPUTED_VALUE"""),10.0)</f>
        <v>10</v>
      </c>
      <c r="P113" s="2"/>
      <c r="Q113" s="294">
        <v>8.0</v>
      </c>
      <c r="R113" s="294">
        <f>IFERROR(__xludf.DUMMYFUNCTION("""COMPUTED_VALUE"""),3.0)</f>
        <v>3</v>
      </c>
      <c r="S113" s="294">
        <f>IFERROR(__xludf.DUMMYFUNCTION("""COMPUTED_VALUE"""),7.0)</f>
        <v>7</v>
      </c>
      <c r="T113" s="2"/>
      <c r="U113" s="294">
        <v>8.0</v>
      </c>
      <c r="V113" s="294">
        <f>IFERROR(__xludf.DUMMYFUNCTION("""COMPUTED_VALUE"""),5.0)</f>
        <v>5</v>
      </c>
      <c r="W113" s="294">
        <f>IFERROR(__xludf.DUMMYFUNCTION("""COMPUTED_VALUE"""),7.0)</f>
        <v>7</v>
      </c>
      <c r="X113" s="2"/>
      <c r="Y113" s="2"/>
      <c r="Z113" s="2"/>
      <c r="AA113" s="2"/>
      <c r="AB113" s="2"/>
    </row>
    <row r="114">
      <c r="A114" s="294">
        <v>9.0</v>
      </c>
      <c r="B114" s="294">
        <f>IFERROR(__xludf.DUMMYFUNCTION("""COMPUTED_VALUE"""),3.0)</f>
        <v>3</v>
      </c>
      <c r="C114" s="294">
        <f>IFERROR(__xludf.DUMMYFUNCTION("""COMPUTED_VALUE"""),10.0)</f>
        <v>10</v>
      </c>
      <c r="D114" s="2"/>
      <c r="E114" s="294">
        <v>9.0</v>
      </c>
      <c r="F114" s="294" t="s">
        <v>87</v>
      </c>
      <c r="G114" s="294">
        <f>IFERROR(__xludf.DUMMYFUNCTION("""COMPUTED_VALUE"""),6.0)</f>
        <v>6</v>
      </c>
      <c r="I114" s="294">
        <v>9.0</v>
      </c>
      <c r="J114" s="294">
        <f>IFERROR(__xludf.DUMMYFUNCTION("""COMPUTED_VALUE"""),4.0)</f>
        <v>4</v>
      </c>
      <c r="K114" s="294">
        <f>IFERROR(__xludf.DUMMYFUNCTION("""COMPUTED_VALUE"""),8.0)</f>
        <v>8</v>
      </c>
      <c r="L114" s="2"/>
      <c r="M114" s="294">
        <v>9.0</v>
      </c>
      <c r="N114" s="294">
        <f>IFERROR(__xludf.DUMMYFUNCTION("""COMPUTED_VALUE"""),4.0)</f>
        <v>4</v>
      </c>
      <c r="O114" s="294">
        <f>IFERROR(__xludf.DUMMYFUNCTION("""COMPUTED_VALUE"""),11.0)</f>
        <v>11</v>
      </c>
      <c r="P114" s="2"/>
      <c r="Q114" s="294">
        <v>9.0</v>
      </c>
      <c r="R114" s="294">
        <f>IFERROR(__xludf.DUMMYFUNCTION("""COMPUTED_VALUE"""),3.0)</f>
        <v>3</v>
      </c>
      <c r="S114" s="294">
        <f>IFERROR(__xludf.DUMMYFUNCTION("""COMPUTED_VALUE"""),8.0)</f>
        <v>8</v>
      </c>
      <c r="T114" s="2"/>
      <c r="U114" s="294">
        <v>9.0</v>
      </c>
      <c r="V114" s="294">
        <f>IFERROR(__xludf.DUMMYFUNCTION("""COMPUTED_VALUE"""),5.0)</f>
        <v>5</v>
      </c>
      <c r="W114" s="294">
        <f>IFERROR(__xludf.DUMMYFUNCTION("""COMPUTED_VALUE"""),8.0)</f>
        <v>8</v>
      </c>
      <c r="X114" s="2"/>
      <c r="Y114" s="2"/>
      <c r="Z114" s="2"/>
      <c r="AA114" s="2"/>
      <c r="AB114" s="2"/>
    </row>
    <row r="115">
      <c r="A115" s="294">
        <v>10.0</v>
      </c>
      <c r="B115" s="294">
        <f>IFERROR(__xludf.DUMMYFUNCTION("""COMPUTED_VALUE"""),4.0)</f>
        <v>4</v>
      </c>
      <c r="C115" s="294">
        <f>IFERROR(__xludf.DUMMYFUNCTION("""COMPUTED_VALUE"""),10.0)</f>
        <v>10</v>
      </c>
      <c r="D115" s="2"/>
      <c r="E115" s="294">
        <v>10.0</v>
      </c>
      <c r="F115" s="294" t="s">
        <v>87</v>
      </c>
      <c r="G115" s="294">
        <f>IFERROR(__xludf.DUMMYFUNCTION("""COMPUTED_VALUE"""),6.0)</f>
        <v>6</v>
      </c>
      <c r="I115" s="294">
        <v>10.0</v>
      </c>
      <c r="J115" s="294">
        <f>IFERROR(__xludf.DUMMYFUNCTION("""COMPUTED_VALUE"""),5.0)</f>
        <v>5</v>
      </c>
      <c r="K115" s="294">
        <f>IFERROR(__xludf.DUMMYFUNCTION("""COMPUTED_VALUE"""),9.0)</f>
        <v>9</v>
      </c>
      <c r="L115" s="2"/>
      <c r="M115" s="294">
        <v>10.0</v>
      </c>
      <c r="N115" s="294">
        <f>IFERROR(__xludf.DUMMYFUNCTION("""COMPUTED_VALUE"""),5.0)</f>
        <v>5</v>
      </c>
      <c r="O115" s="294">
        <f>IFERROR(__xludf.DUMMYFUNCTION("""COMPUTED_VALUE"""),12.0)</f>
        <v>12</v>
      </c>
      <c r="P115" s="2"/>
      <c r="Q115" s="294">
        <v>10.0</v>
      </c>
      <c r="R115" s="294">
        <f>IFERROR(__xludf.DUMMYFUNCTION("""COMPUTED_VALUE"""),4.0)</f>
        <v>4</v>
      </c>
      <c r="S115" s="294">
        <f>IFERROR(__xludf.DUMMYFUNCTION("""COMPUTED_VALUE"""),9.0)</f>
        <v>9</v>
      </c>
      <c r="T115" s="2"/>
      <c r="U115" s="294">
        <v>10.0</v>
      </c>
      <c r="V115" s="294">
        <f>IFERROR(__xludf.DUMMYFUNCTION("""COMPUTED_VALUE"""),6.0)</f>
        <v>6</v>
      </c>
      <c r="W115" s="294">
        <f>IFERROR(__xludf.DUMMYFUNCTION("""COMPUTED_VALUE"""),9.0)</f>
        <v>9</v>
      </c>
      <c r="X115" s="2"/>
      <c r="Y115" s="2"/>
      <c r="Z115" s="2"/>
      <c r="AA115" s="2"/>
      <c r="AB115" s="2"/>
    </row>
    <row r="116">
      <c r="A116" s="294">
        <v>11.0</v>
      </c>
      <c r="B116" s="294">
        <f>IFERROR(__xludf.DUMMYFUNCTION("""COMPUTED_VALUE"""),4.0)</f>
        <v>4</v>
      </c>
      <c r="C116" s="294">
        <f>IFERROR(__xludf.DUMMYFUNCTION("""COMPUTED_VALUE"""),11.0)</f>
        <v>11</v>
      </c>
      <c r="D116" s="2"/>
      <c r="E116" s="294">
        <v>11.0</v>
      </c>
      <c r="F116" s="294" t="s">
        <v>87</v>
      </c>
      <c r="G116" s="294">
        <f>IFERROR(__xludf.DUMMYFUNCTION("""COMPUTED_VALUE"""),7.0)</f>
        <v>7</v>
      </c>
      <c r="I116" s="294">
        <v>11.0</v>
      </c>
      <c r="J116" s="294">
        <f>IFERROR(__xludf.DUMMYFUNCTION("""COMPUTED_VALUE"""),5.0)</f>
        <v>5</v>
      </c>
      <c r="K116" s="294">
        <f>IFERROR(__xludf.DUMMYFUNCTION("""COMPUTED_VALUE"""),10.0)</f>
        <v>10</v>
      </c>
      <c r="L116" s="2"/>
      <c r="M116" s="294">
        <v>11.0</v>
      </c>
      <c r="N116" s="294">
        <f>IFERROR(__xludf.DUMMYFUNCTION("""COMPUTED_VALUE"""),5.0)</f>
        <v>5</v>
      </c>
      <c r="O116" s="294">
        <f>IFERROR(__xludf.DUMMYFUNCTION("""COMPUTED_VALUE"""),12.0)</f>
        <v>12</v>
      </c>
      <c r="P116" s="2"/>
      <c r="Q116" s="294">
        <v>11.0</v>
      </c>
      <c r="R116" s="294">
        <f>IFERROR(__xludf.DUMMYFUNCTION("""COMPUTED_VALUE"""),4.0)</f>
        <v>4</v>
      </c>
      <c r="S116" s="294">
        <f>IFERROR(__xludf.DUMMYFUNCTION("""COMPUTED_VALUE"""),10.0)</f>
        <v>10</v>
      </c>
      <c r="T116" s="2"/>
      <c r="U116" s="294">
        <v>11.0</v>
      </c>
      <c r="V116" s="294">
        <f>IFERROR(__xludf.DUMMYFUNCTION("""COMPUTED_VALUE"""),6.0)</f>
        <v>6</v>
      </c>
      <c r="W116" s="294">
        <f>IFERROR(__xludf.DUMMYFUNCTION("""COMPUTED_VALUE"""),10.0)</f>
        <v>10</v>
      </c>
      <c r="X116" s="2"/>
      <c r="Y116" s="2"/>
      <c r="Z116" s="2"/>
      <c r="AA116" s="2"/>
      <c r="AB116" s="2"/>
    </row>
    <row r="117">
      <c r="A117" s="294">
        <v>12.0</v>
      </c>
      <c r="B117" s="294">
        <f>IFERROR(__xludf.DUMMYFUNCTION("""COMPUTED_VALUE"""),4.0)</f>
        <v>4</v>
      </c>
      <c r="C117" s="294">
        <f>IFERROR(__xludf.DUMMYFUNCTION("""COMPUTED_VALUE"""),11.0)</f>
        <v>11</v>
      </c>
      <c r="D117" s="2"/>
      <c r="E117" s="294">
        <v>12.0</v>
      </c>
      <c r="F117" s="294" t="s">
        <v>87</v>
      </c>
      <c r="G117" s="294">
        <f>IFERROR(__xludf.DUMMYFUNCTION("""COMPUTED_VALUE"""),7.0)</f>
        <v>7</v>
      </c>
      <c r="I117" s="294">
        <v>12.0</v>
      </c>
      <c r="J117" s="294">
        <f>IFERROR(__xludf.DUMMYFUNCTION("""COMPUTED_VALUE"""),5.0)</f>
        <v>5</v>
      </c>
      <c r="K117" s="294">
        <f>IFERROR(__xludf.DUMMYFUNCTION("""COMPUTED_VALUE"""),10.0)</f>
        <v>10</v>
      </c>
      <c r="L117" s="2"/>
      <c r="M117" s="294">
        <v>12.0</v>
      </c>
      <c r="N117" s="294">
        <f>IFERROR(__xludf.DUMMYFUNCTION("""COMPUTED_VALUE"""),5.0)</f>
        <v>5</v>
      </c>
      <c r="O117" s="294">
        <f>IFERROR(__xludf.DUMMYFUNCTION("""COMPUTED_VALUE"""),13.0)</f>
        <v>13</v>
      </c>
      <c r="P117" s="2"/>
      <c r="Q117" s="294">
        <v>12.0</v>
      </c>
      <c r="R117" s="294">
        <f>IFERROR(__xludf.DUMMYFUNCTION("""COMPUTED_VALUE"""),4.0)</f>
        <v>4</v>
      </c>
      <c r="S117" s="294">
        <f>IFERROR(__xludf.DUMMYFUNCTION("""COMPUTED_VALUE"""),10.0)</f>
        <v>10</v>
      </c>
      <c r="T117" s="2"/>
      <c r="U117" s="294">
        <v>12.0</v>
      </c>
      <c r="V117" s="294">
        <f>IFERROR(__xludf.DUMMYFUNCTION("""COMPUTED_VALUE"""),6.0)</f>
        <v>6</v>
      </c>
      <c r="W117" s="294">
        <f>IFERROR(__xludf.DUMMYFUNCTION("""COMPUTED_VALUE"""),10.0)</f>
        <v>10</v>
      </c>
      <c r="X117" s="2"/>
      <c r="Y117" s="2"/>
      <c r="Z117" s="2"/>
      <c r="AA117" s="2"/>
      <c r="AB117" s="2"/>
    </row>
    <row r="118">
      <c r="A118" s="294">
        <v>13.0</v>
      </c>
      <c r="B118" s="294">
        <f>IFERROR(__xludf.DUMMYFUNCTION("""COMPUTED_VALUE"""),4.0)</f>
        <v>4</v>
      </c>
      <c r="C118" s="294">
        <f>IFERROR(__xludf.DUMMYFUNCTION("""COMPUTED_VALUE"""),12.0)</f>
        <v>12</v>
      </c>
      <c r="D118" s="2"/>
      <c r="E118" s="294">
        <v>13.0</v>
      </c>
      <c r="F118" s="294" t="s">
        <v>87</v>
      </c>
      <c r="G118" s="294">
        <f>IFERROR(__xludf.DUMMYFUNCTION("""COMPUTED_VALUE"""),8.0)</f>
        <v>8</v>
      </c>
      <c r="I118" s="294">
        <v>13.0</v>
      </c>
      <c r="J118" s="294">
        <f>IFERROR(__xludf.DUMMYFUNCTION("""COMPUTED_VALUE"""),5.0)</f>
        <v>5</v>
      </c>
      <c r="K118" s="294">
        <f>IFERROR(__xludf.DUMMYFUNCTION("""COMPUTED_VALUE"""),11.0)</f>
        <v>11</v>
      </c>
      <c r="L118" s="2"/>
      <c r="M118" s="294">
        <v>13.0</v>
      </c>
      <c r="N118" s="294">
        <f>IFERROR(__xludf.DUMMYFUNCTION("""COMPUTED_VALUE"""),5.0)</f>
        <v>5</v>
      </c>
      <c r="O118" s="294">
        <f>IFERROR(__xludf.DUMMYFUNCTION("""COMPUTED_VALUE"""),14.0)</f>
        <v>14</v>
      </c>
      <c r="P118" s="2"/>
      <c r="Q118" s="294">
        <v>13.0</v>
      </c>
      <c r="R118" s="294">
        <f>IFERROR(__xludf.DUMMYFUNCTION("""COMPUTED_VALUE"""),4.0)</f>
        <v>4</v>
      </c>
      <c r="S118" s="294">
        <f>IFERROR(__xludf.DUMMYFUNCTION("""COMPUTED_VALUE"""),11.0)</f>
        <v>11</v>
      </c>
      <c r="T118" s="2"/>
      <c r="U118" s="294">
        <v>13.0</v>
      </c>
      <c r="V118" s="294">
        <f>IFERROR(__xludf.DUMMYFUNCTION("""COMPUTED_VALUE"""),6.0)</f>
        <v>6</v>
      </c>
      <c r="W118" s="294">
        <f>IFERROR(__xludf.DUMMYFUNCTION("""COMPUTED_VALUE"""),11.0)</f>
        <v>11</v>
      </c>
      <c r="X118" s="2"/>
      <c r="Y118" s="2"/>
      <c r="Z118" s="2"/>
      <c r="AA118" s="2"/>
      <c r="AB118" s="2"/>
    </row>
    <row r="119">
      <c r="A119" s="294">
        <v>14.0</v>
      </c>
      <c r="B119" s="294">
        <f>IFERROR(__xludf.DUMMYFUNCTION("""COMPUTED_VALUE"""),4.0)</f>
        <v>4</v>
      </c>
      <c r="C119" s="294">
        <f>IFERROR(__xludf.DUMMYFUNCTION("""COMPUTED_VALUE"""),12.0)</f>
        <v>12</v>
      </c>
      <c r="D119" s="2"/>
      <c r="E119" s="294">
        <v>14.0</v>
      </c>
      <c r="F119" s="294" t="s">
        <v>87</v>
      </c>
      <c r="G119" s="294">
        <f>IFERROR(__xludf.DUMMYFUNCTION("""COMPUTED_VALUE"""),8.0)</f>
        <v>8</v>
      </c>
      <c r="I119" s="294">
        <v>14.0</v>
      </c>
      <c r="J119" s="294">
        <f>IFERROR(__xludf.DUMMYFUNCTION("""COMPUTED_VALUE"""),5.0)</f>
        <v>5</v>
      </c>
      <c r="K119" s="294">
        <f>IFERROR(__xludf.DUMMYFUNCTION("""COMPUTED_VALUE"""),11.0)</f>
        <v>11</v>
      </c>
      <c r="L119" s="2"/>
      <c r="M119" s="294">
        <v>14.0</v>
      </c>
      <c r="N119" s="294">
        <f>IFERROR(__xludf.DUMMYFUNCTION("""COMPUTED_VALUE"""),5.0)</f>
        <v>5</v>
      </c>
      <c r="O119" s="294">
        <f>IFERROR(__xludf.DUMMYFUNCTION("""COMPUTED_VALUE"""),14.0)</f>
        <v>14</v>
      </c>
      <c r="P119" s="2"/>
      <c r="Q119" s="294">
        <v>14.0</v>
      </c>
      <c r="R119" s="294">
        <f>IFERROR(__xludf.DUMMYFUNCTION("""COMPUTED_VALUE"""),4.0)</f>
        <v>4</v>
      </c>
      <c r="S119" s="294">
        <f>IFERROR(__xludf.DUMMYFUNCTION("""COMPUTED_VALUE"""),11.0)</f>
        <v>11</v>
      </c>
      <c r="T119" s="2"/>
      <c r="U119" s="294">
        <v>14.0</v>
      </c>
      <c r="V119" s="294">
        <f>IFERROR(__xludf.DUMMYFUNCTION("""COMPUTED_VALUE"""),6.0)</f>
        <v>6</v>
      </c>
      <c r="W119" s="294">
        <f>IFERROR(__xludf.DUMMYFUNCTION("""COMPUTED_VALUE"""),11.0)</f>
        <v>11</v>
      </c>
      <c r="X119" s="2"/>
      <c r="Y119" s="2"/>
      <c r="Z119" s="2"/>
      <c r="AA119" s="2"/>
      <c r="AB119" s="2"/>
    </row>
    <row r="120">
      <c r="A120" s="294">
        <v>15.0</v>
      </c>
      <c r="B120" s="294">
        <f>IFERROR(__xludf.DUMMYFUNCTION("""COMPUTED_VALUE"""),4.0)</f>
        <v>4</v>
      </c>
      <c r="C120" s="294">
        <f>IFERROR(__xludf.DUMMYFUNCTION("""COMPUTED_VALUE"""),13.0)</f>
        <v>13</v>
      </c>
      <c r="D120" s="2"/>
      <c r="E120" s="294">
        <v>15.0</v>
      </c>
      <c r="F120" s="294" t="s">
        <v>87</v>
      </c>
      <c r="G120" s="294">
        <f>IFERROR(__xludf.DUMMYFUNCTION("""COMPUTED_VALUE"""),9.0)</f>
        <v>9</v>
      </c>
      <c r="I120" s="294">
        <v>15.0</v>
      </c>
      <c r="J120" s="294">
        <f>IFERROR(__xludf.DUMMYFUNCTION("""COMPUTED_VALUE"""),5.0)</f>
        <v>5</v>
      </c>
      <c r="K120" s="294">
        <f>IFERROR(__xludf.DUMMYFUNCTION("""COMPUTED_VALUE"""),12.0)</f>
        <v>12</v>
      </c>
      <c r="L120" s="2"/>
      <c r="M120" s="294">
        <v>15.0</v>
      </c>
      <c r="N120" s="294">
        <f>IFERROR(__xludf.DUMMYFUNCTION("""COMPUTED_VALUE"""),5.0)</f>
        <v>5</v>
      </c>
      <c r="O120" s="294">
        <f>IFERROR(__xludf.DUMMYFUNCTION("""COMPUTED_VALUE"""),15.0)</f>
        <v>15</v>
      </c>
      <c r="P120" s="2"/>
      <c r="Q120" s="294">
        <v>15.0</v>
      </c>
      <c r="R120" s="294">
        <f>IFERROR(__xludf.DUMMYFUNCTION("""COMPUTED_VALUE"""),4.0)</f>
        <v>4</v>
      </c>
      <c r="S120" s="294">
        <f>IFERROR(__xludf.DUMMYFUNCTION("""COMPUTED_VALUE"""),12.0)</f>
        <v>12</v>
      </c>
      <c r="T120" s="2"/>
      <c r="U120" s="294">
        <v>15.0</v>
      </c>
      <c r="V120" s="294">
        <f>IFERROR(__xludf.DUMMYFUNCTION("""COMPUTED_VALUE"""),6.0)</f>
        <v>6</v>
      </c>
      <c r="W120" s="294">
        <f>IFERROR(__xludf.DUMMYFUNCTION("""COMPUTED_VALUE"""),12.0)</f>
        <v>12</v>
      </c>
      <c r="X120" s="2"/>
      <c r="Y120" s="2"/>
      <c r="Z120" s="2"/>
      <c r="AA120" s="2"/>
      <c r="AB120" s="2"/>
    </row>
    <row r="121">
      <c r="A121" s="294">
        <v>16.0</v>
      </c>
      <c r="B121" s="294">
        <f>IFERROR(__xludf.DUMMYFUNCTION("""COMPUTED_VALUE"""),4.0)</f>
        <v>4</v>
      </c>
      <c r="C121" s="294">
        <f>IFERROR(__xludf.DUMMYFUNCTION("""COMPUTED_VALUE"""),13.0)</f>
        <v>13</v>
      </c>
      <c r="D121" s="2"/>
      <c r="E121" s="294">
        <v>16.0</v>
      </c>
      <c r="F121" s="294" t="s">
        <v>87</v>
      </c>
      <c r="G121" s="294">
        <f>IFERROR(__xludf.DUMMYFUNCTION("""COMPUTED_VALUE"""),9.0)</f>
        <v>9</v>
      </c>
      <c r="I121" s="294">
        <v>16.0</v>
      </c>
      <c r="J121" s="294">
        <f>IFERROR(__xludf.DUMMYFUNCTION("""COMPUTED_VALUE"""),5.0)</f>
        <v>5</v>
      </c>
      <c r="K121" s="294">
        <f>IFERROR(__xludf.DUMMYFUNCTION("""COMPUTED_VALUE"""),12.0)</f>
        <v>12</v>
      </c>
      <c r="L121" s="2"/>
      <c r="M121" s="294">
        <v>16.0</v>
      </c>
      <c r="N121" s="294">
        <f>IFERROR(__xludf.DUMMYFUNCTION("""COMPUTED_VALUE"""),5.0)</f>
        <v>5</v>
      </c>
      <c r="O121" s="294">
        <f>IFERROR(__xludf.DUMMYFUNCTION("""COMPUTED_VALUE"""),16.0)</f>
        <v>16</v>
      </c>
      <c r="P121" s="2"/>
      <c r="Q121" s="294">
        <v>16.0</v>
      </c>
      <c r="R121" s="294">
        <f>IFERROR(__xludf.DUMMYFUNCTION("""COMPUTED_VALUE"""),4.0)</f>
        <v>4</v>
      </c>
      <c r="S121" s="294">
        <f>IFERROR(__xludf.DUMMYFUNCTION("""COMPUTED_VALUE"""),12.0)</f>
        <v>12</v>
      </c>
      <c r="T121" s="2"/>
      <c r="U121" s="294">
        <v>16.0</v>
      </c>
      <c r="V121" s="294">
        <f>IFERROR(__xludf.DUMMYFUNCTION("""COMPUTED_VALUE"""),6.0)</f>
        <v>6</v>
      </c>
      <c r="W121" s="294">
        <f>IFERROR(__xludf.DUMMYFUNCTION("""COMPUTED_VALUE"""),12.0)</f>
        <v>12</v>
      </c>
      <c r="X121" s="2"/>
      <c r="Y121" s="2"/>
      <c r="Z121" s="2"/>
      <c r="AA121" s="2"/>
      <c r="AB121" s="2"/>
    </row>
    <row r="122">
      <c r="A122" s="294">
        <v>17.0</v>
      </c>
      <c r="B122" s="294">
        <f>IFERROR(__xludf.DUMMYFUNCTION("""COMPUTED_VALUE"""),4.0)</f>
        <v>4</v>
      </c>
      <c r="C122" s="294">
        <f>IFERROR(__xludf.DUMMYFUNCTION("""COMPUTED_VALUE"""),14.0)</f>
        <v>14</v>
      </c>
      <c r="D122" s="2"/>
      <c r="E122" s="294">
        <v>17.0</v>
      </c>
      <c r="F122" s="294" t="s">
        <v>87</v>
      </c>
      <c r="G122" s="294">
        <f>IFERROR(__xludf.DUMMYFUNCTION("""COMPUTED_VALUE"""),10.0)</f>
        <v>10</v>
      </c>
      <c r="I122" s="294">
        <v>17.0</v>
      </c>
      <c r="J122" s="294">
        <f>IFERROR(__xludf.DUMMYFUNCTION("""COMPUTED_VALUE"""),5.0)</f>
        <v>5</v>
      </c>
      <c r="K122" s="294">
        <f>IFERROR(__xludf.DUMMYFUNCTION("""COMPUTED_VALUE"""),13.0)</f>
        <v>13</v>
      </c>
      <c r="L122" s="2"/>
      <c r="M122" s="294">
        <v>17.0</v>
      </c>
      <c r="N122" s="294">
        <f>IFERROR(__xludf.DUMMYFUNCTION("""COMPUTED_VALUE"""),5.0)</f>
        <v>5</v>
      </c>
      <c r="O122" s="294">
        <f>IFERROR(__xludf.DUMMYFUNCTION("""COMPUTED_VALUE"""),16.0)</f>
        <v>16</v>
      </c>
      <c r="P122" s="2"/>
      <c r="Q122" s="294">
        <v>17.0</v>
      </c>
      <c r="R122" s="294">
        <f>IFERROR(__xludf.DUMMYFUNCTION("""COMPUTED_VALUE"""),4.0)</f>
        <v>4</v>
      </c>
      <c r="S122" s="294">
        <f>IFERROR(__xludf.DUMMYFUNCTION("""COMPUTED_VALUE"""),13.0)</f>
        <v>13</v>
      </c>
      <c r="T122" s="2"/>
      <c r="U122" s="294">
        <v>17.0</v>
      </c>
      <c r="V122" s="294">
        <f>IFERROR(__xludf.DUMMYFUNCTION("""COMPUTED_VALUE"""),6.0)</f>
        <v>6</v>
      </c>
      <c r="W122" s="294">
        <f>IFERROR(__xludf.DUMMYFUNCTION("""COMPUTED_VALUE"""),13.0)</f>
        <v>13</v>
      </c>
      <c r="X122" s="2"/>
      <c r="Y122" s="2"/>
      <c r="Z122" s="2"/>
      <c r="AA122" s="2"/>
      <c r="AB122" s="2"/>
    </row>
    <row r="123">
      <c r="A123" s="294">
        <v>18.0</v>
      </c>
      <c r="B123" s="294">
        <f>IFERROR(__xludf.DUMMYFUNCTION("""COMPUTED_VALUE"""),4.0)</f>
        <v>4</v>
      </c>
      <c r="C123" s="294">
        <f>IFERROR(__xludf.DUMMYFUNCTION("""COMPUTED_VALUE"""),14.0)</f>
        <v>14</v>
      </c>
      <c r="D123" s="2"/>
      <c r="E123" s="294">
        <v>18.0</v>
      </c>
      <c r="F123" s="294" t="s">
        <v>87</v>
      </c>
      <c r="G123" s="294">
        <f>IFERROR(__xludf.DUMMYFUNCTION("""COMPUTED_VALUE"""),10.0)</f>
        <v>10</v>
      </c>
      <c r="I123" s="294">
        <v>18.0</v>
      </c>
      <c r="J123" s="294">
        <f>IFERROR(__xludf.DUMMYFUNCTION("""COMPUTED_VALUE"""),5.0)</f>
        <v>5</v>
      </c>
      <c r="K123" s="294">
        <f>IFERROR(__xludf.DUMMYFUNCTION("""COMPUTED_VALUE"""),13.0)</f>
        <v>13</v>
      </c>
      <c r="L123" s="2"/>
      <c r="M123" s="294">
        <v>18.0</v>
      </c>
      <c r="N123" s="294">
        <f>IFERROR(__xludf.DUMMYFUNCTION("""COMPUTED_VALUE"""),5.0)</f>
        <v>5</v>
      </c>
      <c r="O123" s="294">
        <f>IFERROR(__xludf.DUMMYFUNCTION("""COMPUTED_VALUE"""),17.0)</f>
        <v>17</v>
      </c>
      <c r="P123" s="2"/>
      <c r="Q123" s="294">
        <v>18.0</v>
      </c>
      <c r="R123" s="294">
        <f>IFERROR(__xludf.DUMMYFUNCTION("""COMPUTED_VALUE"""),4.0)</f>
        <v>4</v>
      </c>
      <c r="S123" s="294">
        <f>IFERROR(__xludf.DUMMYFUNCTION("""COMPUTED_VALUE"""),13.0)</f>
        <v>13</v>
      </c>
      <c r="T123" s="2"/>
      <c r="U123" s="294">
        <v>18.0</v>
      </c>
      <c r="V123" s="294">
        <f>IFERROR(__xludf.DUMMYFUNCTION("""COMPUTED_VALUE"""),6.0)</f>
        <v>6</v>
      </c>
      <c r="W123" s="294">
        <f>IFERROR(__xludf.DUMMYFUNCTION("""COMPUTED_VALUE"""),13.0)</f>
        <v>13</v>
      </c>
      <c r="X123" s="2"/>
      <c r="Y123" s="2"/>
      <c r="Z123" s="2"/>
      <c r="AA123" s="2"/>
      <c r="AB123" s="2"/>
    </row>
    <row r="124">
      <c r="A124" s="294">
        <v>19.0</v>
      </c>
      <c r="B124" s="294">
        <f>IFERROR(__xludf.DUMMYFUNCTION("""COMPUTED_VALUE"""),4.0)</f>
        <v>4</v>
      </c>
      <c r="C124" s="294">
        <f>IFERROR(__xludf.DUMMYFUNCTION("""COMPUTED_VALUE"""),15.0)</f>
        <v>15</v>
      </c>
      <c r="D124" s="2"/>
      <c r="E124" s="294">
        <v>19.0</v>
      </c>
      <c r="F124" s="294" t="s">
        <v>87</v>
      </c>
      <c r="G124" s="294">
        <f>IFERROR(__xludf.DUMMYFUNCTION("""COMPUTED_VALUE"""),11.0)</f>
        <v>11</v>
      </c>
      <c r="I124" s="294">
        <v>19.0</v>
      </c>
      <c r="J124" s="294">
        <f>IFERROR(__xludf.DUMMYFUNCTION("""COMPUTED_VALUE"""),5.0)</f>
        <v>5</v>
      </c>
      <c r="K124" s="294">
        <f>IFERROR(__xludf.DUMMYFUNCTION("""COMPUTED_VALUE"""),14.0)</f>
        <v>14</v>
      </c>
      <c r="L124" s="2"/>
      <c r="M124" s="294">
        <v>19.0</v>
      </c>
      <c r="N124" s="294">
        <f>IFERROR(__xludf.DUMMYFUNCTION("""COMPUTED_VALUE"""),5.0)</f>
        <v>5</v>
      </c>
      <c r="O124" s="294">
        <f>IFERROR(__xludf.DUMMYFUNCTION("""COMPUTED_VALUE"""),18.0)</f>
        <v>18</v>
      </c>
      <c r="P124" s="2"/>
      <c r="Q124" s="294">
        <v>19.0</v>
      </c>
      <c r="R124" s="294">
        <f>IFERROR(__xludf.DUMMYFUNCTION("""COMPUTED_VALUE"""),4.0)</f>
        <v>4</v>
      </c>
      <c r="S124" s="294">
        <f>IFERROR(__xludf.DUMMYFUNCTION("""COMPUTED_VALUE"""),14.0)</f>
        <v>14</v>
      </c>
      <c r="T124" s="2"/>
      <c r="U124" s="294">
        <v>19.0</v>
      </c>
      <c r="V124" s="294">
        <f>IFERROR(__xludf.DUMMYFUNCTION("""COMPUTED_VALUE"""),6.0)</f>
        <v>6</v>
      </c>
      <c r="W124" s="294">
        <f>IFERROR(__xludf.DUMMYFUNCTION("""COMPUTED_VALUE"""),14.0)</f>
        <v>14</v>
      </c>
      <c r="X124" s="2"/>
      <c r="Y124" s="2"/>
      <c r="Z124" s="2"/>
      <c r="AA124" s="2"/>
      <c r="AB124" s="2"/>
    </row>
    <row r="125">
      <c r="A125" s="294">
        <v>20.0</v>
      </c>
      <c r="B125" s="294">
        <f>IFERROR(__xludf.DUMMYFUNCTION("""COMPUTED_VALUE"""),4.0)</f>
        <v>4</v>
      </c>
      <c r="C125" s="294">
        <f>IFERROR(__xludf.DUMMYFUNCTION("""COMPUTED_VALUE"""),15.0)</f>
        <v>15</v>
      </c>
      <c r="D125" s="2"/>
      <c r="E125" s="294">
        <v>20.0</v>
      </c>
      <c r="F125" s="294" t="s">
        <v>87</v>
      </c>
      <c r="G125" s="294">
        <f>IFERROR(__xludf.DUMMYFUNCTION("""COMPUTED_VALUE"""),11.0)</f>
        <v>11</v>
      </c>
      <c r="I125" s="294">
        <v>20.0</v>
      </c>
      <c r="J125" s="294">
        <f>IFERROR(__xludf.DUMMYFUNCTION("""COMPUTED_VALUE"""),5.0)</f>
        <v>5</v>
      </c>
      <c r="K125" s="294">
        <f>IFERROR(__xludf.DUMMYFUNCTION("""COMPUTED_VALUE"""),14.0)</f>
        <v>14</v>
      </c>
      <c r="L125" s="2"/>
      <c r="M125" s="294">
        <v>20.0</v>
      </c>
      <c r="N125" s="294">
        <f>IFERROR(__xludf.DUMMYFUNCTION("""COMPUTED_VALUE"""),5.0)</f>
        <v>5</v>
      </c>
      <c r="O125" s="294">
        <f>IFERROR(__xludf.DUMMYFUNCTION("""COMPUTED_VALUE"""),18.0)</f>
        <v>18</v>
      </c>
      <c r="P125" s="2"/>
      <c r="Q125" s="294">
        <v>20.0</v>
      </c>
      <c r="R125" s="294">
        <f>IFERROR(__xludf.DUMMYFUNCTION("""COMPUTED_VALUE"""),4.0)</f>
        <v>4</v>
      </c>
      <c r="S125" s="294">
        <f>IFERROR(__xludf.DUMMYFUNCTION("""COMPUTED_VALUE"""),14.0)</f>
        <v>14</v>
      </c>
      <c r="T125" s="2"/>
      <c r="U125" s="294">
        <v>20.0</v>
      </c>
      <c r="V125" s="294">
        <f>IFERROR(__xludf.DUMMYFUNCTION("""COMPUTED_VALUE"""),6.0)</f>
        <v>6</v>
      </c>
      <c r="W125" s="294">
        <f>IFERROR(__xludf.DUMMYFUNCTION("""COMPUTED_VALUE"""),14.0)</f>
        <v>14</v>
      </c>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326" t="s">
        <v>238</v>
      </c>
      <c r="B128" s="126"/>
      <c r="C128" s="126"/>
      <c r="D128" s="2"/>
      <c r="E128" s="339" t="s">
        <v>243</v>
      </c>
      <c r="F128" s="126"/>
      <c r="G128" s="126"/>
      <c r="H128" s="2"/>
      <c r="I128" s="2"/>
      <c r="J128" s="2"/>
      <c r="K128" s="2"/>
      <c r="L128" s="2"/>
      <c r="M128" s="2"/>
      <c r="N128" s="2"/>
      <c r="O128" s="2"/>
      <c r="P128" s="2"/>
      <c r="Q128" s="2"/>
      <c r="R128" s="2"/>
      <c r="S128" s="2"/>
      <c r="T128" s="2"/>
      <c r="U128" s="2"/>
      <c r="V128" s="2"/>
      <c r="W128" s="2"/>
      <c r="X128" s="2"/>
      <c r="Y128" s="2"/>
      <c r="Z128" s="2"/>
      <c r="AA128" s="2"/>
      <c r="AB128" s="2"/>
    </row>
    <row r="129">
      <c r="A129" s="350" t="s">
        <v>244</v>
      </c>
      <c r="B129" s="350" t="s">
        <v>245</v>
      </c>
      <c r="C129" s="350" t="s">
        <v>246</v>
      </c>
      <c r="D129" s="2"/>
      <c r="E129" s="350" t="s">
        <v>244</v>
      </c>
      <c r="F129" s="350" t="s">
        <v>245</v>
      </c>
      <c r="G129" s="350" t="s">
        <v>246</v>
      </c>
      <c r="H129" s="2"/>
      <c r="I129" s="2"/>
      <c r="J129" s="2"/>
      <c r="K129" s="2"/>
      <c r="L129" s="2"/>
      <c r="M129" s="2"/>
      <c r="N129" s="2"/>
      <c r="O129" s="2"/>
      <c r="P129" s="2"/>
      <c r="Q129" s="2"/>
      <c r="R129" s="2"/>
      <c r="S129" s="2"/>
      <c r="T129" s="2"/>
      <c r="U129" s="2"/>
      <c r="V129" s="2"/>
      <c r="W129" s="2"/>
      <c r="X129" s="2"/>
      <c r="Y129" s="2"/>
      <c r="Z129" s="2"/>
      <c r="AA129" s="2"/>
      <c r="AB129" s="2"/>
    </row>
    <row r="130">
      <c r="A130" s="294">
        <v>1.0</v>
      </c>
      <c r="B130" s="351" t="s">
        <v>87</v>
      </c>
      <c r="C130" s="294" t="str">
        <f>IFERROR(__xludf.DUMMYFUNCTION("FILTER(Strider!$E$4:$E$28,Strider!$E$4:$E$28&lt;&gt;"""")"),"—")</f>
        <v>—</v>
      </c>
      <c r="D130" s="2"/>
      <c r="E130" s="294">
        <v>1.0</v>
      </c>
      <c r="F130" s="294">
        <f>IFERROR(__xludf.DUMMYFUNCTION("FILTER(Wildkeeper!F4:F29,Wildkeeper!F4:F29&lt;&gt;"""")"),2.0)</f>
        <v>2</v>
      </c>
      <c r="G130" s="294">
        <f>IFERROR(__xludf.DUMMYFUNCTION("FILTER(Wildkeeper!G4:G29,Wildkeeper!G4:G29&lt;&gt;"""")"),2.0)</f>
        <v>2</v>
      </c>
      <c r="H130" s="2"/>
      <c r="I130" s="2"/>
      <c r="J130" s="2"/>
      <c r="K130" s="2"/>
      <c r="L130" s="2"/>
      <c r="M130" s="2"/>
      <c r="N130" s="2"/>
      <c r="O130" s="2"/>
      <c r="P130" s="2"/>
      <c r="Q130" s="2"/>
      <c r="R130" s="2"/>
      <c r="S130" s="2"/>
      <c r="T130" s="2"/>
      <c r="U130" s="2"/>
      <c r="V130" s="2"/>
      <c r="W130" s="2"/>
      <c r="X130" s="2"/>
      <c r="Y130" s="2"/>
      <c r="Z130" s="2"/>
      <c r="AA130" s="2"/>
      <c r="AB130" s="2"/>
    </row>
    <row r="131">
      <c r="A131" s="294">
        <v>2.0</v>
      </c>
      <c r="B131" s="294" t="s">
        <v>87</v>
      </c>
      <c r="C131" s="294">
        <f>IFERROR(__xludf.DUMMYFUNCTION("""COMPUTED_VALUE"""),2.0)</f>
        <v>2</v>
      </c>
      <c r="D131" s="2"/>
      <c r="E131" s="294">
        <v>2.0</v>
      </c>
      <c r="F131" s="294">
        <f>IFERROR(__xludf.DUMMYFUNCTION("""COMPUTED_VALUE"""),3.0)</f>
        <v>3</v>
      </c>
      <c r="G131" s="294">
        <f>IFERROR(__xludf.DUMMYFUNCTION("""COMPUTED_VALUE"""),3.0)</f>
        <v>3</v>
      </c>
      <c r="H131" s="2"/>
      <c r="I131" s="2"/>
      <c r="J131" s="2"/>
      <c r="K131" s="2"/>
      <c r="L131" s="2"/>
      <c r="M131" s="2"/>
      <c r="N131" s="2"/>
      <c r="O131" s="2"/>
      <c r="P131" s="2"/>
      <c r="Q131" s="2"/>
      <c r="R131" s="2"/>
      <c r="S131" s="2"/>
      <c r="T131" s="2"/>
      <c r="U131" s="2"/>
      <c r="V131" s="2"/>
      <c r="W131" s="2"/>
      <c r="X131" s="2"/>
      <c r="Y131" s="2"/>
      <c r="Z131" s="2"/>
      <c r="AA131" s="2"/>
      <c r="AB131" s="2"/>
    </row>
    <row r="132">
      <c r="A132" s="294">
        <v>3.0</v>
      </c>
      <c r="B132" s="294" t="s">
        <v>87</v>
      </c>
      <c r="C132" s="294">
        <f>IFERROR(__xludf.DUMMYFUNCTION("""COMPUTED_VALUE"""),3.0)</f>
        <v>3</v>
      </c>
      <c r="D132" s="2"/>
      <c r="E132" s="294">
        <v>3.0</v>
      </c>
      <c r="F132" s="294">
        <f>IFERROR(__xludf.DUMMYFUNCTION("""COMPUTED_VALUE"""),3.0)</f>
        <v>3</v>
      </c>
      <c r="G132" s="294">
        <f>IFERROR(__xludf.DUMMYFUNCTION("""COMPUTED_VALUE"""),4.0)</f>
        <v>4</v>
      </c>
      <c r="H132" s="2"/>
      <c r="I132" s="2"/>
      <c r="J132" s="2"/>
      <c r="K132" s="2"/>
      <c r="L132" s="2"/>
      <c r="M132" s="2"/>
      <c r="N132" s="2"/>
      <c r="O132" s="2"/>
      <c r="P132" s="2"/>
      <c r="Q132" s="2"/>
      <c r="R132" s="2"/>
      <c r="S132" s="2"/>
      <c r="T132" s="2"/>
      <c r="U132" s="2"/>
      <c r="V132" s="2"/>
      <c r="W132" s="2"/>
      <c r="X132" s="2"/>
      <c r="Y132" s="2"/>
      <c r="Z132" s="2"/>
      <c r="AA132" s="2"/>
      <c r="AB132" s="2"/>
    </row>
    <row r="133">
      <c r="A133" s="294">
        <v>4.0</v>
      </c>
      <c r="B133" s="294" t="s">
        <v>87</v>
      </c>
      <c r="C133" s="294">
        <f>IFERROR(__xludf.DUMMYFUNCTION("""COMPUTED_VALUE"""),3.0)</f>
        <v>3</v>
      </c>
      <c r="D133" s="2"/>
      <c r="E133" s="294">
        <v>4.0</v>
      </c>
      <c r="F133" s="294">
        <f>IFERROR(__xludf.DUMMYFUNCTION("""COMPUTED_VALUE"""),4.0)</f>
        <v>4</v>
      </c>
      <c r="G133" s="294">
        <f>IFERROR(__xludf.DUMMYFUNCTION("""COMPUTED_VALUE"""),4.0)</f>
        <v>4</v>
      </c>
      <c r="H133" s="2"/>
      <c r="I133" s="2"/>
      <c r="J133" s="2"/>
      <c r="K133" s="2"/>
      <c r="L133" s="2"/>
      <c r="M133" s="2"/>
      <c r="N133" s="2"/>
      <c r="O133" s="2"/>
      <c r="P133" s="2"/>
      <c r="Q133" s="2"/>
      <c r="R133" s="2"/>
      <c r="S133" s="2"/>
      <c r="T133" s="2"/>
      <c r="U133" s="2"/>
      <c r="V133" s="2"/>
      <c r="W133" s="2"/>
      <c r="X133" s="2"/>
      <c r="Y133" s="2"/>
      <c r="Z133" s="2"/>
      <c r="AA133" s="2"/>
      <c r="AB133" s="2"/>
    </row>
    <row r="134">
      <c r="A134" s="294">
        <v>5.0</v>
      </c>
      <c r="B134" s="294" t="s">
        <v>87</v>
      </c>
      <c r="C134" s="294">
        <f>IFERROR(__xludf.DUMMYFUNCTION("""COMPUTED_VALUE"""),4.0)</f>
        <v>4</v>
      </c>
      <c r="D134" s="2"/>
      <c r="E134" s="294">
        <v>5.0</v>
      </c>
      <c r="F134" s="294">
        <f>IFERROR(__xludf.DUMMYFUNCTION("""COMPUTED_VALUE"""),4.0)</f>
        <v>4</v>
      </c>
      <c r="G134" s="294">
        <f>IFERROR(__xludf.DUMMYFUNCTION("""COMPUTED_VALUE"""),5.0)</f>
        <v>5</v>
      </c>
      <c r="H134" s="2"/>
      <c r="I134" s="2"/>
      <c r="J134" s="2"/>
      <c r="K134" s="2"/>
      <c r="L134" s="2"/>
      <c r="M134" s="2"/>
      <c r="N134" s="2"/>
      <c r="O134" s="2"/>
      <c r="P134" s="2"/>
      <c r="Q134" s="2"/>
      <c r="R134" s="2"/>
      <c r="S134" s="2"/>
      <c r="T134" s="2"/>
      <c r="U134" s="2"/>
      <c r="V134" s="2"/>
      <c r="W134" s="2"/>
      <c r="X134" s="2"/>
      <c r="Y134" s="2"/>
      <c r="Z134" s="2"/>
      <c r="AA134" s="2"/>
      <c r="AB134" s="2"/>
    </row>
    <row r="135">
      <c r="A135" s="294">
        <v>6.0</v>
      </c>
      <c r="B135" s="294" t="s">
        <v>87</v>
      </c>
      <c r="C135" s="294">
        <f>IFERROR(__xludf.DUMMYFUNCTION("""COMPUTED_VALUE"""),4.0)</f>
        <v>4</v>
      </c>
      <c r="D135" s="2"/>
      <c r="E135" s="294">
        <v>6.0</v>
      </c>
      <c r="F135" s="294">
        <f>IFERROR(__xludf.DUMMYFUNCTION("""COMPUTED_VALUE"""),4.0)</f>
        <v>4</v>
      </c>
      <c r="G135" s="294">
        <f>IFERROR(__xludf.DUMMYFUNCTION("""COMPUTED_VALUE"""),6.0)</f>
        <v>6</v>
      </c>
      <c r="H135" s="2"/>
      <c r="I135" s="2"/>
      <c r="J135" s="2"/>
      <c r="K135" s="2"/>
      <c r="L135" s="2"/>
      <c r="M135" s="2"/>
      <c r="N135" s="2"/>
      <c r="O135" s="2"/>
      <c r="P135" s="2"/>
      <c r="Q135" s="2"/>
      <c r="R135" s="2"/>
      <c r="S135" s="2"/>
      <c r="T135" s="2"/>
      <c r="U135" s="2"/>
      <c r="V135" s="2"/>
      <c r="W135" s="2"/>
      <c r="X135" s="2"/>
      <c r="Y135" s="2"/>
      <c r="Z135" s="2"/>
      <c r="AA135" s="2"/>
      <c r="AB135" s="2"/>
    </row>
    <row r="136">
      <c r="A136" s="294">
        <v>7.0</v>
      </c>
      <c r="B136" s="294" t="s">
        <v>87</v>
      </c>
      <c r="C136" s="294">
        <f>IFERROR(__xludf.DUMMYFUNCTION("""COMPUTED_VALUE"""),5.0)</f>
        <v>5</v>
      </c>
      <c r="D136" s="2"/>
      <c r="E136" s="294">
        <v>7.0</v>
      </c>
      <c r="F136" s="294">
        <f>IFERROR(__xludf.DUMMYFUNCTION("""COMPUTED_VALUE"""),4.0)</f>
        <v>4</v>
      </c>
      <c r="G136" s="294">
        <f>IFERROR(__xludf.DUMMYFUNCTION("""COMPUTED_VALUE"""),6.0)</f>
        <v>6</v>
      </c>
      <c r="H136" s="2"/>
      <c r="I136" s="2"/>
      <c r="J136" s="2"/>
      <c r="K136" s="2"/>
      <c r="L136" s="2"/>
      <c r="M136" s="2"/>
      <c r="N136" s="2"/>
      <c r="O136" s="2"/>
      <c r="P136" s="2"/>
      <c r="Q136" s="2"/>
      <c r="R136" s="2"/>
      <c r="S136" s="2"/>
      <c r="T136" s="2"/>
      <c r="U136" s="2"/>
      <c r="V136" s="2"/>
      <c r="W136" s="2"/>
      <c r="X136" s="2"/>
      <c r="Y136" s="2"/>
      <c r="Z136" s="2"/>
      <c r="AA136" s="2"/>
      <c r="AB136" s="2"/>
    </row>
    <row r="137">
      <c r="A137" s="294">
        <v>8.0</v>
      </c>
      <c r="B137" s="294" t="s">
        <v>87</v>
      </c>
      <c r="C137" s="294">
        <f>IFERROR(__xludf.DUMMYFUNCTION("""COMPUTED_VALUE"""),5.0)</f>
        <v>5</v>
      </c>
      <c r="D137" s="2"/>
      <c r="E137" s="294">
        <v>8.0</v>
      </c>
      <c r="F137" s="294">
        <f>IFERROR(__xludf.DUMMYFUNCTION("""COMPUTED_VALUE"""),4.0)</f>
        <v>4</v>
      </c>
      <c r="G137" s="294">
        <f>IFERROR(__xludf.DUMMYFUNCTION("""COMPUTED_VALUE"""),7.0)</f>
        <v>7</v>
      </c>
      <c r="H137" s="2"/>
      <c r="I137" s="2"/>
      <c r="J137" s="2"/>
      <c r="K137" s="2"/>
      <c r="L137" s="2"/>
      <c r="M137" s="2"/>
      <c r="N137" s="2"/>
      <c r="O137" s="2"/>
      <c r="P137" s="2"/>
      <c r="Q137" s="2"/>
      <c r="R137" s="2"/>
      <c r="S137" s="2"/>
      <c r="T137" s="2"/>
      <c r="U137" s="2"/>
      <c r="V137" s="2"/>
      <c r="W137" s="2"/>
      <c r="X137" s="2"/>
      <c r="Y137" s="2"/>
      <c r="Z137" s="2"/>
      <c r="AA137" s="2"/>
      <c r="AB137" s="2"/>
    </row>
    <row r="138">
      <c r="A138" s="294">
        <v>9.0</v>
      </c>
      <c r="B138" s="294" t="s">
        <v>87</v>
      </c>
      <c r="C138" s="294">
        <f>IFERROR(__xludf.DUMMYFUNCTION("""COMPUTED_VALUE"""),6.0)</f>
        <v>6</v>
      </c>
      <c r="D138" s="2"/>
      <c r="E138" s="294">
        <v>9.0</v>
      </c>
      <c r="F138" s="294">
        <f>IFERROR(__xludf.DUMMYFUNCTION("""COMPUTED_VALUE"""),4.0)</f>
        <v>4</v>
      </c>
      <c r="G138" s="294">
        <f>IFERROR(__xludf.DUMMYFUNCTION("""COMPUTED_VALUE"""),8.0)</f>
        <v>8</v>
      </c>
      <c r="H138" s="2"/>
      <c r="I138" s="2"/>
      <c r="J138" s="2"/>
      <c r="K138" s="2"/>
      <c r="L138" s="2"/>
      <c r="M138" s="2"/>
      <c r="N138" s="2"/>
      <c r="O138" s="2"/>
      <c r="P138" s="2"/>
      <c r="Q138" s="2"/>
      <c r="R138" s="2"/>
      <c r="S138" s="2"/>
      <c r="T138" s="2"/>
      <c r="U138" s="2"/>
      <c r="V138" s="2"/>
      <c r="W138" s="2"/>
      <c r="X138" s="2"/>
      <c r="Y138" s="2"/>
      <c r="Z138" s="2"/>
      <c r="AA138" s="2"/>
      <c r="AB138" s="2"/>
    </row>
    <row r="139">
      <c r="A139" s="294">
        <v>10.0</v>
      </c>
      <c r="B139" s="294" t="s">
        <v>87</v>
      </c>
      <c r="C139" s="294">
        <f>IFERROR(__xludf.DUMMYFUNCTION("""COMPUTED_VALUE"""),6.0)</f>
        <v>6</v>
      </c>
      <c r="D139" s="2"/>
      <c r="E139" s="294">
        <v>10.0</v>
      </c>
      <c r="F139" s="294">
        <f>IFERROR(__xludf.DUMMYFUNCTION("""COMPUTED_VALUE"""),5.0)</f>
        <v>5</v>
      </c>
      <c r="G139" s="294">
        <f>IFERROR(__xludf.DUMMYFUNCTION("""COMPUTED_VALUE"""),9.0)</f>
        <v>9</v>
      </c>
      <c r="H139" s="2"/>
      <c r="I139" s="2"/>
      <c r="J139" s="2"/>
      <c r="K139" s="2"/>
      <c r="L139" s="2"/>
      <c r="M139" s="2"/>
      <c r="N139" s="2"/>
      <c r="O139" s="2"/>
      <c r="P139" s="2"/>
      <c r="Q139" s="2"/>
      <c r="R139" s="2"/>
      <c r="S139" s="2"/>
      <c r="T139" s="2"/>
      <c r="U139" s="2"/>
      <c r="V139" s="2"/>
      <c r="W139" s="2"/>
      <c r="X139" s="2"/>
      <c r="Y139" s="2"/>
      <c r="Z139" s="2"/>
      <c r="AA139" s="2"/>
      <c r="AB139" s="2"/>
    </row>
    <row r="140">
      <c r="A140" s="294">
        <v>11.0</v>
      </c>
      <c r="B140" s="294" t="s">
        <v>87</v>
      </c>
      <c r="C140" s="294">
        <f>IFERROR(__xludf.DUMMYFUNCTION("""COMPUTED_VALUE"""),7.0)</f>
        <v>7</v>
      </c>
      <c r="D140" s="2"/>
      <c r="E140" s="294">
        <v>11.0</v>
      </c>
      <c r="F140" s="294">
        <f>IFERROR(__xludf.DUMMYFUNCTION("""COMPUTED_VALUE"""),5.0)</f>
        <v>5</v>
      </c>
      <c r="G140" s="294">
        <f>IFERROR(__xludf.DUMMYFUNCTION("""COMPUTED_VALUE"""),10.0)</f>
        <v>10</v>
      </c>
      <c r="H140" s="2"/>
      <c r="I140" s="2"/>
      <c r="J140" s="2"/>
      <c r="K140" s="2"/>
      <c r="L140" s="2"/>
      <c r="M140" s="2"/>
      <c r="N140" s="2"/>
      <c r="O140" s="2"/>
      <c r="P140" s="2"/>
      <c r="Q140" s="2"/>
      <c r="R140" s="2"/>
      <c r="S140" s="2"/>
      <c r="T140" s="2"/>
      <c r="U140" s="2"/>
      <c r="V140" s="2"/>
      <c r="W140" s="2"/>
      <c r="X140" s="2"/>
      <c r="Y140" s="2"/>
      <c r="Z140" s="2"/>
      <c r="AA140" s="2"/>
      <c r="AB140" s="2"/>
    </row>
    <row r="141">
      <c r="A141" s="294">
        <v>12.0</v>
      </c>
      <c r="B141" s="294" t="s">
        <v>87</v>
      </c>
      <c r="C141" s="294">
        <f>IFERROR(__xludf.DUMMYFUNCTION("""COMPUTED_VALUE"""),7.0)</f>
        <v>7</v>
      </c>
      <c r="D141" s="2"/>
      <c r="E141" s="294">
        <v>12.0</v>
      </c>
      <c r="F141" s="294">
        <f>IFERROR(__xludf.DUMMYFUNCTION("""COMPUTED_VALUE"""),5.0)</f>
        <v>5</v>
      </c>
      <c r="G141" s="294">
        <f>IFERROR(__xludf.DUMMYFUNCTION("""COMPUTED_VALUE"""),10.0)</f>
        <v>10</v>
      </c>
      <c r="H141" s="2"/>
      <c r="I141" s="2"/>
      <c r="J141" s="2"/>
      <c r="K141" s="2"/>
      <c r="L141" s="2"/>
      <c r="M141" s="2"/>
      <c r="N141" s="2"/>
      <c r="O141" s="2"/>
      <c r="P141" s="2"/>
      <c r="Q141" s="2"/>
      <c r="R141" s="2"/>
      <c r="S141" s="2"/>
      <c r="T141" s="2"/>
      <c r="U141" s="2"/>
      <c r="V141" s="2"/>
      <c r="W141" s="2"/>
      <c r="X141" s="2"/>
      <c r="Y141" s="2"/>
      <c r="Z141" s="2"/>
      <c r="AA141" s="2"/>
      <c r="AB141" s="2"/>
    </row>
    <row r="142">
      <c r="A142" s="294">
        <v>13.0</v>
      </c>
      <c r="B142" s="294" t="s">
        <v>87</v>
      </c>
      <c r="C142" s="294">
        <f>IFERROR(__xludf.DUMMYFUNCTION("""COMPUTED_VALUE"""),8.0)</f>
        <v>8</v>
      </c>
      <c r="D142" s="2"/>
      <c r="E142" s="294">
        <v>13.0</v>
      </c>
      <c r="F142" s="294">
        <f>IFERROR(__xludf.DUMMYFUNCTION("""COMPUTED_VALUE"""),5.0)</f>
        <v>5</v>
      </c>
      <c r="G142" s="294">
        <f>IFERROR(__xludf.DUMMYFUNCTION("""COMPUTED_VALUE"""),11.0)</f>
        <v>11</v>
      </c>
      <c r="H142" s="2"/>
      <c r="I142" s="2"/>
      <c r="J142" s="2"/>
      <c r="K142" s="2"/>
      <c r="L142" s="2"/>
      <c r="M142" s="2"/>
      <c r="N142" s="2"/>
      <c r="O142" s="2"/>
      <c r="P142" s="2"/>
      <c r="Q142" s="2"/>
      <c r="R142" s="2"/>
      <c r="S142" s="2"/>
      <c r="T142" s="2"/>
      <c r="U142" s="2"/>
      <c r="V142" s="2"/>
      <c r="W142" s="2"/>
      <c r="X142" s="2"/>
      <c r="Y142" s="2"/>
      <c r="Z142" s="2"/>
      <c r="AA142" s="2"/>
      <c r="AB142" s="2"/>
    </row>
    <row r="143">
      <c r="A143" s="294">
        <v>14.0</v>
      </c>
      <c r="B143" s="294" t="s">
        <v>87</v>
      </c>
      <c r="C143" s="294">
        <f>IFERROR(__xludf.DUMMYFUNCTION("""COMPUTED_VALUE"""),8.0)</f>
        <v>8</v>
      </c>
      <c r="D143" s="2"/>
      <c r="E143" s="294">
        <v>14.0</v>
      </c>
      <c r="F143" s="294">
        <f>IFERROR(__xludf.DUMMYFUNCTION("""COMPUTED_VALUE"""),5.0)</f>
        <v>5</v>
      </c>
      <c r="G143" s="294">
        <f>IFERROR(__xludf.DUMMYFUNCTION("""COMPUTED_VALUE"""),11.0)</f>
        <v>11</v>
      </c>
      <c r="H143" s="2"/>
      <c r="I143" s="2"/>
      <c r="J143" s="2"/>
      <c r="K143" s="2"/>
      <c r="L143" s="2"/>
      <c r="M143" s="2"/>
      <c r="N143" s="2"/>
      <c r="O143" s="2"/>
      <c r="P143" s="2"/>
      <c r="Q143" s="2"/>
      <c r="R143" s="2"/>
      <c r="S143" s="2"/>
      <c r="T143" s="2"/>
      <c r="U143" s="2"/>
      <c r="V143" s="2"/>
      <c r="W143" s="2"/>
      <c r="X143" s="2"/>
      <c r="Y143" s="2"/>
      <c r="Z143" s="2"/>
      <c r="AA143" s="2"/>
      <c r="AB143" s="2"/>
    </row>
    <row r="144">
      <c r="A144" s="294">
        <v>15.0</v>
      </c>
      <c r="B144" s="294" t="s">
        <v>87</v>
      </c>
      <c r="C144" s="294">
        <f>IFERROR(__xludf.DUMMYFUNCTION("""COMPUTED_VALUE"""),9.0)</f>
        <v>9</v>
      </c>
      <c r="D144" s="2"/>
      <c r="E144" s="294">
        <v>15.0</v>
      </c>
      <c r="F144" s="294">
        <f>IFERROR(__xludf.DUMMYFUNCTION("""COMPUTED_VALUE"""),5.0)</f>
        <v>5</v>
      </c>
      <c r="G144" s="294">
        <f>IFERROR(__xludf.DUMMYFUNCTION("""COMPUTED_VALUE"""),12.0)</f>
        <v>12</v>
      </c>
      <c r="H144" s="2"/>
      <c r="I144" s="2"/>
      <c r="J144" s="2"/>
      <c r="K144" s="2"/>
      <c r="L144" s="2"/>
      <c r="M144" s="2"/>
      <c r="N144" s="2"/>
      <c r="O144" s="2"/>
      <c r="P144" s="2"/>
      <c r="Q144" s="2"/>
      <c r="R144" s="2"/>
      <c r="S144" s="2"/>
      <c r="T144" s="2"/>
      <c r="U144" s="2"/>
      <c r="V144" s="2"/>
      <c r="W144" s="2"/>
      <c r="X144" s="2"/>
      <c r="Y144" s="2"/>
      <c r="Z144" s="2"/>
      <c r="AA144" s="2"/>
      <c r="AB144" s="2"/>
    </row>
    <row r="145">
      <c r="A145" s="294">
        <v>16.0</v>
      </c>
      <c r="B145" s="294" t="s">
        <v>87</v>
      </c>
      <c r="C145" s="294">
        <f>IFERROR(__xludf.DUMMYFUNCTION("""COMPUTED_VALUE"""),9.0)</f>
        <v>9</v>
      </c>
      <c r="D145" s="2"/>
      <c r="E145" s="294">
        <v>16.0</v>
      </c>
      <c r="F145" s="294">
        <f>IFERROR(__xludf.DUMMYFUNCTION("""COMPUTED_VALUE"""),5.0)</f>
        <v>5</v>
      </c>
      <c r="G145" s="294">
        <f>IFERROR(__xludf.DUMMYFUNCTION("""COMPUTED_VALUE"""),12.0)</f>
        <v>12</v>
      </c>
      <c r="H145" s="2"/>
      <c r="I145" s="2"/>
      <c r="J145" s="2"/>
      <c r="K145" s="2"/>
      <c r="L145" s="2"/>
      <c r="M145" s="2"/>
      <c r="N145" s="2"/>
      <c r="O145" s="2"/>
      <c r="P145" s="2"/>
      <c r="Q145" s="2"/>
      <c r="R145" s="2"/>
      <c r="S145" s="2"/>
      <c r="T145" s="2"/>
      <c r="U145" s="2"/>
      <c r="V145" s="2"/>
      <c r="W145" s="2"/>
      <c r="X145" s="2"/>
      <c r="Y145" s="2"/>
      <c r="Z145" s="2"/>
      <c r="AA145" s="2"/>
      <c r="AB145" s="2"/>
    </row>
    <row r="146">
      <c r="A146" s="294">
        <v>17.0</v>
      </c>
      <c r="B146" s="294" t="s">
        <v>87</v>
      </c>
      <c r="C146" s="294">
        <f>IFERROR(__xludf.DUMMYFUNCTION("""COMPUTED_VALUE"""),10.0)</f>
        <v>10</v>
      </c>
      <c r="D146" s="2"/>
      <c r="E146" s="294">
        <v>17.0</v>
      </c>
      <c r="F146" s="294">
        <f>IFERROR(__xludf.DUMMYFUNCTION("""COMPUTED_VALUE"""),5.0)</f>
        <v>5</v>
      </c>
      <c r="G146" s="294">
        <f>IFERROR(__xludf.DUMMYFUNCTION("""COMPUTED_VALUE"""),13.0)</f>
        <v>13</v>
      </c>
      <c r="H146" s="2"/>
      <c r="I146" s="2"/>
      <c r="J146" s="2"/>
      <c r="K146" s="2"/>
      <c r="L146" s="2"/>
      <c r="M146" s="2"/>
      <c r="N146" s="2"/>
      <c r="O146" s="2"/>
      <c r="P146" s="2"/>
      <c r="Q146" s="2"/>
      <c r="R146" s="2"/>
      <c r="S146" s="2"/>
      <c r="T146" s="2"/>
      <c r="U146" s="2"/>
      <c r="V146" s="2"/>
      <c r="W146" s="2"/>
      <c r="X146" s="2"/>
      <c r="Y146" s="2"/>
      <c r="Z146" s="2"/>
      <c r="AA146" s="2"/>
      <c r="AB146" s="2"/>
    </row>
    <row r="147">
      <c r="A147" s="294">
        <v>18.0</v>
      </c>
      <c r="B147" s="294" t="s">
        <v>87</v>
      </c>
      <c r="C147" s="294">
        <f>IFERROR(__xludf.DUMMYFUNCTION("""COMPUTED_VALUE"""),10.0)</f>
        <v>10</v>
      </c>
      <c r="D147" s="2"/>
      <c r="E147" s="294">
        <v>18.0</v>
      </c>
      <c r="F147" s="294">
        <f>IFERROR(__xludf.DUMMYFUNCTION("""COMPUTED_VALUE"""),5.0)</f>
        <v>5</v>
      </c>
      <c r="G147" s="294">
        <f>IFERROR(__xludf.DUMMYFUNCTION("""COMPUTED_VALUE"""),13.0)</f>
        <v>13</v>
      </c>
      <c r="H147" s="2"/>
      <c r="I147" s="2"/>
      <c r="J147" s="2"/>
      <c r="K147" s="2"/>
      <c r="L147" s="2"/>
      <c r="M147" s="2"/>
      <c r="N147" s="2"/>
      <c r="O147" s="2"/>
      <c r="P147" s="2"/>
      <c r="Q147" s="2"/>
      <c r="R147" s="2"/>
      <c r="S147" s="2"/>
      <c r="T147" s="2"/>
      <c r="U147" s="2"/>
      <c r="V147" s="2"/>
      <c r="W147" s="2"/>
      <c r="X147" s="2"/>
      <c r="Y147" s="2"/>
      <c r="Z147" s="2"/>
      <c r="AA147" s="2"/>
      <c r="AB147" s="2"/>
    </row>
    <row r="148">
      <c r="A148" s="294">
        <v>19.0</v>
      </c>
      <c r="B148" s="294" t="s">
        <v>87</v>
      </c>
      <c r="C148" s="294">
        <f>IFERROR(__xludf.DUMMYFUNCTION("""COMPUTED_VALUE"""),11.0)</f>
        <v>11</v>
      </c>
      <c r="D148" s="2"/>
      <c r="E148" s="294">
        <v>19.0</v>
      </c>
      <c r="F148" s="294">
        <f>IFERROR(__xludf.DUMMYFUNCTION("""COMPUTED_VALUE"""),5.0)</f>
        <v>5</v>
      </c>
      <c r="G148" s="294">
        <f>IFERROR(__xludf.DUMMYFUNCTION("""COMPUTED_VALUE"""),14.0)</f>
        <v>14</v>
      </c>
      <c r="H148" s="2"/>
      <c r="I148" s="2"/>
      <c r="J148" s="2"/>
      <c r="K148" s="2"/>
      <c r="L148" s="2"/>
      <c r="M148" s="2"/>
      <c r="N148" s="2"/>
      <c r="O148" s="2"/>
      <c r="P148" s="2"/>
      <c r="Q148" s="2"/>
      <c r="R148" s="2"/>
      <c r="S148" s="2"/>
      <c r="T148" s="2"/>
      <c r="U148" s="2"/>
      <c r="V148" s="2"/>
      <c r="W148" s="2"/>
      <c r="X148" s="2"/>
      <c r="Y148" s="2"/>
      <c r="Z148" s="2"/>
      <c r="AA148" s="2"/>
      <c r="AB148" s="2"/>
    </row>
    <row r="149">
      <c r="A149" s="294">
        <v>20.0</v>
      </c>
      <c r="B149" s="294" t="s">
        <v>87</v>
      </c>
      <c r="C149" s="294">
        <f>IFERROR(__xludf.DUMMYFUNCTION("""COMPUTED_VALUE"""),11.0)</f>
        <v>11</v>
      </c>
      <c r="D149" s="2"/>
      <c r="E149" s="294">
        <v>20.0</v>
      </c>
      <c r="F149" s="294">
        <f>IFERROR(__xludf.DUMMYFUNCTION("""COMPUTED_VALUE"""),5.0)</f>
        <v>5</v>
      </c>
      <c r="G149" s="294">
        <f>IFERROR(__xludf.DUMMYFUNCTION("""COMPUTED_VALUE"""),14.0)</f>
        <v>14</v>
      </c>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sheetData>
  <mergeCells count="248">
    <mergeCell ref="R23:S23"/>
    <mergeCell ref="R24:S24"/>
    <mergeCell ref="V24:W24"/>
    <mergeCell ref="Q29:W29"/>
    <mergeCell ref="R30:S30"/>
    <mergeCell ref="V30:W30"/>
    <mergeCell ref="R31:S31"/>
    <mergeCell ref="V31:W31"/>
    <mergeCell ref="V32:W32"/>
    <mergeCell ref="R2:S2"/>
    <mergeCell ref="V2:W2"/>
    <mergeCell ref="R3:S3"/>
    <mergeCell ref="V3:W3"/>
    <mergeCell ref="R4:S4"/>
    <mergeCell ref="V4:W4"/>
    <mergeCell ref="R5:S5"/>
    <mergeCell ref="V5:W5"/>
    <mergeCell ref="V6:W6"/>
    <mergeCell ref="V18:W18"/>
    <mergeCell ref="V19:W19"/>
    <mergeCell ref="Q15:W15"/>
    <mergeCell ref="R16:S16"/>
    <mergeCell ref="V16:W16"/>
    <mergeCell ref="R17:S17"/>
    <mergeCell ref="V17:W17"/>
    <mergeCell ref="R18:S18"/>
    <mergeCell ref="R19:S19"/>
    <mergeCell ref="R20:S20"/>
    <mergeCell ref="V20:W20"/>
    <mergeCell ref="R21:S21"/>
    <mergeCell ref="V21:W21"/>
    <mergeCell ref="R22:S22"/>
    <mergeCell ref="V22:W22"/>
    <mergeCell ref="V23:W23"/>
    <mergeCell ref="R32:S32"/>
    <mergeCell ref="R33:S33"/>
    <mergeCell ref="R34:S34"/>
    <mergeCell ref="R35:S35"/>
    <mergeCell ref="R36:S36"/>
    <mergeCell ref="R37:S37"/>
    <mergeCell ref="R38:S38"/>
    <mergeCell ref="V33:W33"/>
    <mergeCell ref="V34:W34"/>
    <mergeCell ref="V35:W35"/>
    <mergeCell ref="V36:W36"/>
    <mergeCell ref="V37:W37"/>
    <mergeCell ref="V38:W38"/>
    <mergeCell ref="Q43:W43"/>
    <mergeCell ref="A1:G1"/>
    <mergeCell ref="I1:O1"/>
    <mergeCell ref="Q1:W1"/>
    <mergeCell ref="B2:C2"/>
    <mergeCell ref="J2:K2"/>
    <mergeCell ref="B3:C3"/>
    <mergeCell ref="J3:K3"/>
    <mergeCell ref="R6:S6"/>
    <mergeCell ref="R7:S7"/>
    <mergeCell ref="R8:S8"/>
    <mergeCell ref="R9:S9"/>
    <mergeCell ref="R10:S10"/>
    <mergeCell ref="F7:G7"/>
    <mergeCell ref="F8:G8"/>
    <mergeCell ref="F9:G9"/>
    <mergeCell ref="F10:G10"/>
    <mergeCell ref="V7:W7"/>
    <mergeCell ref="V8:W8"/>
    <mergeCell ref="V9:W9"/>
    <mergeCell ref="V10:W10"/>
    <mergeCell ref="B8:C8"/>
    <mergeCell ref="B9:C9"/>
    <mergeCell ref="B10:C10"/>
    <mergeCell ref="J9:K9"/>
    <mergeCell ref="J10:K10"/>
    <mergeCell ref="N9:O9"/>
    <mergeCell ref="N10:O10"/>
    <mergeCell ref="N2:O2"/>
    <mergeCell ref="N3:O3"/>
    <mergeCell ref="N4:O4"/>
    <mergeCell ref="N5:O5"/>
    <mergeCell ref="N6:O6"/>
    <mergeCell ref="N7:O7"/>
    <mergeCell ref="N8:O8"/>
    <mergeCell ref="J20:K20"/>
    <mergeCell ref="J21:K21"/>
    <mergeCell ref="J22:K22"/>
    <mergeCell ref="J16:K16"/>
    <mergeCell ref="J17:K17"/>
    <mergeCell ref="J18:K18"/>
    <mergeCell ref="N18:O18"/>
    <mergeCell ref="J19:K19"/>
    <mergeCell ref="N19:O19"/>
    <mergeCell ref="N20:O20"/>
    <mergeCell ref="F2:G2"/>
    <mergeCell ref="F3:G3"/>
    <mergeCell ref="B4:C4"/>
    <mergeCell ref="F4:G4"/>
    <mergeCell ref="J4:K4"/>
    <mergeCell ref="F5:G5"/>
    <mergeCell ref="J5:K5"/>
    <mergeCell ref="B5:C5"/>
    <mergeCell ref="B6:C6"/>
    <mergeCell ref="F6:G6"/>
    <mergeCell ref="J6:K6"/>
    <mergeCell ref="B7:C7"/>
    <mergeCell ref="J7:K7"/>
    <mergeCell ref="J8:K8"/>
    <mergeCell ref="A15:G15"/>
    <mergeCell ref="I15:O15"/>
    <mergeCell ref="B16:C16"/>
    <mergeCell ref="F16:G16"/>
    <mergeCell ref="N16:O16"/>
    <mergeCell ref="F17:G17"/>
    <mergeCell ref="N17:O17"/>
    <mergeCell ref="F20:G20"/>
    <mergeCell ref="F21:G21"/>
    <mergeCell ref="B17:C17"/>
    <mergeCell ref="B18:C18"/>
    <mergeCell ref="F18:G18"/>
    <mergeCell ref="B19:C19"/>
    <mergeCell ref="F19:G19"/>
    <mergeCell ref="B20:C20"/>
    <mergeCell ref="B21:C21"/>
    <mergeCell ref="N21:O21"/>
    <mergeCell ref="N22:O22"/>
    <mergeCell ref="N23:O23"/>
    <mergeCell ref="N24:O24"/>
    <mergeCell ref="B22:C22"/>
    <mergeCell ref="F22:G22"/>
    <mergeCell ref="B23:C23"/>
    <mergeCell ref="F23:G23"/>
    <mergeCell ref="J23:K23"/>
    <mergeCell ref="B24:C24"/>
    <mergeCell ref="J24:K24"/>
    <mergeCell ref="F35:G35"/>
    <mergeCell ref="F36:G36"/>
    <mergeCell ref="F37:G37"/>
    <mergeCell ref="F38:G38"/>
    <mergeCell ref="B36:C36"/>
    <mergeCell ref="B37:C37"/>
    <mergeCell ref="B38:C38"/>
    <mergeCell ref="A43:G43"/>
    <mergeCell ref="B44:C44"/>
    <mergeCell ref="F44:G44"/>
    <mergeCell ref="F45:G45"/>
    <mergeCell ref="B50:C50"/>
    <mergeCell ref="B51:C51"/>
    <mergeCell ref="B52:C52"/>
    <mergeCell ref="A59:C59"/>
    <mergeCell ref="A81:C81"/>
    <mergeCell ref="A104:C104"/>
    <mergeCell ref="A128:C128"/>
    <mergeCell ref="F51:G51"/>
    <mergeCell ref="F52:G52"/>
    <mergeCell ref="E59:G59"/>
    <mergeCell ref="E81:G81"/>
    <mergeCell ref="E104:G104"/>
    <mergeCell ref="E128:G128"/>
    <mergeCell ref="B47:C47"/>
    <mergeCell ref="F47:G47"/>
    <mergeCell ref="B48:C48"/>
    <mergeCell ref="F48:G48"/>
    <mergeCell ref="B49:C49"/>
    <mergeCell ref="F49:G49"/>
    <mergeCell ref="F50:G50"/>
    <mergeCell ref="N45:O45"/>
    <mergeCell ref="N46:O46"/>
    <mergeCell ref="N37:O37"/>
    <mergeCell ref="N38:O38"/>
    <mergeCell ref="I43:O43"/>
    <mergeCell ref="J44:K44"/>
    <mergeCell ref="N44:O44"/>
    <mergeCell ref="J45:K45"/>
    <mergeCell ref="J46:K46"/>
    <mergeCell ref="J51:K51"/>
    <mergeCell ref="J52:K52"/>
    <mergeCell ref="I59:K59"/>
    <mergeCell ref="M59:O59"/>
    <mergeCell ref="I81:K81"/>
    <mergeCell ref="M81:O81"/>
    <mergeCell ref="I104:K104"/>
    <mergeCell ref="M104:O104"/>
    <mergeCell ref="J48:K48"/>
    <mergeCell ref="N48:O48"/>
    <mergeCell ref="J49:K49"/>
    <mergeCell ref="N49:O49"/>
    <mergeCell ref="J50:K50"/>
    <mergeCell ref="N50:O50"/>
    <mergeCell ref="N51:O51"/>
    <mergeCell ref="N52:O52"/>
    <mergeCell ref="F24:G24"/>
    <mergeCell ref="A29:G29"/>
    <mergeCell ref="I29:O29"/>
    <mergeCell ref="B30:C30"/>
    <mergeCell ref="J30:K30"/>
    <mergeCell ref="B31:C31"/>
    <mergeCell ref="J31:K31"/>
    <mergeCell ref="F30:G30"/>
    <mergeCell ref="F31:G31"/>
    <mergeCell ref="B32:C32"/>
    <mergeCell ref="F32:G32"/>
    <mergeCell ref="J32:K32"/>
    <mergeCell ref="F33:G33"/>
    <mergeCell ref="J33:K33"/>
    <mergeCell ref="J37:K37"/>
    <mergeCell ref="J38:K38"/>
    <mergeCell ref="B33:C33"/>
    <mergeCell ref="B34:C34"/>
    <mergeCell ref="F34:G34"/>
    <mergeCell ref="J34:K34"/>
    <mergeCell ref="B35:C35"/>
    <mergeCell ref="J35:K35"/>
    <mergeCell ref="J36:K36"/>
    <mergeCell ref="N30:O30"/>
    <mergeCell ref="N31:O31"/>
    <mergeCell ref="N32:O32"/>
    <mergeCell ref="N33:O33"/>
    <mergeCell ref="N34:O34"/>
    <mergeCell ref="N35:O35"/>
    <mergeCell ref="N36:O36"/>
    <mergeCell ref="B45:C45"/>
    <mergeCell ref="B46:C46"/>
    <mergeCell ref="F46:G46"/>
    <mergeCell ref="J47:K47"/>
    <mergeCell ref="N47:O47"/>
    <mergeCell ref="V48:W48"/>
    <mergeCell ref="V49:W49"/>
    <mergeCell ref="V50:W50"/>
    <mergeCell ref="V51:W51"/>
    <mergeCell ref="V52:W52"/>
    <mergeCell ref="U59:W59"/>
    <mergeCell ref="U81:W81"/>
    <mergeCell ref="U104:W104"/>
    <mergeCell ref="R44:S44"/>
    <mergeCell ref="V44:W44"/>
    <mergeCell ref="R45:S45"/>
    <mergeCell ref="V45:W45"/>
    <mergeCell ref="R46:S46"/>
    <mergeCell ref="V46:W46"/>
    <mergeCell ref="V47:W47"/>
    <mergeCell ref="Q81:S81"/>
    <mergeCell ref="Q104:S104"/>
    <mergeCell ref="R47:S47"/>
    <mergeCell ref="R48:S48"/>
    <mergeCell ref="R49:S49"/>
    <mergeCell ref="R50:S50"/>
    <mergeCell ref="R51:S51"/>
    <mergeCell ref="R52:S52"/>
    <mergeCell ref="Q59:S59"/>
  </mergeCells>
  <hyperlinks>
    <hyperlink r:id="rId1" location="warlock_phb,state:feature=s15-0~ishidesidebar=b1~ishideoutline=b1" ref="F18"/>
    <hyperlink r:id="rId2" location="warlock_phb,state:feature=s15-0~ishidesidebar=b1~ishideoutline=b1" ref="G6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4" width="6.38"/>
    <col customWidth="1" min="6" max="6" width="3.75"/>
    <col customWidth="1" min="7" max="7" width="11.75"/>
    <col customWidth="1" min="8" max="8" width="6.13"/>
    <col customWidth="1" min="10" max="10" width="3.0"/>
    <col customWidth="1" min="14" max="14" width="2.88"/>
    <col customWidth="1" min="15" max="15" width="62.63"/>
  </cols>
  <sheetData>
    <row r="1">
      <c r="B1" s="352" t="s">
        <v>247</v>
      </c>
      <c r="C1" s="353" t="str">
        <f>Editor!B16</f>
        <v>Sneak</v>
      </c>
      <c r="F1" s="214"/>
      <c r="G1" s="216" t="s">
        <v>126</v>
      </c>
      <c r="H1" s="16"/>
      <c r="I1" s="354" t="str">
        <f>Editor!B2</f>
        <v>Half-Elf</v>
      </c>
      <c r="J1" s="355"/>
      <c r="K1" s="223"/>
      <c r="L1" s="65"/>
      <c r="M1" s="223"/>
      <c r="N1" s="65"/>
      <c r="O1" s="289"/>
    </row>
    <row r="2">
      <c r="B2" s="145" t="s">
        <v>233</v>
      </c>
      <c r="C2" s="356" t="str">
        <f>ifs($C$1="Battle Rager",'Features List'!A60,
$C$1="Eldritch Vessel",'Features List'!E60,
$C$1="Guardian",'Features List'!I60,
$C$1="Healer",'Features List'!M60,
$C$1="Mage",'Features List'!Q60,
$C$1="Martial Artist",'Features List'!U60,
$C$1="Minstrel",'Features List'!A82,
$C$1="Sneak",'Features List'!E82,
$C$1="Spellborn",'Features List'!I82,
$C$1="Strider",'Features List'!M82,
$C$1="Warrior",'Features List'!Q82,
$C$1="Wildkeeper",'Features List'!U82)</f>
        <v>1st</v>
      </c>
      <c r="D2" s="356">
        <f>ifs($C$1="Battle Rager",'Features List'!B60,
$C$1="Eldritch Vessel",'Features List'!F60,
$C$1="Guardian",'Features List'!J60,
$C$1="Healer",'Features List'!N60,
$C$1="Mage",'Features List'!R60,
$C$1="Martial Artist",'Features List'!V60,
$C$1="Minstrel",'Features List'!B82,
$C$1="Sneak",'Features List'!F82,
$C$1="Spellborn",'Features List'!J82,
$C$1="Strider",'Features List'!N82,
$C$1="Warrior",'Features List'!R82,
$C$1="Wildkeeper",'Features List'!V82)</f>
        <v>1</v>
      </c>
      <c r="E2" s="357" t="str">
        <f>ifs($C$1="Battle Rager",'Features List'!C60,
$C$1="Eldritch Vessel",'Features List'!G60,
$C$1="Guardian",'Features List'!K60,
$C$1="Healer",'Features List'!O60,
$C$1="Mage",'Features List'!S60,
$C$1="Martial Artist",'Features List'!W60,
$C$1="Minstrel",'Features List'!C82,
$C$1="Sneak",'Features List'!G82,
$C$1="Spellborn",'Features List'!K82,
$C$1="Strider",'Features List'!O82,
$C$1="Warrior",'Features List'!S82,
$C$1="Wildkeeper",'Features List'!W82)</f>
        <v>Sneak Attack</v>
      </c>
      <c r="F2" s="214"/>
      <c r="G2" s="358" t="s">
        <v>140</v>
      </c>
      <c r="H2" s="16"/>
      <c r="I2" s="359" t="str">
        <f>HLOOKUP($I$1,Race!$D$1:$Z$50,2,False)</f>
        <v>PHB</v>
      </c>
      <c r="J2" s="355"/>
      <c r="K2" s="360" t="str">
        <f>I2</f>
        <v>PHB</v>
      </c>
      <c r="L2" s="65"/>
      <c r="M2" s="223" t="str">
        <f>IFERROR(__xludf.DUMMYFUNCTION("filter(I2:I9,I2:I9&lt;&gt;""—"",I2:I9&lt;&gt;"""",I2:I9&lt;&gt;TRUE,I2:I9&lt;&gt;FALSE)"),"PHB")</f>
        <v>PHB</v>
      </c>
      <c r="N2" s="288"/>
      <c r="O2" s="285"/>
      <c r="P2" s="65"/>
      <c r="Q2" s="65"/>
    </row>
    <row r="3">
      <c r="B3" s="145" t="s">
        <v>236</v>
      </c>
      <c r="C3" s="361" t="str">
        <f>ifs($C$1="Battle Rager",'Features List'!A61,
$C$1="Eldritch Vessel",'Features List'!E61,
$C$1="Guardian",'Features List'!I61,
$C$1="Healer",'Features List'!M61,
$C$1="Mage",'Features List'!Q61,
$C$1="Martial Artist",'Features List'!U61,
$C$1="Minstrel",'Features List'!A83,
$C$1="Sneak",'Features List'!E83,
$C$1="Spellborn",'Features List'!I83,
$C$1="Strider",'Features List'!M83,
$C$1="Warrior",'Features List'!Q83,
$C$1="Wildkeeper",'Features List'!U83)</f>
        <v>1st</v>
      </c>
      <c r="D3" s="361">
        <f>ifs($C$1="Battle Rager",'Features List'!B61,
$C$1="Eldritch Vessel",'Features List'!F61,
$C$1="Guardian",'Features List'!J61,
$C$1="Healer",'Features List'!N61,
$C$1="Mage",'Features List'!R61,
$C$1="Martial Artist",'Features List'!V61,
$C$1="Minstrel",'Features List'!B83,
$C$1="Sneak",'Features List'!F83,
$C$1="Spellborn",'Features List'!J83,
$C$1="Strider",'Features List'!N83,
$C$1="Warrior",'Features List'!R83,
$C$1="Wildkeeper",'Features List'!V83)</f>
        <v>1</v>
      </c>
      <c r="E3" s="362" t="str">
        <f>ifs($C$1="Battle Rager",'Features List'!C61,
$C$1="Eldritch Vessel",'Features List'!G61,
$C$1="Guardian",'Features List'!K61,
$C$1="Healer",'Features List'!O61,
$C$1="Mage",'Features List'!S61,
$C$1="Martial Artist",'Features List'!W61,
$C$1="Minstrel",'Features List'!C83,
$C$1="Sneak",'Features List'!G83,
$C$1="Spellborn",'Features List'!K83,
$C$1="Strider",'Features List'!O83,
$C$1="Warrior",'Features List'!S83,
$C$1="Wildkeeper",'Features List'!W83)</f>
        <v>Thieves' Cant</v>
      </c>
      <c r="F3" s="214"/>
      <c r="G3" s="358" t="s">
        <v>143</v>
      </c>
      <c r="H3" s="16"/>
      <c r="I3" s="359" t="str">
        <f>HLOOKUP($I$1,Race!$D$1:$Z$50,3,False)</f>
        <v>M</v>
      </c>
      <c r="J3" s="355"/>
      <c r="K3" s="360" t="str">
        <f>ifs(I3="M", "Medium",I3="S","Small",I3="L","Large")</f>
        <v>Medium</v>
      </c>
      <c r="L3" s="65"/>
      <c r="M3" s="360" t="str">
        <f>IFERROR(__xludf.DUMMYFUNCTION("""COMPUTED_VALUE"""),"M")</f>
        <v>M</v>
      </c>
      <c r="N3" s="65"/>
      <c r="O3" s="285"/>
      <c r="P3" s="65"/>
      <c r="Q3" s="65"/>
    </row>
    <row r="4">
      <c r="B4" s="145" t="s">
        <v>239</v>
      </c>
      <c r="C4" s="361" t="str">
        <f>ifs($C$1="Battle Rager",'Features List'!A62,
$C$1="Eldritch Vessel",'Features List'!E62,
$C$1="Guardian",'Features List'!I62,
$C$1="Healer",'Features List'!M62,
$C$1="Mage",'Features List'!Q62,
$C$1="Martial Artist",'Features List'!U62,
$C$1="Minstrel",'Features List'!A84,
$C$1="Sneak",'Features List'!E84,
$C$1="Spellborn",'Features List'!I84,
$C$1="Strider",'Features List'!M84,
$C$1="Warrior",'Features List'!Q84,
$C$1="Wildkeeper",'Features List'!U84)</f>
        <v>2nd</v>
      </c>
      <c r="D4" s="361">
        <f>ifs($C$1="Battle Rager",'Features List'!B62,
$C$1="Eldritch Vessel",'Features List'!F62,
$C$1="Guardian",'Features List'!J62,
$C$1="Healer",'Features List'!N62,
$C$1="Mage",'Features List'!R62,
$C$1="Martial Artist",'Features List'!V62,
$C$1="Minstrel",'Features List'!B84,
$C$1="Sneak",'Features List'!F84,
$C$1="Spellborn",'Features List'!J84,
$C$1="Strider",'Features List'!N84,
$C$1="Warrior",'Features List'!R84,
$C$1="Wildkeeper",'Features List'!V84)</f>
        <v>2</v>
      </c>
      <c r="E4" s="362" t="str">
        <f>ifs($C$1="Battle Rager",'Features List'!C62,
$C$1="Eldritch Vessel",'Features List'!G62,
$C$1="Guardian",'Features List'!K62,
$C$1="Healer",'Features List'!O62,
$C$1="Mage",'Features List'!S62,
$C$1="Martial Artist",'Features List'!W62,
$C$1="Minstrel",'Features List'!C84,
$C$1="Sneak",'Features List'!G84,
$C$1="Spellborn",'Features List'!K84,
$C$1="Strider",'Features List'!O84,
$C$1="Warrior",'Features List'!S84,
$C$1="Wildkeeper",'Features List'!W84)</f>
        <v>Cunning Action</v>
      </c>
      <c r="F4" s="214"/>
      <c r="G4" s="363" t="s">
        <v>146</v>
      </c>
      <c r="H4" s="364" t="s">
        <v>147</v>
      </c>
      <c r="I4" s="359">
        <f>HLOOKUP($I$1,Race!$D$1:$Z$50,4,False)</f>
        <v>30</v>
      </c>
      <c r="J4" s="365" t="s">
        <v>146</v>
      </c>
      <c r="K4" s="360" t="str">
        <f t="shared" ref="K4:K7" si="1">if(I4="—","—",I4&amp;" ft.")</f>
        <v>30 ft.</v>
      </c>
      <c r="L4" s="65"/>
      <c r="M4" s="360">
        <f>IFERROR(__xludf.DUMMYFUNCTION("""COMPUTED_VALUE"""),30.0)</f>
        <v>30</v>
      </c>
      <c r="N4" s="65"/>
      <c r="O4" s="285"/>
      <c r="P4" s="65"/>
      <c r="Q4" s="65"/>
    </row>
    <row r="5">
      <c r="B5" s="145" t="s">
        <v>242</v>
      </c>
      <c r="C5" s="361" t="str">
        <f>ifs($C$1="Battle Rager",'Features List'!A63,
$C$1="Eldritch Vessel",'Features List'!E63,
$C$1="Guardian",'Features List'!I63,
$C$1="Healer",'Features List'!M63,
$C$1="Mage",'Features List'!Q63,
$C$1="Martial Artist",'Features List'!U63,
$C$1="Minstrel",'Features List'!A85,
$C$1="Sneak",'Features List'!E85,
$C$1="Spellborn",'Features List'!I85,
$C$1="Strider",'Features List'!M85,
$C$1="Warrior",'Features List'!Q85,
$C$1="Wildkeeper",'Features List'!U85)</f>
        <v>4th</v>
      </c>
      <c r="D5" s="361">
        <f>ifs($C$1="Battle Rager",'Features List'!B63,
$C$1="Eldritch Vessel",'Features List'!F63,
$C$1="Guardian",'Features List'!J63,
$C$1="Healer",'Features List'!N63,
$C$1="Mage",'Features List'!R63,
$C$1="Martial Artist",'Features List'!V63,
$C$1="Minstrel",'Features List'!B85,
$C$1="Sneak",'Features List'!F85,
$C$1="Spellborn",'Features List'!J85,
$C$1="Strider",'Features List'!N85,
$C$1="Warrior",'Features List'!R85,
$C$1="Wildkeeper",'Features List'!V85)</f>
        <v>4</v>
      </c>
      <c r="E5" s="362" t="str">
        <f>ifs($C$1="Battle Rager",'Features List'!C63,
$C$1="Eldritch Vessel",'Features List'!G63,
$C$1="Guardian",'Features List'!K63,
$C$1="Healer",'Features List'!O63,
$C$1="Mage",'Features List'!S63,
$C$1="Martial Artist",'Features List'!W63,
$C$1="Minstrel",'Features List'!C85,
$C$1="Sneak",'Features List'!G85,
$C$1="Spellborn",'Features List'!K85,
$C$1="Strider",'Features List'!O85,
$C$1="Warrior",'Features List'!S85,
$C$1="Wildkeeper",'Features List'!W85)</f>
        <v>Ability Score Improvement</v>
      </c>
      <c r="F5" s="214"/>
      <c r="G5" s="200"/>
      <c r="H5" s="364" t="s">
        <v>148</v>
      </c>
      <c r="I5" s="359" t="str">
        <f>HLOOKUP($I$1,Race!$D$1:$Z$50,5,False)</f>
        <v>—</v>
      </c>
      <c r="K5" s="360" t="str">
        <f t="shared" si="1"/>
        <v>—</v>
      </c>
      <c r="L5" s="65"/>
      <c r="M5" s="223"/>
      <c r="N5" s="65"/>
      <c r="O5" s="285"/>
      <c r="P5" s="65"/>
      <c r="Q5" s="65"/>
    </row>
    <row r="6">
      <c r="B6" s="145" t="s">
        <v>234</v>
      </c>
      <c r="C6" s="361" t="str">
        <f>ifs($C$1="Battle Rager",'Features List'!A64,
$C$1="Eldritch Vessel",'Features List'!E64,
$C$1="Guardian",'Features List'!I64,
$C$1="Healer",'Features List'!M64,
$C$1="Mage",'Features List'!Q64,
$C$1="Martial Artist",'Features List'!U64,
$C$1="Minstrel",'Features List'!A86,
$C$1="Sneak",'Features List'!E86,
$C$1="Spellborn",'Features List'!I86,
$C$1="Strider",'Features List'!M86,
$C$1="Warrior",'Features List'!Q86,
$C$1="Wildkeeper",'Features List'!U86)</f>
        <v>5th</v>
      </c>
      <c r="D6" s="361">
        <f>ifs($C$1="Battle Rager",'Features List'!B64,
$C$1="Eldritch Vessel",'Features List'!F64,
$C$1="Guardian",'Features List'!J64,
$C$1="Healer",'Features List'!N64,
$C$1="Mage",'Features List'!R64,
$C$1="Martial Artist",'Features List'!V64,
$C$1="Minstrel",'Features List'!B86,
$C$1="Sneak",'Features List'!F86,
$C$1="Spellborn",'Features List'!J86,
$C$1="Strider",'Features List'!N86,
$C$1="Warrior",'Features List'!R86,
$C$1="Wildkeeper",'Features List'!V86)</f>
        <v>5</v>
      </c>
      <c r="E6" s="362" t="str">
        <f>ifs($C$1="Battle Rager",'Features List'!C64,
$C$1="Eldritch Vessel",'Features List'!G64,
$C$1="Guardian",'Features List'!K64,
$C$1="Healer",'Features List'!O64,
$C$1="Mage",'Features List'!S64,
$C$1="Martial Artist",'Features List'!W64,
$C$1="Minstrel",'Features List'!C86,
$C$1="Sneak",'Features List'!G86,
$C$1="Spellborn",'Features List'!K86,
$C$1="Strider",'Features List'!O86,
$C$1="Warrior",'Features List'!S86,
$C$1="Wildkeeper",'Features List'!W86)</f>
        <v>Uncanny Dodge</v>
      </c>
      <c r="F6" s="214"/>
      <c r="G6" s="200"/>
      <c r="H6" s="364" t="s">
        <v>149</v>
      </c>
      <c r="I6" s="359" t="str">
        <f>HLOOKUP($I$1,Race!$D$1:$Z$50,6,False)</f>
        <v>—</v>
      </c>
      <c r="K6" s="360" t="str">
        <f t="shared" si="1"/>
        <v>—</v>
      </c>
      <c r="L6" s="65"/>
      <c r="M6" s="223"/>
      <c r="N6" s="65"/>
      <c r="O6" s="285"/>
      <c r="P6" s="65"/>
      <c r="Q6" s="65"/>
    </row>
    <row r="7">
      <c r="B7" s="145" t="s">
        <v>237</v>
      </c>
      <c r="C7" s="361" t="str">
        <f>ifs($C$1="Battle Rager",'Features List'!A65,
$C$1="Eldritch Vessel",'Features List'!E65,
$C$1="Guardian",'Features List'!I65,
$C$1="Healer",'Features List'!M65,
$C$1="Mage",'Features List'!Q65,
$C$1="Martial Artist",'Features List'!U65,
$C$1="Minstrel",'Features List'!A87,
$C$1="Sneak",'Features List'!E87,
$C$1="Spellborn",'Features List'!I87,
$C$1="Strider",'Features List'!M87,
$C$1="Warrior",'Features List'!Q87,
$C$1="Wildkeeper",'Features List'!U87)</f>
        <v>6th</v>
      </c>
      <c r="D7" s="361">
        <f>ifs($C$1="Battle Rager",'Features List'!B65,
$C$1="Eldritch Vessel",'Features List'!F65,
$C$1="Guardian",'Features List'!J65,
$C$1="Healer",'Features List'!N65,
$C$1="Mage",'Features List'!R65,
$C$1="Martial Artist",'Features List'!V65,
$C$1="Minstrel",'Features List'!B87,
$C$1="Sneak",'Features List'!F87,
$C$1="Spellborn",'Features List'!J87,
$C$1="Strider",'Features List'!N87,
$C$1="Warrior",'Features List'!R87,
$C$1="Wildkeeper",'Features List'!V87)</f>
        <v>6</v>
      </c>
      <c r="E7" s="362" t="str">
        <f>ifs($C$1="Battle Rager",'Features List'!C65,
$C$1="Eldritch Vessel",'Features List'!G65,
$C$1="Guardian",'Features List'!K65,
$C$1="Healer",'Features List'!O65,
$C$1="Mage",'Features List'!S65,
$C$1="Martial Artist",'Features List'!W65,
$C$1="Minstrel",'Features List'!C87,
$C$1="Sneak",'Features List'!G87,
$C$1="Spellborn",'Features List'!K87,
$C$1="Strider",'Features List'!O87,
$C$1="Warrior",'Features List'!S87,
$C$1="Wildkeeper",'Features List'!W87)</f>
        <v>Expertise</v>
      </c>
      <c r="F7" s="214"/>
      <c r="G7" s="200"/>
      <c r="H7" s="364" t="s">
        <v>150</v>
      </c>
      <c r="I7" s="359" t="str">
        <f>HLOOKUP($I$1,Race!$D$1:$Z$50,7,False)</f>
        <v>—</v>
      </c>
      <c r="K7" s="360" t="str">
        <f t="shared" si="1"/>
        <v>—</v>
      </c>
      <c r="L7" s="65"/>
      <c r="M7" s="223"/>
      <c r="N7" s="65"/>
      <c r="O7" s="285"/>
      <c r="P7" s="65"/>
      <c r="Q7" s="65"/>
    </row>
    <row r="8">
      <c r="B8" s="145" t="s">
        <v>240</v>
      </c>
      <c r="C8" s="361" t="str">
        <f>ifs($C$1="Battle Rager",'Features List'!A66,
$C$1="Eldritch Vessel",'Features List'!E66,
$C$1="Guardian",'Features List'!I66,
$C$1="Healer",'Features List'!M66,
$C$1="Mage",'Features List'!Q66,
$C$1="Martial Artist",'Features List'!U66,
$C$1="Minstrel",'Features List'!A88,
$C$1="Sneak",'Features List'!E88,
$C$1="Spellborn",'Features List'!I88,
$C$1="Strider",'Features List'!M88,
$C$1="Warrior",'Features List'!Q88,
$C$1="Wildkeeper",'Features List'!U88)</f>
        <v>7th</v>
      </c>
      <c r="D8" s="361">
        <f>ifs($C$1="Battle Rager",'Features List'!B66,
$C$1="Eldritch Vessel",'Features List'!F66,
$C$1="Guardian",'Features List'!J66,
$C$1="Healer",'Features List'!N66,
$C$1="Mage",'Features List'!R66,
$C$1="Martial Artist",'Features List'!V66,
$C$1="Minstrel",'Features List'!B88,
$C$1="Sneak",'Features List'!F88,
$C$1="Spellborn",'Features List'!J88,
$C$1="Strider",'Features List'!N88,
$C$1="Warrior",'Features List'!R88,
$C$1="Wildkeeper",'Features List'!V88)</f>
        <v>7</v>
      </c>
      <c r="E8" s="362" t="str">
        <f>ifs($C$1="Battle Rager",'Features List'!C66,
$C$1="Eldritch Vessel",'Features List'!G66,
$C$1="Guardian",'Features List'!K66,
$C$1="Healer",'Features List'!O66,
$C$1="Mage",'Features List'!S66,
$C$1="Martial Artist",'Features List'!W66,
$C$1="Minstrel",'Features List'!C88,
$C$1="Sneak",'Features List'!G88,
$C$1="Spellborn",'Features List'!K88,
$C$1="Strider",'Features List'!O88,
$C$1="Warrior",'Features List'!S88,
$C$1="Wildkeeper",'Features List'!W88)</f>
        <v>Evasion</v>
      </c>
      <c r="F8" s="214"/>
      <c r="G8" s="358" t="s">
        <v>151</v>
      </c>
      <c r="H8" s="16"/>
      <c r="I8" s="359" t="str">
        <f>HLOOKUP($I$1,Race!$D$1:$Z$50,8,False)</f>
        <v>—</v>
      </c>
      <c r="J8" s="355"/>
      <c r="K8" s="360" t="str">
        <f t="shared" ref="K8:K50" si="2">I8</f>
        <v>—</v>
      </c>
      <c r="L8" s="65"/>
      <c r="M8" s="223"/>
      <c r="N8" s="65"/>
      <c r="O8" s="285"/>
      <c r="P8" s="65"/>
      <c r="Q8" s="65"/>
    </row>
    <row r="9">
      <c r="B9" s="145" t="s">
        <v>5</v>
      </c>
      <c r="C9" s="361" t="str">
        <f>ifs($C$1="Battle Rager",'Features List'!A67,
$C$1="Eldritch Vessel",'Features List'!E67,
$C$1="Guardian",'Features List'!I67,
$C$1="Healer",'Features List'!M67,
$C$1="Mage",'Features List'!Q67,
$C$1="Martial Artist",'Features List'!U67,
$C$1="Minstrel",'Features List'!A89,
$C$1="Sneak",'Features List'!E89,
$C$1="Spellborn",'Features List'!I89,
$C$1="Strider",'Features List'!M89,
$C$1="Warrior",'Features List'!Q89,
$C$1="Wildkeeper",'Features List'!U89)</f>
        <v>8th</v>
      </c>
      <c r="D9" s="361">
        <f>ifs($C$1="Battle Rager",'Features List'!B67,
$C$1="Eldritch Vessel",'Features List'!F67,
$C$1="Guardian",'Features List'!J67,
$C$1="Healer",'Features List'!N67,
$C$1="Mage",'Features List'!R67,
$C$1="Martial Artist",'Features List'!V67,
$C$1="Minstrel",'Features List'!B89,
$C$1="Sneak",'Features List'!F89,
$C$1="Spellborn",'Features List'!J89,
$C$1="Strider",'Features List'!N89,
$C$1="Warrior",'Features List'!R89,
$C$1="Wildkeeper",'Features List'!V89)</f>
        <v>8</v>
      </c>
      <c r="E9" s="362" t="str">
        <f>ifs($C$1="Battle Rager",'Features List'!C67,
$C$1="Eldritch Vessel",'Features List'!G67,
$C$1="Guardian",'Features List'!K67,
$C$1="Healer",'Features List'!O67,
$C$1="Mage",'Features List'!S67,
$C$1="Martial Artist",'Features List'!W67,
$C$1="Minstrel",'Features List'!C89,
$C$1="Sneak",'Features List'!G89,
$C$1="Spellborn",'Features List'!K89,
$C$1="Strider",'Features List'!O89,
$C$1="Warrior",'Features List'!S89,
$C$1="Wildkeeper",'Features List'!W89)</f>
        <v>Ability Score Improvement</v>
      </c>
      <c r="F9" s="214"/>
      <c r="G9" s="358" t="s">
        <v>152</v>
      </c>
      <c r="H9" s="16"/>
      <c r="I9" s="359" t="str">
        <f>HLOOKUP($I$1,Race!$D$1:$Z$50,9,False)</f>
        <v>—</v>
      </c>
      <c r="J9" s="355"/>
      <c r="K9" s="360" t="str">
        <f t="shared" si="2"/>
        <v>—</v>
      </c>
      <c r="L9" s="65"/>
      <c r="M9" s="223"/>
      <c r="N9" s="65"/>
      <c r="O9" s="285"/>
      <c r="P9" s="65"/>
      <c r="Q9" s="65"/>
    </row>
    <row r="10">
      <c r="B10" s="145" t="s">
        <v>235</v>
      </c>
      <c r="C10" s="361" t="str">
        <f>ifs($C$1="Battle Rager",'Features List'!A68,
$C$1="Eldritch Vessel",'Features List'!E68,
$C$1="Guardian",'Features List'!I68,
$C$1="Healer",'Features List'!M68,
$C$1="Mage",'Features List'!Q68,
$C$1="Martial Artist",'Features List'!U68,
$C$1="Minstrel",'Features List'!A90,
$C$1="Sneak",'Features List'!E90,
$C$1="Spellborn",'Features List'!I90,
$C$1="Strider",'Features List'!M90,
$C$1="Warrior",'Features List'!Q90,
$C$1="Wildkeeper",'Features List'!U90)</f>
        <v>11th</v>
      </c>
      <c r="D10" s="361">
        <f>ifs($C$1="Battle Rager",'Features List'!B68,
$C$1="Eldritch Vessel",'Features List'!F68,
$C$1="Guardian",'Features List'!J68,
$C$1="Healer",'Features List'!N68,
$C$1="Mage",'Features List'!R68,
$C$1="Martial Artist",'Features List'!V68,
$C$1="Minstrel",'Features List'!B90,
$C$1="Sneak",'Features List'!F90,
$C$1="Spellborn",'Features List'!J90,
$C$1="Strider",'Features List'!N90,
$C$1="Warrior",'Features List'!R90,
$C$1="Wildkeeper",'Features List'!V90)</f>
        <v>11</v>
      </c>
      <c r="E10" s="362" t="str">
        <f>ifs($C$1="Battle Rager",'Features List'!C68,
$C$1="Eldritch Vessel",'Features List'!G68,
$C$1="Guardian",'Features List'!K68,
$C$1="Healer",'Features List'!O68,
$C$1="Mage",'Features List'!S68,
$C$1="Martial Artist",'Features List'!W68,
$C$1="Minstrel",'Features List'!C90,
$C$1="Sneak",'Features List'!G90,
$C$1="Spellborn",'Features List'!K90,
$C$1="Strider",'Features List'!O90,
$C$1="Warrior",'Features List'!S90,
$C$1="Wildkeeper",'Features List'!W90)</f>
        <v>Reliable Talent</v>
      </c>
      <c r="F10" s="214"/>
      <c r="G10" s="366" t="s">
        <v>153</v>
      </c>
      <c r="H10" s="228"/>
      <c r="I10" s="359" t="b">
        <f>HLOOKUP($I$1,Race!$D$1:$Z$50,10,False)</f>
        <v>1</v>
      </c>
      <c r="J10" s="355"/>
      <c r="K10" s="223" t="b">
        <f t="shared" si="2"/>
        <v>1</v>
      </c>
      <c r="L10" s="65"/>
      <c r="M10" s="223" t="str">
        <f>IFERROR(__xludf.DUMMYFUNCTION("filter(I10:I50,I10:I50&lt;&gt;""—"",I10:I50&lt;&gt;"""",I10:I50&lt;&gt;TRUE,I10:I50&lt;&gt;FALSE)"),"Darkvision")</f>
        <v>Darkvision</v>
      </c>
      <c r="N10" s="65"/>
      <c r="O10" s="285"/>
      <c r="P10" s="65"/>
      <c r="Q10" s="65"/>
    </row>
    <row r="11">
      <c r="B11" s="145" t="s">
        <v>238</v>
      </c>
      <c r="C11" s="361" t="str">
        <f>ifs($C$1="Battle Rager",'Features List'!A69,
$C$1="Eldritch Vessel",'Features List'!E69,
$C$1="Guardian",'Features List'!I69,
$C$1="Healer",'Features List'!M69,
$C$1="Mage",'Features List'!Q69,
$C$1="Martial Artist",'Features List'!U69,
$C$1="Minstrel",'Features List'!A91,
$C$1="Sneak",'Features List'!E91,
$C$1="Spellborn",'Features List'!I91,
$C$1="Strider",'Features List'!M91,
$C$1="Warrior",'Features List'!Q91,
$C$1="Wildkeeper",'Features List'!U91)</f>
        <v>12th</v>
      </c>
      <c r="D11" s="361">
        <f>ifs($C$1="Battle Rager",'Features List'!B69,
$C$1="Eldritch Vessel",'Features List'!F69,
$C$1="Guardian",'Features List'!J69,
$C$1="Healer",'Features List'!N69,
$C$1="Mage",'Features List'!R69,
$C$1="Martial Artist",'Features List'!V69,
$C$1="Minstrel",'Features List'!B91,
$C$1="Sneak",'Features List'!F91,
$C$1="Spellborn",'Features List'!J91,
$C$1="Strider",'Features List'!N91,
$C$1="Warrior",'Features List'!R91,
$C$1="Wildkeeper",'Features List'!V91)</f>
        <v>12</v>
      </c>
      <c r="E11" s="362" t="str">
        <f>ifs($C$1="Battle Rager",'Features List'!C69,
$C$1="Eldritch Vessel",'Features List'!G69,
$C$1="Guardian",'Features List'!K69,
$C$1="Healer",'Features List'!O69,
$C$1="Mage",'Features List'!S69,
$C$1="Martial Artist",'Features List'!W69,
$C$1="Minstrel",'Features List'!C91,
$C$1="Sneak",'Features List'!G91,
$C$1="Spellborn",'Features List'!K91,
$C$1="Strider",'Features List'!O91,
$C$1="Warrior",'Features List'!S91,
$C$1="Wildkeeper",'Features List'!W91)</f>
        <v>Ability Score Improvement</v>
      </c>
      <c r="F11" s="214"/>
      <c r="H11" s="16"/>
      <c r="I11" s="367" t="str">
        <f>HLOOKUP($I$1,Race!$D$1:$Z$50,11,False)</f>
        <v>Darkvision</v>
      </c>
      <c r="J11" s="355"/>
      <c r="K11" s="223" t="str">
        <f t="shared" si="2"/>
        <v>Darkvision</v>
      </c>
      <c r="L11" s="368"/>
      <c r="M11" s="223" t="str">
        <f>IFERROR(__xludf.DUMMYFUNCTION("""COMPUTED_VALUE"""),"You can see in dim light within 60 feet of you as if it were bright light, and in darkness as if it were dim light. You can't discern color in darkness, only shades of gray.")</f>
        <v>You can see in dim light within 60 feet of you as if it were bright light, and in darkness as if it were dim light. You can't discern color in darkness, only shades of gray.</v>
      </c>
      <c r="N11" s="65"/>
      <c r="O11" s="285"/>
      <c r="P11" s="65"/>
      <c r="Q11" s="65"/>
    </row>
    <row r="12">
      <c r="B12" s="145" t="s">
        <v>241</v>
      </c>
      <c r="C12" s="361" t="str">
        <f>ifs($C$1="Battle Rager",'Features List'!A70,
$C$1="Eldritch Vessel",'Features List'!E70,
$C$1="Guardian",'Features List'!I70,
$C$1="Healer",'Features List'!M70,
$C$1="Mage",'Features List'!Q70,
$C$1="Martial Artist",'Features List'!U70,
$C$1="Minstrel",'Features List'!A92,
$C$1="Sneak",'Features List'!E92,
$C$1="Spellborn",'Features List'!I92,
$C$1="Strider",'Features List'!M92,
$C$1="Warrior",'Features List'!Q92,
$C$1="Wildkeeper",'Features List'!U92)</f>
        <v>14th</v>
      </c>
      <c r="D12" s="361">
        <f>ifs($C$1="Battle Rager",'Features List'!B70,
$C$1="Eldritch Vessel",'Features List'!F70,
$C$1="Guardian",'Features List'!J70,
$C$1="Healer",'Features List'!N70,
$C$1="Mage",'Features List'!R70,
$C$1="Martial Artist",'Features List'!V70,
$C$1="Minstrel",'Features List'!B92,
$C$1="Sneak",'Features List'!F92,
$C$1="Spellborn",'Features List'!J92,
$C$1="Strider",'Features List'!N92,
$C$1="Warrior",'Features List'!R92,
$C$1="Wildkeeper",'Features List'!V92)</f>
        <v>14</v>
      </c>
      <c r="E12" s="362" t="str">
        <f>ifs($C$1="Battle Rager",'Features List'!C70,
$C$1="Eldritch Vessel",'Features List'!G70,
$C$1="Guardian",'Features List'!K70,
$C$1="Healer",'Features List'!O70,
$C$1="Mage",'Features List'!S70,
$C$1="Martial Artist",'Features List'!W70,
$C$1="Minstrel",'Features List'!C92,
$C$1="Sneak",'Features List'!G92,
$C$1="Spellborn",'Features List'!K92,
$C$1="Strider",'Features List'!O92,
$C$1="Warrior",'Features List'!S92,
$C$1="Wildkeeper",'Features List'!W92)</f>
        <v>Blindsense</v>
      </c>
      <c r="F12" s="214"/>
      <c r="G12" s="11"/>
      <c r="H12" s="13"/>
      <c r="I12" s="369" t="str">
        <f>HLOOKUP($I$1,Race!$D$1:$Z$50,12,False)</f>
        <v>You can see in dim light within 60 feet of you as if it were bright light, and in darkness as if it were dim light. You can't discern color in darkness, only shades of gray.</v>
      </c>
      <c r="J12" s="355"/>
      <c r="K12" s="223" t="str">
        <f t="shared" si="2"/>
        <v>You can see in dim light within 60 feet of you as if it were bright light, and in darkness as if it were dim light. You can't discern color in darkness, only shades of gray.</v>
      </c>
      <c r="L12" s="370"/>
      <c r="M12" s="223" t="str">
        <f>IFERROR(__xludf.DUMMYFUNCTION("""COMPUTED_VALUE"""),"Fey Ancestry")</f>
        <v>Fey Ancestry</v>
      </c>
      <c r="N12" s="65"/>
      <c r="O12" s="285"/>
      <c r="P12" s="65"/>
      <c r="Q12" s="371"/>
    </row>
    <row r="13">
      <c r="A13" s="65"/>
      <c r="B13" s="145" t="s">
        <v>243</v>
      </c>
      <c r="C13" s="361" t="str">
        <f>ifs($C$1="Battle Rager",'Features List'!A71,
$C$1="Eldritch Vessel",'Features List'!E71,
$C$1="Guardian",'Features List'!I71,
$C$1="Healer",'Features List'!M71,
$C$1="Mage",'Features List'!Q71,
$C$1="Martial Artist",'Features List'!U71,
$C$1="Minstrel",'Features List'!A93,
$C$1="Sneak",'Features List'!E93,
$C$1="Spellborn",'Features List'!I93,
$C$1="Strider",'Features List'!M93,
$C$1="Warrior",'Features List'!Q93,
$C$1="Wildkeeper",'Features List'!U93)</f>
        <v>15th</v>
      </c>
      <c r="D13" s="361">
        <f>ifs($C$1="Battle Rager",'Features List'!B71,
$C$1="Eldritch Vessel",'Features List'!F71,
$C$1="Guardian",'Features List'!J71,
$C$1="Healer",'Features List'!N71,
$C$1="Mage",'Features List'!R71,
$C$1="Martial Artist",'Features List'!V71,
$C$1="Minstrel",'Features List'!B93,
$C$1="Sneak",'Features List'!F93,
$C$1="Spellborn",'Features List'!J93,
$C$1="Strider",'Features List'!N93,
$C$1="Warrior",'Features List'!R93,
$C$1="Wildkeeper",'Features List'!V93)</f>
        <v>15</v>
      </c>
      <c r="E13" s="362" t="str">
        <f>ifs($C$1="Battle Rager",'Features List'!C71,
$C$1="Eldritch Vessel",'Features List'!G71,
$C$1="Guardian",'Features List'!K71,
$C$1="Healer",'Features List'!O71,
$C$1="Mage",'Features List'!S71,
$C$1="Martial Artist",'Features List'!W71,
$C$1="Minstrel",'Features List'!C93,
$C$1="Sneak",'Features List'!G93,
$C$1="Spellborn",'Features List'!K93,
$C$1="Strider",'Features List'!O93,
$C$1="Warrior",'Features List'!S93,
$C$1="Wildkeeper",'Features List'!W93)</f>
        <v>Slippery Mind</v>
      </c>
      <c r="F13" s="214"/>
      <c r="G13" s="372" t="s">
        <v>156</v>
      </c>
      <c r="H13" s="228"/>
      <c r="I13" s="359" t="b">
        <f>HLOOKUP($I$1,Race!$D$1:$Z$50,13,False)</f>
        <v>0</v>
      </c>
      <c r="J13" s="355"/>
      <c r="K13" s="223" t="b">
        <f t="shared" si="2"/>
        <v>0</v>
      </c>
      <c r="L13" s="65"/>
      <c r="M13" s="223" t="str">
        <f>IFERROR(__xludf.DUMMYFUNCTION("""COMPUTED_VALUE"""),"You have advantage on saving throws against being charmed, and magic can't put you to sleep.")</f>
        <v>You have advantage on saving throws against being charmed, and magic can't put you to sleep.</v>
      </c>
      <c r="N13" s="65"/>
      <c r="O13" s="285"/>
      <c r="P13" s="65"/>
      <c r="Q13" s="65"/>
    </row>
    <row r="14">
      <c r="A14" s="65"/>
      <c r="B14" s="65"/>
      <c r="C14" s="361" t="str">
        <f>ifs($C$1="Battle Rager",'Features List'!A72,
$C$1="Eldritch Vessel",'Features List'!E72,
$C$1="Guardian",'Features List'!I72,
$C$1="Healer",'Features List'!M72,
$C$1="Mage",'Features List'!Q72,
$C$1="Martial Artist",'Features List'!U72,
$C$1="Minstrel",'Features List'!A94,
$C$1="Sneak",'Features List'!E94,
$C$1="Spellborn",'Features List'!I94,
$C$1="Strider",'Features List'!M94,
$C$1="Warrior",'Features List'!Q94,
$C$1="Wildkeeper",'Features List'!U94)</f>
        <v>16th</v>
      </c>
      <c r="D14" s="361">
        <f>ifs($C$1="Battle Rager",'Features List'!B72,
$C$1="Eldritch Vessel",'Features List'!F72,
$C$1="Guardian",'Features List'!J72,
$C$1="Healer",'Features List'!N72,
$C$1="Mage",'Features List'!R72,
$C$1="Martial Artist",'Features List'!V72,
$C$1="Minstrel",'Features List'!B94,
$C$1="Sneak",'Features List'!F94,
$C$1="Spellborn",'Features List'!J94,
$C$1="Strider",'Features List'!N94,
$C$1="Warrior",'Features List'!R94,
$C$1="Wildkeeper",'Features List'!V94)</f>
        <v>16</v>
      </c>
      <c r="E14" s="362" t="str">
        <f>ifs($C$1="Battle Rager",'Features List'!C72,
$C$1="Eldritch Vessel",'Features List'!G72,
$C$1="Guardian",'Features List'!K72,
$C$1="Healer",'Features List'!O72,
$C$1="Mage",'Features List'!S72,
$C$1="Martial Artist",'Features List'!W72,
$C$1="Minstrel",'Features List'!C94,
$C$1="Sneak",'Features List'!G94,
$C$1="Spellborn",'Features List'!K94,
$C$1="Strider",'Features List'!O94,
$C$1="Warrior",'Features List'!S94,
$C$1="Wildkeeper",'Features List'!W94)</f>
        <v>Ability Score Improvement</v>
      </c>
      <c r="F14" s="214"/>
      <c r="H14" s="16"/>
      <c r="I14" s="368" t="str">
        <f>HLOOKUP($I$1,Race!$D$1:$Z$50,14,False)</f>
        <v>—</v>
      </c>
      <c r="J14" s="236"/>
      <c r="K14" s="223" t="str">
        <f t="shared" si="2"/>
        <v>—</v>
      </c>
      <c r="L14" s="65"/>
      <c r="M14" s="223" t="str">
        <f>IFERROR(__xludf.DUMMYFUNCTION("""COMPUTED_VALUE"""),"Skill Versatility")</f>
        <v>Skill Versatility</v>
      </c>
      <c r="N14" s="65"/>
      <c r="O14" s="285"/>
      <c r="P14" s="65"/>
      <c r="Q14" s="65"/>
    </row>
    <row r="15">
      <c r="A15" s="65"/>
      <c r="B15" s="65"/>
      <c r="C15" s="361" t="str">
        <f>ifs($C$1="Battle Rager",'Features List'!A73,
$C$1="Eldritch Vessel",'Features List'!E73,
$C$1="Guardian",'Features List'!I73,
$C$1="Healer",'Features List'!M73,
$C$1="Mage",'Features List'!Q73,
$C$1="Martial Artist",'Features List'!U73,
$C$1="Minstrel",'Features List'!A95,
$C$1="Sneak",'Features List'!E95,
$C$1="Spellborn",'Features List'!I95,
$C$1="Strider",'Features List'!M95,
$C$1="Warrior",'Features List'!Q95,
$C$1="Wildkeeper",'Features List'!U95)</f>
        <v>18th</v>
      </c>
      <c r="D15" s="361">
        <f>ifs($C$1="Battle Rager",'Features List'!B73,
$C$1="Eldritch Vessel",'Features List'!F73,
$C$1="Guardian",'Features List'!J73,
$C$1="Healer",'Features List'!N73,
$C$1="Mage",'Features List'!R73,
$C$1="Martial Artist",'Features List'!V73,
$C$1="Minstrel",'Features List'!B95,
$C$1="Sneak",'Features List'!F95,
$C$1="Spellborn",'Features List'!J95,
$C$1="Strider",'Features List'!N95,
$C$1="Warrior",'Features List'!R95,
$C$1="Wildkeeper",'Features List'!V95)</f>
        <v>18</v>
      </c>
      <c r="E15" s="362" t="str">
        <f>ifs($C$1="Battle Rager",'Features List'!C73,
$C$1="Eldritch Vessel",'Features List'!G73,
$C$1="Guardian",'Features List'!K73,
$C$1="Healer",'Features List'!O73,
$C$1="Mage",'Features List'!S73,
$C$1="Martial Artist",'Features List'!W73,
$C$1="Minstrel",'Features List'!C95,
$C$1="Sneak",'Features List'!G95,
$C$1="Spellborn",'Features List'!K95,
$C$1="Strider",'Features List'!O95,
$C$1="Warrior",'Features List'!S95,
$C$1="Wildkeeper",'Features List'!W95)</f>
        <v>Elusive</v>
      </c>
      <c r="F15" s="214"/>
      <c r="G15" s="11"/>
      <c r="H15" s="13"/>
      <c r="I15" s="370" t="str">
        <f>HLOOKUP($I$1,Race!$D$1:$Z$50,15,False)</f>
        <v>—</v>
      </c>
      <c r="J15" s="373"/>
      <c r="K15" s="223" t="str">
        <f t="shared" si="2"/>
        <v>—</v>
      </c>
      <c r="L15" s="65"/>
      <c r="M15" s="223" t="str">
        <f>IFERROR(__xludf.DUMMYFUNCTION("""COMPUTED_VALUE"""),"You gain proficiency in two skills of your choice.")</f>
        <v>You gain proficiency in two skills of your choice.</v>
      </c>
      <c r="N15" s="65"/>
      <c r="O15" s="285"/>
      <c r="P15" s="65"/>
      <c r="Q15" s="65"/>
    </row>
    <row r="16">
      <c r="A16" s="65"/>
      <c r="B16" s="65"/>
      <c r="C16" s="361" t="str">
        <f>ifs($C$1="Battle Rager",'Features List'!A74,
$C$1="Eldritch Vessel",'Features List'!E74,
$C$1="Guardian",'Features List'!I74,
$C$1="Healer",'Features List'!M74,
$C$1="Mage",'Features List'!Q74,
$C$1="Martial Artist",'Features List'!U74,
$C$1="Minstrel",'Features List'!A96,
$C$1="Sneak",'Features List'!E96,
$C$1="Spellborn",'Features List'!I96,
$C$1="Strider",'Features List'!M96,
$C$1="Warrior",'Features List'!Q96,
$C$1="Wildkeeper",'Features List'!U96)</f>
        <v>19th</v>
      </c>
      <c r="D16" s="361">
        <f>ifs($C$1="Battle Rager",'Features List'!B74,
$C$1="Eldritch Vessel",'Features List'!F74,
$C$1="Guardian",'Features List'!J74,
$C$1="Healer",'Features List'!N74,
$C$1="Mage",'Features List'!R74,
$C$1="Martial Artist",'Features List'!V74,
$C$1="Minstrel",'Features List'!B96,
$C$1="Sneak",'Features List'!F96,
$C$1="Spellborn",'Features List'!J96,
$C$1="Strider",'Features List'!N96,
$C$1="Warrior",'Features List'!R96,
$C$1="Wildkeeper",'Features List'!V96)</f>
        <v>19</v>
      </c>
      <c r="E16" s="362" t="str">
        <f>ifs($C$1="Battle Rager",'Features List'!C74,
$C$1="Eldritch Vessel",'Features List'!G74,
$C$1="Guardian",'Features List'!K74,
$C$1="Healer",'Features List'!O74,
$C$1="Mage",'Features List'!S74,
$C$1="Martial Artist",'Features List'!W74,
$C$1="Minstrel",'Features List'!C96,
$C$1="Sneak",'Features List'!G96,
$C$1="Spellborn",'Features List'!K96,
$C$1="Strider",'Features List'!O96,
$C$1="Warrior",'Features List'!S96,
$C$1="Wildkeeper",'Features List'!W96)</f>
        <v>Ability Score Improvement</v>
      </c>
      <c r="F16" s="214"/>
      <c r="G16" s="358" t="s">
        <v>159</v>
      </c>
      <c r="H16" s="16"/>
      <c r="I16" s="359" t="b">
        <f>HLOOKUP($I$1,Race!$D$1:$Z$50,16,False)</f>
        <v>0</v>
      </c>
      <c r="J16" s="355"/>
      <c r="K16" s="223" t="b">
        <f t="shared" si="2"/>
        <v>0</v>
      </c>
      <c r="L16" s="65"/>
      <c r="M16" s="223"/>
      <c r="N16" s="65"/>
      <c r="O16" s="285"/>
      <c r="P16" s="65"/>
      <c r="Q16" s="65"/>
    </row>
    <row r="17">
      <c r="A17" s="65"/>
      <c r="B17" s="65"/>
      <c r="C17" s="361" t="str">
        <f>ifs($C$1="Battle Rager",'Features List'!A75,
$C$1="Eldritch Vessel",'Features List'!E75,
$C$1="Guardian",'Features List'!I75,
$C$1="Healer",'Features List'!M75,
$C$1="Mage",'Features List'!Q75,
$C$1="Martial Artist",'Features List'!U75,
$C$1="Minstrel",'Features List'!A97,
$C$1="Sneak",'Features List'!E97,
$C$1="Spellborn",'Features List'!I97,
$C$1="Strider",'Features List'!M97,
$C$1="Warrior",'Features List'!Q97,
$C$1="Wildkeeper",'Features List'!U97)</f>
        <v>20th</v>
      </c>
      <c r="D17" s="361">
        <f>ifs($C$1="Battle Rager",'Features List'!B75,
$C$1="Eldritch Vessel",'Features List'!F75,
$C$1="Guardian",'Features List'!J75,
$C$1="Healer",'Features List'!N75,
$C$1="Mage",'Features List'!R75,
$C$1="Martial Artist",'Features List'!V75,
$C$1="Minstrel",'Features List'!B97,
$C$1="Sneak",'Features List'!F97,
$C$1="Spellborn",'Features List'!J97,
$C$1="Strider",'Features List'!N97,
$C$1="Warrior",'Features List'!R97,
$C$1="Wildkeeper",'Features List'!V97)</f>
        <v>20</v>
      </c>
      <c r="E17" s="362" t="str">
        <f>ifs($C$1="Battle Rager",'Features List'!C75,
$C$1="Eldritch Vessel",'Features List'!G75,
$C$1="Guardian",'Features List'!K75,
$C$1="Healer",'Features List'!O75,
$C$1="Mage",'Features List'!S75,
$C$1="Martial Artist",'Features List'!W75,
$C$1="Minstrel",'Features List'!C97,
$C$1="Sneak",'Features List'!G97,
$C$1="Spellborn",'Features List'!K97,
$C$1="Strider",'Features List'!O97,
$C$1="Warrior",'Features List'!S97,
$C$1="Wildkeeper",'Features List'!W97)</f>
        <v>Stroke of Luck</v>
      </c>
      <c r="F17" s="214"/>
      <c r="G17" s="227" t="s">
        <v>160</v>
      </c>
      <c r="H17" s="228"/>
      <c r="I17" s="374" t="b">
        <f>HLOOKUP($I$1,Race!$D$1:$Z$50,17,False)</f>
        <v>0</v>
      </c>
      <c r="J17" s="375"/>
      <c r="K17" s="360" t="b">
        <f t="shared" si="2"/>
        <v>0</v>
      </c>
      <c r="L17" s="65"/>
      <c r="M17" s="223"/>
      <c r="N17" s="65"/>
      <c r="O17" s="285"/>
      <c r="P17" s="65"/>
      <c r="Q17" s="65"/>
    </row>
    <row r="18">
      <c r="A18" s="65"/>
      <c r="B18" s="65"/>
      <c r="C18" s="361" t="str">
        <f>ifs($C$1="Battle Rager",'Features List'!A76,
$C$1="Eldritch Vessel",'Features List'!E76,
$C$1="Guardian",'Features List'!I76,
$C$1="Healer",'Features List'!M76,
$C$1="Mage",'Features List'!Q76,
$C$1="Martial Artist",'Features List'!U76,
$C$1="Minstrel",'Features List'!A98,
$C$1="Sneak",'Features List'!E98,
$C$1="Spellborn",'Features List'!I98,
$C$1="Strider",'Features List'!M98,
$C$1="Warrior",'Features List'!Q98,
$C$1="Wildkeeper",'Features List'!U98)</f>
        <v/>
      </c>
      <c r="D18" s="361" t="str">
        <f>ifs($C$1="Battle Rager",'Features List'!B76,
$C$1="Eldritch Vessel",'Features List'!F76,
$C$1="Guardian",'Features List'!J76,
$C$1="Healer",'Features List'!N76,
$C$1="Mage",'Features List'!R76,
$C$1="Martial Artist",'Features List'!V76,
$C$1="Minstrel",'Features List'!B98,
$C$1="Sneak",'Features List'!F98,
$C$1="Spellborn",'Features List'!J98,
$C$1="Strider",'Features List'!N98,
$C$1="Warrior",'Features List'!R98,
$C$1="Wildkeeper",'Features List'!V98)</f>
        <v/>
      </c>
      <c r="E18" s="362" t="str">
        <f>ifs($C$1="Battle Rager",'Features List'!C76,
$C$1="Eldritch Vessel",'Features List'!G76,
$C$1="Guardian",'Features List'!K76,
$C$1="Healer",'Features List'!O76,
$C$1="Mage",'Features List'!S76,
$C$1="Martial Artist",'Features List'!W76,
$C$1="Minstrel",'Features List'!C98,
$C$1="Sneak",'Features List'!G98,
$C$1="Spellborn",'Features List'!K98,
$C$1="Strider",'Features List'!O98,
$C$1="Warrior",'Features List'!S98,
$C$1="Wildkeeper",'Features List'!W98)</f>
        <v/>
      </c>
      <c r="F18" s="214"/>
      <c r="H18" s="16"/>
      <c r="I18" s="368" t="str">
        <f>HLOOKUP($I$1,Race!$D$1:$Z$50,18,False)</f>
        <v>—</v>
      </c>
      <c r="J18" s="355"/>
      <c r="K18" s="360" t="str">
        <f t="shared" si="2"/>
        <v>—</v>
      </c>
      <c r="L18" s="65"/>
      <c r="M18" s="223"/>
      <c r="N18" s="65"/>
      <c r="O18" s="285"/>
      <c r="P18" s="65"/>
      <c r="Q18" s="65"/>
    </row>
    <row r="19">
      <c r="A19" s="65"/>
      <c r="B19" s="65"/>
      <c r="C19" s="361" t="str">
        <f>ifs($C$1="Battle Rager",'Features List'!A77,
$C$1="Eldritch Vessel",'Features List'!E77,
$C$1="Guardian",'Features List'!I77,
$C$1="Healer",'Features List'!M77,
$C$1="Mage",'Features List'!Q77,
$C$1="Martial Artist",'Features List'!U77,
$C$1="Minstrel",'Features List'!A99,
$C$1="Sneak",'Features List'!E99,
$C$1="Spellborn",'Features List'!I99,
$C$1="Strider",'Features List'!M99,
$C$1="Warrior",'Features List'!Q99,
$C$1="Wildkeeper",'Features List'!U99)</f>
        <v/>
      </c>
      <c r="D19" s="361" t="str">
        <f>ifs($C$1="Battle Rager",'Features List'!B77,
$C$1="Eldritch Vessel",'Features List'!F77,
$C$1="Guardian",'Features List'!J77,
$C$1="Healer",'Features List'!N77,
$C$1="Mage",'Features List'!R77,
$C$1="Martial Artist",'Features List'!V77,
$C$1="Minstrel",'Features List'!B99,
$C$1="Sneak",'Features List'!F99,
$C$1="Spellborn",'Features List'!J99,
$C$1="Strider",'Features List'!N99,
$C$1="Warrior",'Features List'!R99,
$C$1="Wildkeeper",'Features List'!V99)</f>
        <v/>
      </c>
      <c r="E19" s="361" t="str">
        <f>ifs($C$1="Battle Rager",'Features List'!C77,
$C$1="Eldritch Vessel",'Features List'!G77,
$C$1="Guardian",'Features List'!K77,
$C$1="Healer",'Features List'!O77,
$C$1="Mage",'Features List'!S77,
$C$1="Martial Artist",'Features List'!W77,
$C$1="Minstrel",'Features List'!C99,
$C$1="Sneak",'Features List'!G99,
$C$1="Spellborn",'Features List'!K99,
$C$1="Strider",'Features List'!O99,
$C$1="Warrior",'Features List'!S99,
$C$1="Wildkeeper",'Features List'!W99)</f>
        <v/>
      </c>
      <c r="F19" s="214"/>
      <c r="G19" s="11"/>
      <c r="H19" s="13"/>
      <c r="I19" s="370" t="str">
        <f>HLOOKUP($I$1,Race!$D$1:$Z$50,19,False)</f>
        <v>—</v>
      </c>
      <c r="J19" s="355"/>
      <c r="K19" s="223" t="str">
        <f t="shared" si="2"/>
        <v>—</v>
      </c>
      <c r="L19" s="65"/>
      <c r="M19" s="223"/>
      <c r="N19" s="65"/>
      <c r="O19" s="285"/>
      <c r="P19" s="65"/>
      <c r="Q19" s="65"/>
    </row>
    <row r="20">
      <c r="A20" s="65"/>
      <c r="B20" s="65"/>
      <c r="C20" s="361" t="str">
        <f>ifs($C$1="Battle Rager",'Features List'!A78,
$C$1="Eldritch Vessel",'Features List'!E78,
$C$1="Guardian",'Features List'!I78,
$C$1="Healer",'Features List'!M78,
$C$1="Mage",'Features List'!Q78,
$C$1="Martial Artist",'Features List'!U78,
$C$1="Minstrel",'Features List'!A100,
$C$1="Sneak",'Features List'!E100,
$C$1="Spellborn",'Features List'!I100,
$C$1="Strider",'Features List'!M100,
$C$1="Warrior",'Features List'!Q100,
$C$1="Wildkeeper",'Features List'!U100)</f>
        <v/>
      </c>
      <c r="D20" s="361" t="str">
        <f>ifs($C$1="Battle Rager",'Features List'!B78,
$C$1="Eldritch Vessel",'Features List'!F78,
$C$1="Guardian",'Features List'!J78,
$C$1="Healer",'Features List'!N78,
$C$1="Mage",'Features List'!R78,
$C$1="Martial Artist",'Features List'!V78,
$C$1="Minstrel",'Features List'!B100,
$C$1="Sneak",'Features List'!F100,
$C$1="Spellborn",'Features List'!J100,
$C$1="Strider",'Features List'!N100,
$C$1="Warrior",'Features List'!R100,
$C$1="Wildkeeper",'Features List'!V100)</f>
        <v/>
      </c>
      <c r="E20" s="361" t="str">
        <f>ifs($C$1="Battle Rager",'Features List'!C78,
$C$1="Eldritch Vessel",'Features List'!G78,
$C$1="Guardian",'Features List'!K78,
$C$1="Healer",'Features List'!O78,
$C$1="Mage",'Features List'!S78,
$C$1="Martial Artist",'Features List'!W78,
$C$1="Minstrel",'Features List'!C100,
$C$1="Sneak",'Features List'!G100,
$C$1="Spellborn",'Features List'!K100,
$C$1="Strider",'Features List'!O100,
$C$1="Warrior",'Features List'!S100,
$C$1="Wildkeeper",'Features List'!W100)</f>
        <v/>
      </c>
      <c r="F20" s="214"/>
      <c r="G20" s="227" t="s">
        <v>165</v>
      </c>
      <c r="H20" s="228"/>
      <c r="I20" s="374" t="b">
        <f>HLOOKUP($I$1,Race!$D$1:$Z$50,20,False)</f>
        <v>0</v>
      </c>
      <c r="J20" s="236"/>
      <c r="K20" s="223" t="b">
        <f t="shared" si="2"/>
        <v>0</v>
      </c>
      <c r="L20" s="65"/>
      <c r="M20" s="376"/>
      <c r="N20" s="65"/>
      <c r="O20" s="285"/>
      <c r="P20" s="65"/>
      <c r="Q20" s="65"/>
    </row>
    <row r="21">
      <c r="A21" s="65"/>
      <c r="B21" s="65"/>
      <c r="C21" s="65"/>
      <c r="D21" s="65"/>
      <c r="E21" s="65"/>
      <c r="F21" s="214"/>
      <c r="H21" s="16"/>
      <c r="I21" s="370" t="str">
        <f>HLOOKUP($I$1,Race!$D$1:$Z$50,21,False)</f>
        <v>—</v>
      </c>
      <c r="J21" s="373"/>
      <c r="K21" s="223" t="str">
        <f t="shared" si="2"/>
        <v>—</v>
      </c>
      <c r="L21" s="65"/>
      <c r="M21" s="223"/>
      <c r="N21" s="65"/>
      <c r="O21" s="285"/>
      <c r="P21" s="65"/>
      <c r="Q21" s="65"/>
    </row>
    <row r="22">
      <c r="A22" s="65"/>
      <c r="B22" s="65"/>
      <c r="C22" s="65"/>
      <c r="D22" s="65"/>
      <c r="E22" s="65"/>
      <c r="F22" s="214"/>
      <c r="G22" s="11"/>
      <c r="H22" s="13"/>
      <c r="I22" s="370" t="str">
        <f>HLOOKUP($I$1,Race!$D$1:$Z$50,22,False)</f>
        <v>—</v>
      </c>
      <c r="J22" s="355"/>
      <c r="K22" s="223" t="str">
        <f t="shared" si="2"/>
        <v>—</v>
      </c>
      <c r="L22" s="65"/>
      <c r="M22" s="223"/>
      <c r="N22" s="65"/>
      <c r="O22" s="285"/>
      <c r="P22" s="65"/>
      <c r="Q22" s="65"/>
    </row>
    <row r="23">
      <c r="A23" s="65"/>
      <c r="B23" s="65"/>
      <c r="C23" s="65"/>
      <c r="D23" s="65"/>
      <c r="E23" s="65"/>
      <c r="F23" s="214"/>
      <c r="G23" s="227" t="s">
        <v>168</v>
      </c>
      <c r="H23" s="228"/>
      <c r="I23" s="374" t="b">
        <f>HLOOKUP($I$1,Race!$D$1:$Z$50,23,False)</f>
        <v>0</v>
      </c>
      <c r="J23" s="375"/>
      <c r="K23" s="360" t="b">
        <f t="shared" si="2"/>
        <v>0</v>
      </c>
      <c r="L23" s="65"/>
      <c r="M23" s="223"/>
      <c r="N23" s="65"/>
      <c r="O23" s="285"/>
      <c r="P23" s="65"/>
      <c r="Q23" s="65"/>
    </row>
    <row r="24">
      <c r="A24" s="65"/>
      <c r="B24" s="65"/>
      <c r="C24" s="65"/>
      <c r="D24" s="65"/>
      <c r="E24" s="65"/>
      <c r="F24" s="214"/>
      <c r="H24" s="16"/>
      <c r="I24" s="368" t="str">
        <f>HLOOKUP($I$1,Race!$D$1:$Z$50,24,False)</f>
        <v>—</v>
      </c>
      <c r="J24" s="355"/>
      <c r="K24" s="360" t="str">
        <f t="shared" si="2"/>
        <v>—</v>
      </c>
      <c r="L24" s="65"/>
      <c r="M24" s="223"/>
      <c r="N24" s="65"/>
      <c r="O24" s="285"/>
      <c r="P24" s="65"/>
      <c r="Q24" s="65"/>
    </row>
    <row r="25">
      <c r="A25" s="65"/>
      <c r="B25" s="65"/>
      <c r="C25" s="65"/>
      <c r="D25" s="65"/>
      <c r="E25" s="65"/>
      <c r="G25" s="11"/>
      <c r="H25" s="13"/>
      <c r="I25" s="370" t="str">
        <f>HLOOKUP($I$1,Race!$D$1:$Z$50,25,False)</f>
        <v>—</v>
      </c>
      <c r="J25" s="236"/>
      <c r="K25" s="223" t="str">
        <f t="shared" si="2"/>
        <v>—</v>
      </c>
      <c r="L25" s="65"/>
      <c r="M25" s="223"/>
      <c r="N25" s="65"/>
      <c r="O25" s="285"/>
      <c r="P25" s="65"/>
      <c r="Q25" s="65"/>
    </row>
    <row r="26">
      <c r="A26" s="65"/>
      <c r="B26" s="65"/>
      <c r="C26" s="65"/>
      <c r="D26" s="65"/>
      <c r="E26" s="65"/>
      <c r="G26" s="372" t="s">
        <v>176</v>
      </c>
      <c r="H26" s="228"/>
      <c r="I26" s="359" t="b">
        <f>HLOOKUP($I$1,Race!$D$1:$Z$50,26,False)</f>
        <v>0</v>
      </c>
      <c r="J26" s="373"/>
      <c r="K26" s="223" t="b">
        <f t="shared" si="2"/>
        <v>0</v>
      </c>
      <c r="L26" s="65"/>
      <c r="M26" s="223"/>
      <c r="N26" s="65"/>
      <c r="O26" s="285"/>
      <c r="P26" s="65"/>
      <c r="Q26" s="65"/>
    </row>
    <row r="27">
      <c r="A27" s="65"/>
      <c r="B27" s="65"/>
      <c r="C27" s="65"/>
      <c r="D27" s="65"/>
      <c r="E27" s="65"/>
      <c r="H27" s="16"/>
      <c r="I27" s="368" t="str">
        <f>HLOOKUP($I$1,Race!$D$1:$Z$50,27,False)</f>
        <v>—</v>
      </c>
      <c r="J27" s="236"/>
      <c r="K27" s="223" t="str">
        <f t="shared" si="2"/>
        <v>—</v>
      </c>
      <c r="L27" s="65"/>
      <c r="M27" s="223"/>
      <c r="N27" s="65"/>
      <c r="O27" s="285"/>
      <c r="P27" s="65"/>
      <c r="Q27" s="65"/>
    </row>
    <row r="28">
      <c r="A28" s="65"/>
      <c r="B28" s="65"/>
      <c r="C28" s="65"/>
      <c r="D28" s="65"/>
      <c r="E28" s="65"/>
      <c r="G28" s="11"/>
      <c r="H28" s="13"/>
      <c r="I28" s="370" t="str">
        <f>HLOOKUP($I$1,Race!$D$1:$Z$50,28,False)</f>
        <v>—</v>
      </c>
      <c r="J28" s="373"/>
      <c r="K28" s="223" t="str">
        <f t="shared" si="2"/>
        <v>—</v>
      </c>
      <c r="L28" s="65"/>
      <c r="M28" s="223"/>
      <c r="N28" s="65"/>
      <c r="O28" s="285"/>
      <c r="P28" s="65"/>
      <c r="Q28" s="65"/>
    </row>
    <row r="29">
      <c r="A29" s="65"/>
      <c r="B29" s="65"/>
      <c r="C29" s="65"/>
      <c r="D29" s="65"/>
      <c r="E29" s="65"/>
      <c r="G29" s="377"/>
      <c r="H29" s="378"/>
      <c r="I29" s="368" t="str">
        <f>HLOOKUP($I$1,Race!$D$1:$Z$50,29,False)</f>
        <v>Fey Ancestry</v>
      </c>
      <c r="J29" s="236"/>
      <c r="K29" s="223" t="str">
        <f t="shared" si="2"/>
        <v>Fey Ancestry</v>
      </c>
      <c r="L29" s="65"/>
      <c r="M29" s="223"/>
      <c r="N29" s="65"/>
      <c r="O29" s="285"/>
      <c r="P29" s="65"/>
      <c r="Q29" s="65"/>
    </row>
    <row r="30">
      <c r="A30" s="65"/>
      <c r="B30" s="65"/>
      <c r="C30" s="65"/>
      <c r="D30" s="65"/>
      <c r="E30" s="65"/>
      <c r="G30" s="377"/>
      <c r="H30" s="378"/>
      <c r="I30" s="370" t="str">
        <f>HLOOKUP($I$1,Race!$D$1:$Z$50,30,False)</f>
        <v>You have advantage on saving throws against being charmed, and magic can't put you to sleep.</v>
      </c>
      <c r="J30" s="373"/>
      <c r="K30" s="223" t="str">
        <f t="shared" si="2"/>
        <v>You have advantage on saving throws against being charmed, and magic can't put you to sleep.</v>
      </c>
      <c r="L30" s="65"/>
      <c r="M30" s="223"/>
      <c r="N30" s="65"/>
      <c r="O30" s="285"/>
      <c r="P30" s="65"/>
      <c r="Q30" s="65"/>
    </row>
    <row r="31">
      <c r="A31" s="65"/>
      <c r="B31" s="65"/>
      <c r="C31" s="65"/>
      <c r="D31" s="65"/>
      <c r="E31" s="65"/>
      <c r="G31" s="377"/>
      <c r="H31" s="378"/>
      <c r="I31" s="368" t="str">
        <f>HLOOKUP($I$1,Race!$D$1:$Z$50,31,False)</f>
        <v>Skill Versatility</v>
      </c>
      <c r="J31" s="236"/>
      <c r="K31" s="223" t="str">
        <f t="shared" si="2"/>
        <v>Skill Versatility</v>
      </c>
      <c r="L31" s="65"/>
      <c r="M31" s="223"/>
      <c r="N31" s="65"/>
      <c r="O31" s="285"/>
      <c r="P31" s="65"/>
      <c r="Q31" s="65"/>
    </row>
    <row r="32">
      <c r="A32" s="65"/>
      <c r="B32" s="65"/>
      <c r="C32" s="65"/>
      <c r="D32" s="65"/>
      <c r="E32" s="65"/>
      <c r="G32" s="377"/>
      <c r="H32" s="378"/>
      <c r="I32" s="370" t="str">
        <f>HLOOKUP($I$1,Race!$D$1:$Z$50,32,False)</f>
        <v>You gain proficiency in two skills of your choice.</v>
      </c>
      <c r="J32" s="373"/>
      <c r="K32" s="223" t="str">
        <f t="shared" si="2"/>
        <v>You gain proficiency in two skills of your choice.</v>
      </c>
      <c r="L32" s="65"/>
      <c r="M32" s="223"/>
      <c r="N32" s="65"/>
      <c r="O32" s="285"/>
      <c r="P32" s="65"/>
      <c r="Q32" s="65"/>
    </row>
    <row r="33">
      <c r="A33" s="65"/>
      <c r="B33" s="65"/>
      <c r="C33" s="65"/>
      <c r="D33" s="65"/>
      <c r="E33" s="65"/>
      <c r="G33" s="377"/>
      <c r="H33" s="378"/>
      <c r="I33" s="368" t="str">
        <f>HLOOKUP($I$1,Race!$D$1:$Z$50,33,False)</f>
        <v/>
      </c>
      <c r="J33" s="236"/>
      <c r="K33" s="223" t="str">
        <f t="shared" si="2"/>
        <v/>
      </c>
      <c r="L33" s="65"/>
      <c r="M33" s="223"/>
      <c r="N33" s="65"/>
      <c r="O33" s="285"/>
      <c r="P33" s="65"/>
      <c r="Q33" s="65"/>
    </row>
    <row r="34">
      <c r="A34" s="65"/>
      <c r="B34" s="65"/>
      <c r="C34" s="65"/>
      <c r="D34" s="65"/>
      <c r="E34" s="65"/>
      <c r="G34" s="377"/>
      <c r="H34" s="378"/>
      <c r="I34" s="370" t="str">
        <f>HLOOKUP($I$1,Race!$D$1:$Z$50,34,False)</f>
        <v/>
      </c>
      <c r="J34" s="373"/>
      <c r="K34" s="223" t="str">
        <f t="shared" si="2"/>
        <v/>
      </c>
      <c r="L34" s="65"/>
      <c r="M34" s="223"/>
      <c r="N34" s="65"/>
      <c r="O34" s="285"/>
      <c r="P34" s="65"/>
      <c r="Q34" s="65"/>
    </row>
    <row r="35">
      <c r="A35" s="65"/>
      <c r="B35" s="65"/>
      <c r="C35" s="65"/>
      <c r="D35" s="65"/>
      <c r="E35" s="65"/>
      <c r="G35" s="377"/>
      <c r="H35" s="378"/>
      <c r="I35" s="368" t="str">
        <f>HLOOKUP($I$1,Race!$D$1:$Z$50,35,False)</f>
        <v/>
      </c>
      <c r="J35" s="236"/>
      <c r="K35" s="223" t="str">
        <f t="shared" si="2"/>
        <v/>
      </c>
      <c r="L35" s="65"/>
      <c r="M35" s="223"/>
      <c r="N35" s="65"/>
      <c r="O35" s="285"/>
      <c r="P35" s="65"/>
      <c r="Q35" s="65"/>
    </row>
    <row r="36">
      <c r="A36" s="65"/>
      <c r="B36" s="65"/>
      <c r="C36" s="65"/>
      <c r="D36" s="65"/>
      <c r="E36" s="65"/>
      <c r="G36" s="377"/>
      <c r="H36" s="378"/>
      <c r="I36" s="370" t="str">
        <f>HLOOKUP($I$1,Race!$D$1:$Z$50,36,False)</f>
        <v/>
      </c>
      <c r="J36" s="373"/>
      <c r="K36" s="223" t="str">
        <f t="shared" si="2"/>
        <v/>
      </c>
      <c r="L36" s="65"/>
      <c r="M36" s="223"/>
      <c r="N36" s="65"/>
      <c r="O36" s="285"/>
      <c r="P36" s="65"/>
      <c r="Q36" s="65"/>
    </row>
    <row r="37">
      <c r="A37" s="65"/>
      <c r="B37" s="65"/>
      <c r="C37" s="65"/>
      <c r="D37" s="65"/>
      <c r="E37" s="65"/>
      <c r="G37" s="377"/>
      <c r="H37" s="378"/>
      <c r="I37" s="368" t="str">
        <f>HLOOKUP($I$1,Race!$D$1:$Z$50,37,False)</f>
        <v/>
      </c>
      <c r="J37" s="236"/>
      <c r="K37" s="223" t="str">
        <f t="shared" si="2"/>
        <v/>
      </c>
      <c r="L37" s="65"/>
      <c r="M37" s="223"/>
      <c r="N37" s="65"/>
      <c r="O37" s="285"/>
      <c r="P37" s="65"/>
      <c r="Q37" s="65"/>
    </row>
    <row r="38">
      <c r="A38" s="65"/>
      <c r="B38" s="65"/>
      <c r="C38" s="65"/>
      <c r="D38" s="65"/>
      <c r="E38" s="65"/>
      <c r="G38" s="377"/>
      <c r="H38" s="378"/>
      <c r="I38" s="370" t="str">
        <f>HLOOKUP($I$1,Race!$D$1:$Z$50,38,False)</f>
        <v/>
      </c>
      <c r="J38" s="373"/>
      <c r="K38" s="223" t="str">
        <f t="shared" si="2"/>
        <v/>
      </c>
      <c r="L38" s="65"/>
      <c r="M38" s="223"/>
      <c r="N38" s="65"/>
      <c r="O38" s="285"/>
      <c r="P38" s="65"/>
      <c r="Q38" s="65"/>
    </row>
    <row r="39">
      <c r="A39" s="65"/>
      <c r="B39" s="65"/>
      <c r="C39" s="65"/>
      <c r="D39" s="65"/>
      <c r="E39" s="65"/>
      <c r="G39" s="377"/>
      <c r="H39" s="378"/>
      <c r="I39" s="368" t="str">
        <f>HLOOKUP($I$1,Race!$D$1:$Z$50,39,False)</f>
        <v/>
      </c>
      <c r="J39" s="236"/>
      <c r="K39" s="223" t="str">
        <f t="shared" si="2"/>
        <v/>
      </c>
      <c r="L39" s="65"/>
      <c r="M39" s="223"/>
      <c r="N39" s="65"/>
      <c r="O39" s="285"/>
      <c r="P39" s="65"/>
      <c r="Q39" s="65"/>
    </row>
    <row r="40">
      <c r="A40" s="65"/>
      <c r="B40" s="65"/>
      <c r="C40" s="65"/>
      <c r="D40" s="65"/>
      <c r="E40" s="65"/>
      <c r="G40" s="377"/>
      <c r="H40" s="378"/>
      <c r="I40" s="370" t="str">
        <f>HLOOKUP($I$1,Race!$D$1:$Z$50,40,False)</f>
        <v/>
      </c>
      <c r="J40" s="373"/>
      <c r="K40" s="223" t="str">
        <f t="shared" si="2"/>
        <v/>
      </c>
      <c r="L40" s="65"/>
      <c r="M40" s="223"/>
      <c r="N40" s="65"/>
      <c r="O40" s="285"/>
      <c r="P40" s="65"/>
      <c r="Q40" s="65"/>
    </row>
    <row r="41">
      <c r="A41" s="65"/>
      <c r="B41" s="65"/>
      <c r="C41" s="65"/>
      <c r="D41" s="65"/>
      <c r="E41" s="65"/>
      <c r="G41" s="377"/>
      <c r="H41" s="378"/>
      <c r="I41" s="368" t="str">
        <f>HLOOKUP($I$1,Race!$D$1:$Z$50,41,False)</f>
        <v/>
      </c>
      <c r="J41" s="236"/>
      <c r="K41" s="223" t="str">
        <f t="shared" si="2"/>
        <v/>
      </c>
      <c r="L41" s="65"/>
      <c r="M41" s="223"/>
      <c r="N41" s="65"/>
      <c r="O41" s="285"/>
      <c r="P41" s="65"/>
      <c r="Q41" s="65"/>
    </row>
    <row r="42">
      <c r="A42" s="65"/>
      <c r="B42" s="65"/>
      <c r="C42" s="65"/>
      <c r="D42" s="65"/>
      <c r="E42" s="65"/>
      <c r="G42" s="377"/>
      <c r="H42" s="378"/>
      <c r="I42" s="370" t="str">
        <f>HLOOKUP($I$1,Race!$D$1:$Z$50,42,False)</f>
        <v/>
      </c>
      <c r="J42" s="373"/>
      <c r="K42" s="223" t="str">
        <f t="shared" si="2"/>
        <v/>
      </c>
      <c r="L42" s="65"/>
      <c r="M42" s="223"/>
      <c r="N42" s="65"/>
      <c r="O42" s="285"/>
      <c r="P42" s="65"/>
      <c r="Q42" s="65"/>
    </row>
    <row r="43">
      <c r="A43" s="65"/>
      <c r="B43" s="65"/>
      <c r="C43" s="65"/>
      <c r="D43" s="65"/>
      <c r="E43" s="65"/>
      <c r="G43" s="377"/>
      <c r="H43" s="378"/>
      <c r="I43" s="368" t="str">
        <f>HLOOKUP($I$1,Race!$D$1:$Z$50,43,False)</f>
        <v/>
      </c>
      <c r="J43" s="236"/>
      <c r="K43" s="223" t="str">
        <f t="shared" si="2"/>
        <v/>
      </c>
      <c r="L43" s="65"/>
      <c r="M43" s="223"/>
      <c r="N43" s="65"/>
      <c r="O43" s="285"/>
      <c r="P43" s="65"/>
      <c r="Q43" s="65"/>
    </row>
    <row r="44">
      <c r="A44" s="65"/>
      <c r="B44" s="65"/>
      <c r="C44" s="65"/>
      <c r="D44" s="65"/>
      <c r="E44" s="65"/>
      <c r="G44" s="377"/>
      <c r="H44" s="378"/>
      <c r="I44" s="370" t="str">
        <f>HLOOKUP($I$1,Race!$D$1:$Z$50,44,False)</f>
        <v/>
      </c>
      <c r="J44" s="373"/>
      <c r="K44" s="223" t="str">
        <f t="shared" si="2"/>
        <v/>
      </c>
      <c r="L44" s="65"/>
      <c r="M44" s="223"/>
      <c r="N44" s="65"/>
      <c r="O44" s="285"/>
      <c r="P44" s="65"/>
      <c r="Q44" s="65"/>
    </row>
    <row r="45">
      <c r="A45" s="65"/>
      <c r="B45" s="65"/>
      <c r="C45" s="65"/>
      <c r="D45" s="65"/>
      <c r="E45" s="65"/>
      <c r="G45" s="377"/>
      <c r="H45" s="378"/>
      <c r="I45" s="368" t="str">
        <f>HLOOKUP($I$1,Race!$D$1:$Z$50,45,False)</f>
        <v/>
      </c>
      <c r="J45" s="236"/>
      <c r="K45" s="223" t="str">
        <f t="shared" si="2"/>
        <v/>
      </c>
      <c r="L45" s="65"/>
      <c r="M45" s="223"/>
      <c r="N45" s="65"/>
      <c r="O45" s="285"/>
      <c r="P45" s="65"/>
      <c r="Q45" s="65"/>
    </row>
    <row r="46">
      <c r="A46" s="65"/>
      <c r="B46" s="65"/>
      <c r="C46" s="65"/>
      <c r="D46" s="65"/>
      <c r="E46" s="65"/>
      <c r="G46" s="377"/>
      <c r="H46" s="377"/>
      <c r="I46" s="379" t="str">
        <f>HLOOKUP($I$1,Race!$D$1:$Z$50,46,False)</f>
        <v/>
      </c>
      <c r="J46" s="373"/>
      <c r="K46" s="223" t="str">
        <f t="shared" si="2"/>
        <v/>
      </c>
      <c r="L46" s="65"/>
      <c r="M46" s="223"/>
      <c r="N46" s="65"/>
      <c r="O46" s="285"/>
      <c r="P46" s="65"/>
      <c r="Q46" s="65"/>
    </row>
    <row r="47">
      <c r="A47" s="65"/>
      <c r="B47" s="65"/>
      <c r="C47" s="65"/>
      <c r="D47" s="65"/>
      <c r="E47" s="65"/>
      <c r="G47" s="377"/>
      <c r="H47" s="378"/>
      <c r="I47" s="359"/>
      <c r="J47" s="355"/>
      <c r="K47" s="223" t="str">
        <f t="shared" si="2"/>
        <v/>
      </c>
      <c r="L47" s="65"/>
      <c r="M47" s="223"/>
      <c r="N47" s="65"/>
      <c r="O47" s="285"/>
      <c r="P47" s="65"/>
      <c r="Q47" s="65"/>
    </row>
    <row r="48">
      <c r="A48" s="65"/>
      <c r="B48" s="65"/>
      <c r="C48" s="65"/>
      <c r="D48" s="65"/>
      <c r="E48" s="65"/>
      <c r="G48" s="377"/>
      <c r="H48" s="378"/>
      <c r="I48" s="359"/>
      <c r="J48" s="355"/>
      <c r="K48" s="223" t="str">
        <f t="shared" si="2"/>
        <v/>
      </c>
      <c r="L48" s="65"/>
      <c r="M48" s="223"/>
      <c r="N48" s="65"/>
      <c r="O48" s="285"/>
      <c r="P48" s="65"/>
      <c r="Q48" s="65"/>
    </row>
    <row r="49">
      <c r="A49" s="65"/>
      <c r="B49" s="65"/>
      <c r="C49" s="65"/>
      <c r="D49" s="65"/>
      <c r="E49" s="65"/>
      <c r="G49" s="377"/>
      <c r="H49" s="378"/>
      <c r="I49" s="359"/>
      <c r="J49" s="355"/>
      <c r="K49" s="223" t="str">
        <f t="shared" si="2"/>
        <v/>
      </c>
      <c r="L49" s="65"/>
      <c r="M49" s="223"/>
      <c r="N49" s="65"/>
      <c r="O49" s="285"/>
      <c r="P49" s="65"/>
      <c r="Q49" s="65"/>
    </row>
    <row r="50">
      <c r="A50" s="65"/>
      <c r="B50" s="65"/>
      <c r="C50" s="65"/>
      <c r="D50" s="65"/>
      <c r="E50" s="65"/>
      <c r="G50" s="377"/>
      <c r="H50" s="378"/>
      <c r="I50" s="380"/>
      <c r="J50" s="355"/>
      <c r="K50" s="223" t="str">
        <f t="shared" si="2"/>
        <v/>
      </c>
      <c r="L50" s="65"/>
      <c r="M50" s="223"/>
      <c r="N50" s="65"/>
      <c r="O50" s="285"/>
      <c r="P50" s="65"/>
      <c r="Q50" s="65"/>
    </row>
    <row r="51">
      <c r="A51" s="65"/>
      <c r="B51" s="65"/>
      <c r="C51" s="65"/>
      <c r="D51" s="65"/>
      <c r="E51" s="65"/>
      <c r="G51" s="65"/>
      <c r="H51" s="65"/>
      <c r="I51" s="355"/>
      <c r="J51" s="355"/>
      <c r="K51" s="223"/>
      <c r="L51" s="65"/>
      <c r="M51" s="223"/>
      <c r="N51" s="65"/>
      <c r="O51" s="285"/>
      <c r="P51" s="65"/>
      <c r="Q51" s="65"/>
    </row>
    <row r="52">
      <c r="A52" s="65"/>
      <c r="B52" s="65"/>
      <c r="C52" s="65"/>
      <c r="D52" s="65"/>
      <c r="E52" s="65"/>
      <c r="G52" s="65"/>
      <c r="H52" s="65"/>
      <c r="I52" s="355"/>
      <c r="J52" s="355"/>
      <c r="K52" s="223"/>
      <c r="L52" s="65"/>
      <c r="M52" s="223"/>
      <c r="N52" s="65"/>
      <c r="O52" s="285"/>
      <c r="P52" s="65"/>
      <c r="Q52" s="65"/>
    </row>
    <row r="53">
      <c r="A53" s="65"/>
      <c r="B53" s="65"/>
      <c r="C53" s="65"/>
      <c r="D53" s="65"/>
      <c r="E53" s="65"/>
      <c r="G53" s="65"/>
      <c r="H53" s="65"/>
      <c r="I53" s="355"/>
      <c r="J53" s="355"/>
      <c r="K53" s="223"/>
      <c r="L53" s="65"/>
      <c r="M53" s="223"/>
      <c r="N53" s="65"/>
      <c r="O53" s="285"/>
      <c r="P53" s="65"/>
      <c r="Q53" s="65"/>
    </row>
    <row r="54">
      <c r="A54" s="65"/>
      <c r="B54" s="65"/>
      <c r="C54" s="65"/>
      <c r="D54" s="65"/>
      <c r="E54" s="65"/>
      <c r="G54" s="65"/>
      <c r="H54" s="65"/>
      <c r="I54" s="355"/>
      <c r="J54" s="355"/>
      <c r="K54" s="223"/>
      <c r="L54" s="65"/>
      <c r="M54" s="223"/>
      <c r="N54" s="65"/>
      <c r="O54" s="285"/>
      <c r="P54" s="65"/>
      <c r="Q54" s="65"/>
    </row>
    <row r="55">
      <c r="A55" s="65"/>
      <c r="B55" s="65"/>
      <c r="C55" s="65"/>
      <c r="D55" s="65"/>
      <c r="E55" s="65"/>
      <c r="G55" s="65"/>
      <c r="H55" s="65"/>
      <c r="I55" s="355"/>
      <c r="J55" s="355"/>
      <c r="K55" s="223"/>
      <c r="L55" s="65"/>
      <c r="M55" s="223"/>
      <c r="N55" s="65"/>
      <c r="O55" s="285"/>
      <c r="P55" s="65"/>
      <c r="Q55" s="65"/>
    </row>
    <row r="56">
      <c r="A56" s="65"/>
      <c r="B56" s="65"/>
      <c r="C56" s="65"/>
      <c r="D56" s="65"/>
      <c r="E56" s="65"/>
      <c r="G56" s="65"/>
      <c r="H56" s="65"/>
      <c r="I56" s="355"/>
      <c r="J56" s="355"/>
      <c r="K56" s="223"/>
      <c r="L56" s="65"/>
      <c r="M56" s="223"/>
      <c r="N56" s="65"/>
      <c r="O56" s="285"/>
      <c r="P56" s="65"/>
      <c r="Q56" s="65"/>
    </row>
    <row r="57">
      <c r="A57" s="65"/>
      <c r="B57" s="65"/>
      <c r="C57" s="65"/>
      <c r="D57" s="65"/>
      <c r="E57" s="65"/>
      <c r="G57" s="65"/>
      <c r="H57" s="65"/>
      <c r="I57" s="355"/>
      <c r="J57" s="355"/>
      <c r="K57" s="223"/>
      <c r="L57" s="65"/>
      <c r="M57" s="223"/>
      <c r="N57" s="65"/>
      <c r="O57" s="285"/>
      <c r="P57" s="65"/>
      <c r="Q57" s="65"/>
    </row>
    <row r="58">
      <c r="A58" s="65"/>
      <c r="B58" s="65"/>
      <c r="C58" s="65"/>
      <c r="D58" s="65"/>
      <c r="E58" s="65"/>
      <c r="G58" s="65"/>
      <c r="H58" s="65"/>
      <c r="I58" s="355"/>
      <c r="J58" s="355"/>
      <c r="K58" s="223"/>
      <c r="L58" s="65"/>
      <c r="M58" s="223"/>
      <c r="N58" s="65"/>
      <c r="O58" s="285"/>
      <c r="P58" s="65"/>
      <c r="Q58" s="65"/>
    </row>
    <row r="59">
      <c r="A59" s="65"/>
      <c r="B59" s="65"/>
      <c r="C59" s="65"/>
      <c r="D59" s="65"/>
      <c r="E59" s="65"/>
      <c r="G59" s="65"/>
      <c r="H59" s="65"/>
      <c r="I59" s="355"/>
      <c r="J59" s="355"/>
      <c r="K59" s="223"/>
      <c r="L59" s="65"/>
      <c r="M59" s="223"/>
      <c r="N59" s="65"/>
      <c r="O59" s="285"/>
      <c r="P59" s="65"/>
      <c r="Q59" s="65"/>
    </row>
    <row r="60">
      <c r="A60" s="65"/>
      <c r="B60" s="65"/>
      <c r="C60" s="65"/>
      <c r="D60" s="65"/>
      <c r="E60" s="65"/>
      <c r="G60" s="65"/>
      <c r="H60" s="65"/>
      <c r="I60" s="355"/>
      <c r="J60" s="355"/>
      <c r="K60" s="223"/>
      <c r="L60" s="65"/>
      <c r="M60" s="223"/>
      <c r="N60" s="65"/>
      <c r="O60" s="285"/>
      <c r="P60" s="65"/>
      <c r="Q60" s="65"/>
    </row>
    <row r="61">
      <c r="A61" s="65"/>
      <c r="B61" s="65"/>
      <c r="C61" s="65"/>
      <c r="D61" s="65"/>
      <c r="E61" s="65"/>
      <c r="G61" s="65"/>
      <c r="H61" s="65"/>
      <c r="I61" s="355"/>
      <c r="J61" s="355"/>
      <c r="K61" s="223"/>
      <c r="L61" s="65"/>
      <c r="M61" s="223"/>
      <c r="N61" s="65"/>
      <c r="O61" s="285"/>
      <c r="P61" s="65"/>
      <c r="Q61" s="65"/>
    </row>
    <row r="62">
      <c r="A62" s="65"/>
      <c r="B62" s="65"/>
      <c r="C62" s="65"/>
      <c r="D62" s="65"/>
      <c r="E62" s="65"/>
      <c r="G62" s="65"/>
      <c r="H62" s="65"/>
      <c r="I62" s="355"/>
      <c r="J62" s="355"/>
      <c r="K62" s="223"/>
      <c r="L62" s="65"/>
      <c r="M62" s="223"/>
      <c r="N62" s="65"/>
      <c r="O62" s="285"/>
      <c r="P62" s="65"/>
      <c r="Q62" s="65"/>
    </row>
    <row r="63">
      <c r="A63" s="65"/>
      <c r="B63" s="65"/>
      <c r="C63" s="65"/>
      <c r="D63" s="65"/>
      <c r="E63" s="65"/>
      <c r="G63" s="65"/>
      <c r="H63" s="65"/>
      <c r="I63" s="355"/>
      <c r="J63" s="355"/>
      <c r="K63" s="223"/>
      <c r="L63" s="65"/>
      <c r="M63" s="223"/>
      <c r="N63" s="65"/>
      <c r="O63" s="285"/>
      <c r="P63" s="65"/>
      <c r="Q63" s="65"/>
    </row>
    <row r="64">
      <c r="A64" s="65"/>
      <c r="B64" s="65"/>
      <c r="C64" s="65"/>
      <c r="D64" s="65"/>
      <c r="E64" s="65"/>
      <c r="G64" s="65"/>
      <c r="H64" s="65"/>
      <c r="I64" s="355"/>
      <c r="J64" s="355"/>
      <c r="K64" s="223"/>
      <c r="L64" s="65"/>
      <c r="M64" s="223"/>
      <c r="N64" s="65"/>
      <c r="O64" s="285"/>
      <c r="P64" s="65"/>
      <c r="Q64" s="65"/>
    </row>
    <row r="65">
      <c r="A65" s="65"/>
      <c r="B65" s="65"/>
      <c r="C65" s="65"/>
      <c r="D65" s="65"/>
      <c r="E65" s="65"/>
      <c r="G65" s="65"/>
      <c r="H65" s="65"/>
      <c r="I65" s="355"/>
      <c r="J65" s="355"/>
      <c r="K65" s="223"/>
      <c r="L65" s="65"/>
      <c r="M65" s="223"/>
      <c r="N65" s="65"/>
      <c r="O65" s="285"/>
      <c r="P65" s="65"/>
      <c r="Q65" s="65"/>
    </row>
    <row r="66">
      <c r="A66" s="65"/>
      <c r="B66" s="65"/>
      <c r="C66" s="65"/>
      <c r="D66" s="65"/>
      <c r="E66" s="65"/>
      <c r="G66" s="65"/>
      <c r="H66" s="65"/>
      <c r="I66" s="355"/>
      <c r="J66" s="355"/>
      <c r="K66" s="223"/>
      <c r="L66" s="65"/>
      <c r="M66" s="223"/>
      <c r="N66" s="65"/>
      <c r="O66" s="285"/>
      <c r="P66" s="65"/>
      <c r="Q66" s="65"/>
    </row>
    <row r="67">
      <c r="A67" s="65"/>
      <c r="B67" s="65"/>
      <c r="C67" s="65"/>
      <c r="D67" s="65"/>
      <c r="E67" s="65"/>
      <c r="G67" s="65"/>
      <c r="H67" s="65"/>
      <c r="I67" s="355"/>
      <c r="J67" s="355"/>
      <c r="K67" s="223"/>
      <c r="L67" s="65"/>
      <c r="M67" s="223"/>
      <c r="N67" s="65"/>
      <c r="O67" s="285"/>
      <c r="P67" s="65"/>
      <c r="Q67" s="65"/>
    </row>
    <row r="68">
      <c r="A68" s="65"/>
      <c r="B68" s="65"/>
      <c r="C68" s="65"/>
      <c r="D68" s="65"/>
      <c r="E68" s="65"/>
      <c r="G68" s="65"/>
      <c r="H68" s="65"/>
      <c r="I68" s="355"/>
      <c r="J68" s="355"/>
      <c r="K68" s="223"/>
      <c r="L68" s="65"/>
      <c r="M68" s="223"/>
      <c r="N68" s="65"/>
      <c r="O68" s="285"/>
      <c r="P68" s="65"/>
      <c r="Q68" s="65"/>
    </row>
    <row r="69">
      <c r="A69" s="65"/>
      <c r="B69" s="65"/>
      <c r="C69" s="65"/>
      <c r="D69" s="65"/>
      <c r="E69" s="65"/>
      <c r="G69" s="65"/>
      <c r="H69" s="65"/>
      <c r="I69" s="355"/>
      <c r="J69" s="355"/>
      <c r="K69" s="223"/>
      <c r="L69" s="65"/>
      <c r="M69" s="223"/>
      <c r="N69" s="65"/>
      <c r="O69" s="285"/>
      <c r="P69" s="65"/>
      <c r="Q69" s="65"/>
    </row>
    <row r="70">
      <c r="A70" s="65"/>
      <c r="B70" s="65"/>
      <c r="C70" s="65"/>
      <c r="D70" s="65"/>
      <c r="E70" s="65"/>
      <c r="G70" s="65"/>
      <c r="H70" s="65"/>
      <c r="I70" s="355"/>
      <c r="J70" s="355"/>
      <c r="K70" s="223"/>
      <c r="L70" s="65"/>
      <c r="M70" s="223"/>
      <c r="N70" s="65"/>
      <c r="O70" s="285"/>
      <c r="P70" s="65"/>
      <c r="Q70" s="65"/>
    </row>
    <row r="71">
      <c r="A71" s="65"/>
      <c r="B71" s="65"/>
      <c r="C71" s="65"/>
      <c r="D71" s="65"/>
      <c r="E71" s="65"/>
      <c r="G71" s="65"/>
      <c r="H71" s="65"/>
      <c r="I71" s="355"/>
      <c r="J71" s="355"/>
      <c r="K71" s="223"/>
      <c r="L71" s="65"/>
      <c r="M71" s="223"/>
      <c r="N71" s="65"/>
      <c r="O71" s="285"/>
      <c r="P71" s="65"/>
      <c r="Q71" s="65"/>
    </row>
    <row r="72">
      <c r="A72" s="65"/>
      <c r="B72" s="65"/>
      <c r="C72" s="65"/>
      <c r="D72" s="65"/>
      <c r="E72" s="65"/>
      <c r="G72" s="65"/>
      <c r="H72" s="65"/>
      <c r="I72" s="355"/>
      <c r="J72" s="355"/>
      <c r="K72" s="223"/>
      <c r="L72" s="65"/>
      <c r="M72" s="223"/>
      <c r="N72" s="65"/>
      <c r="O72" s="285"/>
      <c r="P72" s="65"/>
      <c r="Q72" s="65"/>
    </row>
    <row r="73">
      <c r="A73" s="65"/>
      <c r="B73" s="65"/>
      <c r="C73" s="65"/>
      <c r="D73" s="65"/>
      <c r="E73" s="65"/>
      <c r="G73" s="65"/>
      <c r="H73" s="65"/>
      <c r="I73" s="355"/>
      <c r="J73" s="355"/>
      <c r="K73" s="223"/>
      <c r="L73" s="65"/>
      <c r="M73" s="223"/>
      <c r="N73" s="65"/>
      <c r="O73" s="285"/>
      <c r="P73" s="65"/>
      <c r="Q73" s="65"/>
    </row>
    <row r="74">
      <c r="A74" s="65"/>
      <c r="B74" s="65"/>
      <c r="C74" s="65"/>
      <c r="D74" s="65"/>
      <c r="E74" s="65"/>
      <c r="G74" s="65"/>
      <c r="H74" s="65"/>
      <c r="I74" s="355"/>
      <c r="J74" s="355"/>
      <c r="K74" s="223"/>
      <c r="L74" s="65"/>
      <c r="M74" s="223"/>
      <c r="N74" s="65"/>
      <c r="O74" s="285"/>
      <c r="P74" s="65"/>
      <c r="Q74" s="65"/>
    </row>
    <row r="75">
      <c r="A75" s="65"/>
      <c r="B75" s="65"/>
      <c r="C75" s="65"/>
      <c r="D75" s="65"/>
      <c r="E75" s="65"/>
      <c r="G75" s="65"/>
      <c r="H75" s="65"/>
      <c r="I75" s="355"/>
      <c r="J75" s="355"/>
      <c r="K75" s="223"/>
      <c r="L75" s="65"/>
      <c r="M75" s="223"/>
      <c r="N75" s="65"/>
      <c r="O75" s="285"/>
      <c r="P75" s="65"/>
      <c r="Q75" s="65"/>
    </row>
    <row r="76">
      <c r="A76" s="65"/>
      <c r="B76" s="65"/>
      <c r="C76" s="65"/>
      <c r="D76" s="65"/>
      <c r="E76" s="65"/>
      <c r="G76" s="65"/>
      <c r="H76" s="65"/>
      <c r="I76" s="355"/>
      <c r="J76" s="355"/>
      <c r="K76" s="223"/>
      <c r="L76" s="65"/>
      <c r="M76" s="223"/>
      <c r="N76" s="65"/>
      <c r="O76" s="285"/>
      <c r="P76" s="65"/>
      <c r="Q76" s="65"/>
    </row>
    <row r="77">
      <c r="A77" s="65"/>
      <c r="B77" s="65"/>
      <c r="C77" s="65"/>
      <c r="D77" s="65"/>
      <c r="E77" s="65"/>
      <c r="G77" s="65"/>
      <c r="H77" s="65"/>
      <c r="I77" s="355"/>
      <c r="J77" s="355"/>
      <c r="K77" s="223"/>
      <c r="L77" s="65"/>
      <c r="M77" s="223"/>
      <c r="N77" s="65"/>
      <c r="O77" s="285"/>
      <c r="P77" s="65"/>
      <c r="Q77" s="65"/>
    </row>
    <row r="78">
      <c r="A78" s="65"/>
      <c r="B78" s="65"/>
      <c r="C78" s="65"/>
      <c r="D78" s="65"/>
      <c r="E78" s="65"/>
      <c r="G78" s="65"/>
      <c r="H78" s="65"/>
      <c r="I78" s="355"/>
      <c r="J78" s="355"/>
      <c r="K78" s="223"/>
      <c r="L78" s="65"/>
      <c r="M78" s="223"/>
      <c r="N78" s="65"/>
      <c r="O78" s="285"/>
      <c r="P78" s="65"/>
      <c r="Q78" s="65"/>
    </row>
    <row r="79">
      <c r="A79" s="65"/>
      <c r="B79" s="65"/>
      <c r="C79" s="65"/>
      <c r="D79" s="65"/>
      <c r="E79" s="65"/>
      <c r="G79" s="65"/>
      <c r="H79" s="65"/>
      <c r="I79" s="355"/>
      <c r="J79" s="355"/>
      <c r="K79" s="223"/>
      <c r="L79" s="65"/>
      <c r="M79" s="223"/>
      <c r="N79" s="65"/>
      <c r="O79" s="285"/>
      <c r="P79" s="65"/>
      <c r="Q79" s="65"/>
    </row>
    <row r="80">
      <c r="A80" s="65"/>
      <c r="B80" s="65"/>
      <c r="C80" s="65"/>
      <c r="D80" s="65"/>
      <c r="E80" s="65"/>
      <c r="G80" s="65"/>
      <c r="H80" s="65"/>
      <c r="I80" s="355"/>
      <c r="J80" s="355"/>
      <c r="K80" s="223"/>
      <c r="L80" s="65"/>
      <c r="M80" s="223"/>
      <c r="N80" s="65"/>
      <c r="O80" s="285"/>
      <c r="P80" s="65"/>
      <c r="Q80" s="65"/>
    </row>
    <row r="81">
      <c r="A81" s="65"/>
      <c r="B81" s="65"/>
      <c r="C81" s="65"/>
      <c r="D81" s="65"/>
      <c r="E81" s="65"/>
      <c r="G81" s="65"/>
      <c r="H81" s="65"/>
      <c r="I81" s="355"/>
      <c r="J81" s="355"/>
      <c r="K81" s="223"/>
      <c r="L81" s="65"/>
      <c r="M81" s="223"/>
      <c r="N81" s="65"/>
      <c r="O81" s="285"/>
      <c r="P81" s="65"/>
      <c r="Q81" s="65"/>
    </row>
    <row r="82">
      <c r="A82" s="65"/>
      <c r="B82" s="65"/>
      <c r="C82" s="65"/>
      <c r="D82" s="65"/>
      <c r="E82" s="65"/>
      <c r="G82" s="65"/>
      <c r="H82" s="65"/>
      <c r="I82" s="355"/>
      <c r="J82" s="355"/>
      <c r="K82" s="223"/>
      <c r="L82" s="65"/>
      <c r="M82" s="223"/>
      <c r="N82" s="65"/>
      <c r="O82" s="285"/>
      <c r="P82" s="65"/>
      <c r="Q82" s="65"/>
    </row>
    <row r="83">
      <c r="A83" s="65"/>
      <c r="B83" s="65"/>
      <c r="C83" s="65"/>
      <c r="D83" s="65"/>
      <c r="E83" s="65"/>
      <c r="G83" s="65"/>
      <c r="H83" s="65"/>
      <c r="I83" s="355"/>
      <c r="J83" s="355"/>
      <c r="K83" s="223"/>
      <c r="L83" s="65"/>
      <c r="M83" s="223"/>
      <c r="N83" s="65"/>
      <c r="O83" s="285"/>
      <c r="P83" s="65"/>
      <c r="Q83" s="65"/>
    </row>
    <row r="84">
      <c r="A84" s="65"/>
      <c r="B84" s="65"/>
      <c r="C84" s="65"/>
      <c r="D84" s="65"/>
      <c r="E84" s="65"/>
      <c r="G84" s="65"/>
      <c r="H84" s="65"/>
      <c r="I84" s="355"/>
      <c r="J84" s="355"/>
      <c r="K84" s="223"/>
      <c r="L84" s="65"/>
      <c r="M84" s="223"/>
      <c r="N84" s="65"/>
      <c r="O84" s="285"/>
      <c r="P84" s="65"/>
      <c r="Q84" s="65"/>
    </row>
    <row r="85">
      <c r="A85" s="65"/>
      <c r="B85" s="65"/>
      <c r="C85" s="65"/>
      <c r="D85" s="65"/>
      <c r="E85" s="65"/>
      <c r="G85" s="65"/>
      <c r="H85" s="65"/>
      <c r="I85" s="355"/>
      <c r="J85" s="355"/>
      <c r="K85" s="223"/>
      <c r="L85" s="65"/>
      <c r="M85" s="223"/>
      <c r="N85" s="65"/>
      <c r="O85" s="285"/>
      <c r="P85" s="65"/>
      <c r="Q85" s="65"/>
    </row>
    <row r="86">
      <c r="A86" s="65"/>
      <c r="B86" s="65"/>
      <c r="C86" s="65"/>
      <c r="D86" s="65"/>
      <c r="E86" s="65"/>
      <c r="G86" s="65"/>
      <c r="H86" s="65"/>
      <c r="I86" s="355"/>
      <c r="J86" s="355"/>
      <c r="K86" s="223"/>
      <c r="L86" s="65"/>
      <c r="M86" s="223"/>
      <c r="N86" s="65"/>
      <c r="O86" s="285"/>
      <c r="P86" s="65"/>
      <c r="Q86" s="65"/>
    </row>
    <row r="87">
      <c r="A87" s="65"/>
      <c r="B87" s="65"/>
      <c r="C87" s="65"/>
      <c r="D87" s="65"/>
      <c r="E87" s="65"/>
      <c r="G87" s="65"/>
      <c r="H87" s="65"/>
      <c r="I87" s="355"/>
      <c r="J87" s="355"/>
      <c r="K87" s="223"/>
      <c r="L87" s="65"/>
      <c r="M87" s="223"/>
      <c r="N87" s="65"/>
      <c r="O87" s="285"/>
      <c r="P87" s="65"/>
      <c r="Q87" s="65"/>
    </row>
    <row r="88">
      <c r="A88" s="65"/>
      <c r="B88" s="65"/>
      <c r="C88" s="65"/>
      <c r="D88" s="65"/>
      <c r="E88" s="65"/>
      <c r="G88" s="65"/>
      <c r="H88" s="65"/>
      <c r="I88" s="355"/>
      <c r="J88" s="355"/>
      <c r="K88" s="223"/>
      <c r="L88" s="65"/>
      <c r="M88" s="223"/>
      <c r="N88" s="65"/>
      <c r="O88" s="285"/>
      <c r="P88" s="65"/>
      <c r="Q88" s="65"/>
    </row>
    <row r="89">
      <c r="A89" s="65"/>
      <c r="B89" s="65"/>
      <c r="C89" s="65"/>
      <c r="D89" s="65"/>
      <c r="E89" s="65"/>
      <c r="G89" s="65"/>
      <c r="H89" s="65"/>
      <c r="I89" s="355"/>
      <c r="J89" s="355"/>
      <c r="K89" s="223"/>
      <c r="L89" s="65"/>
      <c r="M89" s="223"/>
      <c r="N89" s="65"/>
      <c r="O89" s="285"/>
      <c r="P89" s="65"/>
      <c r="Q89" s="65"/>
    </row>
    <row r="90">
      <c r="A90" s="65"/>
      <c r="B90" s="65"/>
      <c r="C90" s="65"/>
      <c r="D90" s="65"/>
      <c r="E90" s="65"/>
      <c r="G90" s="65"/>
      <c r="H90" s="65"/>
      <c r="I90" s="355"/>
      <c r="J90" s="355"/>
      <c r="K90" s="223"/>
      <c r="L90" s="65"/>
      <c r="M90" s="223"/>
      <c r="N90" s="65"/>
      <c r="O90" s="285"/>
      <c r="P90" s="65"/>
      <c r="Q90" s="65"/>
    </row>
    <row r="91">
      <c r="A91" s="65"/>
      <c r="B91" s="65"/>
      <c r="C91" s="65"/>
      <c r="D91" s="65"/>
      <c r="E91" s="65"/>
      <c r="G91" s="65"/>
      <c r="H91" s="65"/>
      <c r="I91" s="355"/>
      <c r="J91" s="355"/>
      <c r="K91" s="223"/>
      <c r="L91" s="65"/>
      <c r="M91" s="223"/>
      <c r="N91" s="65"/>
      <c r="O91" s="285"/>
      <c r="P91" s="65"/>
      <c r="Q91" s="65"/>
    </row>
    <row r="92">
      <c r="A92" s="65"/>
      <c r="B92" s="65"/>
      <c r="C92" s="65"/>
      <c r="D92" s="65"/>
      <c r="E92" s="65"/>
      <c r="G92" s="65"/>
      <c r="H92" s="65"/>
      <c r="I92" s="355"/>
      <c r="J92" s="355"/>
      <c r="K92" s="223"/>
      <c r="L92" s="65"/>
      <c r="M92" s="223"/>
      <c r="N92" s="65"/>
      <c r="O92" s="285"/>
      <c r="P92" s="65"/>
      <c r="Q92" s="65"/>
    </row>
    <row r="93">
      <c r="A93" s="65"/>
      <c r="B93" s="65"/>
      <c r="C93" s="65"/>
      <c r="D93" s="65"/>
      <c r="E93" s="65"/>
      <c r="G93" s="65"/>
      <c r="H93" s="65"/>
      <c r="I93" s="355"/>
      <c r="J93" s="355"/>
      <c r="K93" s="223"/>
      <c r="L93" s="65"/>
      <c r="M93" s="223"/>
      <c r="N93" s="65"/>
      <c r="O93" s="285"/>
      <c r="P93" s="65"/>
      <c r="Q93" s="65"/>
    </row>
    <row r="94">
      <c r="A94" s="65"/>
      <c r="B94" s="65"/>
      <c r="C94" s="65"/>
      <c r="D94" s="65"/>
      <c r="E94" s="65"/>
      <c r="G94" s="65"/>
      <c r="H94" s="65"/>
      <c r="I94" s="355"/>
      <c r="J94" s="355"/>
      <c r="K94" s="223"/>
      <c r="L94" s="65"/>
      <c r="M94" s="223"/>
      <c r="N94" s="65"/>
      <c r="O94" s="285"/>
      <c r="P94" s="65"/>
      <c r="Q94" s="65"/>
    </row>
    <row r="95">
      <c r="A95" s="65"/>
      <c r="B95" s="65"/>
      <c r="C95" s="65"/>
      <c r="D95" s="65"/>
      <c r="E95" s="65"/>
      <c r="G95" s="65"/>
      <c r="H95" s="65"/>
      <c r="I95" s="355"/>
      <c r="J95" s="355"/>
      <c r="K95" s="223"/>
      <c r="L95" s="65"/>
      <c r="M95" s="223"/>
      <c r="N95" s="65"/>
      <c r="O95" s="285"/>
      <c r="P95" s="65"/>
      <c r="Q95" s="65"/>
    </row>
    <row r="96">
      <c r="A96" s="65"/>
      <c r="B96" s="65"/>
      <c r="C96" s="65"/>
      <c r="D96" s="65"/>
      <c r="E96" s="65"/>
      <c r="G96" s="65"/>
      <c r="H96" s="65"/>
      <c r="I96" s="355"/>
      <c r="J96" s="355"/>
      <c r="K96" s="223"/>
      <c r="L96" s="65"/>
      <c r="M96" s="223"/>
      <c r="N96" s="65"/>
      <c r="O96" s="285"/>
      <c r="P96" s="65"/>
      <c r="Q96" s="65"/>
    </row>
    <row r="97">
      <c r="A97" s="65"/>
      <c r="B97" s="65"/>
      <c r="C97" s="65"/>
      <c r="D97" s="65"/>
      <c r="E97" s="65"/>
      <c r="G97" s="65"/>
      <c r="H97" s="65"/>
      <c r="I97" s="355"/>
      <c r="J97" s="355"/>
      <c r="K97" s="223"/>
      <c r="L97" s="65"/>
      <c r="M97" s="223"/>
      <c r="N97" s="65"/>
      <c r="O97" s="285"/>
      <c r="P97" s="65"/>
      <c r="Q97" s="65"/>
    </row>
    <row r="98">
      <c r="A98" s="65"/>
      <c r="B98" s="65"/>
      <c r="C98" s="65"/>
      <c r="D98" s="65"/>
      <c r="E98" s="65"/>
      <c r="G98" s="65"/>
      <c r="H98" s="65"/>
      <c r="I98" s="355"/>
      <c r="J98" s="355"/>
      <c r="K98" s="223"/>
      <c r="L98" s="65"/>
      <c r="M98" s="223"/>
      <c r="N98" s="65"/>
      <c r="O98" s="285"/>
      <c r="P98" s="65"/>
      <c r="Q98" s="65"/>
    </row>
    <row r="99">
      <c r="A99" s="65"/>
      <c r="B99" s="65"/>
      <c r="C99" s="65"/>
      <c r="D99" s="65"/>
      <c r="E99" s="65"/>
      <c r="G99" s="65"/>
      <c r="H99" s="65"/>
      <c r="I99" s="355"/>
      <c r="J99" s="355"/>
      <c r="K99" s="223"/>
      <c r="L99" s="65"/>
      <c r="M99" s="223"/>
      <c r="N99" s="65"/>
      <c r="O99" s="285"/>
      <c r="P99" s="65"/>
      <c r="Q99" s="65"/>
    </row>
    <row r="100">
      <c r="A100" s="65"/>
      <c r="B100" s="65"/>
      <c r="C100" s="65"/>
      <c r="D100" s="65"/>
      <c r="E100" s="65"/>
      <c r="G100" s="65"/>
      <c r="H100" s="65"/>
      <c r="I100" s="355"/>
      <c r="J100" s="355"/>
      <c r="K100" s="223"/>
      <c r="L100" s="65"/>
      <c r="M100" s="223"/>
      <c r="N100" s="65"/>
      <c r="O100" s="285"/>
      <c r="P100" s="65"/>
      <c r="Q100" s="65"/>
    </row>
    <row r="101">
      <c r="A101" s="65"/>
      <c r="B101" s="65"/>
      <c r="C101" s="65"/>
      <c r="D101" s="65"/>
      <c r="E101" s="65"/>
      <c r="G101" s="65"/>
      <c r="H101" s="65"/>
      <c r="I101" s="355"/>
      <c r="J101" s="355"/>
      <c r="K101" s="223"/>
      <c r="L101" s="65"/>
      <c r="M101" s="223"/>
      <c r="N101" s="65"/>
      <c r="O101" s="285"/>
      <c r="P101" s="65"/>
      <c r="Q101" s="65"/>
    </row>
    <row r="102">
      <c r="A102" s="65"/>
      <c r="B102" s="65"/>
      <c r="C102" s="65"/>
      <c r="D102" s="65"/>
      <c r="E102" s="65"/>
      <c r="G102" s="65"/>
      <c r="H102" s="65"/>
      <c r="I102" s="355"/>
      <c r="J102" s="355"/>
      <c r="K102" s="223"/>
      <c r="L102" s="65"/>
      <c r="M102" s="223"/>
      <c r="N102" s="65"/>
      <c r="O102" s="285"/>
      <c r="P102" s="65"/>
      <c r="Q102" s="65"/>
    </row>
    <row r="103">
      <c r="A103" s="65"/>
      <c r="B103" s="65"/>
      <c r="C103" s="65"/>
      <c r="D103" s="65"/>
      <c r="E103" s="65"/>
      <c r="G103" s="65"/>
      <c r="H103" s="65"/>
      <c r="I103" s="355"/>
      <c r="J103" s="355"/>
      <c r="K103" s="223"/>
      <c r="L103" s="65"/>
      <c r="M103" s="223"/>
      <c r="N103" s="65"/>
      <c r="O103" s="285"/>
      <c r="P103" s="65"/>
      <c r="Q103" s="65"/>
    </row>
    <row r="104">
      <c r="A104" s="65"/>
      <c r="B104" s="65"/>
      <c r="C104" s="65"/>
      <c r="D104" s="65"/>
      <c r="E104" s="65"/>
      <c r="G104" s="65"/>
      <c r="H104" s="65"/>
      <c r="I104" s="355"/>
      <c r="J104" s="355"/>
      <c r="K104" s="223"/>
      <c r="L104" s="65"/>
      <c r="M104" s="223"/>
      <c r="N104" s="65"/>
      <c r="O104" s="285"/>
      <c r="P104" s="65"/>
      <c r="Q104" s="65"/>
    </row>
    <row r="105">
      <c r="A105" s="65"/>
      <c r="B105" s="65"/>
      <c r="C105" s="65"/>
      <c r="D105" s="65"/>
      <c r="E105" s="65"/>
      <c r="G105" s="65"/>
      <c r="H105" s="65"/>
      <c r="I105" s="355"/>
      <c r="J105" s="355"/>
      <c r="K105" s="223"/>
      <c r="L105" s="65"/>
      <c r="M105" s="223"/>
      <c r="N105" s="65"/>
      <c r="O105" s="285"/>
      <c r="P105" s="65"/>
      <c r="Q105" s="65"/>
    </row>
    <row r="106">
      <c r="A106" s="65"/>
      <c r="B106" s="65"/>
      <c r="C106" s="65"/>
      <c r="D106" s="65"/>
      <c r="E106" s="65"/>
      <c r="G106" s="65"/>
      <c r="H106" s="65"/>
      <c r="I106" s="355"/>
      <c r="J106" s="355"/>
      <c r="K106" s="223"/>
      <c r="L106" s="65"/>
      <c r="M106" s="223"/>
      <c r="N106" s="65"/>
      <c r="O106" s="285"/>
      <c r="P106" s="65"/>
      <c r="Q106" s="65"/>
    </row>
    <row r="107">
      <c r="A107" s="65"/>
      <c r="B107" s="65"/>
      <c r="C107" s="65"/>
      <c r="D107" s="65"/>
      <c r="E107" s="65"/>
      <c r="G107" s="65"/>
      <c r="H107" s="65"/>
      <c r="I107" s="355"/>
      <c r="J107" s="355"/>
      <c r="K107" s="223"/>
      <c r="L107" s="65"/>
      <c r="M107" s="223"/>
      <c r="N107" s="65"/>
      <c r="O107" s="285"/>
      <c r="P107" s="65"/>
      <c r="Q107" s="65"/>
    </row>
    <row r="108">
      <c r="A108" s="65"/>
      <c r="B108" s="65"/>
      <c r="C108" s="65"/>
      <c r="D108" s="65"/>
      <c r="E108" s="65"/>
      <c r="G108" s="65"/>
      <c r="H108" s="65"/>
      <c r="I108" s="355"/>
      <c r="J108" s="355"/>
      <c r="K108" s="223"/>
      <c r="L108" s="65"/>
      <c r="M108" s="223"/>
      <c r="N108" s="65"/>
      <c r="O108" s="285"/>
      <c r="P108" s="65"/>
      <c r="Q108" s="65"/>
    </row>
    <row r="109">
      <c r="A109" s="65"/>
      <c r="B109" s="65"/>
      <c r="C109" s="65"/>
      <c r="D109" s="65"/>
      <c r="E109" s="65"/>
      <c r="G109" s="65"/>
      <c r="H109" s="65"/>
      <c r="I109" s="355"/>
      <c r="J109" s="355"/>
      <c r="K109" s="223"/>
      <c r="L109" s="65"/>
      <c r="M109" s="223"/>
      <c r="N109" s="65"/>
      <c r="O109" s="285"/>
      <c r="P109" s="65"/>
      <c r="Q109" s="65"/>
    </row>
    <row r="110">
      <c r="A110" s="65"/>
      <c r="B110" s="65"/>
      <c r="C110" s="65"/>
      <c r="D110" s="65"/>
      <c r="E110" s="65"/>
      <c r="G110" s="65"/>
      <c r="H110" s="65"/>
      <c r="I110" s="355"/>
      <c r="J110" s="355"/>
      <c r="K110" s="223"/>
      <c r="L110" s="65"/>
      <c r="M110" s="223"/>
      <c r="N110" s="65"/>
      <c r="O110" s="285"/>
      <c r="P110" s="65"/>
      <c r="Q110" s="65"/>
    </row>
    <row r="111">
      <c r="A111" s="65"/>
      <c r="B111" s="65"/>
      <c r="C111" s="65"/>
      <c r="D111" s="65"/>
      <c r="E111" s="65"/>
      <c r="G111" s="65"/>
      <c r="H111" s="65"/>
      <c r="I111" s="355"/>
      <c r="J111" s="355"/>
      <c r="K111" s="223"/>
      <c r="L111" s="65"/>
      <c r="M111" s="223"/>
      <c r="N111" s="65"/>
      <c r="O111" s="285"/>
      <c r="P111" s="65"/>
      <c r="Q111" s="65"/>
    </row>
    <row r="112">
      <c r="A112" s="65"/>
      <c r="B112" s="65"/>
      <c r="C112" s="65"/>
      <c r="D112" s="65"/>
      <c r="E112" s="65"/>
      <c r="G112" s="65"/>
      <c r="H112" s="65"/>
      <c r="I112" s="355"/>
      <c r="J112" s="355"/>
      <c r="K112" s="223"/>
      <c r="L112" s="65"/>
      <c r="M112" s="223"/>
      <c r="N112" s="65"/>
      <c r="O112" s="285"/>
      <c r="P112" s="65"/>
      <c r="Q112" s="65"/>
    </row>
    <row r="113">
      <c r="A113" s="65"/>
      <c r="B113" s="65"/>
      <c r="C113" s="65"/>
      <c r="D113" s="65"/>
      <c r="E113" s="65"/>
      <c r="G113" s="65"/>
      <c r="H113" s="65"/>
      <c r="I113" s="355"/>
      <c r="J113" s="355"/>
      <c r="K113" s="223"/>
      <c r="L113" s="65"/>
      <c r="M113" s="223"/>
      <c r="N113" s="65"/>
      <c r="O113" s="285"/>
      <c r="P113" s="65"/>
      <c r="Q113" s="65"/>
    </row>
    <row r="114">
      <c r="A114" s="65"/>
      <c r="B114" s="65"/>
      <c r="C114" s="65"/>
      <c r="D114" s="65"/>
      <c r="E114" s="65"/>
      <c r="G114" s="65"/>
      <c r="H114" s="65"/>
      <c r="I114" s="355"/>
      <c r="J114" s="355"/>
      <c r="K114" s="223"/>
      <c r="L114" s="65"/>
      <c r="M114" s="223"/>
      <c r="N114" s="65"/>
      <c r="O114" s="285"/>
      <c r="P114" s="65"/>
      <c r="Q114" s="65"/>
    </row>
    <row r="115">
      <c r="A115" s="65"/>
      <c r="B115" s="65"/>
      <c r="C115" s="65"/>
      <c r="D115" s="65"/>
      <c r="E115" s="65"/>
      <c r="G115" s="65"/>
      <c r="H115" s="65"/>
      <c r="I115" s="355"/>
      <c r="J115" s="355"/>
      <c r="K115" s="223"/>
      <c r="L115" s="65"/>
      <c r="M115" s="223"/>
      <c r="N115" s="65"/>
      <c r="O115" s="285"/>
      <c r="P115" s="65"/>
      <c r="Q115" s="65"/>
    </row>
    <row r="116">
      <c r="A116" s="65"/>
      <c r="B116" s="65"/>
      <c r="C116" s="65"/>
      <c r="D116" s="65"/>
      <c r="E116" s="65"/>
      <c r="G116" s="65"/>
      <c r="H116" s="65"/>
      <c r="I116" s="355"/>
      <c r="J116" s="355"/>
      <c r="K116" s="223"/>
      <c r="L116" s="65"/>
      <c r="M116" s="223"/>
      <c r="N116" s="65"/>
      <c r="O116" s="285"/>
      <c r="P116" s="65"/>
      <c r="Q116" s="65"/>
    </row>
    <row r="117">
      <c r="A117" s="65"/>
      <c r="B117" s="65"/>
      <c r="C117" s="65"/>
      <c r="D117" s="65"/>
      <c r="E117" s="65"/>
      <c r="G117" s="65"/>
      <c r="H117" s="65"/>
      <c r="I117" s="355"/>
      <c r="J117" s="355"/>
      <c r="K117" s="223"/>
      <c r="L117" s="65"/>
      <c r="M117" s="223"/>
      <c r="N117" s="65"/>
      <c r="O117" s="285"/>
      <c r="P117" s="65"/>
      <c r="Q117" s="65"/>
    </row>
    <row r="118">
      <c r="A118" s="65"/>
      <c r="B118" s="65"/>
      <c r="C118" s="65"/>
      <c r="D118" s="65"/>
      <c r="E118" s="65"/>
      <c r="G118" s="65"/>
      <c r="H118" s="65"/>
      <c r="I118" s="355"/>
      <c r="J118" s="355"/>
      <c r="K118" s="223"/>
      <c r="L118" s="65"/>
      <c r="M118" s="223"/>
      <c r="N118" s="65"/>
      <c r="O118" s="285"/>
      <c r="P118" s="65"/>
      <c r="Q118" s="65"/>
    </row>
    <row r="119">
      <c r="A119" s="65"/>
      <c r="B119" s="65"/>
      <c r="C119" s="65"/>
      <c r="D119" s="65"/>
      <c r="E119" s="65"/>
      <c r="G119" s="65"/>
      <c r="H119" s="65"/>
      <c r="I119" s="355"/>
      <c r="J119" s="355"/>
      <c r="K119" s="223"/>
      <c r="L119" s="65"/>
      <c r="M119" s="223"/>
      <c r="N119" s="65"/>
      <c r="O119" s="285"/>
      <c r="P119" s="65"/>
      <c r="Q119" s="65"/>
    </row>
    <row r="120">
      <c r="A120" s="65"/>
      <c r="B120" s="65"/>
      <c r="C120" s="65"/>
      <c r="D120" s="65"/>
      <c r="E120" s="65"/>
      <c r="G120" s="65"/>
      <c r="H120" s="65"/>
      <c r="I120" s="355"/>
      <c r="J120" s="355"/>
      <c r="K120" s="223"/>
      <c r="L120" s="65"/>
      <c r="M120" s="223"/>
      <c r="N120" s="65"/>
      <c r="O120" s="285"/>
      <c r="P120" s="65"/>
      <c r="Q120" s="65"/>
    </row>
    <row r="121">
      <c r="A121" s="65"/>
      <c r="B121" s="65"/>
      <c r="C121" s="65"/>
      <c r="D121" s="65"/>
      <c r="E121" s="65"/>
      <c r="G121" s="65"/>
      <c r="H121" s="65"/>
      <c r="I121" s="355"/>
      <c r="J121" s="355"/>
      <c r="K121" s="223"/>
      <c r="L121" s="65"/>
      <c r="M121" s="223"/>
      <c r="N121" s="65"/>
      <c r="O121" s="285"/>
      <c r="P121" s="65"/>
      <c r="Q121" s="65"/>
    </row>
    <row r="122">
      <c r="A122" s="65"/>
      <c r="B122" s="65"/>
      <c r="C122" s="65"/>
      <c r="D122" s="65"/>
      <c r="E122" s="65"/>
      <c r="G122" s="65"/>
      <c r="H122" s="65"/>
      <c r="I122" s="355"/>
      <c r="J122" s="355"/>
      <c r="K122" s="223"/>
      <c r="L122" s="65"/>
      <c r="M122" s="223"/>
      <c r="N122" s="65"/>
      <c r="O122" s="285"/>
      <c r="P122" s="65"/>
      <c r="Q122" s="65"/>
    </row>
    <row r="123">
      <c r="A123" s="65"/>
      <c r="B123" s="65"/>
      <c r="C123" s="65"/>
      <c r="D123" s="65"/>
      <c r="E123" s="65"/>
      <c r="G123" s="65"/>
      <c r="H123" s="65"/>
      <c r="I123" s="355"/>
      <c r="J123" s="355"/>
      <c r="K123" s="223"/>
      <c r="L123" s="65"/>
      <c r="M123" s="223"/>
      <c r="N123" s="65"/>
      <c r="O123" s="285"/>
      <c r="P123" s="65"/>
      <c r="Q123" s="65"/>
    </row>
    <row r="124">
      <c r="A124" s="65"/>
      <c r="B124" s="65"/>
      <c r="C124" s="65"/>
      <c r="D124" s="65"/>
      <c r="E124" s="65"/>
      <c r="G124" s="65"/>
      <c r="H124" s="65"/>
      <c r="I124" s="355"/>
      <c r="J124" s="355"/>
      <c r="K124" s="223"/>
      <c r="L124" s="65"/>
      <c r="M124" s="223"/>
      <c r="N124" s="65"/>
      <c r="O124" s="285"/>
      <c r="P124" s="65"/>
      <c r="Q124" s="65"/>
    </row>
    <row r="125">
      <c r="A125" s="65"/>
      <c r="B125" s="65"/>
      <c r="C125" s="65"/>
      <c r="D125" s="65"/>
      <c r="E125" s="65"/>
      <c r="G125" s="65"/>
      <c r="H125" s="65"/>
      <c r="I125" s="355"/>
      <c r="J125" s="355"/>
      <c r="K125" s="223"/>
      <c r="L125" s="65"/>
      <c r="M125" s="223"/>
      <c r="N125" s="65"/>
      <c r="O125" s="285"/>
      <c r="P125" s="65"/>
      <c r="Q125" s="65"/>
    </row>
    <row r="126">
      <c r="A126" s="65"/>
      <c r="B126" s="65"/>
      <c r="C126" s="65"/>
      <c r="D126" s="65"/>
      <c r="E126" s="65"/>
      <c r="G126" s="65"/>
      <c r="H126" s="65"/>
      <c r="I126" s="355"/>
      <c r="J126" s="355"/>
      <c r="K126" s="223"/>
      <c r="L126" s="65"/>
      <c r="M126" s="223"/>
      <c r="N126" s="65"/>
      <c r="O126" s="285"/>
      <c r="P126" s="65"/>
      <c r="Q126" s="65"/>
    </row>
    <row r="127">
      <c r="A127" s="65"/>
      <c r="B127" s="65"/>
      <c r="C127" s="65"/>
      <c r="D127" s="65"/>
      <c r="E127" s="65"/>
      <c r="G127" s="65"/>
      <c r="H127" s="65"/>
      <c r="I127" s="355"/>
      <c r="J127" s="355"/>
      <c r="K127" s="223"/>
      <c r="L127" s="65"/>
      <c r="M127" s="223"/>
      <c r="N127" s="65"/>
      <c r="O127" s="285"/>
      <c r="P127" s="65"/>
      <c r="Q127" s="65"/>
    </row>
    <row r="128">
      <c r="A128" s="65"/>
      <c r="B128" s="65"/>
      <c r="C128" s="65"/>
      <c r="D128" s="65"/>
      <c r="E128" s="65"/>
      <c r="G128" s="65"/>
      <c r="H128" s="65"/>
      <c r="I128" s="355"/>
      <c r="J128" s="355"/>
      <c r="K128" s="223"/>
      <c r="L128" s="65"/>
      <c r="M128" s="223"/>
      <c r="N128" s="65"/>
      <c r="O128" s="285"/>
      <c r="P128" s="65"/>
      <c r="Q128" s="65"/>
    </row>
    <row r="129">
      <c r="A129" s="65"/>
      <c r="B129" s="65"/>
      <c r="C129" s="65"/>
      <c r="D129" s="65"/>
      <c r="E129" s="65"/>
      <c r="G129" s="65"/>
      <c r="H129" s="65"/>
      <c r="I129" s="355"/>
      <c r="J129" s="355"/>
      <c r="K129" s="223"/>
      <c r="L129" s="65"/>
      <c r="M129" s="223"/>
      <c r="N129" s="65"/>
      <c r="O129" s="285"/>
      <c r="P129" s="65"/>
      <c r="Q129" s="65"/>
    </row>
    <row r="130">
      <c r="A130" s="65"/>
      <c r="B130" s="65"/>
      <c r="C130" s="65"/>
      <c r="D130" s="65"/>
      <c r="E130" s="65"/>
      <c r="G130" s="65"/>
      <c r="H130" s="65"/>
      <c r="I130" s="355"/>
      <c r="J130" s="355"/>
      <c r="K130" s="223"/>
      <c r="L130" s="65"/>
      <c r="M130" s="223"/>
      <c r="N130" s="65"/>
      <c r="O130" s="285"/>
      <c r="P130" s="65"/>
      <c r="Q130" s="65"/>
    </row>
    <row r="131">
      <c r="A131" s="65"/>
      <c r="B131" s="65"/>
      <c r="C131" s="65"/>
      <c r="D131" s="65"/>
      <c r="E131" s="65"/>
      <c r="G131" s="65"/>
      <c r="H131" s="65"/>
      <c r="I131" s="355"/>
      <c r="J131" s="355"/>
      <c r="K131" s="223"/>
      <c r="L131" s="65"/>
      <c r="M131" s="223"/>
      <c r="N131" s="65"/>
      <c r="O131" s="285"/>
      <c r="P131" s="65"/>
      <c r="Q131" s="65"/>
    </row>
    <row r="132">
      <c r="A132" s="65"/>
      <c r="B132" s="65"/>
      <c r="C132" s="65"/>
      <c r="D132" s="65"/>
      <c r="E132" s="65"/>
      <c r="G132" s="65"/>
      <c r="H132" s="65"/>
      <c r="I132" s="355"/>
      <c r="J132" s="355"/>
      <c r="K132" s="223"/>
      <c r="L132" s="65"/>
      <c r="M132" s="223"/>
      <c r="N132" s="65"/>
      <c r="O132" s="285"/>
      <c r="P132" s="65"/>
      <c r="Q132" s="65"/>
    </row>
    <row r="133">
      <c r="A133" s="65"/>
      <c r="B133" s="65"/>
      <c r="C133" s="65"/>
      <c r="D133" s="65"/>
      <c r="E133" s="65"/>
      <c r="G133" s="65"/>
      <c r="H133" s="65"/>
      <c r="I133" s="355"/>
      <c r="J133" s="355"/>
      <c r="K133" s="223"/>
      <c r="L133" s="65"/>
      <c r="M133" s="223"/>
      <c r="N133" s="65"/>
      <c r="O133" s="285"/>
      <c r="P133" s="65"/>
      <c r="Q133" s="65"/>
    </row>
    <row r="134">
      <c r="A134" s="65"/>
      <c r="B134" s="65"/>
      <c r="C134" s="65"/>
      <c r="D134" s="65"/>
      <c r="E134" s="65"/>
      <c r="G134" s="65"/>
      <c r="H134" s="65"/>
      <c r="I134" s="355"/>
      <c r="J134" s="355"/>
      <c r="K134" s="223"/>
      <c r="L134" s="65"/>
      <c r="M134" s="223"/>
      <c r="N134" s="65"/>
      <c r="O134" s="285"/>
      <c r="P134" s="65"/>
      <c r="Q134" s="65"/>
    </row>
    <row r="135">
      <c r="A135" s="65"/>
      <c r="B135" s="65"/>
      <c r="C135" s="65"/>
      <c r="D135" s="65"/>
      <c r="E135" s="65"/>
      <c r="G135" s="65"/>
      <c r="H135" s="65"/>
      <c r="I135" s="355"/>
      <c r="J135" s="355"/>
      <c r="K135" s="223"/>
      <c r="L135" s="65"/>
      <c r="M135" s="223"/>
      <c r="N135" s="65"/>
      <c r="O135" s="285"/>
      <c r="P135" s="65"/>
      <c r="Q135" s="65"/>
    </row>
    <row r="136">
      <c r="A136" s="65"/>
      <c r="B136" s="65"/>
      <c r="C136" s="65"/>
      <c r="D136" s="65"/>
      <c r="E136" s="65"/>
      <c r="G136" s="65"/>
      <c r="H136" s="65"/>
      <c r="I136" s="355"/>
      <c r="J136" s="355"/>
      <c r="K136" s="223"/>
      <c r="L136" s="65"/>
      <c r="M136" s="223"/>
      <c r="N136" s="65"/>
      <c r="O136" s="285"/>
      <c r="P136" s="65"/>
      <c r="Q136" s="65"/>
    </row>
    <row r="137">
      <c r="A137" s="65"/>
      <c r="B137" s="65"/>
      <c r="C137" s="65"/>
      <c r="D137" s="65"/>
      <c r="E137" s="65"/>
      <c r="G137" s="65"/>
      <c r="H137" s="65"/>
      <c r="I137" s="355"/>
      <c r="J137" s="355"/>
      <c r="K137" s="223"/>
      <c r="L137" s="65"/>
      <c r="M137" s="223"/>
      <c r="N137" s="65"/>
      <c r="O137" s="285"/>
      <c r="P137" s="65"/>
      <c r="Q137" s="65"/>
    </row>
    <row r="138">
      <c r="A138" s="65"/>
      <c r="B138" s="65"/>
      <c r="C138" s="65"/>
      <c r="D138" s="65"/>
      <c r="E138" s="65"/>
      <c r="G138" s="65"/>
      <c r="H138" s="65"/>
      <c r="I138" s="355"/>
      <c r="J138" s="355"/>
      <c r="K138" s="223"/>
      <c r="L138" s="65"/>
      <c r="M138" s="223"/>
      <c r="N138" s="65"/>
      <c r="O138" s="285"/>
      <c r="P138" s="65"/>
      <c r="Q138" s="65"/>
    </row>
    <row r="139">
      <c r="A139" s="65"/>
      <c r="B139" s="65"/>
      <c r="C139" s="65"/>
      <c r="D139" s="65"/>
      <c r="E139" s="65"/>
      <c r="G139" s="65"/>
      <c r="H139" s="65"/>
      <c r="I139" s="355"/>
      <c r="J139" s="355"/>
      <c r="K139" s="223"/>
      <c r="L139" s="65"/>
      <c r="M139" s="223"/>
      <c r="N139" s="65"/>
      <c r="O139" s="285"/>
      <c r="P139" s="65"/>
      <c r="Q139" s="65"/>
    </row>
    <row r="140">
      <c r="A140" s="65"/>
      <c r="B140" s="65"/>
      <c r="C140" s="65"/>
      <c r="D140" s="65"/>
      <c r="E140" s="65"/>
      <c r="G140" s="65"/>
      <c r="H140" s="65"/>
      <c r="I140" s="355"/>
      <c r="J140" s="355"/>
      <c r="K140" s="223"/>
      <c r="L140" s="65"/>
      <c r="M140" s="223"/>
      <c r="N140" s="65"/>
      <c r="O140" s="285"/>
      <c r="P140" s="65"/>
      <c r="Q140" s="65"/>
    </row>
    <row r="141">
      <c r="A141" s="65"/>
      <c r="B141" s="65"/>
      <c r="C141" s="65"/>
      <c r="D141" s="65"/>
      <c r="E141" s="65"/>
      <c r="G141" s="65"/>
      <c r="H141" s="65"/>
      <c r="I141" s="355"/>
      <c r="J141" s="355"/>
      <c r="K141" s="223"/>
      <c r="L141" s="65"/>
      <c r="M141" s="223"/>
      <c r="N141" s="65"/>
      <c r="O141" s="285"/>
      <c r="P141" s="65"/>
      <c r="Q141" s="65"/>
    </row>
    <row r="142">
      <c r="A142" s="65"/>
      <c r="B142" s="65"/>
      <c r="C142" s="65"/>
      <c r="D142" s="65"/>
      <c r="E142" s="65"/>
      <c r="G142" s="65"/>
      <c r="H142" s="65"/>
      <c r="I142" s="355"/>
      <c r="J142" s="355"/>
      <c r="K142" s="223"/>
      <c r="L142" s="65"/>
      <c r="M142" s="223"/>
      <c r="N142" s="65"/>
      <c r="O142" s="285"/>
      <c r="P142" s="65"/>
      <c r="Q142" s="65"/>
    </row>
    <row r="143">
      <c r="A143" s="65"/>
      <c r="B143" s="65"/>
      <c r="C143" s="65"/>
      <c r="D143" s="65"/>
      <c r="E143" s="65"/>
      <c r="G143" s="65"/>
      <c r="H143" s="65"/>
      <c r="I143" s="355"/>
      <c r="J143" s="355"/>
      <c r="K143" s="223"/>
      <c r="L143" s="65"/>
      <c r="M143" s="223"/>
      <c r="N143" s="65"/>
      <c r="O143" s="285"/>
      <c r="P143" s="65"/>
      <c r="Q143" s="65"/>
    </row>
    <row r="144">
      <c r="A144" s="65"/>
      <c r="B144" s="65"/>
      <c r="C144" s="65"/>
      <c r="D144" s="65"/>
      <c r="E144" s="65"/>
      <c r="G144" s="65"/>
      <c r="H144" s="65"/>
      <c r="I144" s="355"/>
      <c r="J144" s="355"/>
      <c r="K144" s="223"/>
      <c r="L144" s="65"/>
      <c r="M144" s="223"/>
      <c r="N144" s="65"/>
      <c r="O144" s="285"/>
      <c r="P144" s="65"/>
      <c r="Q144" s="65"/>
    </row>
    <row r="145">
      <c r="A145" s="65"/>
      <c r="B145" s="65"/>
      <c r="C145" s="65"/>
      <c r="D145" s="65"/>
      <c r="E145" s="65"/>
      <c r="G145" s="65"/>
      <c r="H145" s="65"/>
      <c r="I145" s="355"/>
      <c r="J145" s="355"/>
      <c r="K145" s="223"/>
      <c r="L145" s="65"/>
      <c r="M145" s="223"/>
      <c r="N145" s="65"/>
      <c r="O145" s="285"/>
      <c r="P145" s="65"/>
      <c r="Q145" s="65"/>
    </row>
    <row r="146">
      <c r="A146" s="65"/>
      <c r="B146" s="65"/>
      <c r="C146" s="65"/>
      <c r="D146" s="65"/>
      <c r="E146" s="65"/>
      <c r="G146" s="65"/>
      <c r="H146" s="65"/>
      <c r="I146" s="355"/>
      <c r="J146" s="355"/>
      <c r="K146" s="223"/>
      <c r="L146" s="65"/>
      <c r="M146" s="223"/>
      <c r="N146" s="65"/>
      <c r="O146" s="285"/>
      <c r="P146" s="65"/>
      <c r="Q146" s="65"/>
    </row>
    <row r="147">
      <c r="A147" s="65"/>
      <c r="B147" s="65"/>
      <c r="C147" s="65"/>
      <c r="D147" s="65"/>
      <c r="E147" s="65"/>
      <c r="G147" s="65"/>
      <c r="H147" s="65"/>
      <c r="I147" s="355"/>
      <c r="J147" s="355"/>
      <c r="K147" s="223"/>
      <c r="L147" s="65"/>
      <c r="M147" s="223"/>
      <c r="N147" s="65"/>
      <c r="O147" s="285"/>
      <c r="P147" s="65"/>
      <c r="Q147" s="65"/>
    </row>
    <row r="148">
      <c r="A148" s="65"/>
      <c r="B148" s="65"/>
      <c r="C148" s="65"/>
      <c r="D148" s="65"/>
      <c r="E148" s="65"/>
      <c r="G148" s="65"/>
      <c r="H148" s="65"/>
      <c r="I148" s="355"/>
      <c r="J148" s="355"/>
      <c r="K148" s="223"/>
      <c r="L148" s="65"/>
      <c r="M148" s="223"/>
      <c r="N148" s="65"/>
      <c r="O148" s="285"/>
      <c r="P148" s="65"/>
      <c r="Q148" s="65"/>
    </row>
    <row r="149">
      <c r="A149" s="65"/>
      <c r="B149" s="65"/>
      <c r="C149" s="65"/>
      <c r="D149" s="65"/>
      <c r="E149" s="65"/>
      <c r="G149" s="65"/>
      <c r="H149" s="65"/>
      <c r="I149" s="355"/>
      <c r="J149" s="355"/>
      <c r="K149" s="223"/>
      <c r="L149" s="65"/>
      <c r="M149" s="223"/>
      <c r="N149" s="65"/>
      <c r="O149" s="285"/>
      <c r="P149" s="65"/>
      <c r="Q149" s="65"/>
    </row>
    <row r="150">
      <c r="A150" s="65"/>
      <c r="B150" s="65"/>
      <c r="C150" s="65"/>
      <c r="D150" s="65"/>
      <c r="E150" s="65"/>
      <c r="G150" s="65"/>
      <c r="H150" s="65"/>
      <c r="I150" s="355"/>
      <c r="J150" s="355"/>
      <c r="K150" s="223"/>
      <c r="L150" s="65"/>
      <c r="M150" s="223"/>
      <c r="N150" s="65"/>
      <c r="O150" s="285"/>
      <c r="P150" s="65"/>
      <c r="Q150" s="65"/>
    </row>
    <row r="151">
      <c r="A151" s="65"/>
      <c r="B151" s="65"/>
      <c r="C151" s="65"/>
      <c r="D151" s="65"/>
      <c r="E151" s="65"/>
      <c r="G151" s="65"/>
      <c r="H151" s="65"/>
      <c r="I151" s="355"/>
      <c r="J151" s="355"/>
      <c r="K151" s="223"/>
      <c r="L151" s="65"/>
      <c r="M151" s="223"/>
      <c r="N151" s="65"/>
      <c r="O151" s="285"/>
      <c r="P151" s="65"/>
      <c r="Q151" s="65"/>
    </row>
    <row r="152">
      <c r="A152" s="65"/>
      <c r="B152" s="65"/>
      <c r="C152" s="65"/>
      <c r="D152" s="65"/>
      <c r="E152" s="65"/>
      <c r="G152" s="65"/>
      <c r="H152" s="65"/>
      <c r="I152" s="355"/>
      <c r="J152" s="355"/>
      <c r="K152" s="223"/>
      <c r="L152" s="65"/>
      <c r="M152" s="223"/>
      <c r="N152" s="65"/>
      <c r="O152" s="285"/>
      <c r="P152" s="65"/>
      <c r="Q152" s="65"/>
    </row>
    <row r="153">
      <c r="A153" s="65"/>
      <c r="B153" s="65"/>
      <c r="C153" s="65"/>
      <c r="D153" s="65"/>
      <c r="E153" s="65"/>
      <c r="G153" s="65"/>
      <c r="H153" s="65"/>
      <c r="I153" s="355"/>
      <c r="J153" s="355"/>
      <c r="K153" s="223"/>
      <c r="L153" s="65"/>
      <c r="M153" s="223"/>
      <c r="N153" s="65"/>
      <c r="O153" s="285"/>
      <c r="P153" s="65"/>
      <c r="Q153" s="65"/>
    </row>
    <row r="154">
      <c r="A154" s="65"/>
      <c r="B154" s="65"/>
      <c r="C154" s="65"/>
      <c r="D154" s="65"/>
      <c r="E154" s="65"/>
      <c r="G154" s="65"/>
      <c r="H154" s="65"/>
      <c r="I154" s="355"/>
      <c r="J154" s="355"/>
      <c r="K154" s="223"/>
      <c r="L154" s="65"/>
      <c r="M154" s="223"/>
      <c r="N154" s="65"/>
      <c r="O154" s="285"/>
      <c r="P154" s="65"/>
      <c r="Q154" s="65"/>
    </row>
    <row r="155">
      <c r="A155" s="65"/>
      <c r="B155" s="65"/>
      <c r="C155" s="65"/>
      <c r="D155" s="65"/>
      <c r="E155" s="65"/>
      <c r="G155" s="65"/>
      <c r="H155" s="65"/>
      <c r="I155" s="355"/>
      <c r="J155" s="355"/>
      <c r="K155" s="223"/>
      <c r="L155" s="65"/>
      <c r="M155" s="223"/>
      <c r="N155" s="65"/>
      <c r="O155" s="285"/>
      <c r="P155" s="65"/>
      <c r="Q155" s="65"/>
    </row>
    <row r="156">
      <c r="A156" s="65"/>
      <c r="B156" s="65"/>
      <c r="C156" s="65"/>
      <c r="D156" s="65"/>
      <c r="E156" s="65"/>
      <c r="G156" s="65"/>
      <c r="H156" s="65"/>
      <c r="I156" s="355"/>
      <c r="J156" s="355"/>
      <c r="K156" s="223"/>
      <c r="L156" s="65"/>
      <c r="M156" s="223"/>
      <c r="N156" s="65"/>
      <c r="O156" s="285"/>
      <c r="P156" s="65"/>
      <c r="Q156" s="65"/>
    </row>
    <row r="157">
      <c r="A157" s="65"/>
      <c r="B157" s="65"/>
      <c r="C157" s="65"/>
      <c r="D157" s="65"/>
      <c r="E157" s="65"/>
      <c r="G157" s="65"/>
      <c r="H157" s="65"/>
      <c r="I157" s="355"/>
      <c r="J157" s="355"/>
      <c r="K157" s="223"/>
      <c r="L157" s="65"/>
      <c r="M157" s="223"/>
      <c r="N157" s="65"/>
      <c r="O157" s="285"/>
      <c r="P157" s="65"/>
      <c r="Q157" s="65"/>
    </row>
    <row r="158">
      <c r="A158" s="65"/>
      <c r="B158" s="65"/>
      <c r="C158" s="65"/>
      <c r="D158" s="65"/>
      <c r="E158" s="65"/>
      <c r="G158" s="65"/>
      <c r="H158" s="65"/>
      <c r="I158" s="355"/>
      <c r="J158" s="355"/>
      <c r="K158" s="223"/>
      <c r="L158" s="65"/>
      <c r="M158" s="223"/>
      <c r="N158" s="65"/>
      <c r="O158" s="285"/>
      <c r="P158" s="65"/>
      <c r="Q158" s="65"/>
    </row>
    <row r="159">
      <c r="A159" s="65"/>
      <c r="B159" s="65"/>
      <c r="C159" s="65"/>
      <c r="D159" s="65"/>
      <c r="E159" s="65"/>
      <c r="G159" s="65"/>
      <c r="H159" s="65"/>
      <c r="I159" s="355"/>
      <c r="J159" s="355"/>
      <c r="K159" s="223"/>
      <c r="L159" s="65"/>
      <c r="M159" s="223"/>
      <c r="N159" s="65"/>
      <c r="O159" s="285"/>
      <c r="P159" s="65"/>
      <c r="Q159" s="65"/>
    </row>
    <row r="160">
      <c r="A160" s="65"/>
      <c r="B160" s="65"/>
      <c r="C160" s="65"/>
      <c r="D160" s="65"/>
      <c r="E160" s="65"/>
      <c r="G160" s="65"/>
      <c r="H160" s="65"/>
      <c r="I160" s="355"/>
      <c r="J160" s="355"/>
      <c r="K160" s="223"/>
      <c r="L160" s="65"/>
      <c r="M160" s="223"/>
      <c r="N160" s="65"/>
      <c r="O160" s="285"/>
      <c r="P160" s="65"/>
      <c r="Q160" s="65"/>
    </row>
    <row r="161">
      <c r="A161" s="65"/>
      <c r="B161" s="65"/>
      <c r="C161" s="65"/>
      <c r="D161" s="65"/>
      <c r="E161" s="65"/>
      <c r="G161" s="65"/>
      <c r="H161" s="65"/>
      <c r="I161" s="355"/>
      <c r="J161" s="355"/>
      <c r="K161" s="223"/>
      <c r="L161" s="65"/>
      <c r="M161" s="223"/>
      <c r="N161" s="65"/>
      <c r="O161" s="285"/>
      <c r="P161" s="65"/>
      <c r="Q161" s="65"/>
    </row>
    <row r="162">
      <c r="A162" s="65"/>
      <c r="B162" s="65"/>
      <c r="C162" s="65"/>
      <c r="D162" s="65"/>
      <c r="E162" s="65"/>
      <c r="G162" s="65"/>
      <c r="H162" s="65"/>
      <c r="I162" s="355"/>
      <c r="J162" s="355"/>
      <c r="K162" s="223"/>
      <c r="L162" s="65"/>
      <c r="M162" s="223"/>
      <c r="N162" s="65"/>
      <c r="O162" s="285"/>
      <c r="P162" s="65"/>
      <c r="Q162" s="65"/>
    </row>
    <row r="163">
      <c r="A163" s="65"/>
      <c r="B163" s="65"/>
      <c r="C163" s="65"/>
      <c r="D163" s="65"/>
      <c r="E163" s="65"/>
      <c r="G163" s="65"/>
      <c r="H163" s="65"/>
      <c r="I163" s="355"/>
      <c r="J163" s="355"/>
      <c r="K163" s="223"/>
      <c r="L163" s="65"/>
      <c r="M163" s="223"/>
      <c r="N163" s="65"/>
      <c r="O163" s="285"/>
      <c r="P163" s="65"/>
      <c r="Q163" s="65"/>
    </row>
    <row r="164">
      <c r="A164" s="65"/>
      <c r="B164" s="65"/>
      <c r="C164" s="65"/>
      <c r="D164" s="65"/>
      <c r="E164" s="65"/>
      <c r="G164" s="65"/>
      <c r="H164" s="65"/>
      <c r="I164" s="355"/>
      <c r="J164" s="355"/>
      <c r="K164" s="223"/>
      <c r="L164" s="65"/>
      <c r="M164" s="223"/>
      <c r="N164" s="65"/>
      <c r="O164" s="285"/>
      <c r="P164" s="65"/>
      <c r="Q164" s="65"/>
    </row>
    <row r="165">
      <c r="A165" s="65"/>
      <c r="B165" s="65"/>
      <c r="C165" s="65"/>
      <c r="D165" s="65"/>
      <c r="E165" s="65"/>
      <c r="G165" s="65"/>
      <c r="H165" s="65"/>
      <c r="I165" s="355"/>
      <c r="J165" s="355"/>
      <c r="K165" s="223"/>
      <c r="L165" s="65"/>
      <c r="M165" s="223"/>
      <c r="N165" s="65"/>
      <c r="O165" s="285"/>
      <c r="P165" s="65"/>
      <c r="Q165" s="65"/>
    </row>
    <row r="166">
      <c r="A166" s="65"/>
      <c r="B166" s="65"/>
      <c r="C166" s="65"/>
      <c r="D166" s="65"/>
      <c r="E166" s="65"/>
      <c r="G166" s="65"/>
      <c r="H166" s="65"/>
      <c r="I166" s="355"/>
      <c r="J166" s="355"/>
      <c r="K166" s="223"/>
      <c r="L166" s="65"/>
      <c r="M166" s="223"/>
      <c r="N166" s="65"/>
      <c r="O166" s="285"/>
      <c r="P166" s="65"/>
      <c r="Q166" s="65"/>
    </row>
    <row r="167">
      <c r="A167" s="65"/>
      <c r="B167" s="65"/>
      <c r="C167" s="65"/>
      <c r="D167" s="65"/>
      <c r="E167" s="65"/>
      <c r="G167" s="65"/>
      <c r="H167" s="65"/>
      <c r="I167" s="355"/>
      <c r="J167" s="355"/>
      <c r="K167" s="223"/>
      <c r="L167" s="65"/>
      <c r="M167" s="223"/>
      <c r="N167" s="65"/>
      <c r="O167" s="285"/>
      <c r="P167" s="65"/>
      <c r="Q167" s="65"/>
    </row>
    <row r="168">
      <c r="A168" s="65"/>
      <c r="B168" s="65"/>
      <c r="C168" s="65"/>
      <c r="D168" s="65"/>
      <c r="E168" s="65"/>
      <c r="G168" s="65"/>
      <c r="H168" s="65"/>
      <c r="I168" s="355"/>
      <c r="J168" s="355"/>
      <c r="K168" s="223"/>
      <c r="L168" s="65"/>
      <c r="M168" s="223"/>
      <c r="N168" s="65"/>
      <c r="O168" s="285"/>
      <c r="P168" s="65"/>
      <c r="Q168" s="65"/>
    </row>
    <row r="169">
      <c r="A169" s="65"/>
      <c r="B169" s="65"/>
      <c r="C169" s="65"/>
      <c r="D169" s="65"/>
      <c r="E169" s="65"/>
      <c r="G169" s="65"/>
      <c r="H169" s="65"/>
      <c r="I169" s="355"/>
      <c r="J169" s="355"/>
      <c r="K169" s="223"/>
      <c r="L169" s="65"/>
      <c r="M169" s="223"/>
      <c r="N169" s="65"/>
      <c r="O169" s="285"/>
      <c r="P169" s="65"/>
      <c r="Q169" s="65"/>
    </row>
    <row r="170">
      <c r="A170" s="65"/>
      <c r="B170" s="65"/>
      <c r="C170" s="65"/>
      <c r="D170" s="65"/>
      <c r="E170" s="65"/>
      <c r="G170" s="65"/>
      <c r="H170" s="65"/>
      <c r="I170" s="355"/>
      <c r="J170" s="355"/>
      <c r="K170" s="223"/>
      <c r="L170" s="65"/>
      <c r="M170" s="223"/>
      <c r="N170" s="65"/>
      <c r="O170" s="285"/>
      <c r="P170" s="65"/>
      <c r="Q170" s="65"/>
    </row>
    <row r="171">
      <c r="A171" s="65"/>
      <c r="B171" s="65"/>
      <c r="C171" s="65"/>
      <c r="D171" s="65"/>
      <c r="E171" s="65"/>
      <c r="G171" s="65"/>
      <c r="H171" s="65"/>
      <c r="I171" s="355"/>
      <c r="J171" s="355"/>
      <c r="K171" s="223"/>
      <c r="L171" s="65"/>
      <c r="M171" s="223"/>
      <c r="N171" s="65"/>
      <c r="O171" s="285"/>
      <c r="P171" s="65"/>
      <c r="Q171" s="65"/>
    </row>
    <row r="172">
      <c r="A172" s="65"/>
      <c r="B172" s="65"/>
      <c r="C172" s="65"/>
      <c r="D172" s="65"/>
      <c r="E172" s="65"/>
      <c r="G172" s="65"/>
      <c r="H172" s="65"/>
      <c r="I172" s="355"/>
      <c r="J172" s="355"/>
      <c r="K172" s="223"/>
      <c r="L172" s="65"/>
      <c r="M172" s="223"/>
      <c r="N172" s="65"/>
      <c r="O172" s="285"/>
      <c r="P172" s="65"/>
      <c r="Q172" s="65"/>
    </row>
    <row r="173">
      <c r="A173" s="65"/>
      <c r="B173" s="65"/>
      <c r="C173" s="65"/>
      <c r="D173" s="65"/>
      <c r="E173" s="65"/>
      <c r="G173" s="65"/>
      <c r="H173" s="65"/>
      <c r="I173" s="355"/>
      <c r="J173" s="355"/>
      <c r="K173" s="223"/>
      <c r="L173" s="65"/>
      <c r="M173" s="223"/>
      <c r="N173" s="65"/>
      <c r="O173" s="285"/>
      <c r="P173" s="65"/>
      <c r="Q173" s="65"/>
    </row>
    <row r="174">
      <c r="A174" s="65"/>
      <c r="B174" s="65"/>
      <c r="C174" s="65"/>
      <c r="D174" s="65"/>
      <c r="E174" s="65"/>
      <c r="G174" s="65"/>
      <c r="H174" s="65"/>
      <c r="I174" s="355"/>
      <c r="J174" s="355"/>
      <c r="K174" s="223"/>
      <c r="L174" s="65"/>
      <c r="M174" s="223"/>
      <c r="N174" s="65"/>
      <c r="O174" s="285"/>
      <c r="P174" s="65"/>
      <c r="Q174" s="65"/>
    </row>
    <row r="175">
      <c r="A175" s="65"/>
      <c r="B175" s="65"/>
      <c r="C175" s="65"/>
      <c r="D175" s="65"/>
      <c r="E175" s="65"/>
      <c r="G175" s="65"/>
      <c r="H175" s="65"/>
      <c r="I175" s="355"/>
      <c r="J175" s="355"/>
      <c r="K175" s="223"/>
      <c r="L175" s="65"/>
      <c r="M175" s="223"/>
      <c r="N175" s="65"/>
      <c r="O175" s="285"/>
      <c r="P175" s="65"/>
      <c r="Q175" s="65"/>
    </row>
    <row r="176">
      <c r="A176" s="65"/>
      <c r="B176" s="65"/>
      <c r="C176" s="65"/>
      <c r="D176" s="65"/>
      <c r="E176" s="65"/>
      <c r="G176" s="65"/>
      <c r="H176" s="65"/>
      <c r="I176" s="355"/>
      <c r="J176" s="355"/>
      <c r="K176" s="223"/>
      <c r="L176" s="65"/>
      <c r="M176" s="223"/>
      <c r="N176" s="65"/>
      <c r="O176" s="285"/>
      <c r="P176" s="65"/>
      <c r="Q176" s="65"/>
    </row>
    <row r="177">
      <c r="A177" s="65"/>
      <c r="B177" s="65"/>
      <c r="C177" s="65"/>
      <c r="D177" s="65"/>
      <c r="E177" s="65"/>
      <c r="G177" s="65"/>
      <c r="H177" s="65"/>
      <c r="I177" s="355"/>
      <c r="J177" s="355"/>
      <c r="K177" s="223"/>
      <c r="L177" s="65"/>
      <c r="M177" s="223"/>
      <c r="N177" s="65"/>
      <c r="O177" s="285"/>
      <c r="P177" s="65"/>
      <c r="Q177" s="65"/>
    </row>
    <row r="178">
      <c r="A178" s="65"/>
      <c r="B178" s="65"/>
      <c r="C178" s="65"/>
      <c r="D178" s="65"/>
      <c r="E178" s="65"/>
      <c r="G178" s="65"/>
      <c r="H178" s="65"/>
      <c r="I178" s="355"/>
      <c r="J178" s="355"/>
      <c r="K178" s="223"/>
      <c r="L178" s="65"/>
      <c r="M178" s="223"/>
      <c r="N178" s="65"/>
      <c r="O178" s="285"/>
      <c r="P178" s="65"/>
      <c r="Q178" s="65"/>
    </row>
    <row r="179">
      <c r="A179" s="65"/>
      <c r="B179" s="65"/>
      <c r="C179" s="65"/>
      <c r="D179" s="65"/>
      <c r="E179" s="65"/>
      <c r="G179" s="65"/>
      <c r="H179" s="65"/>
      <c r="I179" s="355"/>
      <c r="J179" s="355"/>
      <c r="K179" s="223"/>
      <c r="L179" s="65"/>
      <c r="M179" s="223"/>
      <c r="N179" s="65"/>
      <c r="O179" s="285"/>
      <c r="P179" s="65"/>
      <c r="Q179" s="65"/>
    </row>
    <row r="180">
      <c r="A180" s="65"/>
      <c r="B180" s="65"/>
      <c r="C180" s="65"/>
      <c r="D180" s="65"/>
      <c r="E180" s="65"/>
      <c r="G180" s="65"/>
      <c r="H180" s="65"/>
      <c r="I180" s="355"/>
      <c r="J180" s="355"/>
      <c r="K180" s="223"/>
      <c r="L180" s="65"/>
      <c r="M180" s="223"/>
      <c r="N180" s="65"/>
      <c r="O180" s="285"/>
      <c r="P180" s="65"/>
      <c r="Q180" s="65"/>
    </row>
    <row r="181">
      <c r="A181" s="65"/>
      <c r="B181" s="65"/>
      <c r="C181" s="65"/>
      <c r="D181" s="65"/>
      <c r="E181" s="65"/>
      <c r="G181" s="65"/>
      <c r="H181" s="65"/>
      <c r="I181" s="355"/>
      <c r="J181" s="355"/>
      <c r="K181" s="223"/>
      <c r="L181" s="65"/>
      <c r="M181" s="223"/>
      <c r="N181" s="65"/>
      <c r="O181" s="285"/>
      <c r="P181" s="65"/>
      <c r="Q181" s="65"/>
    </row>
    <row r="182">
      <c r="A182" s="65"/>
      <c r="B182" s="65"/>
      <c r="C182" s="65"/>
      <c r="D182" s="65"/>
      <c r="E182" s="65"/>
      <c r="G182" s="65"/>
      <c r="H182" s="65"/>
      <c r="I182" s="355"/>
      <c r="J182" s="355"/>
      <c r="K182" s="223"/>
      <c r="L182" s="65"/>
      <c r="M182" s="223"/>
      <c r="N182" s="65"/>
      <c r="O182" s="285"/>
      <c r="P182" s="65"/>
      <c r="Q182" s="65"/>
    </row>
    <row r="183">
      <c r="A183" s="65"/>
      <c r="B183" s="65"/>
      <c r="C183" s="65"/>
      <c r="D183" s="65"/>
      <c r="E183" s="65"/>
      <c r="G183" s="65"/>
      <c r="H183" s="65"/>
      <c r="I183" s="355"/>
      <c r="J183" s="355"/>
      <c r="K183" s="223"/>
      <c r="L183" s="65"/>
      <c r="M183" s="223"/>
      <c r="N183" s="65"/>
      <c r="O183" s="285"/>
      <c r="P183" s="65"/>
      <c r="Q183" s="65"/>
    </row>
    <row r="184">
      <c r="A184" s="65"/>
      <c r="B184" s="65"/>
      <c r="C184" s="65"/>
      <c r="D184" s="65"/>
      <c r="E184" s="65"/>
      <c r="G184" s="65"/>
      <c r="H184" s="65"/>
      <c r="I184" s="355"/>
      <c r="J184" s="355"/>
      <c r="K184" s="223"/>
      <c r="L184" s="65"/>
      <c r="M184" s="223"/>
      <c r="N184" s="65"/>
      <c r="O184" s="285"/>
      <c r="P184" s="65"/>
      <c r="Q184" s="65"/>
    </row>
    <row r="185">
      <c r="A185" s="65"/>
      <c r="B185" s="65"/>
      <c r="C185" s="65"/>
      <c r="D185" s="65"/>
      <c r="E185" s="65"/>
      <c r="G185" s="65"/>
      <c r="H185" s="65"/>
      <c r="I185" s="355"/>
      <c r="J185" s="355"/>
      <c r="K185" s="223"/>
      <c r="L185" s="65"/>
      <c r="M185" s="223"/>
      <c r="N185" s="65"/>
      <c r="O185" s="285"/>
      <c r="P185" s="65"/>
      <c r="Q185" s="65"/>
    </row>
    <row r="186">
      <c r="A186" s="65"/>
      <c r="B186" s="65"/>
      <c r="C186" s="65"/>
      <c r="D186" s="65"/>
      <c r="E186" s="65"/>
      <c r="G186" s="65"/>
      <c r="H186" s="65"/>
      <c r="I186" s="355"/>
      <c r="J186" s="355"/>
      <c r="K186" s="223"/>
      <c r="L186" s="65"/>
      <c r="M186" s="223"/>
      <c r="N186" s="65"/>
      <c r="O186" s="285"/>
      <c r="P186" s="65"/>
      <c r="Q186" s="65"/>
    </row>
    <row r="187">
      <c r="A187" s="65"/>
      <c r="B187" s="65"/>
      <c r="C187" s="65"/>
      <c r="D187" s="65"/>
      <c r="E187" s="65"/>
      <c r="G187" s="65"/>
      <c r="H187" s="65"/>
      <c r="I187" s="355"/>
      <c r="J187" s="355"/>
      <c r="K187" s="223"/>
      <c r="L187" s="65"/>
      <c r="M187" s="223"/>
      <c r="N187" s="65"/>
      <c r="O187" s="285"/>
      <c r="P187" s="65"/>
      <c r="Q187" s="65"/>
    </row>
    <row r="188">
      <c r="A188" s="65"/>
      <c r="B188" s="65"/>
      <c r="C188" s="65"/>
      <c r="D188" s="65"/>
      <c r="E188" s="65"/>
      <c r="G188" s="65"/>
      <c r="H188" s="65"/>
      <c r="I188" s="355"/>
      <c r="J188" s="355"/>
      <c r="K188" s="223"/>
      <c r="L188" s="65"/>
      <c r="M188" s="223"/>
      <c r="N188" s="65"/>
      <c r="O188" s="285"/>
      <c r="P188" s="65"/>
      <c r="Q188" s="65"/>
    </row>
    <row r="189">
      <c r="A189" s="65"/>
      <c r="B189" s="65"/>
      <c r="C189" s="65"/>
      <c r="D189" s="65"/>
      <c r="E189" s="65"/>
      <c r="G189" s="65"/>
      <c r="H189" s="65"/>
      <c r="I189" s="355"/>
      <c r="J189" s="355"/>
      <c r="K189" s="223"/>
      <c r="L189" s="65"/>
      <c r="M189" s="223"/>
      <c r="N189" s="65"/>
      <c r="O189" s="285"/>
      <c r="P189" s="65"/>
      <c r="Q189" s="65"/>
    </row>
    <row r="190">
      <c r="A190" s="65"/>
      <c r="B190" s="65"/>
      <c r="C190" s="65"/>
      <c r="D190" s="65"/>
      <c r="E190" s="65"/>
      <c r="G190" s="65"/>
      <c r="H190" s="65"/>
      <c r="I190" s="355"/>
      <c r="J190" s="355"/>
      <c r="K190" s="223"/>
      <c r="L190" s="65"/>
      <c r="M190" s="223"/>
      <c r="N190" s="65"/>
      <c r="O190" s="285"/>
      <c r="P190" s="65"/>
      <c r="Q190" s="65"/>
    </row>
    <row r="191">
      <c r="A191" s="65"/>
      <c r="B191" s="65"/>
      <c r="C191" s="65"/>
      <c r="D191" s="65"/>
      <c r="E191" s="65"/>
      <c r="G191" s="65"/>
      <c r="H191" s="65"/>
      <c r="I191" s="355"/>
      <c r="J191" s="355"/>
      <c r="K191" s="223"/>
      <c r="L191" s="65"/>
      <c r="M191" s="223"/>
      <c r="N191" s="65"/>
      <c r="O191" s="285"/>
      <c r="P191" s="65"/>
      <c r="Q191" s="65"/>
    </row>
    <row r="192">
      <c r="A192" s="65"/>
      <c r="B192" s="65"/>
      <c r="C192" s="65"/>
      <c r="D192" s="65"/>
      <c r="E192" s="65"/>
      <c r="G192" s="65"/>
      <c r="H192" s="65"/>
      <c r="I192" s="355"/>
      <c r="J192" s="355"/>
      <c r="K192" s="223"/>
      <c r="L192" s="65"/>
      <c r="M192" s="223"/>
      <c r="N192" s="65"/>
      <c r="O192" s="285"/>
      <c r="P192" s="65"/>
      <c r="Q192" s="65"/>
    </row>
    <row r="193">
      <c r="A193" s="65"/>
      <c r="B193" s="65"/>
      <c r="C193" s="65"/>
      <c r="D193" s="65"/>
      <c r="E193" s="65"/>
      <c r="G193" s="65"/>
      <c r="H193" s="65"/>
      <c r="I193" s="355"/>
      <c r="J193" s="355"/>
      <c r="K193" s="223"/>
      <c r="L193" s="65"/>
      <c r="M193" s="223"/>
      <c r="N193" s="65"/>
      <c r="O193" s="285"/>
      <c r="P193" s="65"/>
      <c r="Q193" s="65"/>
    </row>
    <row r="194">
      <c r="A194" s="65"/>
      <c r="B194" s="65"/>
      <c r="C194" s="65"/>
      <c r="D194" s="65"/>
      <c r="E194" s="65"/>
      <c r="G194" s="65"/>
      <c r="H194" s="65"/>
      <c r="I194" s="355"/>
      <c r="J194" s="355"/>
      <c r="K194" s="223"/>
      <c r="L194" s="65"/>
      <c r="M194" s="223"/>
      <c r="N194" s="65"/>
      <c r="O194" s="285"/>
      <c r="P194" s="65"/>
      <c r="Q194" s="65"/>
    </row>
    <row r="195">
      <c r="A195" s="65"/>
      <c r="B195" s="65"/>
      <c r="C195" s="65"/>
      <c r="D195" s="65"/>
      <c r="E195" s="65"/>
      <c r="G195" s="65"/>
      <c r="H195" s="65"/>
      <c r="I195" s="355"/>
      <c r="J195" s="355"/>
      <c r="K195" s="223"/>
      <c r="L195" s="65"/>
      <c r="M195" s="223"/>
      <c r="N195" s="65"/>
      <c r="O195" s="285"/>
      <c r="P195" s="65"/>
      <c r="Q195" s="65"/>
    </row>
    <row r="196">
      <c r="A196" s="65"/>
      <c r="B196" s="65"/>
      <c r="C196" s="65"/>
      <c r="D196" s="65"/>
      <c r="E196" s="65"/>
      <c r="G196" s="65"/>
      <c r="H196" s="65"/>
      <c r="I196" s="355"/>
      <c r="J196" s="355"/>
      <c r="K196" s="223"/>
      <c r="L196" s="65"/>
      <c r="M196" s="223"/>
      <c r="N196" s="65"/>
      <c r="O196" s="285"/>
      <c r="P196" s="65"/>
      <c r="Q196" s="65"/>
    </row>
    <row r="197">
      <c r="A197" s="65"/>
      <c r="B197" s="65"/>
      <c r="C197" s="65"/>
      <c r="D197" s="65"/>
      <c r="E197" s="65"/>
      <c r="G197" s="65"/>
      <c r="H197" s="65"/>
      <c r="I197" s="355"/>
      <c r="J197" s="355"/>
      <c r="K197" s="223"/>
      <c r="L197" s="65"/>
      <c r="M197" s="223"/>
      <c r="N197" s="65"/>
      <c r="O197" s="285"/>
      <c r="P197" s="65"/>
      <c r="Q197" s="65"/>
    </row>
    <row r="198">
      <c r="A198" s="65"/>
      <c r="B198" s="65"/>
      <c r="C198" s="65"/>
      <c r="D198" s="65"/>
      <c r="E198" s="65"/>
      <c r="G198" s="65"/>
      <c r="H198" s="65"/>
      <c r="I198" s="355"/>
      <c r="J198" s="355"/>
      <c r="K198" s="223"/>
      <c r="L198" s="65"/>
      <c r="M198" s="223"/>
      <c r="N198" s="65"/>
      <c r="O198" s="285"/>
      <c r="P198" s="65"/>
      <c r="Q198" s="65"/>
    </row>
    <row r="199">
      <c r="A199" s="65"/>
      <c r="B199" s="65"/>
      <c r="C199" s="65"/>
      <c r="D199" s="65"/>
      <c r="E199" s="65"/>
      <c r="G199" s="65"/>
      <c r="H199" s="65"/>
      <c r="I199" s="355"/>
      <c r="J199" s="355"/>
      <c r="K199" s="223"/>
      <c r="L199" s="65"/>
      <c r="M199" s="223"/>
      <c r="N199" s="65"/>
      <c r="O199" s="285"/>
      <c r="P199" s="65"/>
      <c r="Q199" s="65"/>
    </row>
    <row r="200">
      <c r="A200" s="65"/>
      <c r="B200" s="65"/>
      <c r="C200" s="65"/>
      <c r="D200" s="65"/>
      <c r="E200" s="65"/>
      <c r="G200" s="65"/>
      <c r="H200" s="65"/>
      <c r="I200" s="355"/>
      <c r="J200" s="355"/>
      <c r="K200" s="223"/>
      <c r="L200" s="65"/>
      <c r="M200" s="223"/>
      <c r="N200" s="65"/>
      <c r="O200" s="285"/>
      <c r="P200" s="65"/>
      <c r="Q200" s="65"/>
    </row>
    <row r="201">
      <c r="A201" s="65"/>
      <c r="B201" s="65"/>
      <c r="C201" s="65"/>
      <c r="D201" s="65"/>
      <c r="E201" s="65"/>
      <c r="G201" s="65"/>
      <c r="H201" s="65"/>
      <c r="I201" s="355"/>
      <c r="J201" s="355"/>
      <c r="K201" s="223"/>
      <c r="L201" s="65"/>
      <c r="M201" s="223"/>
      <c r="N201" s="65"/>
      <c r="O201" s="285"/>
      <c r="P201" s="65"/>
      <c r="Q201" s="65"/>
    </row>
    <row r="202">
      <c r="A202" s="65"/>
      <c r="B202" s="65"/>
      <c r="C202" s="65"/>
      <c r="D202" s="65"/>
      <c r="E202" s="65"/>
      <c r="G202" s="65"/>
      <c r="H202" s="65"/>
      <c r="I202" s="355"/>
      <c r="J202" s="355"/>
      <c r="K202" s="223"/>
      <c r="L202" s="65"/>
      <c r="M202" s="223"/>
      <c r="N202" s="65"/>
      <c r="O202" s="285"/>
      <c r="P202" s="65"/>
      <c r="Q202" s="65"/>
    </row>
    <row r="203">
      <c r="A203" s="65"/>
      <c r="B203" s="65"/>
      <c r="C203" s="65"/>
      <c r="D203" s="65"/>
      <c r="E203" s="65"/>
      <c r="G203" s="65"/>
      <c r="H203" s="65"/>
      <c r="I203" s="355"/>
      <c r="J203" s="355"/>
      <c r="K203" s="223"/>
      <c r="L203" s="65"/>
      <c r="M203" s="223"/>
      <c r="N203" s="65"/>
      <c r="O203" s="285"/>
      <c r="P203" s="65"/>
      <c r="Q203" s="65"/>
    </row>
    <row r="204">
      <c r="A204" s="65"/>
      <c r="B204" s="65"/>
      <c r="C204" s="65"/>
      <c r="D204" s="65"/>
      <c r="E204" s="65"/>
      <c r="G204" s="65"/>
      <c r="H204" s="65"/>
      <c r="I204" s="355"/>
      <c r="J204" s="355"/>
      <c r="K204" s="223"/>
      <c r="L204" s="65"/>
      <c r="M204" s="223"/>
      <c r="N204" s="65"/>
      <c r="O204" s="285"/>
      <c r="P204" s="65"/>
      <c r="Q204" s="65"/>
    </row>
    <row r="205">
      <c r="A205" s="65"/>
      <c r="B205" s="65"/>
      <c r="C205" s="65"/>
      <c r="D205" s="65"/>
      <c r="E205" s="65"/>
      <c r="G205" s="65"/>
      <c r="H205" s="65"/>
      <c r="I205" s="355"/>
      <c r="J205" s="355"/>
      <c r="K205" s="223"/>
      <c r="L205" s="65"/>
      <c r="M205" s="223"/>
      <c r="N205" s="65"/>
      <c r="O205" s="285"/>
      <c r="P205" s="65"/>
      <c r="Q205" s="65"/>
    </row>
    <row r="206">
      <c r="A206" s="65"/>
      <c r="B206" s="65"/>
      <c r="C206" s="65"/>
      <c r="D206" s="65"/>
      <c r="E206" s="65"/>
      <c r="G206" s="65"/>
      <c r="H206" s="65"/>
      <c r="I206" s="355"/>
      <c r="J206" s="355"/>
      <c r="K206" s="223"/>
      <c r="L206" s="65"/>
      <c r="M206" s="223"/>
      <c r="N206" s="65"/>
      <c r="O206" s="285"/>
      <c r="P206" s="65"/>
      <c r="Q206" s="65"/>
    </row>
    <row r="207">
      <c r="A207" s="65"/>
      <c r="B207" s="65"/>
      <c r="C207" s="65"/>
      <c r="D207" s="65"/>
      <c r="E207" s="65"/>
      <c r="G207" s="65"/>
      <c r="H207" s="65"/>
      <c r="I207" s="355"/>
      <c r="J207" s="355"/>
      <c r="K207" s="223"/>
      <c r="L207" s="65"/>
      <c r="M207" s="223"/>
      <c r="N207" s="65"/>
      <c r="O207" s="285"/>
      <c r="P207" s="65"/>
      <c r="Q207" s="65"/>
    </row>
    <row r="208">
      <c r="A208" s="65"/>
      <c r="B208" s="65"/>
      <c r="C208" s="65"/>
      <c r="D208" s="65"/>
      <c r="E208" s="65"/>
      <c r="G208" s="65"/>
      <c r="H208" s="65"/>
      <c r="I208" s="355"/>
      <c r="J208" s="355"/>
      <c r="K208" s="223"/>
      <c r="L208" s="65"/>
      <c r="M208" s="223"/>
      <c r="N208" s="65"/>
      <c r="O208" s="285"/>
      <c r="P208" s="65"/>
      <c r="Q208" s="65"/>
    </row>
    <row r="209">
      <c r="A209" s="65"/>
      <c r="B209" s="65"/>
      <c r="C209" s="65"/>
      <c r="D209" s="65"/>
      <c r="E209" s="65"/>
      <c r="G209" s="65"/>
      <c r="H209" s="65"/>
      <c r="I209" s="355"/>
      <c r="J209" s="355"/>
      <c r="K209" s="223"/>
      <c r="L209" s="65"/>
      <c r="M209" s="223"/>
      <c r="N209" s="65"/>
      <c r="O209" s="285"/>
      <c r="P209" s="65"/>
      <c r="Q209" s="65"/>
    </row>
    <row r="210">
      <c r="A210" s="65"/>
      <c r="B210" s="65"/>
      <c r="C210" s="65"/>
      <c r="D210" s="65"/>
      <c r="E210" s="65"/>
      <c r="G210" s="65"/>
      <c r="H210" s="65"/>
      <c r="I210" s="355"/>
      <c r="J210" s="355"/>
      <c r="K210" s="223"/>
      <c r="L210" s="65"/>
      <c r="M210" s="223"/>
      <c r="N210" s="65"/>
      <c r="O210" s="285"/>
      <c r="P210" s="65"/>
      <c r="Q210" s="65"/>
    </row>
    <row r="211">
      <c r="A211" s="65"/>
      <c r="B211" s="65"/>
      <c r="C211" s="65"/>
      <c r="D211" s="65"/>
      <c r="E211" s="65"/>
      <c r="G211" s="65"/>
      <c r="H211" s="65"/>
      <c r="I211" s="355"/>
      <c r="J211" s="355"/>
      <c r="K211" s="223"/>
      <c r="L211" s="65"/>
      <c r="M211" s="223"/>
      <c r="N211" s="65"/>
      <c r="O211" s="285"/>
      <c r="P211" s="65"/>
      <c r="Q211" s="65"/>
    </row>
    <row r="212">
      <c r="A212" s="65"/>
      <c r="B212" s="65"/>
      <c r="C212" s="65"/>
      <c r="D212" s="65"/>
      <c r="E212" s="65"/>
      <c r="G212" s="65"/>
      <c r="H212" s="65"/>
      <c r="I212" s="355"/>
      <c r="J212" s="355"/>
      <c r="K212" s="223"/>
      <c r="L212" s="65"/>
      <c r="M212" s="223"/>
      <c r="N212" s="65"/>
      <c r="O212" s="285"/>
      <c r="P212" s="65"/>
      <c r="Q212" s="65"/>
    </row>
    <row r="213">
      <c r="A213" s="65"/>
      <c r="B213" s="65"/>
      <c r="C213" s="65"/>
      <c r="D213" s="65"/>
      <c r="E213" s="65"/>
      <c r="G213" s="65"/>
      <c r="H213" s="65"/>
      <c r="I213" s="355"/>
      <c r="J213" s="355"/>
      <c r="K213" s="223"/>
      <c r="L213" s="65"/>
      <c r="M213" s="223"/>
      <c r="N213" s="65"/>
      <c r="O213" s="285"/>
      <c r="P213" s="65"/>
      <c r="Q213" s="65"/>
    </row>
    <row r="214">
      <c r="A214" s="65"/>
      <c r="B214" s="65"/>
      <c r="C214" s="65"/>
      <c r="D214" s="65"/>
      <c r="E214" s="65"/>
      <c r="G214" s="65"/>
      <c r="H214" s="65"/>
      <c r="I214" s="355"/>
      <c r="J214" s="355"/>
      <c r="K214" s="223"/>
      <c r="L214" s="65"/>
      <c r="M214" s="223"/>
      <c r="N214" s="65"/>
      <c r="O214" s="285"/>
      <c r="P214" s="65"/>
      <c r="Q214" s="65"/>
    </row>
    <row r="215">
      <c r="A215" s="65"/>
      <c r="B215" s="65"/>
      <c r="C215" s="65"/>
      <c r="D215" s="65"/>
      <c r="E215" s="65"/>
      <c r="G215" s="65"/>
      <c r="H215" s="65"/>
      <c r="I215" s="355"/>
      <c r="J215" s="355"/>
      <c r="K215" s="223"/>
      <c r="L215" s="65"/>
      <c r="M215" s="223"/>
      <c r="N215" s="65"/>
      <c r="O215" s="285"/>
      <c r="P215" s="65"/>
      <c r="Q215" s="65"/>
    </row>
    <row r="216">
      <c r="A216" s="65"/>
      <c r="B216" s="65"/>
      <c r="C216" s="65"/>
      <c r="D216" s="65"/>
      <c r="E216" s="65"/>
      <c r="G216" s="65"/>
      <c r="H216" s="65"/>
      <c r="I216" s="355"/>
      <c r="J216" s="355"/>
      <c r="K216" s="223"/>
      <c r="L216" s="65"/>
      <c r="M216" s="223"/>
      <c r="N216" s="65"/>
      <c r="O216" s="285"/>
      <c r="P216" s="65"/>
      <c r="Q216" s="65"/>
    </row>
    <row r="217">
      <c r="A217" s="65"/>
      <c r="B217" s="65"/>
      <c r="C217" s="65"/>
      <c r="D217" s="65"/>
      <c r="E217" s="65"/>
      <c r="G217" s="65"/>
      <c r="H217" s="65"/>
      <c r="I217" s="355"/>
      <c r="J217" s="355"/>
      <c r="K217" s="223"/>
      <c r="L217" s="65"/>
      <c r="M217" s="223"/>
      <c r="N217" s="65"/>
      <c r="O217" s="285"/>
      <c r="P217" s="65"/>
      <c r="Q217" s="65"/>
    </row>
    <row r="218">
      <c r="A218" s="65"/>
      <c r="B218" s="65"/>
      <c r="C218" s="65"/>
      <c r="D218" s="65"/>
      <c r="E218" s="65"/>
      <c r="G218" s="65"/>
      <c r="H218" s="65"/>
      <c r="I218" s="355"/>
      <c r="J218" s="355"/>
      <c r="K218" s="223"/>
      <c r="L218" s="65"/>
      <c r="M218" s="223"/>
      <c r="N218" s="65"/>
      <c r="O218" s="285"/>
      <c r="P218" s="65"/>
      <c r="Q218" s="65"/>
    </row>
    <row r="219">
      <c r="A219" s="65"/>
      <c r="B219" s="65"/>
      <c r="C219" s="65"/>
      <c r="D219" s="65"/>
      <c r="E219" s="65"/>
      <c r="G219" s="65"/>
      <c r="H219" s="65"/>
      <c r="I219" s="355"/>
      <c r="J219" s="355"/>
      <c r="K219" s="223"/>
      <c r="L219" s="65"/>
      <c r="M219" s="223"/>
      <c r="N219" s="65"/>
      <c r="O219" s="285"/>
      <c r="P219" s="65"/>
      <c r="Q219" s="65"/>
    </row>
    <row r="220">
      <c r="A220" s="65"/>
      <c r="B220" s="65"/>
      <c r="C220" s="65"/>
      <c r="D220" s="65"/>
      <c r="E220" s="65"/>
      <c r="G220" s="65"/>
      <c r="H220" s="65"/>
      <c r="I220" s="355"/>
      <c r="J220" s="355"/>
      <c r="K220" s="223"/>
      <c r="L220" s="65"/>
      <c r="M220" s="223"/>
      <c r="N220" s="65"/>
      <c r="O220" s="285"/>
      <c r="P220" s="65"/>
      <c r="Q220" s="65"/>
    </row>
    <row r="221">
      <c r="A221" s="65"/>
      <c r="B221" s="65"/>
      <c r="C221" s="65"/>
      <c r="D221" s="65"/>
      <c r="E221" s="65"/>
      <c r="G221" s="65"/>
      <c r="H221" s="65"/>
      <c r="I221" s="355"/>
      <c r="J221" s="355"/>
      <c r="K221" s="223"/>
      <c r="L221" s="65"/>
      <c r="M221" s="223"/>
      <c r="N221" s="65"/>
      <c r="O221" s="285"/>
      <c r="P221" s="65"/>
      <c r="Q221" s="65"/>
    </row>
    <row r="222">
      <c r="A222" s="65"/>
      <c r="B222" s="65"/>
      <c r="C222" s="65"/>
      <c r="D222" s="65"/>
      <c r="E222" s="65"/>
      <c r="G222" s="65"/>
      <c r="H222" s="65"/>
      <c r="I222" s="355"/>
      <c r="J222" s="355"/>
      <c r="K222" s="223"/>
      <c r="L222" s="65"/>
      <c r="M222" s="223"/>
      <c r="N222" s="65"/>
      <c r="O222" s="285"/>
      <c r="P222" s="65"/>
      <c r="Q222" s="65"/>
    </row>
    <row r="223">
      <c r="A223" s="65"/>
      <c r="B223" s="65"/>
      <c r="C223" s="65"/>
      <c r="D223" s="65"/>
      <c r="E223" s="65"/>
      <c r="G223" s="65"/>
      <c r="H223" s="65"/>
      <c r="I223" s="355"/>
      <c r="J223" s="355"/>
      <c r="K223" s="223"/>
      <c r="L223" s="65"/>
      <c r="M223" s="223"/>
      <c r="N223" s="65"/>
      <c r="O223" s="285"/>
      <c r="P223" s="65"/>
      <c r="Q223" s="65"/>
    </row>
    <row r="224">
      <c r="A224" s="65"/>
      <c r="B224" s="65"/>
      <c r="C224" s="65"/>
      <c r="D224" s="65"/>
      <c r="E224" s="65"/>
      <c r="G224" s="65"/>
      <c r="H224" s="65"/>
      <c r="I224" s="355"/>
      <c r="J224" s="355"/>
      <c r="K224" s="223"/>
      <c r="L224" s="65"/>
      <c r="M224" s="223"/>
      <c r="N224" s="65"/>
      <c r="O224" s="285"/>
      <c r="P224" s="65"/>
      <c r="Q224" s="65"/>
    </row>
    <row r="225">
      <c r="A225" s="65"/>
      <c r="B225" s="65"/>
      <c r="C225" s="65"/>
      <c r="D225" s="65"/>
      <c r="E225" s="65"/>
      <c r="G225" s="65"/>
      <c r="H225" s="65"/>
      <c r="I225" s="355"/>
      <c r="J225" s="355"/>
      <c r="K225" s="223"/>
      <c r="L225" s="65"/>
      <c r="M225" s="223"/>
      <c r="N225" s="65"/>
      <c r="O225" s="285"/>
      <c r="P225" s="65"/>
      <c r="Q225" s="65"/>
    </row>
    <row r="226">
      <c r="A226" s="65"/>
      <c r="B226" s="65"/>
      <c r="C226" s="65"/>
      <c r="D226" s="65"/>
      <c r="E226" s="65"/>
      <c r="G226" s="65"/>
      <c r="H226" s="65"/>
      <c r="I226" s="355"/>
      <c r="J226" s="355"/>
      <c r="K226" s="223"/>
      <c r="L226" s="65"/>
      <c r="M226" s="223"/>
      <c r="N226" s="65"/>
      <c r="O226" s="285"/>
      <c r="P226" s="65"/>
      <c r="Q226" s="65"/>
    </row>
    <row r="227">
      <c r="A227" s="65"/>
      <c r="B227" s="65"/>
      <c r="C227" s="65"/>
      <c r="D227" s="65"/>
      <c r="E227" s="65"/>
      <c r="G227" s="65"/>
      <c r="H227" s="65"/>
      <c r="I227" s="355"/>
      <c r="J227" s="355"/>
      <c r="K227" s="223"/>
      <c r="L227" s="65"/>
      <c r="M227" s="223"/>
      <c r="N227" s="65"/>
      <c r="O227" s="285"/>
      <c r="P227" s="65"/>
      <c r="Q227" s="65"/>
    </row>
    <row r="228">
      <c r="A228" s="65"/>
      <c r="B228" s="65"/>
      <c r="C228" s="65"/>
      <c r="D228" s="65"/>
      <c r="E228" s="65"/>
      <c r="G228" s="65"/>
      <c r="H228" s="65"/>
      <c r="I228" s="355"/>
      <c r="J228" s="355"/>
      <c r="K228" s="223"/>
      <c r="L228" s="65"/>
      <c r="M228" s="223"/>
      <c r="N228" s="65"/>
      <c r="O228" s="285"/>
      <c r="P228" s="65"/>
      <c r="Q228" s="65"/>
    </row>
    <row r="229">
      <c r="A229" s="65"/>
      <c r="B229" s="65"/>
      <c r="C229" s="65"/>
      <c r="D229" s="65"/>
      <c r="E229" s="65"/>
      <c r="G229" s="65"/>
      <c r="H229" s="65"/>
      <c r="I229" s="355"/>
      <c r="J229" s="355"/>
      <c r="K229" s="223"/>
      <c r="L229" s="65"/>
      <c r="M229" s="223"/>
      <c r="N229" s="65"/>
      <c r="O229" s="285"/>
      <c r="P229" s="65"/>
      <c r="Q229" s="65"/>
    </row>
    <row r="230">
      <c r="A230" s="65"/>
      <c r="B230" s="65"/>
      <c r="C230" s="65"/>
      <c r="D230" s="65"/>
      <c r="E230" s="65"/>
      <c r="G230" s="65"/>
      <c r="H230" s="65"/>
      <c r="I230" s="355"/>
      <c r="J230" s="355"/>
      <c r="K230" s="223"/>
      <c r="L230" s="65"/>
      <c r="M230" s="223"/>
      <c r="N230" s="65"/>
      <c r="O230" s="285"/>
      <c r="P230" s="65"/>
      <c r="Q230" s="65"/>
    </row>
    <row r="231">
      <c r="A231" s="65"/>
      <c r="B231" s="65"/>
      <c r="C231" s="65"/>
      <c r="D231" s="65"/>
      <c r="E231" s="65"/>
      <c r="G231" s="65"/>
      <c r="H231" s="65"/>
      <c r="I231" s="355"/>
      <c r="J231" s="355"/>
      <c r="K231" s="223"/>
      <c r="L231" s="65"/>
      <c r="M231" s="223"/>
      <c r="N231" s="65"/>
      <c r="O231" s="285"/>
      <c r="P231" s="65"/>
      <c r="Q231" s="65"/>
    </row>
    <row r="232">
      <c r="A232" s="65"/>
      <c r="B232" s="65"/>
      <c r="C232" s="65"/>
      <c r="D232" s="65"/>
      <c r="E232" s="65"/>
      <c r="G232" s="65"/>
      <c r="H232" s="65"/>
      <c r="I232" s="355"/>
      <c r="J232" s="355"/>
      <c r="K232" s="223"/>
      <c r="L232" s="65"/>
      <c r="M232" s="223"/>
      <c r="N232" s="65"/>
      <c r="O232" s="285"/>
      <c r="P232" s="65"/>
      <c r="Q232" s="65"/>
    </row>
    <row r="233">
      <c r="A233" s="65"/>
      <c r="B233" s="65"/>
      <c r="C233" s="65"/>
      <c r="D233" s="65"/>
      <c r="E233" s="65"/>
      <c r="G233" s="65"/>
      <c r="H233" s="65"/>
      <c r="I233" s="355"/>
      <c r="J233" s="355"/>
      <c r="K233" s="223"/>
      <c r="L233" s="65"/>
      <c r="M233" s="223"/>
      <c r="N233" s="65"/>
      <c r="O233" s="285"/>
      <c r="P233" s="65"/>
      <c r="Q233" s="65"/>
    </row>
    <row r="234">
      <c r="A234" s="65"/>
      <c r="B234" s="65"/>
      <c r="C234" s="65"/>
      <c r="D234" s="65"/>
      <c r="E234" s="65"/>
      <c r="G234" s="65"/>
      <c r="H234" s="65"/>
      <c r="I234" s="355"/>
      <c r="J234" s="355"/>
      <c r="K234" s="223"/>
      <c r="L234" s="65"/>
      <c r="M234" s="223"/>
      <c r="N234" s="65"/>
      <c r="O234" s="285"/>
      <c r="P234" s="65"/>
      <c r="Q234" s="65"/>
    </row>
    <row r="235">
      <c r="A235" s="65"/>
      <c r="B235" s="65"/>
      <c r="C235" s="65"/>
      <c r="D235" s="65"/>
      <c r="E235" s="65"/>
      <c r="G235" s="65"/>
      <c r="H235" s="65"/>
      <c r="I235" s="355"/>
      <c r="J235" s="355"/>
      <c r="K235" s="223"/>
      <c r="L235" s="65"/>
      <c r="M235" s="223"/>
      <c r="N235" s="65"/>
      <c r="O235" s="285"/>
      <c r="P235" s="65"/>
      <c r="Q235" s="65"/>
    </row>
    <row r="236">
      <c r="A236" s="65"/>
      <c r="B236" s="65"/>
      <c r="C236" s="65"/>
      <c r="D236" s="65"/>
      <c r="E236" s="65"/>
      <c r="G236" s="65"/>
      <c r="H236" s="65"/>
      <c r="I236" s="355"/>
      <c r="J236" s="355"/>
      <c r="K236" s="223"/>
      <c r="L236" s="65"/>
      <c r="M236" s="223"/>
      <c r="N236" s="65"/>
      <c r="O236" s="285"/>
      <c r="P236" s="65"/>
      <c r="Q236" s="65"/>
    </row>
    <row r="237">
      <c r="A237" s="65"/>
      <c r="B237" s="65"/>
      <c r="C237" s="65"/>
      <c r="D237" s="65"/>
      <c r="E237" s="65"/>
      <c r="G237" s="65"/>
      <c r="H237" s="65"/>
      <c r="I237" s="355"/>
      <c r="J237" s="355"/>
      <c r="K237" s="223"/>
      <c r="L237" s="65"/>
      <c r="M237" s="223"/>
      <c r="N237" s="65"/>
      <c r="O237" s="285"/>
      <c r="P237" s="65"/>
      <c r="Q237" s="65"/>
    </row>
    <row r="238">
      <c r="A238" s="65"/>
      <c r="B238" s="65"/>
      <c r="C238" s="65"/>
      <c r="D238" s="65"/>
      <c r="E238" s="65"/>
      <c r="G238" s="65"/>
      <c r="H238" s="65"/>
      <c r="I238" s="355"/>
      <c r="J238" s="355"/>
      <c r="K238" s="223"/>
      <c r="L238" s="65"/>
      <c r="M238" s="223"/>
      <c r="N238" s="65"/>
      <c r="O238" s="285"/>
      <c r="P238" s="65"/>
      <c r="Q238" s="65"/>
    </row>
    <row r="239">
      <c r="A239" s="65"/>
      <c r="B239" s="65"/>
      <c r="C239" s="65"/>
      <c r="D239" s="65"/>
      <c r="E239" s="65"/>
      <c r="G239" s="65"/>
      <c r="H239" s="65"/>
      <c r="I239" s="355"/>
      <c r="J239" s="355"/>
      <c r="K239" s="223"/>
      <c r="L239" s="65"/>
      <c r="M239" s="223"/>
      <c r="N239" s="65"/>
      <c r="O239" s="285"/>
      <c r="P239" s="65"/>
      <c r="Q239" s="65"/>
    </row>
    <row r="240">
      <c r="A240" s="65"/>
      <c r="B240" s="65"/>
      <c r="C240" s="65"/>
      <c r="D240" s="65"/>
      <c r="E240" s="65"/>
      <c r="G240" s="65"/>
      <c r="H240" s="65"/>
      <c r="I240" s="355"/>
      <c r="J240" s="355"/>
      <c r="K240" s="223"/>
      <c r="L240" s="65"/>
      <c r="M240" s="223"/>
      <c r="N240" s="65"/>
      <c r="O240" s="285"/>
      <c r="P240" s="65"/>
      <c r="Q240" s="65"/>
    </row>
    <row r="241">
      <c r="A241" s="65"/>
      <c r="B241" s="65"/>
      <c r="C241" s="65"/>
      <c r="D241" s="65"/>
      <c r="E241" s="65"/>
      <c r="G241" s="65"/>
      <c r="H241" s="65"/>
      <c r="I241" s="355"/>
      <c r="J241" s="355"/>
      <c r="K241" s="223"/>
      <c r="L241" s="65"/>
      <c r="M241" s="223"/>
      <c r="N241" s="65"/>
      <c r="O241" s="285"/>
      <c r="P241" s="65"/>
      <c r="Q241" s="65"/>
    </row>
    <row r="242">
      <c r="A242" s="65"/>
      <c r="B242" s="65"/>
      <c r="C242" s="65"/>
      <c r="D242" s="65"/>
      <c r="E242" s="65"/>
      <c r="G242" s="65"/>
      <c r="H242" s="65"/>
      <c r="I242" s="355"/>
      <c r="J242" s="355"/>
      <c r="K242" s="223"/>
      <c r="L242" s="65"/>
      <c r="M242" s="223"/>
      <c r="N242" s="65"/>
      <c r="O242" s="285"/>
      <c r="P242" s="65"/>
      <c r="Q242" s="65"/>
    </row>
    <row r="243">
      <c r="A243" s="65"/>
      <c r="B243" s="65"/>
      <c r="C243" s="65"/>
      <c r="D243" s="65"/>
      <c r="E243" s="65"/>
      <c r="G243" s="65"/>
      <c r="H243" s="65"/>
      <c r="I243" s="355"/>
      <c r="J243" s="355"/>
      <c r="K243" s="223"/>
      <c r="L243" s="65"/>
      <c r="M243" s="223"/>
      <c r="N243" s="65"/>
      <c r="O243" s="285"/>
      <c r="P243" s="65"/>
      <c r="Q243" s="65"/>
    </row>
    <row r="244">
      <c r="A244" s="65"/>
      <c r="B244" s="65"/>
      <c r="C244" s="65"/>
      <c r="D244" s="65"/>
      <c r="E244" s="65"/>
      <c r="G244" s="65"/>
      <c r="H244" s="65"/>
      <c r="I244" s="355"/>
      <c r="J244" s="355"/>
      <c r="K244" s="223"/>
      <c r="L244" s="65"/>
      <c r="M244" s="223"/>
      <c r="N244" s="65"/>
      <c r="O244" s="285"/>
      <c r="P244" s="65"/>
      <c r="Q244" s="65"/>
    </row>
    <row r="245">
      <c r="A245" s="65"/>
      <c r="B245" s="65"/>
      <c r="C245" s="65"/>
      <c r="D245" s="65"/>
      <c r="E245" s="65"/>
      <c r="G245" s="65"/>
      <c r="H245" s="65"/>
      <c r="I245" s="355"/>
      <c r="J245" s="355"/>
      <c r="K245" s="223"/>
      <c r="L245" s="65"/>
      <c r="M245" s="223"/>
      <c r="N245" s="65"/>
      <c r="O245" s="285"/>
      <c r="P245" s="65"/>
      <c r="Q245" s="65"/>
    </row>
    <row r="246">
      <c r="A246" s="65"/>
      <c r="B246" s="65"/>
      <c r="C246" s="65"/>
      <c r="D246" s="65"/>
      <c r="E246" s="65"/>
      <c r="G246" s="65"/>
      <c r="H246" s="65"/>
      <c r="I246" s="355"/>
      <c r="J246" s="355"/>
      <c r="K246" s="223"/>
      <c r="L246" s="65"/>
      <c r="M246" s="223"/>
      <c r="N246" s="65"/>
      <c r="O246" s="285"/>
      <c r="P246" s="65"/>
      <c r="Q246" s="65"/>
    </row>
    <row r="247">
      <c r="A247" s="65"/>
      <c r="B247" s="65"/>
      <c r="C247" s="65"/>
      <c r="D247" s="65"/>
      <c r="E247" s="65"/>
      <c r="G247" s="65"/>
      <c r="H247" s="65"/>
      <c r="I247" s="355"/>
      <c r="J247" s="355"/>
      <c r="K247" s="223"/>
      <c r="L247" s="65"/>
      <c r="M247" s="223"/>
      <c r="N247" s="65"/>
      <c r="O247" s="285"/>
      <c r="P247" s="65"/>
      <c r="Q247" s="65"/>
    </row>
    <row r="248">
      <c r="A248" s="65"/>
      <c r="B248" s="65"/>
      <c r="C248" s="65"/>
      <c r="D248" s="65"/>
      <c r="E248" s="65"/>
      <c r="G248" s="65"/>
      <c r="H248" s="65"/>
      <c r="I248" s="355"/>
      <c r="J248" s="355"/>
      <c r="K248" s="223"/>
      <c r="L248" s="65"/>
      <c r="M248" s="223"/>
      <c r="N248" s="65"/>
      <c r="O248" s="285"/>
      <c r="P248" s="65"/>
      <c r="Q248" s="65"/>
    </row>
    <row r="249">
      <c r="A249" s="65"/>
      <c r="B249" s="65"/>
      <c r="C249" s="65"/>
      <c r="D249" s="65"/>
      <c r="E249" s="65"/>
      <c r="G249" s="65"/>
      <c r="H249" s="65"/>
      <c r="I249" s="355"/>
      <c r="J249" s="355"/>
      <c r="K249" s="223"/>
      <c r="L249" s="65"/>
      <c r="M249" s="223"/>
      <c r="N249" s="65"/>
      <c r="O249" s="285"/>
      <c r="P249" s="65"/>
      <c r="Q249" s="65"/>
    </row>
    <row r="250">
      <c r="A250" s="65"/>
      <c r="B250" s="65"/>
      <c r="C250" s="65"/>
      <c r="D250" s="65"/>
      <c r="E250" s="65"/>
      <c r="G250" s="65"/>
      <c r="H250" s="65"/>
      <c r="I250" s="355"/>
      <c r="J250" s="355"/>
      <c r="K250" s="223"/>
      <c r="L250" s="65"/>
      <c r="M250" s="223"/>
      <c r="N250" s="65"/>
      <c r="O250" s="285"/>
      <c r="P250" s="65"/>
      <c r="Q250" s="65"/>
    </row>
    <row r="251">
      <c r="A251" s="65"/>
      <c r="B251" s="65"/>
      <c r="C251" s="65"/>
      <c r="D251" s="65"/>
      <c r="E251" s="65"/>
      <c r="G251" s="65"/>
      <c r="H251" s="65"/>
      <c r="I251" s="355"/>
      <c r="J251" s="355"/>
      <c r="K251" s="223"/>
      <c r="L251" s="65"/>
      <c r="M251" s="223"/>
      <c r="N251" s="65"/>
      <c r="O251" s="285"/>
      <c r="P251" s="65"/>
      <c r="Q251" s="65"/>
    </row>
    <row r="252">
      <c r="A252" s="65"/>
      <c r="B252" s="65"/>
      <c r="C252" s="65"/>
      <c r="D252" s="65"/>
      <c r="E252" s="65"/>
      <c r="G252" s="65"/>
      <c r="H252" s="65"/>
      <c r="I252" s="355"/>
      <c r="J252" s="355"/>
      <c r="K252" s="223"/>
      <c r="L252" s="65"/>
      <c r="M252" s="223"/>
      <c r="N252" s="65"/>
      <c r="O252" s="285"/>
      <c r="P252" s="65"/>
      <c r="Q252" s="65"/>
    </row>
    <row r="253">
      <c r="A253" s="65"/>
      <c r="B253" s="65"/>
      <c r="C253" s="65"/>
      <c r="D253" s="65"/>
      <c r="E253" s="65"/>
      <c r="G253" s="65"/>
      <c r="H253" s="65"/>
      <c r="I253" s="355"/>
      <c r="J253" s="355"/>
      <c r="K253" s="223"/>
      <c r="L253" s="65"/>
      <c r="M253" s="223"/>
      <c r="N253" s="65"/>
      <c r="O253" s="285"/>
      <c r="P253" s="65"/>
      <c r="Q253" s="65"/>
    </row>
    <row r="254">
      <c r="A254" s="65"/>
      <c r="B254" s="65"/>
      <c r="C254" s="65"/>
      <c r="D254" s="65"/>
      <c r="E254" s="65"/>
      <c r="G254" s="65"/>
      <c r="H254" s="65"/>
      <c r="I254" s="355"/>
      <c r="J254" s="355"/>
      <c r="K254" s="223"/>
      <c r="L254" s="65"/>
      <c r="M254" s="223"/>
      <c r="N254" s="65"/>
      <c r="O254" s="285"/>
      <c r="P254" s="65"/>
      <c r="Q254" s="65"/>
    </row>
    <row r="255">
      <c r="A255" s="65"/>
      <c r="B255" s="65"/>
      <c r="C255" s="65"/>
      <c r="D255" s="65"/>
      <c r="E255" s="65"/>
      <c r="G255" s="65"/>
      <c r="H255" s="65"/>
      <c r="I255" s="355"/>
      <c r="J255" s="355"/>
      <c r="K255" s="223"/>
      <c r="L255" s="65"/>
      <c r="M255" s="223"/>
      <c r="N255" s="65"/>
      <c r="O255" s="285"/>
      <c r="P255" s="65"/>
      <c r="Q255" s="65"/>
    </row>
    <row r="256">
      <c r="A256" s="65"/>
      <c r="B256" s="65"/>
      <c r="C256" s="65"/>
      <c r="D256" s="65"/>
      <c r="E256" s="65"/>
      <c r="G256" s="65"/>
      <c r="H256" s="65"/>
      <c r="I256" s="355"/>
      <c r="J256" s="355"/>
      <c r="K256" s="223"/>
      <c r="L256" s="65"/>
      <c r="M256" s="223"/>
      <c r="N256" s="65"/>
      <c r="O256" s="285"/>
      <c r="P256" s="65"/>
      <c r="Q256" s="65"/>
    </row>
    <row r="257">
      <c r="A257" s="65"/>
      <c r="B257" s="65"/>
      <c r="C257" s="65"/>
      <c r="D257" s="65"/>
      <c r="E257" s="65"/>
      <c r="G257" s="65"/>
      <c r="H257" s="65"/>
      <c r="I257" s="355"/>
      <c r="J257" s="355"/>
      <c r="K257" s="223"/>
      <c r="L257" s="65"/>
      <c r="M257" s="223"/>
      <c r="N257" s="65"/>
      <c r="O257" s="285"/>
      <c r="P257" s="65"/>
      <c r="Q257" s="65"/>
    </row>
    <row r="258">
      <c r="A258" s="65"/>
      <c r="B258" s="65"/>
      <c r="C258" s="65"/>
      <c r="D258" s="65"/>
      <c r="E258" s="65"/>
      <c r="G258" s="65"/>
      <c r="H258" s="65"/>
      <c r="I258" s="355"/>
      <c r="J258" s="355"/>
      <c r="K258" s="223"/>
      <c r="L258" s="65"/>
      <c r="M258" s="223"/>
      <c r="N258" s="65"/>
      <c r="O258" s="285"/>
      <c r="P258" s="65"/>
      <c r="Q258" s="65"/>
    </row>
    <row r="259">
      <c r="A259" s="65"/>
      <c r="B259" s="65"/>
      <c r="C259" s="65"/>
      <c r="D259" s="65"/>
      <c r="E259" s="65"/>
      <c r="G259" s="65"/>
      <c r="H259" s="65"/>
      <c r="I259" s="355"/>
      <c r="J259" s="355"/>
      <c r="K259" s="223"/>
      <c r="L259" s="65"/>
      <c r="M259" s="223"/>
      <c r="N259" s="65"/>
      <c r="O259" s="285"/>
      <c r="P259" s="65"/>
      <c r="Q259" s="65"/>
    </row>
    <row r="260">
      <c r="A260" s="65"/>
      <c r="B260" s="65"/>
      <c r="C260" s="65"/>
      <c r="D260" s="65"/>
      <c r="E260" s="65"/>
      <c r="G260" s="65"/>
      <c r="H260" s="65"/>
      <c r="I260" s="355"/>
      <c r="J260" s="355"/>
      <c r="K260" s="223"/>
      <c r="L260" s="65"/>
      <c r="M260" s="223"/>
      <c r="N260" s="65"/>
      <c r="O260" s="285"/>
      <c r="P260" s="65"/>
      <c r="Q260" s="65"/>
    </row>
    <row r="261">
      <c r="A261" s="65"/>
      <c r="B261" s="65"/>
      <c r="C261" s="65"/>
      <c r="D261" s="65"/>
      <c r="E261" s="65"/>
      <c r="G261" s="65"/>
      <c r="H261" s="65"/>
      <c r="I261" s="355"/>
      <c r="J261" s="355"/>
      <c r="K261" s="223"/>
      <c r="L261" s="65"/>
      <c r="M261" s="223"/>
      <c r="N261" s="65"/>
      <c r="O261" s="285"/>
      <c r="P261" s="65"/>
      <c r="Q261" s="65"/>
    </row>
    <row r="262">
      <c r="A262" s="65"/>
      <c r="B262" s="65"/>
      <c r="C262" s="65"/>
      <c r="D262" s="65"/>
      <c r="E262" s="65"/>
      <c r="G262" s="65"/>
      <c r="H262" s="65"/>
      <c r="I262" s="355"/>
      <c r="J262" s="355"/>
      <c r="K262" s="223"/>
      <c r="L262" s="65"/>
      <c r="M262" s="223"/>
      <c r="N262" s="65"/>
      <c r="O262" s="285"/>
      <c r="P262" s="65"/>
      <c r="Q262" s="65"/>
    </row>
    <row r="263">
      <c r="A263" s="65"/>
      <c r="B263" s="65"/>
      <c r="C263" s="65"/>
      <c r="D263" s="65"/>
      <c r="E263" s="65"/>
      <c r="G263" s="65"/>
      <c r="H263" s="65"/>
      <c r="I263" s="355"/>
      <c r="J263" s="355"/>
      <c r="K263" s="223"/>
      <c r="L263" s="65"/>
      <c r="M263" s="223"/>
      <c r="N263" s="65"/>
      <c r="O263" s="285"/>
      <c r="P263" s="65"/>
      <c r="Q263" s="65"/>
    </row>
    <row r="264">
      <c r="A264" s="65"/>
      <c r="B264" s="65"/>
      <c r="C264" s="65"/>
      <c r="D264" s="65"/>
      <c r="E264" s="65"/>
      <c r="G264" s="65"/>
      <c r="H264" s="65"/>
      <c r="I264" s="355"/>
      <c r="J264" s="355"/>
      <c r="K264" s="223"/>
      <c r="L264" s="65"/>
      <c r="M264" s="223"/>
      <c r="N264" s="65"/>
      <c r="O264" s="285"/>
      <c r="P264" s="65"/>
      <c r="Q264" s="65"/>
    </row>
    <row r="265">
      <c r="A265" s="65"/>
      <c r="B265" s="65"/>
      <c r="C265" s="65"/>
      <c r="D265" s="65"/>
      <c r="E265" s="65"/>
      <c r="G265" s="65"/>
      <c r="H265" s="65"/>
      <c r="I265" s="355"/>
      <c r="J265" s="355"/>
      <c r="K265" s="223"/>
      <c r="L265" s="65"/>
      <c r="M265" s="223"/>
      <c r="N265" s="65"/>
      <c r="O265" s="285"/>
      <c r="P265" s="65"/>
      <c r="Q265" s="65"/>
    </row>
    <row r="266">
      <c r="A266" s="65"/>
      <c r="B266" s="65"/>
      <c r="C266" s="65"/>
      <c r="D266" s="65"/>
      <c r="E266" s="65"/>
      <c r="G266" s="65"/>
      <c r="H266" s="65"/>
      <c r="I266" s="355"/>
      <c r="J266" s="355"/>
      <c r="K266" s="223"/>
      <c r="L266" s="65"/>
      <c r="M266" s="223"/>
      <c r="N266" s="65"/>
      <c r="O266" s="285"/>
      <c r="P266" s="65"/>
      <c r="Q266" s="65"/>
    </row>
    <row r="267">
      <c r="A267" s="65"/>
      <c r="B267" s="65"/>
      <c r="C267" s="65"/>
      <c r="D267" s="65"/>
      <c r="E267" s="65"/>
      <c r="G267" s="65"/>
      <c r="H267" s="65"/>
      <c r="I267" s="355"/>
      <c r="J267" s="355"/>
      <c r="K267" s="223"/>
      <c r="L267" s="65"/>
      <c r="M267" s="223"/>
      <c r="N267" s="65"/>
      <c r="O267" s="285"/>
      <c r="P267" s="65"/>
      <c r="Q267" s="65"/>
    </row>
    <row r="268">
      <c r="A268" s="65"/>
      <c r="B268" s="65"/>
      <c r="C268" s="65"/>
      <c r="D268" s="65"/>
      <c r="E268" s="65"/>
      <c r="G268" s="65"/>
      <c r="H268" s="65"/>
      <c r="I268" s="355"/>
      <c r="J268" s="355"/>
      <c r="K268" s="223"/>
      <c r="L268" s="65"/>
      <c r="M268" s="223"/>
      <c r="N268" s="65"/>
      <c r="O268" s="285"/>
      <c r="P268" s="65"/>
      <c r="Q268" s="65"/>
    </row>
    <row r="269">
      <c r="A269" s="65"/>
      <c r="B269" s="65"/>
      <c r="C269" s="65"/>
      <c r="D269" s="65"/>
      <c r="E269" s="65"/>
      <c r="G269" s="65"/>
      <c r="H269" s="65"/>
      <c r="I269" s="355"/>
      <c r="J269" s="355"/>
      <c r="K269" s="223"/>
      <c r="L269" s="65"/>
      <c r="M269" s="223"/>
      <c r="N269" s="65"/>
      <c r="O269" s="285"/>
      <c r="P269" s="65"/>
      <c r="Q269" s="65"/>
    </row>
    <row r="270">
      <c r="A270" s="65"/>
      <c r="B270" s="65"/>
      <c r="C270" s="65"/>
      <c r="D270" s="65"/>
      <c r="E270" s="65"/>
      <c r="G270" s="65"/>
      <c r="H270" s="65"/>
      <c r="I270" s="355"/>
      <c r="J270" s="355"/>
      <c r="K270" s="223"/>
      <c r="L270" s="65"/>
      <c r="M270" s="223"/>
      <c r="N270" s="65"/>
      <c r="O270" s="285"/>
      <c r="P270" s="65"/>
      <c r="Q270" s="65"/>
    </row>
    <row r="271">
      <c r="A271" s="65"/>
      <c r="B271" s="65"/>
      <c r="C271" s="65"/>
      <c r="D271" s="65"/>
      <c r="E271" s="65"/>
      <c r="G271" s="65"/>
      <c r="H271" s="65"/>
      <c r="I271" s="355"/>
      <c r="J271" s="355"/>
      <c r="K271" s="223"/>
      <c r="L271" s="65"/>
      <c r="M271" s="223"/>
      <c r="N271" s="65"/>
      <c r="O271" s="285"/>
      <c r="P271" s="65"/>
      <c r="Q271" s="65"/>
    </row>
    <row r="272">
      <c r="A272" s="65"/>
      <c r="B272" s="65"/>
      <c r="C272" s="65"/>
      <c r="D272" s="65"/>
      <c r="E272" s="65"/>
      <c r="G272" s="65"/>
      <c r="H272" s="65"/>
      <c r="I272" s="355"/>
      <c r="J272" s="355"/>
      <c r="K272" s="223"/>
      <c r="L272" s="65"/>
      <c r="M272" s="223"/>
      <c r="N272" s="65"/>
      <c r="O272" s="285"/>
      <c r="P272" s="65"/>
      <c r="Q272" s="65"/>
    </row>
    <row r="273">
      <c r="A273" s="65"/>
      <c r="B273" s="65"/>
      <c r="C273" s="65"/>
      <c r="D273" s="65"/>
      <c r="E273" s="65"/>
      <c r="G273" s="65"/>
      <c r="H273" s="65"/>
      <c r="I273" s="355"/>
      <c r="J273" s="355"/>
      <c r="K273" s="223"/>
      <c r="L273" s="65"/>
      <c r="M273" s="223"/>
      <c r="N273" s="65"/>
      <c r="O273" s="285"/>
      <c r="P273" s="65"/>
      <c r="Q273" s="65"/>
    </row>
    <row r="274">
      <c r="A274" s="65"/>
      <c r="B274" s="65"/>
      <c r="C274" s="65"/>
      <c r="D274" s="65"/>
      <c r="E274" s="65"/>
      <c r="G274" s="65"/>
      <c r="H274" s="65"/>
      <c r="I274" s="355"/>
      <c r="J274" s="355"/>
      <c r="K274" s="223"/>
      <c r="L274" s="65"/>
      <c r="M274" s="223"/>
      <c r="N274" s="65"/>
      <c r="O274" s="285"/>
      <c r="P274" s="65"/>
      <c r="Q274" s="65"/>
    </row>
    <row r="275">
      <c r="A275" s="65"/>
      <c r="B275" s="65"/>
      <c r="C275" s="65"/>
      <c r="D275" s="65"/>
      <c r="E275" s="65"/>
      <c r="G275" s="65"/>
      <c r="H275" s="65"/>
      <c r="I275" s="355"/>
      <c r="J275" s="355"/>
      <c r="K275" s="223"/>
      <c r="L275" s="65"/>
      <c r="M275" s="223"/>
      <c r="N275" s="65"/>
      <c r="O275" s="285"/>
      <c r="P275" s="65"/>
      <c r="Q275" s="65"/>
    </row>
    <row r="276">
      <c r="A276" s="65"/>
      <c r="B276" s="65"/>
      <c r="C276" s="65"/>
      <c r="D276" s="65"/>
      <c r="E276" s="65"/>
      <c r="G276" s="65"/>
      <c r="H276" s="65"/>
      <c r="I276" s="355"/>
      <c r="J276" s="355"/>
      <c r="K276" s="223"/>
      <c r="L276" s="65"/>
      <c r="M276" s="223"/>
      <c r="N276" s="65"/>
      <c r="O276" s="285"/>
      <c r="P276" s="65"/>
      <c r="Q276" s="65"/>
    </row>
    <row r="277">
      <c r="A277" s="65"/>
      <c r="B277" s="65"/>
      <c r="C277" s="65"/>
      <c r="D277" s="65"/>
      <c r="E277" s="65"/>
      <c r="G277" s="65"/>
      <c r="H277" s="65"/>
      <c r="I277" s="355"/>
      <c r="J277" s="355"/>
      <c r="K277" s="223"/>
      <c r="L277" s="65"/>
      <c r="M277" s="223"/>
      <c r="N277" s="65"/>
      <c r="O277" s="285"/>
      <c r="P277" s="65"/>
      <c r="Q277" s="65"/>
    </row>
    <row r="278">
      <c r="A278" s="65"/>
      <c r="B278" s="65"/>
      <c r="C278" s="65"/>
      <c r="D278" s="65"/>
      <c r="E278" s="65"/>
      <c r="G278" s="65"/>
      <c r="H278" s="65"/>
      <c r="I278" s="355"/>
      <c r="J278" s="355"/>
      <c r="K278" s="223"/>
      <c r="L278" s="65"/>
      <c r="M278" s="223"/>
      <c r="N278" s="65"/>
      <c r="O278" s="285"/>
      <c r="P278" s="65"/>
      <c r="Q278" s="65"/>
    </row>
    <row r="279">
      <c r="A279" s="65"/>
      <c r="B279" s="65"/>
      <c r="C279" s="65"/>
      <c r="D279" s="65"/>
      <c r="E279" s="65"/>
      <c r="G279" s="65"/>
      <c r="H279" s="65"/>
      <c r="I279" s="355"/>
      <c r="J279" s="355"/>
      <c r="K279" s="223"/>
      <c r="L279" s="65"/>
      <c r="M279" s="223"/>
      <c r="N279" s="65"/>
      <c r="O279" s="285"/>
      <c r="P279" s="65"/>
      <c r="Q279" s="65"/>
    </row>
    <row r="280">
      <c r="A280" s="65"/>
      <c r="B280" s="65"/>
      <c r="C280" s="65"/>
      <c r="D280" s="65"/>
      <c r="E280" s="65"/>
      <c r="G280" s="65"/>
      <c r="H280" s="65"/>
      <c r="I280" s="355"/>
      <c r="J280" s="355"/>
      <c r="K280" s="223"/>
      <c r="L280" s="65"/>
      <c r="M280" s="223"/>
      <c r="N280" s="65"/>
      <c r="O280" s="285"/>
      <c r="P280" s="65"/>
      <c r="Q280" s="65"/>
    </row>
    <row r="281">
      <c r="A281" s="65"/>
      <c r="B281" s="65"/>
      <c r="C281" s="65"/>
      <c r="D281" s="65"/>
      <c r="E281" s="65"/>
      <c r="G281" s="65"/>
      <c r="H281" s="65"/>
      <c r="I281" s="355"/>
      <c r="J281" s="355"/>
      <c r="K281" s="223"/>
      <c r="L281" s="65"/>
      <c r="M281" s="223"/>
      <c r="N281" s="65"/>
      <c r="O281" s="285"/>
      <c r="P281" s="65"/>
      <c r="Q281" s="65"/>
    </row>
    <row r="282">
      <c r="A282" s="65"/>
      <c r="B282" s="65"/>
      <c r="C282" s="65"/>
      <c r="D282" s="65"/>
      <c r="E282" s="65"/>
      <c r="G282" s="65"/>
      <c r="H282" s="65"/>
      <c r="I282" s="355"/>
      <c r="J282" s="355"/>
      <c r="K282" s="223"/>
      <c r="L282" s="65"/>
      <c r="M282" s="223"/>
      <c r="N282" s="65"/>
      <c r="O282" s="285"/>
      <c r="P282" s="65"/>
      <c r="Q282" s="65"/>
    </row>
    <row r="283">
      <c r="A283" s="65"/>
      <c r="B283" s="65"/>
      <c r="C283" s="65"/>
      <c r="D283" s="65"/>
      <c r="E283" s="65"/>
      <c r="G283" s="65"/>
      <c r="H283" s="65"/>
      <c r="I283" s="355"/>
      <c r="J283" s="355"/>
      <c r="K283" s="223"/>
      <c r="L283" s="65"/>
      <c r="M283" s="223"/>
      <c r="N283" s="65"/>
      <c r="O283" s="285"/>
      <c r="P283" s="65"/>
      <c r="Q283" s="65"/>
    </row>
    <row r="284">
      <c r="A284" s="65"/>
      <c r="B284" s="65"/>
      <c r="C284" s="65"/>
      <c r="D284" s="65"/>
      <c r="E284" s="65"/>
      <c r="G284" s="65"/>
      <c r="H284" s="65"/>
      <c r="I284" s="355"/>
      <c r="J284" s="355"/>
      <c r="K284" s="223"/>
      <c r="L284" s="65"/>
      <c r="M284" s="223"/>
      <c r="N284" s="65"/>
      <c r="O284" s="285"/>
      <c r="P284" s="65"/>
      <c r="Q284" s="65"/>
    </row>
    <row r="285">
      <c r="A285" s="65"/>
      <c r="B285" s="65"/>
      <c r="C285" s="65"/>
      <c r="D285" s="65"/>
      <c r="E285" s="65"/>
      <c r="G285" s="65"/>
      <c r="H285" s="65"/>
      <c r="I285" s="355"/>
      <c r="J285" s="355"/>
      <c r="K285" s="223"/>
      <c r="L285" s="65"/>
      <c r="M285" s="223"/>
      <c r="N285" s="65"/>
      <c r="O285" s="285"/>
      <c r="P285" s="65"/>
      <c r="Q285" s="65"/>
    </row>
    <row r="286">
      <c r="A286" s="65"/>
      <c r="B286" s="65"/>
      <c r="C286" s="65"/>
      <c r="D286" s="65"/>
      <c r="E286" s="65"/>
      <c r="G286" s="65"/>
      <c r="H286" s="65"/>
      <c r="I286" s="355"/>
      <c r="J286" s="355"/>
      <c r="K286" s="223"/>
      <c r="L286" s="65"/>
      <c r="M286" s="223"/>
      <c r="N286" s="65"/>
      <c r="O286" s="285"/>
      <c r="P286" s="65"/>
      <c r="Q286" s="65"/>
    </row>
    <row r="287">
      <c r="A287" s="65"/>
      <c r="B287" s="65"/>
      <c r="C287" s="65"/>
      <c r="D287" s="65"/>
      <c r="E287" s="65"/>
      <c r="G287" s="65"/>
      <c r="H287" s="65"/>
      <c r="I287" s="355"/>
      <c r="J287" s="355"/>
      <c r="K287" s="223"/>
      <c r="L287" s="65"/>
      <c r="M287" s="223"/>
      <c r="N287" s="65"/>
      <c r="O287" s="285"/>
      <c r="P287" s="65"/>
      <c r="Q287" s="65"/>
    </row>
    <row r="288">
      <c r="A288" s="65"/>
      <c r="B288" s="65"/>
      <c r="C288" s="65"/>
      <c r="D288" s="65"/>
      <c r="E288" s="65"/>
      <c r="G288" s="65"/>
      <c r="H288" s="65"/>
      <c r="I288" s="355"/>
      <c r="J288" s="355"/>
      <c r="K288" s="223"/>
      <c r="L288" s="65"/>
      <c r="M288" s="223"/>
      <c r="N288" s="65"/>
      <c r="O288" s="285"/>
      <c r="P288" s="65"/>
      <c r="Q288" s="65"/>
    </row>
    <row r="289">
      <c r="A289" s="65"/>
      <c r="B289" s="65"/>
      <c r="C289" s="65"/>
      <c r="D289" s="65"/>
      <c r="E289" s="65"/>
      <c r="G289" s="65"/>
      <c r="H289" s="65"/>
      <c r="I289" s="355"/>
      <c r="J289" s="355"/>
      <c r="K289" s="223"/>
      <c r="L289" s="65"/>
      <c r="M289" s="223"/>
      <c r="N289" s="65"/>
      <c r="O289" s="285"/>
      <c r="P289" s="65"/>
      <c r="Q289" s="65"/>
    </row>
    <row r="290">
      <c r="A290" s="65"/>
      <c r="B290" s="65"/>
      <c r="C290" s="65"/>
      <c r="D290" s="65"/>
      <c r="E290" s="65"/>
      <c r="G290" s="65"/>
      <c r="H290" s="65"/>
      <c r="I290" s="355"/>
      <c r="J290" s="355"/>
      <c r="K290" s="223"/>
      <c r="L290" s="65"/>
      <c r="M290" s="223"/>
      <c r="N290" s="65"/>
      <c r="O290" s="285"/>
      <c r="P290" s="65"/>
      <c r="Q290" s="65"/>
    </row>
    <row r="291">
      <c r="A291" s="65"/>
      <c r="B291" s="65"/>
      <c r="C291" s="65"/>
      <c r="D291" s="65"/>
      <c r="E291" s="65"/>
      <c r="G291" s="65"/>
      <c r="H291" s="65"/>
      <c r="I291" s="355"/>
      <c r="J291" s="355"/>
      <c r="K291" s="223"/>
      <c r="L291" s="65"/>
      <c r="M291" s="223"/>
      <c r="N291" s="65"/>
      <c r="O291" s="285"/>
      <c r="P291" s="65"/>
      <c r="Q291" s="65"/>
    </row>
    <row r="292">
      <c r="A292" s="65"/>
      <c r="B292" s="65"/>
      <c r="C292" s="65"/>
      <c r="D292" s="65"/>
      <c r="E292" s="65"/>
      <c r="G292" s="65"/>
      <c r="H292" s="65"/>
      <c r="I292" s="355"/>
      <c r="J292" s="355"/>
      <c r="K292" s="223"/>
      <c r="L292" s="65"/>
      <c r="M292" s="223"/>
      <c r="N292" s="65"/>
      <c r="O292" s="285"/>
      <c r="P292" s="65"/>
      <c r="Q292" s="65"/>
    </row>
    <row r="293">
      <c r="A293" s="65"/>
      <c r="B293" s="65"/>
      <c r="C293" s="65"/>
      <c r="D293" s="65"/>
      <c r="E293" s="65"/>
      <c r="G293" s="65"/>
      <c r="H293" s="65"/>
      <c r="I293" s="355"/>
      <c r="J293" s="355"/>
      <c r="K293" s="223"/>
      <c r="L293" s="65"/>
      <c r="M293" s="223"/>
      <c r="N293" s="65"/>
      <c r="O293" s="285"/>
      <c r="P293" s="65"/>
      <c r="Q293" s="65"/>
    </row>
    <row r="294">
      <c r="A294" s="65"/>
      <c r="B294" s="65"/>
      <c r="C294" s="65"/>
      <c r="D294" s="65"/>
      <c r="E294" s="65"/>
      <c r="G294" s="65"/>
      <c r="H294" s="65"/>
      <c r="I294" s="355"/>
      <c r="J294" s="355"/>
      <c r="K294" s="223"/>
      <c r="L294" s="65"/>
      <c r="M294" s="223"/>
      <c r="N294" s="65"/>
      <c r="O294" s="285"/>
      <c r="P294" s="65"/>
      <c r="Q294" s="65"/>
    </row>
    <row r="295">
      <c r="A295" s="65"/>
      <c r="B295" s="65"/>
      <c r="C295" s="65"/>
      <c r="D295" s="65"/>
      <c r="E295" s="65"/>
      <c r="G295" s="65"/>
      <c r="H295" s="65"/>
      <c r="I295" s="355"/>
      <c r="J295" s="355"/>
      <c r="K295" s="223"/>
      <c r="L295" s="65"/>
      <c r="M295" s="223"/>
      <c r="N295" s="65"/>
      <c r="O295" s="285"/>
      <c r="P295" s="65"/>
      <c r="Q295" s="65"/>
    </row>
    <row r="296">
      <c r="A296" s="65"/>
      <c r="B296" s="65"/>
      <c r="C296" s="65"/>
      <c r="D296" s="65"/>
      <c r="E296" s="65"/>
      <c r="G296" s="65"/>
      <c r="H296" s="65"/>
      <c r="I296" s="355"/>
      <c r="J296" s="355"/>
      <c r="K296" s="223"/>
      <c r="L296" s="65"/>
      <c r="M296" s="223"/>
      <c r="N296" s="65"/>
      <c r="O296" s="285"/>
      <c r="P296" s="65"/>
      <c r="Q296" s="65"/>
    </row>
    <row r="297">
      <c r="A297" s="65"/>
      <c r="B297" s="65"/>
      <c r="C297" s="65"/>
      <c r="D297" s="65"/>
      <c r="E297" s="65"/>
      <c r="G297" s="65"/>
      <c r="H297" s="65"/>
      <c r="I297" s="355"/>
      <c r="J297" s="355"/>
      <c r="K297" s="223"/>
      <c r="L297" s="65"/>
      <c r="M297" s="223"/>
      <c r="N297" s="65"/>
      <c r="O297" s="285"/>
      <c r="P297" s="65"/>
      <c r="Q297" s="65"/>
    </row>
    <row r="298">
      <c r="A298" s="65"/>
      <c r="B298" s="65"/>
      <c r="C298" s="65"/>
      <c r="D298" s="65"/>
      <c r="E298" s="65"/>
      <c r="G298" s="65"/>
      <c r="H298" s="65"/>
      <c r="I298" s="355"/>
      <c r="J298" s="355"/>
      <c r="K298" s="223"/>
      <c r="L298" s="65"/>
      <c r="M298" s="223"/>
      <c r="N298" s="65"/>
      <c r="O298" s="285"/>
      <c r="P298" s="65"/>
      <c r="Q298" s="65"/>
    </row>
    <row r="299">
      <c r="A299" s="65"/>
      <c r="B299" s="65"/>
      <c r="C299" s="65"/>
      <c r="D299" s="65"/>
      <c r="E299" s="65"/>
      <c r="G299" s="65"/>
      <c r="H299" s="65"/>
      <c r="I299" s="355"/>
      <c r="J299" s="355"/>
      <c r="K299" s="223"/>
      <c r="L299" s="65"/>
      <c r="M299" s="223"/>
      <c r="N299" s="65"/>
      <c r="O299" s="285"/>
      <c r="P299" s="65"/>
      <c r="Q299" s="65"/>
    </row>
    <row r="300">
      <c r="A300" s="65"/>
      <c r="B300" s="65"/>
      <c r="C300" s="65"/>
      <c r="D300" s="65"/>
      <c r="E300" s="65"/>
      <c r="G300" s="65"/>
      <c r="H300" s="65"/>
      <c r="I300" s="355"/>
      <c r="J300" s="355"/>
      <c r="K300" s="223"/>
      <c r="L300" s="65"/>
      <c r="M300" s="223"/>
      <c r="N300" s="65"/>
      <c r="O300" s="285"/>
      <c r="P300" s="65"/>
      <c r="Q300" s="65"/>
    </row>
    <row r="301">
      <c r="A301" s="65"/>
      <c r="B301" s="65"/>
      <c r="C301" s="65"/>
      <c r="D301" s="65"/>
      <c r="E301" s="65"/>
      <c r="G301" s="65"/>
      <c r="H301" s="65"/>
      <c r="I301" s="355"/>
      <c r="J301" s="355"/>
      <c r="K301" s="223"/>
      <c r="L301" s="65"/>
      <c r="M301" s="223"/>
      <c r="N301" s="65"/>
      <c r="O301" s="285"/>
      <c r="P301" s="65"/>
      <c r="Q301" s="65"/>
    </row>
    <row r="302">
      <c r="A302" s="65"/>
      <c r="B302" s="65"/>
      <c r="C302" s="65"/>
      <c r="D302" s="65"/>
      <c r="E302" s="65"/>
      <c r="G302" s="65"/>
      <c r="H302" s="65"/>
      <c r="I302" s="355"/>
      <c r="J302" s="355"/>
      <c r="K302" s="223"/>
      <c r="L302" s="65"/>
      <c r="M302" s="223"/>
      <c r="N302" s="65"/>
      <c r="O302" s="285"/>
      <c r="P302" s="65"/>
      <c r="Q302" s="65"/>
    </row>
    <row r="303">
      <c r="A303" s="65"/>
      <c r="B303" s="65"/>
      <c r="C303" s="65"/>
      <c r="D303" s="65"/>
      <c r="E303" s="65"/>
      <c r="G303" s="65"/>
      <c r="H303" s="65"/>
      <c r="I303" s="355"/>
      <c r="J303" s="355"/>
      <c r="K303" s="223"/>
      <c r="L303" s="65"/>
      <c r="M303" s="223"/>
      <c r="N303" s="65"/>
      <c r="O303" s="285"/>
      <c r="P303" s="65"/>
      <c r="Q303" s="65"/>
    </row>
    <row r="304">
      <c r="A304" s="65"/>
      <c r="B304" s="65"/>
      <c r="C304" s="65"/>
      <c r="D304" s="65"/>
      <c r="E304" s="65"/>
      <c r="G304" s="65"/>
      <c r="H304" s="65"/>
      <c r="I304" s="355"/>
      <c r="J304" s="355"/>
      <c r="K304" s="223"/>
      <c r="L304" s="65"/>
      <c r="M304" s="223"/>
      <c r="N304" s="65"/>
      <c r="O304" s="285"/>
      <c r="P304" s="65"/>
      <c r="Q304" s="65"/>
    </row>
    <row r="305">
      <c r="A305" s="65"/>
      <c r="B305" s="65"/>
      <c r="C305" s="65"/>
      <c r="D305" s="65"/>
      <c r="E305" s="65"/>
      <c r="G305" s="65"/>
      <c r="H305" s="65"/>
      <c r="I305" s="355"/>
      <c r="J305" s="355"/>
      <c r="K305" s="223"/>
      <c r="L305" s="65"/>
      <c r="M305" s="223"/>
      <c r="N305" s="65"/>
      <c r="O305" s="285"/>
      <c r="P305" s="65"/>
      <c r="Q305" s="65"/>
    </row>
    <row r="306">
      <c r="A306" s="65"/>
      <c r="B306" s="65"/>
      <c r="C306" s="65"/>
      <c r="D306" s="65"/>
      <c r="E306" s="65"/>
      <c r="G306" s="65"/>
      <c r="H306" s="65"/>
      <c r="I306" s="355"/>
      <c r="J306" s="355"/>
      <c r="K306" s="223"/>
      <c r="L306" s="65"/>
      <c r="M306" s="223"/>
      <c r="N306" s="65"/>
      <c r="O306" s="285"/>
      <c r="P306" s="65"/>
      <c r="Q306" s="65"/>
    </row>
    <row r="307">
      <c r="A307" s="65"/>
      <c r="B307" s="65"/>
      <c r="C307" s="65"/>
      <c r="D307" s="65"/>
      <c r="E307" s="65"/>
      <c r="G307" s="65"/>
      <c r="H307" s="65"/>
      <c r="I307" s="355"/>
      <c r="J307" s="355"/>
      <c r="K307" s="223"/>
      <c r="L307" s="65"/>
      <c r="M307" s="223"/>
      <c r="N307" s="65"/>
      <c r="O307" s="285"/>
      <c r="P307" s="65"/>
      <c r="Q307" s="65"/>
    </row>
    <row r="308">
      <c r="A308" s="65"/>
      <c r="B308" s="65"/>
      <c r="C308" s="65"/>
      <c r="D308" s="65"/>
      <c r="E308" s="65"/>
      <c r="G308" s="65"/>
      <c r="H308" s="65"/>
      <c r="I308" s="355"/>
      <c r="J308" s="355"/>
      <c r="K308" s="223"/>
      <c r="L308" s="65"/>
      <c r="M308" s="223"/>
      <c r="N308" s="65"/>
      <c r="O308" s="285"/>
      <c r="P308" s="65"/>
      <c r="Q308" s="65"/>
    </row>
    <row r="309">
      <c r="A309" s="65"/>
      <c r="B309" s="65"/>
      <c r="C309" s="65"/>
      <c r="D309" s="65"/>
      <c r="E309" s="65"/>
      <c r="G309" s="65"/>
      <c r="H309" s="65"/>
      <c r="I309" s="355"/>
      <c r="J309" s="355"/>
      <c r="K309" s="223"/>
      <c r="L309" s="65"/>
      <c r="M309" s="223"/>
      <c r="N309" s="65"/>
      <c r="O309" s="285"/>
      <c r="P309" s="65"/>
      <c r="Q309" s="65"/>
    </row>
    <row r="310">
      <c r="A310" s="65"/>
      <c r="B310" s="65"/>
      <c r="C310" s="65"/>
      <c r="D310" s="65"/>
      <c r="E310" s="65"/>
      <c r="G310" s="65"/>
      <c r="H310" s="65"/>
      <c r="I310" s="355"/>
      <c r="J310" s="355"/>
      <c r="K310" s="223"/>
      <c r="L310" s="65"/>
      <c r="M310" s="223"/>
      <c r="N310" s="65"/>
      <c r="O310" s="285"/>
      <c r="P310" s="65"/>
      <c r="Q310" s="65"/>
    </row>
    <row r="311">
      <c r="A311" s="65"/>
      <c r="B311" s="65"/>
      <c r="C311" s="65"/>
      <c r="D311" s="65"/>
      <c r="E311" s="65"/>
      <c r="G311" s="65"/>
      <c r="H311" s="65"/>
      <c r="I311" s="355"/>
      <c r="J311" s="355"/>
      <c r="K311" s="223"/>
      <c r="L311" s="65"/>
      <c r="M311" s="223"/>
      <c r="N311" s="65"/>
      <c r="O311" s="285"/>
      <c r="P311" s="65"/>
      <c r="Q311" s="65"/>
    </row>
    <row r="312">
      <c r="A312" s="65"/>
      <c r="B312" s="65"/>
      <c r="C312" s="65"/>
      <c r="D312" s="65"/>
      <c r="E312" s="65"/>
      <c r="G312" s="65"/>
      <c r="H312" s="65"/>
      <c r="I312" s="355"/>
      <c r="J312" s="355"/>
      <c r="K312" s="223"/>
      <c r="L312" s="65"/>
      <c r="M312" s="223"/>
      <c r="N312" s="65"/>
      <c r="O312" s="285"/>
      <c r="P312" s="65"/>
      <c r="Q312" s="65"/>
    </row>
    <row r="313">
      <c r="A313" s="65"/>
      <c r="B313" s="65"/>
      <c r="C313" s="65"/>
      <c r="D313" s="65"/>
      <c r="E313" s="65"/>
      <c r="G313" s="65"/>
      <c r="H313" s="65"/>
      <c r="I313" s="355"/>
      <c r="J313" s="355"/>
      <c r="K313" s="223"/>
      <c r="L313" s="65"/>
      <c r="M313" s="223"/>
      <c r="N313" s="65"/>
      <c r="O313" s="285"/>
      <c r="P313" s="65"/>
      <c r="Q313" s="65"/>
    </row>
    <row r="314">
      <c r="A314" s="65"/>
      <c r="B314" s="65"/>
      <c r="C314" s="65"/>
      <c r="D314" s="65"/>
      <c r="E314" s="65"/>
      <c r="G314" s="65"/>
      <c r="H314" s="65"/>
      <c r="I314" s="355"/>
      <c r="J314" s="355"/>
      <c r="K314" s="223"/>
      <c r="L314" s="65"/>
      <c r="M314" s="223"/>
      <c r="N314" s="65"/>
      <c r="O314" s="285"/>
      <c r="P314" s="65"/>
      <c r="Q314" s="65"/>
    </row>
    <row r="315">
      <c r="A315" s="65"/>
      <c r="B315" s="65"/>
      <c r="C315" s="65"/>
      <c r="D315" s="65"/>
      <c r="E315" s="65"/>
      <c r="G315" s="65"/>
      <c r="H315" s="65"/>
      <c r="I315" s="355"/>
      <c r="J315" s="355"/>
      <c r="K315" s="223"/>
      <c r="L315" s="65"/>
      <c r="M315" s="223"/>
      <c r="N315" s="65"/>
      <c r="O315" s="285"/>
      <c r="P315" s="65"/>
      <c r="Q315" s="65"/>
    </row>
    <row r="316">
      <c r="A316" s="65"/>
      <c r="B316" s="65"/>
      <c r="C316" s="65"/>
      <c r="D316" s="65"/>
      <c r="E316" s="65"/>
      <c r="G316" s="65"/>
      <c r="H316" s="65"/>
      <c r="I316" s="355"/>
      <c r="J316" s="355"/>
      <c r="K316" s="223"/>
      <c r="L316" s="65"/>
      <c r="M316" s="223"/>
      <c r="N316" s="65"/>
      <c r="O316" s="285"/>
      <c r="P316" s="65"/>
      <c r="Q316" s="65"/>
    </row>
    <row r="317">
      <c r="A317" s="65"/>
      <c r="B317" s="65"/>
      <c r="C317" s="65"/>
      <c r="D317" s="65"/>
      <c r="E317" s="65"/>
      <c r="G317" s="65"/>
      <c r="H317" s="65"/>
      <c r="I317" s="355"/>
      <c r="J317" s="355"/>
      <c r="K317" s="223"/>
      <c r="L317" s="65"/>
      <c r="M317" s="223"/>
      <c r="N317" s="65"/>
      <c r="O317" s="285"/>
      <c r="P317" s="65"/>
      <c r="Q317" s="65"/>
    </row>
    <row r="318">
      <c r="A318" s="65"/>
      <c r="B318" s="65"/>
      <c r="C318" s="65"/>
      <c r="D318" s="65"/>
      <c r="E318" s="65"/>
      <c r="G318" s="65"/>
      <c r="H318" s="65"/>
      <c r="I318" s="355"/>
      <c r="J318" s="355"/>
      <c r="K318" s="223"/>
      <c r="L318" s="65"/>
      <c r="M318" s="223"/>
      <c r="N318" s="65"/>
      <c r="O318" s="285"/>
      <c r="P318" s="65"/>
      <c r="Q318" s="65"/>
    </row>
    <row r="319">
      <c r="A319" s="65"/>
      <c r="B319" s="65"/>
      <c r="C319" s="65"/>
      <c r="D319" s="65"/>
      <c r="E319" s="65"/>
      <c r="G319" s="65"/>
      <c r="H319" s="65"/>
      <c r="I319" s="355"/>
      <c r="J319" s="355"/>
      <c r="K319" s="223"/>
      <c r="L319" s="65"/>
      <c r="M319" s="223"/>
      <c r="N319" s="65"/>
      <c r="O319" s="285"/>
      <c r="P319" s="65"/>
      <c r="Q319" s="65"/>
    </row>
    <row r="320">
      <c r="A320" s="65"/>
      <c r="B320" s="65"/>
      <c r="C320" s="65"/>
      <c r="D320" s="65"/>
      <c r="E320" s="65"/>
      <c r="G320" s="65"/>
      <c r="H320" s="65"/>
      <c r="I320" s="355"/>
      <c r="J320" s="355"/>
      <c r="K320" s="223"/>
      <c r="L320" s="65"/>
      <c r="M320" s="223"/>
      <c r="N320" s="65"/>
      <c r="O320" s="285"/>
      <c r="P320" s="65"/>
      <c r="Q320" s="65"/>
    </row>
    <row r="321">
      <c r="A321" s="65"/>
      <c r="B321" s="65"/>
      <c r="C321" s="65"/>
      <c r="D321" s="65"/>
      <c r="E321" s="65"/>
      <c r="G321" s="65"/>
      <c r="H321" s="65"/>
      <c r="I321" s="355"/>
      <c r="J321" s="355"/>
      <c r="K321" s="223"/>
      <c r="L321" s="65"/>
      <c r="M321" s="223"/>
      <c r="N321" s="65"/>
      <c r="O321" s="285"/>
      <c r="P321" s="65"/>
      <c r="Q321" s="65"/>
    </row>
    <row r="322">
      <c r="A322" s="65"/>
      <c r="B322" s="65"/>
      <c r="C322" s="65"/>
      <c r="D322" s="65"/>
      <c r="E322" s="65"/>
      <c r="G322" s="65"/>
      <c r="H322" s="65"/>
      <c r="I322" s="355"/>
      <c r="J322" s="355"/>
      <c r="K322" s="223"/>
      <c r="L322" s="65"/>
      <c r="M322" s="223"/>
      <c r="N322" s="65"/>
      <c r="O322" s="285"/>
      <c r="P322" s="65"/>
      <c r="Q322" s="65"/>
    </row>
    <row r="323">
      <c r="A323" s="65"/>
      <c r="B323" s="65"/>
      <c r="C323" s="65"/>
      <c r="D323" s="65"/>
      <c r="E323" s="65"/>
      <c r="G323" s="65"/>
      <c r="H323" s="65"/>
      <c r="I323" s="355"/>
      <c r="J323" s="355"/>
      <c r="K323" s="223"/>
      <c r="L323" s="65"/>
      <c r="M323" s="223"/>
      <c r="N323" s="65"/>
      <c r="O323" s="285"/>
      <c r="P323" s="65"/>
      <c r="Q323" s="65"/>
    </row>
    <row r="324">
      <c r="A324" s="65"/>
      <c r="B324" s="65"/>
      <c r="C324" s="65"/>
      <c r="D324" s="65"/>
      <c r="E324" s="65"/>
      <c r="G324" s="65"/>
      <c r="H324" s="65"/>
      <c r="I324" s="355"/>
      <c r="J324" s="355"/>
      <c r="K324" s="223"/>
      <c r="L324" s="65"/>
      <c r="M324" s="223"/>
      <c r="N324" s="65"/>
      <c r="O324" s="285"/>
      <c r="P324" s="65"/>
      <c r="Q324" s="65"/>
    </row>
    <row r="325">
      <c r="A325" s="65"/>
      <c r="B325" s="65"/>
      <c r="C325" s="65"/>
      <c r="D325" s="65"/>
      <c r="E325" s="65"/>
      <c r="G325" s="65"/>
      <c r="H325" s="65"/>
      <c r="I325" s="355"/>
      <c r="J325" s="355"/>
      <c r="K325" s="223"/>
      <c r="L325" s="65"/>
      <c r="M325" s="223"/>
      <c r="N325" s="65"/>
      <c r="O325" s="285"/>
      <c r="P325" s="65"/>
      <c r="Q325" s="65"/>
    </row>
    <row r="326">
      <c r="A326" s="65"/>
      <c r="B326" s="65"/>
      <c r="C326" s="65"/>
      <c r="D326" s="65"/>
      <c r="E326" s="65"/>
      <c r="G326" s="65"/>
      <c r="H326" s="65"/>
      <c r="I326" s="355"/>
      <c r="J326" s="355"/>
      <c r="K326" s="223"/>
      <c r="L326" s="65"/>
      <c r="M326" s="223"/>
      <c r="N326" s="65"/>
      <c r="O326" s="285"/>
      <c r="P326" s="65"/>
      <c r="Q326" s="65"/>
    </row>
    <row r="327">
      <c r="A327" s="65"/>
      <c r="B327" s="65"/>
      <c r="C327" s="65"/>
      <c r="D327" s="65"/>
      <c r="E327" s="65"/>
      <c r="G327" s="65"/>
      <c r="H327" s="65"/>
      <c r="I327" s="355"/>
      <c r="J327" s="355"/>
      <c r="K327" s="223"/>
      <c r="L327" s="65"/>
      <c r="M327" s="223"/>
      <c r="N327" s="65"/>
      <c r="O327" s="285"/>
      <c r="P327" s="65"/>
      <c r="Q327" s="65"/>
    </row>
    <row r="328">
      <c r="A328" s="65"/>
      <c r="B328" s="65"/>
      <c r="C328" s="65"/>
      <c r="D328" s="65"/>
      <c r="E328" s="65"/>
      <c r="G328" s="65"/>
      <c r="H328" s="65"/>
      <c r="I328" s="355"/>
      <c r="J328" s="355"/>
      <c r="K328" s="223"/>
      <c r="L328" s="65"/>
      <c r="M328" s="223"/>
      <c r="N328" s="65"/>
      <c r="O328" s="285"/>
      <c r="P328" s="65"/>
      <c r="Q328" s="65"/>
    </row>
    <row r="329">
      <c r="A329" s="65"/>
      <c r="B329" s="65"/>
      <c r="C329" s="65"/>
      <c r="D329" s="65"/>
      <c r="E329" s="65"/>
      <c r="G329" s="65"/>
      <c r="H329" s="65"/>
      <c r="I329" s="355"/>
      <c r="J329" s="355"/>
      <c r="K329" s="223"/>
      <c r="L329" s="65"/>
      <c r="M329" s="223"/>
      <c r="N329" s="65"/>
      <c r="O329" s="285"/>
      <c r="P329" s="65"/>
      <c r="Q329" s="65"/>
    </row>
    <row r="330">
      <c r="A330" s="65"/>
      <c r="B330" s="65"/>
      <c r="C330" s="65"/>
      <c r="D330" s="65"/>
      <c r="E330" s="65"/>
      <c r="G330" s="65"/>
      <c r="H330" s="65"/>
      <c r="I330" s="355"/>
      <c r="J330" s="355"/>
      <c r="K330" s="223"/>
      <c r="L330" s="65"/>
      <c r="M330" s="223"/>
      <c r="N330" s="65"/>
      <c r="O330" s="285"/>
      <c r="P330" s="65"/>
      <c r="Q330" s="65"/>
    </row>
    <row r="331">
      <c r="A331" s="65"/>
      <c r="B331" s="65"/>
      <c r="C331" s="65"/>
      <c r="D331" s="65"/>
      <c r="E331" s="65"/>
      <c r="G331" s="65"/>
      <c r="H331" s="65"/>
      <c r="I331" s="355"/>
      <c r="J331" s="355"/>
      <c r="K331" s="223"/>
      <c r="L331" s="65"/>
      <c r="M331" s="223"/>
      <c r="N331" s="65"/>
      <c r="O331" s="285"/>
      <c r="P331" s="65"/>
      <c r="Q331" s="65"/>
    </row>
    <row r="332">
      <c r="A332" s="65"/>
      <c r="B332" s="65"/>
      <c r="C332" s="65"/>
      <c r="D332" s="65"/>
      <c r="E332" s="65"/>
      <c r="G332" s="65"/>
      <c r="H332" s="65"/>
      <c r="I332" s="355"/>
      <c r="J332" s="355"/>
      <c r="K332" s="223"/>
      <c r="L332" s="65"/>
      <c r="M332" s="223"/>
      <c r="N332" s="65"/>
      <c r="O332" s="285"/>
      <c r="P332" s="65"/>
      <c r="Q332" s="65"/>
    </row>
    <row r="333">
      <c r="A333" s="65"/>
      <c r="B333" s="65"/>
      <c r="C333" s="65"/>
      <c r="D333" s="65"/>
      <c r="E333" s="65"/>
      <c r="G333" s="65"/>
      <c r="H333" s="65"/>
      <c r="I333" s="355"/>
      <c r="J333" s="355"/>
      <c r="K333" s="223"/>
      <c r="L333" s="65"/>
      <c r="M333" s="223"/>
      <c r="N333" s="65"/>
      <c r="O333" s="285"/>
      <c r="P333" s="65"/>
      <c r="Q333" s="65"/>
    </row>
    <row r="334">
      <c r="A334" s="65"/>
      <c r="B334" s="65"/>
      <c r="C334" s="65"/>
      <c r="D334" s="65"/>
      <c r="E334" s="65"/>
      <c r="G334" s="65"/>
      <c r="H334" s="65"/>
      <c r="I334" s="355"/>
      <c r="J334" s="355"/>
      <c r="K334" s="223"/>
      <c r="L334" s="65"/>
      <c r="M334" s="223"/>
      <c r="N334" s="65"/>
      <c r="O334" s="285"/>
      <c r="P334" s="65"/>
      <c r="Q334" s="65"/>
    </row>
    <row r="335">
      <c r="A335" s="65"/>
      <c r="B335" s="65"/>
      <c r="C335" s="65"/>
      <c r="D335" s="65"/>
      <c r="E335" s="65"/>
      <c r="G335" s="65"/>
      <c r="H335" s="65"/>
      <c r="I335" s="355"/>
      <c r="J335" s="355"/>
      <c r="K335" s="223"/>
      <c r="L335" s="65"/>
      <c r="M335" s="223"/>
      <c r="N335" s="65"/>
      <c r="O335" s="285"/>
      <c r="P335" s="65"/>
      <c r="Q335" s="65"/>
    </row>
    <row r="336">
      <c r="A336" s="65"/>
      <c r="B336" s="65"/>
      <c r="C336" s="65"/>
      <c r="D336" s="65"/>
      <c r="E336" s="65"/>
      <c r="G336" s="65"/>
      <c r="H336" s="65"/>
      <c r="I336" s="355"/>
      <c r="J336" s="355"/>
      <c r="K336" s="223"/>
      <c r="L336" s="65"/>
      <c r="M336" s="223"/>
      <c r="N336" s="65"/>
      <c r="O336" s="285"/>
      <c r="P336" s="65"/>
      <c r="Q336" s="65"/>
    </row>
    <row r="337">
      <c r="A337" s="65"/>
      <c r="B337" s="65"/>
      <c r="C337" s="65"/>
      <c r="D337" s="65"/>
      <c r="E337" s="65"/>
      <c r="G337" s="65"/>
      <c r="H337" s="65"/>
      <c r="I337" s="355"/>
      <c r="J337" s="355"/>
      <c r="K337" s="223"/>
      <c r="L337" s="65"/>
      <c r="M337" s="223"/>
      <c r="N337" s="65"/>
      <c r="O337" s="285"/>
      <c r="P337" s="65"/>
      <c r="Q337" s="65"/>
    </row>
    <row r="338">
      <c r="A338" s="65"/>
      <c r="B338" s="65"/>
      <c r="C338" s="65"/>
      <c r="D338" s="65"/>
      <c r="E338" s="65"/>
      <c r="G338" s="65"/>
      <c r="H338" s="65"/>
      <c r="I338" s="355"/>
      <c r="J338" s="355"/>
      <c r="K338" s="223"/>
      <c r="L338" s="65"/>
      <c r="M338" s="223"/>
      <c r="N338" s="65"/>
      <c r="O338" s="285"/>
      <c r="P338" s="65"/>
      <c r="Q338" s="65"/>
    </row>
    <row r="339">
      <c r="A339" s="65"/>
      <c r="B339" s="65"/>
      <c r="C339" s="65"/>
      <c r="D339" s="65"/>
      <c r="E339" s="65"/>
      <c r="G339" s="65"/>
      <c r="H339" s="65"/>
      <c r="I339" s="355"/>
      <c r="J339" s="355"/>
      <c r="K339" s="223"/>
      <c r="L339" s="65"/>
      <c r="M339" s="223"/>
      <c r="N339" s="65"/>
      <c r="O339" s="285"/>
      <c r="P339" s="65"/>
      <c r="Q339" s="65"/>
    </row>
    <row r="340">
      <c r="A340" s="65"/>
      <c r="B340" s="65"/>
      <c r="C340" s="65"/>
      <c r="D340" s="65"/>
      <c r="E340" s="65"/>
      <c r="G340" s="65"/>
      <c r="H340" s="65"/>
      <c r="I340" s="355"/>
      <c r="J340" s="355"/>
      <c r="K340" s="223"/>
      <c r="L340" s="65"/>
      <c r="M340" s="223"/>
      <c r="N340" s="65"/>
      <c r="O340" s="285"/>
      <c r="P340" s="65"/>
      <c r="Q340" s="65"/>
    </row>
    <row r="341">
      <c r="A341" s="65"/>
      <c r="B341" s="65"/>
      <c r="C341" s="65"/>
      <c r="D341" s="65"/>
      <c r="E341" s="65"/>
      <c r="G341" s="65"/>
      <c r="H341" s="65"/>
      <c r="I341" s="355"/>
      <c r="J341" s="355"/>
      <c r="K341" s="223"/>
      <c r="L341" s="65"/>
      <c r="M341" s="223"/>
      <c r="N341" s="65"/>
      <c r="O341" s="285"/>
      <c r="P341" s="65"/>
      <c r="Q341" s="65"/>
    </row>
    <row r="342">
      <c r="A342" s="65"/>
      <c r="B342" s="65"/>
      <c r="C342" s="65"/>
      <c r="D342" s="65"/>
      <c r="E342" s="65"/>
      <c r="G342" s="65"/>
      <c r="H342" s="65"/>
      <c r="I342" s="355"/>
      <c r="J342" s="355"/>
      <c r="K342" s="223"/>
      <c r="L342" s="65"/>
      <c r="M342" s="223"/>
      <c r="N342" s="65"/>
      <c r="O342" s="285"/>
      <c r="P342" s="65"/>
      <c r="Q342" s="65"/>
    </row>
    <row r="343">
      <c r="A343" s="65"/>
      <c r="B343" s="65"/>
      <c r="C343" s="65"/>
      <c r="D343" s="65"/>
      <c r="E343" s="65"/>
      <c r="G343" s="65"/>
      <c r="H343" s="65"/>
      <c r="I343" s="355"/>
      <c r="J343" s="355"/>
      <c r="K343" s="223"/>
      <c r="L343" s="65"/>
      <c r="M343" s="223"/>
      <c r="N343" s="65"/>
      <c r="O343" s="285"/>
      <c r="P343" s="65"/>
      <c r="Q343" s="65"/>
    </row>
    <row r="344">
      <c r="A344" s="65"/>
      <c r="B344" s="65"/>
      <c r="C344" s="65"/>
      <c r="D344" s="65"/>
      <c r="E344" s="65"/>
      <c r="G344" s="65"/>
      <c r="H344" s="65"/>
      <c r="I344" s="355"/>
      <c r="J344" s="355"/>
      <c r="K344" s="223"/>
      <c r="L344" s="65"/>
      <c r="M344" s="223"/>
      <c r="N344" s="65"/>
      <c r="O344" s="285"/>
      <c r="P344" s="65"/>
      <c r="Q344" s="65"/>
    </row>
    <row r="345">
      <c r="A345" s="65"/>
      <c r="B345" s="65"/>
      <c r="C345" s="65"/>
      <c r="D345" s="65"/>
      <c r="E345" s="65"/>
      <c r="G345" s="65"/>
      <c r="H345" s="65"/>
      <c r="I345" s="355"/>
      <c r="J345" s="355"/>
      <c r="K345" s="223"/>
      <c r="L345" s="65"/>
      <c r="M345" s="223"/>
      <c r="N345" s="65"/>
      <c r="O345" s="285"/>
      <c r="P345" s="65"/>
      <c r="Q345" s="65"/>
    </row>
    <row r="346">
      <c r="A346" s="65"/>
      <c r="B346" s="65"/>
      <c r="C346" s="65"/>
      <c r="D346" s="65"/>
      <c r="E346" s="65"/>
      <c r="G346" s="65"/>
      <c r="H346" s="65"/>
      <c r="I346" s="355"/>
      <c r="J346" s="355"/>
      <c r="K346" s="223"/>
      <c r="L346" s="65"/>
      <c r="M346" s="223"/>
      <c r="N346" s="65"/>
      <c r="O346" s="285"/>
      <c r="P346" s="65"/>
      <c r="Q346" s="65"/>
    </row>
    <row r="347">
      <c r="A347" s="65"/>
      <c r="B347" s="65"/>
      <c r="C347" s="65"/>
      <c r="D347" s="65"/>
      <c r="E347" s="65"/>
      <c r="G347" s="65"/>
      <c r="H347" s="65"/>
      <c r="I347" s="355"/>
      <c r="J347" s="355"/>
      <c r="K347" s="223"/>
      <c r="L347" s="65"/>
      <c r="M347" s="223"/>
      <c r="N347" s="65"/>
      <c r="O347" s="285"/>
      <c r="P347" s="65"/>
      <c r="Q347" s="65"/>
    </row>
    <row r="348">
      <c r="A348" s="65"/>
      <c r="B348" s="65"/>
      <c r="C348" s="65"/>
      <c r="D348" s="65"/>
      <c r="E348" s="65"/>
      <c r="G348" s="65"/>
      <c r="H348" s="65"/>
      <c r="I348" s="355"/>
      <c r="J348" s="355"/>
      <c r="K348" s="223"/>
      <c r="L348" s="65"/>
      <c r="M348" s="223"/>
      <c r="N348" s="65"/>
      <c r="O348" s="285"/>
      <c r="P348" s="65"/>
      <c r="Q348" s="65"/>
    </row>
    <row r="349">
      <c r="A349" s="65"/>
      <c r="B349" s="65"/>
      <c r="C349" s="65"/>
      <c r="D349" s="65"/>
      <c r="E349" s="65"/>
      <c r="G349" s="65"/>
      <c r="H349" s="65"/>
      <c r="I349" s="355"/>
      <c r="J349" s="355"/>
      <c r="K349" s="223"/>
      <c r="L349" s="65"/>
      <c r="M349" s="223"/>
      <c r="N349" s="65"/>
      <c r="O349" s="285"/>
      <c r="P349" s="65"/>
      <c r="Q349" s="65"/>
    </row>
    <row r="350">
      <c r="A350" s="65"/>
      <c r="B350" s="65"/>
      <c r="C350" s="65"/>
      <c r="D350" s="65"/>
      <c r="E350" s="65"/>
      <c r="G350" s="65"/>
      <c r="H350" s="65"/>
      <c r="I350" s="355"/>
      <c r="J350" s="355"/>
      <c r="K350" s="223"/>
      <c r="L350" s="65"/>
      <c r="M350" s="223"/>
      <c r="N350" s="65"/>
      <c r="O350" s="285"/>
      <c r="P350" s="65"/>
      <c r="Q350" s="65"/>
    </row>
    <row r="351">
      <c r="A351" s="65"/>
      <c r="B351" s="65"/>
      <c r="C351" s="65"/>
      <c r="D351" s="65"/>
      <c r="E351" s="65"/>
      <c r="G351" s="65"/>
      <c r="H351" s="65"/>
      <c r="I351" s="355"/>
      <c r="J351" s="355"/>
      <c r="K351" s="223"/>
      <c r="L351" s="65"/>
      <c r="M351" s="223"/>
      <c r="N351" s="65"/>
      <c r="O351" s="285"/>
      <c r="P351" s="65"/>
      <c r="Q351" s="65"/>
    </row>
    <row r="352">
      <c r="A352" s="65"/>
      <c r="B352" s="65"/>
      <c r="C352" s="65"/>
      <c r="D352" s="65"/>
      <c r="E352" s="65"/>
      <c r="G352" s="65"/>
      <c r="H352" s="65"/>
      <c r="I352" s="355"/>
      <c r="J352" s="355"/>
      <c r="K352" s="223"/>
      <c r="L352" s="65"/>
      <c r="M352" s="223"/>
      <c r="N352" s="65"/>
      <c r="O352" s="285"/>
      <c r="P352" s="65"/>
      <c r="Q352" s="65"/>
    </row>
    <row r="353">
      <c r="A353" s="65"/>
      <c r="B353" s="65"/>
      <c r="C353" s="65"/>
      <c r="D353" s="65"/>
      <c r="E353" s="65"/>
      <c r="G353" s="65"/>
      <c r="H353" s="65"/>
      <c r="I353" s="355"/>
      <c r="J353" s="355"/>
      <c r="K353" s="223"/>
      <c r="L353" s="65"/>
      <c r="M353" s="223"/>
      <c r="N353" s="65"/>
      <c r="O353" s="285"/>
      <c r="P353" s="65"/>
      <c r="Q353" s="65"/>
    </row>
    <row r="354">
      <c r="A354" s="65"/>
      <c r="B354" s="65"/>
      <c r="C354" s="65"/>
      <c r="D354" s="65"/>
      <c r="E354" s="65"/>
      <c r="G354" s="65"/>
      <c r="H354" s="65"/>
      <c r="I354" s="355"/>
      <c r="J354" s="355"/>
      <c r="K354" s="223"/>
      <c r="L354" s="65"/>
      <c r="M354" s="223"/>
      <c r="N354" s="65"/>
      <c r="O354" s="285"/>
      <c r="P354" s="65"/>
      <c r="Q354" s="65"/>
    </row>
    <row r="355">
      <c r="A355" s="65"/>
      <c r="B355" s="65"/>
      <c r="C355" s="65"/>
      <c r="D355" s="65"/>
      <c r="E355" s="65"/>
      <c r="G355" s="65"/>
      <c r="H355" s="65"/>
      <c r="I355" s="355"/>
      <c r="J355" s="355"/>
      <c r="K355" s="223"/>
      <c r="L355" s="65"/>
      <c r="M355" s="223"/>
      <c r="N355" s="65"/>
      <c r="O355" s="285"/>
      <c r="P355" s="65"/>
      <c r="Q355" s="65"/>
    </row>
    <row r="356">
      <c r="A356" s="65"/>
      <c r="B356" s="65"/>
      <c r="C356" s="65"/>
      <c r="D356" s="65"/>
      <c r="E356" s="65"/>
      <c r="G356" s="65"/>
      <c r="H356" s="65"/>
      <c r="I356" s="355"/>
      <c r="J356" s="355"/>
      <c r="K356" s="223"/>
      <c r="L356" s="65"/>
      <c r="M356" s="223"/>
      <c r="N356" s="65"/>
      <c r="O356" s="285"/>
      <c r="P356" s="65"/>
      <c r="Q356" s="65"/>
    </row>
    <row r="357">
      <c r="A357" s="65"/>
      <c r="B357" s="65"/>
      <c r="C357" s="65"/>
      <c r="D357" s="65"/>
      <c r="E357" s="65"/>
      <c r="G357" s="65"/>
      <c r="H357" s="65"/>
      <c r="I357" s="355"/>
      <c r="J357" s="355"/>
      <c r="K357" s="223"/>
      <c r="L357" s="65"/>
      <c r="M357" s="223"/>
      <c r="N357" s="65"/>
      <c r="O357" s="285"/>
      <c r="P357" s="65"/>
      <c r="Q357" s="65"/>
    </row>
    <row r="358">
      <c r="A358" s="65"/>
      <c r="B358" s="65"/>
      <c r="C358" s="65"/>
      <c r="D358" s="65"/>
      <c r="E358" s="65"/>
      <c r="G358" s="65"/>
      <c r="H358" s="65"/>
      <c r="I358" s="355"/>
      <c r="J358" s="355"/>
      <c r="K358" s="223"/>
      <c r="L358" s="65"/>
      <c r="M358" s="223"/>
      <c r="N358" s="65"/>
      <c r="O358" s="285"/>
      <c r="P358" s="65"/>
      <c r="Q358" s="65"/>
    </row>
    <row r="359">
      <c r="A359" s="65"/>
      <c r="B359" s="65"/>
      <c r="C359" s="65"/>
      <c r="D359" s="65"/>
      <c r="E359" s="65"/>
      <c r="G359" s="65"/>
      <c r="H359" s="65"/>
      <c r="I359" s="355"/>
      <c r="J359" s="355"/>
      <c r="K359" s="223"/>
      <c r="L359" s="65"/>
      <c r="M359" s="223"/>
      <c r="N359" s="65"/>
      <c r="O359" s="285"/>
      <c r="P359" s="65"/>
      <c r="Q359" s="65"/>
    </row>
    <row r="360">
      <c r="A360" s="65"/>
      <c r="B360" s="65"/>
      <c r="C360" s="65"/>
      <c r="D360" s="65"/>
      <c r="E360" s="65"/>
      <c r="G360" s="65"/>
      <c r="H360" s="65"/>
      <c r="I360" s="355"/>
      <c r="J360" s="355"/>
      <c r="K360" s="223"/>
      <c r="L360" s="65"/>
      <c r="M360" s="223"/>
      <c r="N360" s="65"/>
      <c r="O360" s="285"/>
      <c r="P360" s="65"/>
      <c r="Q360" s="65"/>
    </row>
    <row r="361">
      <c r="A361" s="65"/>
      <c r="B361" s="65"/>
      <c r="C361" s="65"/>
      <c r="D361" s="65"/>
      <c r="E361" s="65"/>
      <c r="G361" s="65"/>
      <c r="H361" s="65"/>
      <c r="I361" s="355"/>
      <c r="J361" s="355"/>
      <c r="K361" s="223"/>
      <c r="L361" s="65"/>
      <c r="M361" s="223"/>
      <c r="N361" s="65"/>
      <c r="O361" s="285"/>
      <c r="P361" s="65"/>
      <c r="Q361" s="65"/>
    </row>
    <row r="362">
      <c r="A362" s="65"/>
      <c r="B362" s="65"/>
      <c r="C362" s="65"/>
      <c r="D362" s="65"/>
      <c r="E362" s="65"/>
      <c r="G362" s="65"/>
      <c r="H362" s="65"/>
      <c r="I362" s="355"/>
      <c r="J362" s="355"/>
      <c r="K362" s="223"/>
      <c r="L362" s="65"/>
      <c r="M362" s="223"/>
      <c r="N362" s="65"/>
      <c r="O362" s="285"/>
      <c r="P362" s="65"/>
      <c r="Q362" s="65"/>
    </row>
    <row r="363">
      <c r="A363" s="65"/>
      <c r="B363" s="65"/>
      <c r="C363" s="65"/>
      <c r="D363" s="65"/>
      <c r="E363" s="65"/>
      <c r="G363" s="65"/>
      <c r="H363" s="65"/>
      <c r="I363" s="355"/>
      <c r="J363" s="355"/>
      <c r="K363" s="223"/>
      <c r="L363" s="65"/>
      <c r="M363" s="223"/>
      <c r="N363" s="65"/>
      <c r="O363" s="285"/>
      <c r="P363" s="65"/>
      <c r="Q363" s="65"/>
    </row>
    <row r="364">
      <c r="A364" s="65"/>
      <c r="B364" s="65"/>
      <c r="C364" s="65"/>
      <c r="D364" s="65"/>
      <c r="E364" s="65"/>
      <c r="G364" s="65"/>
      <c r="H364" s="65"/>
      <c r="I364" s="355"/>
      <c r="J364" s="355"/>
      <c r="K364" s="223"/>
      <c r="L364" s="65"/>
      <c r="M364" s="223"/>
      <c r="N364" s="65"/>
      <c r="O364" s="285"/>
      <c r="P364" s="65"/>
      <c r="Q364" s="65"/>
    </row>
    <row r="365">
      <c r="A365" s="65"/>
      <c r="B365" s="65"/>
      <c r="C365" s="65"/>
      <c r="D365" s="65"/>
      <c r="E365" s="65"/>
      <c r="G365" s="65"/>
      <c r="H365" s="65"/>
      <c r="I365" s="355"/>
      <c r="J365" s="355"/>
      <c r="K365" s="223"/>
      <c r="L365" s="65"/>
      <c r="M365" s="223"/>
      <c r="N365" s="65"/>
      <c r="O365" s="285"/>
      <c r="P365" s="65"/>
      <c r="Q365" s="65"/>
    </row>
    <row r="366">
      <c r="A366" s="65"/>
      <c r="B366" s="65"/>
      <c r="C366" s="65"/>
      <c r="D366" s="65"/>
      <c r="E366" s="65"/>
      <c r="G366" s="65"/>
      <c r="H366" s="65"/>
      <c r="I366" s="355"/>
      <c r="J366" s="355"/>
      <c r="K366" s="223"/>
      <c r="L366" s="65"/>
      <c r="M366" s="223"/>
      <c r="N366" s="65"/>
      <c r="O366" s="285"/>
      <c r="P366" s="65"/>
      <c r="Q366" s="65"/>
    </row>
    <row r="367">
      <c r="A367" s="65"/>
      <c r="B367" s="65"/>
      <c r="C367" s="65"/>
      <c r="D367" s="65"/>
      <c r="E367" s="65"/>
      <c r="G367" s="65"/>
      <c r="H367" s="65"/>
      <c r="I367" s="355"/>
      <c r="J367" s="355"/>
      <c r="K367" s="223"/>
      <c r="L367" s="65"/>
      <c r="M367" s="223"/>
      <c r="N367" s="65"/>
      <c r="O367" s="285"/>
      <c r="P367" s="65"/>
      <c r="Q367" s="65"/>
    </row>
    <row r="368">
      <c r="A368" s="65"/>
      <c r="B368" s="65"/>
      <c r="C368" s="65"/>
      <c r="D368" s="65"/>
      <c r="E368" s="65"/>
      <c r="G368" s="65"/>
      <c r="H368" s="65"/>
      <c r="I368" s="355"/>
      <c r="J368" s="355"/>
      <c r="K368" s="223"/>
      <c r="L368" s="65"/>
      <c r="M368" s="223"/>
      <c r="N368" s="65"/>
      <c r="O368" s="285"/>
      <c r="P368" s="65"/>
      <c r="Q368" s="65"/>
    </row>
    <row r="369">
      <c r="A369" s="65"/>
      <c r="B369" s="65"/>
      <c r="C369" s="65"/>
      <c r="D369" s="65"/>
      <c r="E369" s="65"/>
      <c r="G369" s="65"/>
      <c r="H369" s="65"/>
      <c r="I369" s="355"/>
      <c r="J369" s="355"/>
      <c r="K369" s="223"/>
      <c r="L369" s="65"/>
      <c r="M369" s="223"/>
      <c r="N369" s="65"/>
      <c r="O369" s="285"/>
      <c r="P369" s="65"/>
      <c r="Q369" s="65"/>
    </row>
    <row r="370">
      <c r="A370" s="65"/>
      <c r="B370" s="65"/>
      <c r="C370" s="65"/>
      <c r="D370" s="65"/>
      <c r="E370" s="65"/>
      <c r="G370" s="65"/>
      <c r="H370" s="65"/>
      <c r="I370" s="355"/>
      <c r="J370" s="355"/>
      <c r="K370" s="223"/>
      <c r="L370" s="65"/>
      <c r="M370" s="223"/>
      <c r="N370" s="65"/>
      <c r="O370" s="285"/>
      <c r="P370" s="65"/>
      <c r="Q370" s="65"/>
    </row>
    <row r="371">
      <c r="A371" s="65"/>
      <c r="B371" s="65"/>
      <c r="C371" s="65"/>
      <c r="D371" s="65"/>
      <c r="E371" s="65"/>
      <c r="G371" s="65"/>
      <c r="H371" s="65"/>
      <c r="I371" s="355"/>
      <c r="J371" s="355"/>
      <c r="K371" s="223"/>
      <c r="L371" s="65"/>
      <c r="M371" s="223"/>
      <c r="N371" s="65"/>
      <c r="O371" s="285"/>
      <c r="P371" s="65"/>
      <c r="Q371" s="65"/>
    </row>
    <row r="372">
      <c r="A372" s="65"/>
      <c r="B372" s="65"/>
      <c r="C372" s="65"/>
      <c r="D372" s="65"/>
      <c r="E372" s="65"/>
      <c r="G372" s="65"/>
      <c r="H372" s="65"/>
      <c r="I372" s="355"/>
      <c r="J372" s="355"/>
      <c r="K372" s="223"/>
      <c r="L372" s="65"/>
      <c r="M372" s="223"/>
      <c r="N372" s="65"/>
      <c r="O372" s="285"/>
      <c r="P372" s="65"/>
      <c r="Q372" s="65"/>
    </row>
    <row r="373">
      <c r="A373" s="65"/>
      <c r="B373" s="65"/>
      <c r="C373" s="65"/>
      <c r="D373" s="65"/>
      <c r="E373" s="65"/>
      <c r="G373" s="65"/>
      <c r="H373" s="65"/>
      <c r="I373" s="355"/>
      <c r="J373" s="355"/>
      <c r="K373" s="223"/>
      <c r="L373" s="65"/>
      <c r="M373" s="223"/>
      <c r="N373" s="65"/>
      <c r="O373" s="285"/>
      <c r="P373" s="65"/>
      <c r="Q373" s="65"/>
    </row>
    <row r="374">
      <c r="A374" s="65"/>
      <c r="B374" s="65"/>
      <c r="C374" s="65"/>
      <c r="D374" s="65"/>
      <c r="E374" s="65"/>
      <c r="G374" s="65"/>
      <c r="H374" s="65"/>
      <c r="I374" s="355"/>
      <c r="J374" s="355"/>
      <c r="K374" s="223"/>
      <c r="L374" s="65"/>
      <c r="M374" s="223"/>
      <c r="N374" s="65"/>
      <c r="O374" s="285"/>
      <c r="P374" s="65"/>
      <c r="Q374" s="65"/>
    </row>
    <row r="375">
      <c r="A375" s="65"/>
      <c r="B375" s="65"/>
      <c r="C375" s="65"/>
      <c r="D375" s="65"/>
      <c r="E375" s="65"/>
      <c r="G375" s="65"/>
      <c r="H375" s="65"/>
      <c r="I375" s="355"/>
      <c r="J375" s="355"/>
      <c r="K375" s="223"/>
      <c r="L375" s="65"/>
      <c r="M375" s="223"/>
      <c r="N375" s="65"/>
      <c r="O375" s="285"/>
      <c r="P375" s="65"/>
      <c r="Q375" s="65"/>
    </row>
    <row r="376">
      <c r="A376" s="65"/>
      <c r="B376" s="65"/>
      <c r="C376" s="65"/>
      <c r="D376" s="65"/>
      <c r="E376" s="65"/>
      <c r="G376" s="65"/>
      <c r="H376" s="65"/>
      <c r="I376" s="355"/>
      <c r="J376" s="355"/>
      <c r="K376" s="223"/>
      <c r="L376" s="65"/>
      <c r="M376" s="223"/>
      <c r="N376" s="65"/>
      <c r="O376" s="285"/>
      <c r="P376" s="65"/>
      <c r="Q376" s="65"/>
    </row>
    <row r="377">
      <c r="A377" s="65"/>
      <c r="B377" s="65"/>
      <c r="C377" s="65"/>
      <c r="D377" s="65"/>
      <c r="E377" s="65"/>
      <c r="G377" s="65"/>
      <c r="H377" s="65"/>
      <c r="I377" s="355"/>
      <c r="J377" s="355"/>
      <c r="K377" s="223"/>
      <c r="L377" s="65"/>
      <c r="M377" s="223"/>
      <c r="N377" s="65"/>
      <c r="O377" s="285"/>
      <c r="P377" s="65"/>
      <c r="Q377" s="65"/>
    </row>
    <row r="378">
      <c r="A378" s="65"/>
      <c r="B378" s="65"/>
      <c r="C378" s="65"/>
      <c r="D378" s="65"/>
      <c r="E378" s="65"/>
      <c r="G378" s="65"/>
      <c r="H378" s="65"/>
      <c r="I378" s="355"/>
      <c r="J378" s="355"/>
      <c r="K378" s="223"/>
      <c r="L378" s="65"/>
      <c r="M378" s="223"/>
      <c r="N378" s="65"/>
      <c r="O378" s="285"/>
      <c r="P378" s="65"/>
      <c r="Q378" s="65"/>
    </row>
    <row r="379">
      <c r="A379" s="65"/>
      <c r="B379" s="65"/>
      <c r="C379" s="65"/>
      <c r="D379" s="65"/>
      <c r="E379" s="65"/>
      <c r="G379" s="65"/>
      <c r="H379" s="65"/>
      <c r="I379" s="355"/>
      <c r="J379" s="355"/>
      <c r="K379" s="223"/>
      <c r="L379" s="65"/>
      <c r="M379" s="223"/>
      <c r="N379" s="65"/>
      <c r="O379" s="285"/>
      <c r="P379" s="65"/>
      <c r="Q379" s="65"/>
    </row>
    <row r="380">
      <c r="A380" s="65"/>
      <c r="B380" s="65"/>
      <c r="C380" s="65"/>
      <c r="D380" s="65"/>
      <c r="E380" s="65"/>
      <c r="G380" s="65"/>
      <c r="H380" s="65"/>
      <c r="I380" s="355"/>
      <c r="J380" s="355"/>
      <c r="K380" s="223"/>
      <c r="L380" s="65"/>
      <c r="M380" s="223"/>
      <c r="N380" s="65"/>
      <c r="O380" s="285"/>
      <c r="P380" s="65"/>
      <c r="Q380" s="65"/>
    </row>
    <row r="381">
      <c r="A381" s="65"/>
      <c r="B381" s="65"/>
      <c r="C381" s="65"/>
      <c r="D381" s="65"/>
      <c r="E381" s="65"/>
      <c r="G381" s="65"/>
      <c r="H381" s="65"/>
      <c r="I381" s="355"/>
      <c r="J381" s="355"/>
      <c r="K381" s="223"/>
      <c r="L381" s="65"/>
      <c r="M381" s="223"/>
      <c r="N381" s="65"/>
      <c r="O381" s="285"/>
      <c r="P381" s="65"/>
      <c r="Q381" s="65"/>
    </row>
    <row r="382">
      <c r="A382" s="65"/>
      <c r="B382" s="65"/>
      <c r="C382" s="65"/>
      <c r="D382" s="65"/>
      <c r="E382" s="65"/>
      <c r="G382" s="65"/>
      <c r="H382" s="65"/>
      <c r="I382" s="355"/>
      <c r="J382" s="355"/>
      <c r="K382" s="223"/>
      <c r="L382" s="65"/>
      <c r="M382" s="223"/>
      <c r="N382" s="65"/>
      <c r="O382" s="285"/>
      <c r="P382" s="65"/>
      <c r="Q382" s="65"/>
    </row>
    <row r="383">
      <c r="A383" s="65"/>
      <c r="B383" s="65"/>
      <c r="C383" s="65"/>
      <c r="D383" s="65"/>
      <c r="E383" s="65"/>
      <c r="G383" s="65"/>
      <c r="H383" s="65"/>
      <c r="I383" s="355"/>
      <c r="J383" s="355"/>
      <c r="K383" s="223"/>
      <c r="L383" s="65"/>
      <c r="M383" s="223"/>
      <c r="N383" s="65"/>
      <c r="O383" s="285"/>
      <c r="P383" s="65"/>
      <c r="Q383" s="65"/>
    </row>
    <row r="384">
      <c r="A384" s="65"/>
      <c r="B384" s="65"/>
      <c r="C384" s="65"/>
      <c r="D384" s="65"/>
      <c r="E384" s="65"/>
      <c r="G384" s="65"/>
      <c r="H384" s="65"/>
      <c r="I384" s="355"/>
      <c r="J384" s="355"/>
      <c r="K384" s="223"/>
      <c r="L384" s="65"/>
      <c r="M384" s="223"/>
      <c r="N384" s="65"/>
      <c r="O384" s="285"/>
      <c r="P384" s="65"/>
      <c r="Q384" s="65"/>
    </row>
    <row r="385">
      <c r="A385" s="65"/>
      <c r="B385" s="65"/>
      <c r="C385" s="65"/>
      <c r="D385" s="65"/>
      <c r="E385" s="65"/>
      <c r="G385" s="65"/>
      <c r="H385" s="65"/>
      <c r="I385" s="355"/>
      <c r="J385" s="355"/>
      <c r="K385" s="223"/>
      <c r="L385" s="65"/>
      <c r="M385" s="223"/>
      <c r="N385" s="65"/>
      <c r="O385" s="285"/>
      <c r="P385" s="65"/>
      <c r="Q385" s="65"/>
    </row>
    <row r="386">
      <c r="A386" s="65"/>
      <c r="B386" s="65"/>
      <c r="C386" s="65"/>
      <c r="D386" s="65"/>
      <c r="E386" s="65"/>
      <c r="G386" s="65"/>
      <c r="H386" s="65"/>
      <c r="I386" s="355"/>
      <c r="J386" s="355"/>
      <c r="K386" s="223"/>
      <c r="L386" s="65"/>
      <c r="M386" s="223"/>
      <c r="N386" s="65"/>
      <c r="O386" s="285"/>
      <c r="P386" s="65"/>
      <c r="Q386" s="65"/>
    </row>
    <row r="387">
      <c r="A387" s="65"/>
      <c r="B387" s="65"/>
      <c r="C387" s="65"/>
      <c r="D387" s="65"/>
      <c r="E387" s="65"/>
      <c r="G387" s="65"/>
      <c r="H387" s="65"/>
      <c r="I387" s="355"/>
      <c r="J387" s="355"/>
      <c r="K387" s="223"/>
      <c r="L387" s="65"/>
      <c r="M387" s="223"/>
      <c r="N387" s="65"/>
      <c r="O387" s="285"/>
      <c r="P387" s="65"/>
      <c r="Q387" s="65"/>
    </row>
    <row r="388">
      <c r="A388" s="65"/>
      <c r="B388" s="65"/>
      <c r="C388" s="65"/>
      <c r="D388" s="65"/>
      <c r="E388" s="65"/>
      <c r="G388" s="65"/>
      <c r="H388" s="65"/>
      <c r="I388" s="355"/>
      <c r="J388" s="355"/>
      <c r="K388" s="223"/>
      <c r="L388" s="65"/>
      <c r="M388" s="223"/>
      <c r="N388" s="65"/>
      <c r="O388" s="285"/>
      <c r="P388" s="65"/>
      <c r="Q388" s="65"/>
    </row>
    <row r="389">
      <c r="A389" s="65"/>
      <c r="B389" s="65"/>
      <c r="C389" s="65"/>
      <c r="D389" s="65"/>
      <c r="E389" s="65"/>
      <c r="G389" s="65"/>
      <c r="H389" s="65"/>
      <c r="I389" s="355"/>
      <c r="J389" s="355"/>
      <c r="K389" s="223"/>
      <c r="L389" s="65"/>
      <c r="M389" s="223"/>
      <c r="N389" s="65"/>
      <c r="O389" s="285"/>
      <c r="P389" s="65"/>
      <c r="Q389" s="65"/>
    </row>
    <row r="390">
      <c r="A390" s="65"/>
      <c r="B390" s="65"/>
      <c r="C390" s="65"/>
      <c r="D390" s="65"/>
      <c r="E390" s="65"/>
      <c r="G390" s="65"/>
      <c r="H390" s="65"/>
      <c r="I390" s="355"/>
      <c r="J390" s="355"/>
      <c r="K390" s="223"/>
      <c r="L390" s="65"/>
      <c r="M390" s="223"/>
      <c r="N390" s="65"/>
      <c r="O390" s="285"/>
      <c r="P390" s="65"/>
      <c r="Q390" s="65"/>
    </row>
    <row r="391">
      <c r="A391" s="65"/>
      <c r="B391" s="65"/>
      <c r="C391" s="65"/>
      <c r="D391" s="65"/>
      <c r="E391" s="65"/>
      <c r="G391" s="65"/>
      <c r="H391" s="65"/>
      <c r="I391" s="355"/>
      <c r="J391" s="355"/>
      <c r="K391" s="223"/>
      <c r="L391" s="65"/>
      <c r="M391" s="223"/>
      <c r="N391" s="65"/>
      <c r="O391" s="285"/>
      <c r="P391" s="65"/>
      <c r="Q391" s="65"/>
    </row>
    <row r="392">
      <c r="A392" s="65"/>
      <c r="B392" s="65"/>
      <c r="C392" s="65"/>
      <c r="D392" s="65"/>
      <c r="E392" s="65"/>
      <c r="G392" s="65"/>
      <c r="H392" s="65"/>
      <c r="I392" s="355"/>
      <c r="J392" s="355"/>
      <c r="K392" s="223"/>
      <c r="L392" s="65"/>
      <c r="M392" s="223"/>
      <c r="N392" s="65"/>
      <c r="O392" s="285"/>
      <c r="P392" s="65"/>
      <c r="Q392" s="65"/>
    </row>
    <row r="393">
      <c r="A393" s="65"/>
      <c r="B393" s="65"/>
      <c r="C393" s="65"/>
      <c r="D393" s="65"/>
      <c r="E393" s="65"/>
      <c r="G393" s="65"/>
      <c r="H393" s="65"/>
      <c r="I393" s="355"/>
      <c r="J393" s="355"/>
      <c r="K393" s="223"/>
      <c r="L393" s="65"/>
      <c r="M393" s="223"/>
      <c r="N393" s="65"/>
      <c r="O393" s="285"/>
      <c r="P393" s="65"/>
      <c r="Q393" s="65"/>
    </row>
    <row r="394">
      <c r="A394" s="65"/>
      <c r="B394" s="65"/>
      <c r="C394" s="65"/>
      <c r="D394" s="65"/>
      <c r="E394" s="65"/>
      <c r="G394" s="65"/>
      <c r="H394" s="65"/>
      <c r="I394" s="355"/>
      <c r="J394" s="355"/>
      <c r="K394" s="223"/>
      <c r="L394" s="65"/>
      <c r="M394" s="223"/>
      <c r="N394" s="65"/>
      <c r="O394" s="285"/>
      <c r="P394" s="65"/>
      <c r="Q394" s="65"/>
    </row>
    <row r="395">
      <c r="A395" s="65"/>
      <c r="B395" s="65"/>
      <c r="C395" s="65"/>
      <c r="D395" s="65"/>
      <c r="E395" s="65"/>
      <c r="G395" s="65"/>
      <c r="H395" s="65"/>
      <c r="I395" s="355"/>
      <c r="J395" s="355"/>
      <c r="K395" s="223"/>
      <c r="L395" s="65"/>
      <c r="M395" s="223"/>
      <c r="N395" s="65"/>
      <c r="O395" s="285"/>
      <c r="P395" s="65"/>
      <c r="Q395" s="65"/>
    </row>
    <row r="396">
      <c r="A396" s="65"/>
      <c r="B396" s="65"/>
      <c r="C396" s="65"/>
      <c r="D396" s="65"/>
      <c r="E396" s="65"/>
      <c r="G396" s="65"/>
      <c r="H396" s="65"/>
      <c r="I396" s="355"/>
      <c r="J396" s="355"/>
      <c r="K396" s="223"/>
      <c r="L396" s="65"/>
      <c r="M396" s="223"/>
      <c r="N396" s="65"/>
      <c r="O396" s="285"/>
      <c r="P396" s="65"/>
      <c r="Q396" s="65"/>
    </row>
    <row r="397">
      <c r="A397" s="65"/>
      <c r="B397" s="65"/>
      <c r="C397" s="65"/>
      <c r="D397" s="65"/>
      <c r="E397" s="65"/>
      <c r="G397" s="65"/>
      <c r="H397" s="65"/>
      <c r="I397" s="355"/>
      <c r="J397" s="355"/>
      <c r="K397" s="223"/>
      <c r="L397" s="65"/>
      <c r="M397" s="223"/>
      <c r="N397" s="65"/>
      <c r="O397" s="285"/>
      <c r="P397" s="65"/>
      <c r="Q397" s="65"/>
    </row>
    <row r="398">
      <c r="A398" s="65"/>
      <c r="B398" s="65"/>
      <c r="C398" s="65"/>
      <c r="D398" s="65"/>
      <c r="E398" s="65"/>
      <c r="G398" s="65"/>
      <c r="H398" s="65"/>
      <c r="I398" s="355"/>
      <c r="J398" s="355"/>
      <c r="K398" s="223"/>
      <c r="L398" s="65"/>
      <c r="M398" s="223"/>
      <c r="N398" s="65"/>
      <c r="O398" s="285"/>
      <c r="P398" s="65"/>
      <c r="Q398" s="65"/>
    </row>
    <row r="399">
      <c r="A399" s="65"/>
      <c r="B399" s="65"/>
      <c r="C399" s="65"/>
      <c r="D399" s="65"/>
      <c r="E399" s="65"/>
      <c r="G399" s="65"/>
      <c r="H399" s="65"/>
      <c r="I399" s="355"/>
      <c r="J399" s="355"/>
      <c r="K399" s="223"/>
      <c r="L399" s="65"/>
      <c r="M399" s="223"/>
      <c r="N399" s="65"/>
      <c r="O399" s="285"/>
      <c r="P399" s="65"/>
      <c r="Q399" s="65"/>
    </row>
    <row r="400">
      <c r="A400" s="65"/>
      <c r="B400" s="65"/>
      <c r="C400" s="65"/>
      <c r="D400" s="65"/>
      <c r="E400" s="65"/>
      <c r="G400" s="65"/>
      <c r="H400" s="65"/>
      <c r="I400" s="355"/>
      <c r="J400" s="355"/>
      <c r="K400" s="223"/>
      <c r="L400" s="65"/>
      <c r="M400" s="223"/>
      <c r="N400" s="65"/>
      <c r="O400" s="285"/>
      <c r="P400" s="65"/>
      <c r="Q400" s="65"/>
    </row>
    <row r="401">
      <c r="A401" s="65"/>
      <c r="B401" s="65"/>
      <c r="C401" s="65"/>
      <c r="D401" s="65"/>
      <c r="E401" s="65"/>
      <c r="G401" s="65"/>
      <c r="H401" s="65"/>
      <c r="I401" s="355"/>
      <c r="J401" s="355"/>
      <c r="K401" s="223"/>
      <c r="L401" s="65"/>
      <c r="M401" s="223"/>
      <c r="N401" s="65"/>
      <c r="O401" s="285"/>
      <c r="P401" s="65"/>
      <c r="Q401" s="65"/>
    </row>
    <row r="402">
      <c r="A402" s="65"/>
      <c r="B402" s="65"/>
      <c r="C402" s="65"/>
      <c r="D402" s="65"/>
      <c r="E402" s="65"/>
      <c r="G402" s="65"/>
      <c r="H402" s="65"/>
      <c r="I402" s="355"/>
      <c r="J402" s="355"/>
      <c r="K402" s="223"/>
      <c r="L402" s="65"/>
      <c r="M402" s="223"/>
      <c r="N402" s="65"/>
      <c r="O402" s="285"/>
      <c r="P402" s="65"/>
      <c r="Q402" s="65"/>
    </row>
    <row r="403">
      <c r="A403" s="65"/>
      <c r="B403" s="65"/>
      <c r="C403" s="65"/>
      <c r="D403" s="65"/>
      <c r="E403" s="65"/>
      <c r="G403" s="65"/>
      <c r="H403" s="65"/>
      <c r="I403" s="355"/>
      <c r="J403" s="355"/>
      <c r="K403" s="223"/>
      <c r="L403" s="65"/>
      <c r="M403" s="223"/>
      <c r="N403" s="65"/>
      <c r="O403" s="285"/>
      <c r="P403" s="65"/>
      <c r="Q403" s="65"/>
    </row>
    <row r="404">
      <c r="A404" s="65"/>
      <c r="B404" s="65"/>
      <c r="C404" s="65"/>
      <c r="D404" s="65"/>
      <c r="E404" s="65"/>
      <c r="G404" s="65"/>
      <c r="H404" s="65"/>
      <c r="I404" s="355"/>
      <c r="J404" s="355"/>
      <c r="K404" s="223"/>
      <c r="L404" s="65"/>
      <c r="M404" s="223"/>
      <c r="N404" s="65"/>
      <c r="O404" s="285"/>
      <c r="P404" s="65"/>
      <c r="Q404" s="65"/>
    </row>
    <row r="405">
      <c r="A405" s="65"/>
      <c r="B405" s="65"/>
      <c r="C405" s="65"/>
      <c r="D405" s="65"/>
      <c r="E405" s="65"/>
      <c r="G405" s="65"/>
      <c r="H405" s="65"/>
      <c r="I405" s="355"/>
      <c r="J405" s="355"/>
      <c r="K405" s="223"/>
      <c r="L405" s="65"/>
      <c r="M405" s="223"/>
      <c r="N405" s="65"/>
      <c r="O405" s="285"/>
      <c r="P405" s="65"/>
      <c r="Q405" s="65"/>
    </row>
    <row r="406">
      <c r="A406" s="65"/>
      <c r="B406" s="65"/>
      <c r="C406" s="65"/>
      <c r="D406" s="65"/>
      <c r="E406" s="65"/>
      <c r="G406" s="65"/>
      <c r="H406" s="65"/>
      <c r="I406" s="355"/>
      <c r="J406" s="355"/>
      <c r="K406" s="223"/>
      <c r="L406" s="65"/>
      <c r="M406" s="223"/>
      <c r="N406" s="65"/>
      <c r="O406" s="285"/>
      <c r="P406" s="65"/>
      <c r="Q406" s="65"/>
    </row>
    <row r="407">
      <c r="A407" s="65"/>
      <c r="B407" s="65"/>
      <c r="C407" s="65"/>
      <c r="D407" s="65"/>
      <c r="E407" s="65"/>
      <c r="G407" s="65"/>
      <c r="H407" s="65"/>
      <c r="I407" s="355"/>
      <c r="J407" s="355"/>
      <c r="K407" s="223"/>
      <c r="L407" s="65"/>
      <c r="M407" s="223"/>
      <c r="N407" s="65"/>
      <c r="O407" s="285"/>
      <c r="P407" s="65"/>
      <c r="Q407" s="65"/>
    </row>
    <row r="408">
      <c r="A408" s="65"/>
      <c r="B408" s="65"/>
      <c r="C408" s="65"/>
      <c r="D408" s="65"/>
      <c r="E408" s="65"/>
      <c r="G408" s="65"/>
      <c r="H408" s="65"/>
      <c r="I408" s="355"/>
      <c r="J408" s="355"/>
      <c r="K408" s="223"/>
      <c r="L408" s="65"/>
      <c r="M408" s="223"/>
      <c r="N408" s="65"/>
      <c r="O408" s="285"/>
      <c r="P408" s="65"/>
      <c r="Q408" s="65"/>
    </row>
    <row r="409">
      <c r="A409" s="65"/>
      <c r="B409" s="65"/>
      <c r="C409" s="65"/>
      <c r="D409" s="65"/>
      <c r="E409" s="65"/>
      <c r="G409" s="65"/>
      <c r="H409" s="65"/>
      <c r="I409" s="355"/>
      <c r="J409" s="355"/>
      <c r="K409" s="223"/>
      <c r="L409" s="65"/>
      <c r="M409" s="223"/>
      <c r="N409" s="65"/>
      <c r="O409" s="285"/>
      <c r="P409" s="65"/>
      <c r="Q409" s="65"/>
    </row>
    <row r="410">
      <c r="A410" s="65"/>
      <c r="B410" s="65"/>
      <c r="C410" s="65"/>
      <c r="D410" s="65"/>
      <c r="E410" s="65"/>
      <c r="G410" s="65"/>
      <c r="H410" s="65"/>
      <c r="I410" s="355"/>
      <c r="J410" s="355"/>
      <c r="K410" s="223"/>
      <c r="L410" s="65"/>
      <c r="M410" s="223"/>
      <c r="N410" s="65"/>
      <c r="O410" s="285"/>
      <c r="P410" s="65"/>
      <c r="Q410" s="65"/>
    </row>
    <row r="411">
      <c r="A411" s="65"/>
      <c r="B411" s="65"/>
      <c r="C411" s="65"/>
      <c r="D411" s="65"/>
      <c r="E411" s="65"/>
      <c r="G411" s="65"/>
      <c r="H411" s="65"/>
      <c r="I411" s="355"/>
      <c r="J411" s="355"/>
      <c r="K411" s="223"/>
      <c r="L411" s="65"/>
      <c r="M411" s="223"/>
      <c r="N411" s="65"/>
      <c r="O411" s="285"/>
      <c r="P411" s="65"/>
      <c r="Q411" s="65"/>
    </row>
    <row r="412">
      <c r="A412" s="65"/>
      <c r="B412" s="65"/>
      <c r="C412" s="65"/>
      <c r="D412" s="65"/>
      <c r="E412" s="65"/>
      <c r="G412" s="65"/>
      <c r="H412" s="65"/>
      <c r="I412" s="355"/>
      <c r="J412" s="355"/>
      <c r="K412" s="223"/>
      <c r="L412" s="65"/>
      <c r="M412" s="223"/>
      <c r="N412" s="65"/>
      <c r="O412" s="285"/>
      <c r="P412" s="65"/>
      <c r="Q412" s="65"/>
    </row>
    <row r="413">
      <c r="A413" s="65"/>
      <c r="B413" s="65"/>
      <c r="C413" s="65"/>
      <c r="D413" s="65"/>
      <c r="E413" s="65"/>
      <c r="G413" s="65"/>
      <c r="H413" s="65"/>
      <c r="I413" s="355"/>
      <c r="J413" s="355"/>
      <c r="K413" s="223"/>
      <c r="L413" s="65"/>
      <c r="M413" s="223"/>
      <c r="N413" s="65"/>
      <c r="O413" s="285"/>
      <c r="P413" s="65"/>
      <c r="Q413" s="65"/>
    </row>
    <row r="414">
      <c r="A414" s="65"/>
      <c r="B414" s="65"/>
      <c r="C414" s="65"/>
      <c r="D414" s="65"/>
      <c r="E414" s="65"/>
      <c r="G414" s="65"/>
      <c r="H414" s="65"/>
      <c r="I414" s="355"/>
      <c r="J414" s="355"/>
      <c r="K414" s="223"/>
      <c r="L414" s="65"/>
      <c r="M414" s="223"/>
      <c r="N414" s="65"/>
      <c r="O414" s="285"/>
      <c r="P414" s="65"/>
      <c r="Q414" s="65"/>
    </row>
    <row r="415">
      <c r="A415" s="65"/>
      <c r="B415" s="65"/>
      <c r="C415" s="65"/>
      <c r="D415" s="65"/>
      <c r="E415" s="65"/>
      <c r="G415" s="65"/>
      <c r="H415" s="65"/>
      <c r="I415" s="355"/>
      <c r="J415" s="355"/>
      <c r="K415" s="223"/>
      <c r="L415" s="65"/>
      <c r="M415" s="223"/>
      <c r="N415" s="65"/>
      <c r="O415" s="285"/>
      <c r="P415" s="65"/>
      <c r="Q415" s="65"/>
    </row>
    <row r="416">
      <c r="A416" s="65"/>
      <c r="B416" s="65"/>
      <c r="C416" s="65"/>
      <c r="D416" s="65"/>
      <c r="E416" s="65"/>
      <c r="G416" s="65"/>
      <c r="H416" s="65"/>
      <c r="I416" s="355"/>
      <c r="J416" s="355"/>
      <c r="K416" s="223"/>
      <c r="L416" s="65"/>
      <c r="M416" s="223"/>
      <c r="N416" s="65"/>
      <c r="O416" s="285"/>
      <c r="P416" s="65"/>
      <c r="Q416" s="65"/>
    </row>
    <row r="417">
      <c r="A417" s="65"/>
      <c r="B417" s="65"/>
      <c r="C417" s="65"/>
      <c r="D417" s="65"/>
      <c r="E417" s="65"/>
      <c r="G417" s="65"/>
      <c r="H417" s="65"/>
      <c r="I417" s="355"/>
      <c r="J417" s="355"/>
      <c r="K417" s="223"/>
      <c r="L417" s="65"/>
      <c r="M417" s="223"/>
      <c r="N417" s="65"/>
      <c r="O417" s="285"/>
      <c r="P417" s="65"/>
      <c r="Q417" s="65"/>
    </row>
    <row r="418">
      <c r="A418" s="65"/>
      <c r="B418" s="65"/>
      <c r="C418" s="65"/>
      <c r="D418" s="65"/>
      <c r="E418" s="65"/>
      <c r="G418" s="65"/>
      <c r="H418" s="65"/>
      <c r="I418" s="355"/>
      <c r="J418" s="355"/>
      <c r="K418" s="223"/>
      <c r="L418" s="65"/>
      <c r="M418" s="223"/>
      <c r="N418" s="65"/>
      <c r="O418" s="285"/>
      <c r="P418" s="65"/>
      <c r="Q418" s="65"/>
    </row>
    <row r="419">
      <c r="A419" s="65"/>
      <c r="B419" s="65"/>
      <c r="C419" s="65"/>
      <c r="D419" s="65"/>
      <c r="E419" s="65"/>
      <c r="G419" s="65"/>
      <c r="H419" s="65"/>
      <c r="I419" s="355"/>
      <c r="J419" s="355"/>
      <c r="K419" s="223"/>
      <c r="L419" s="65"/>
      <c r="M419" s="223"/>
      <c r="N419" s="65"/>
      <c r="O419" s="285"/>
      <c r="P419" s="65"/>
      <c r="Q419" s="65"/>
    </row>
    <row r="420">
      <c r="A420" s="65"/>
      <c r="B420" s="65"/>
      <c r="C420" s="65"/>
      <c r="D420" s="65"/>
      <c r="E420" s="65"/>
      <c r="G420" s="65"/>
      <c r="H420" s="65"/>
      <c r="I420" s="355"/>
      <c r="J420" s="355"/>
      <c r="K420" s="223"/>
      <c r="L420" s="65"/>
      <c r="M420" s="223"/>
      <c r="N420" s="65"/>
      <c r="O420" s="285"/>
      <c r="P420" s="65"/>
      <c r="Q420" s="65"/>
    </row>
    <row r="421">
      <c r="A421" s="65"/>
      <c r="B421" s="65"/>
      <c r="C421" s="65"/>
      <c r="D421" s="65"/>
      <c r="E421" s="65"/>
      <c r="G421" s="65"/>
      <c r="H421" s="65"/>
      <c r="I421" s="355"/>
      <c r="J421" s="355"/>
      <c r="K421" s="223"/>
      <c r="L421" s="65"/>
      <c r="M421" s="223"/>
      <c r="N421" s="65"/>
      <c r="O421" s="285"/>
      <c r="P421" s="65"/>
      <c r="Q421" s="65"/>
    </row>
    <row r="422">
      <c r="A422" s="65"/>
      <c r="B422" s="65"/>
      <c r="C422" s="65"/>
      <c r="D422" s="65"/>
      <c r="E422" s="65"/>
      <c r="G422" s="65"/>
      <c r="H422" s="65"/>
      <c r="I422" s="355"/>
      <c r="J422" s="355"/>
      <c r="K422" s="223"/>
      <c r="L422" s="65"/>
      <c r="M422" s="223"/>
      <c r="N422" s="65"/>
      <c r="O422" s="285"/>
      <c r="P422" s="65"/>
      <c r="Q422" s="65"/>
    </row>
    <row r="423">
      <c r="A423" s="65"/>
      <c r="B423" s="65"/>
      <c r="C423" s="65"/>
      <c r="D423" s="65"/>
      <c r="E423" s="65"/>
      <c r="G423" s="65"/>
      <c r="H423" s="65"/>
      <c r="I423" s="355"/>
      <c r="J423" s="355"/>
      <c r="K423" s="223"/>
      <c r="L423" s="65"/>
      <c r="M423" s="223"/>
      <c r="N423" s="65"/>
      <c r="O423" s="285"/>
      <c r="P423" s="65"/>
      <c r="Q423" s="65"/>
    </row>
    <row r="424">
      <c r="A424" s="65"/>
      <c r="B424" s="65"/>
      <c r="C424" s="65"/>
      <c r="D424" s="65"/>
      <c r="E424" s="65"/>
      <c r="G424" s="65"/>
      <c r="H424" s="65"/>
      <c r="I424" s="355"/>
      <c r="J424" s="355"/>
      <c r="K424" s="223"/>
      <c r="L424" s="65"/>
      <c r="M424" s="223"/>
      <c r="N424" s="65"/>
      <c r="O424" s="285"/>
      <c r="P424" s="65"/>
      <c r="Q424" s="65"/>
    </row>
    <row r="425">
      <c r="A425" s="65"/>
      <c r="B425" s="65"/>
      <c r="C425" s="65"/>
      <c r="D425" s="65"/>
      <c r="E425" s="65"/>
      <c r="G425" s="65"/>
      <c r="H425" s="65"/>
      <c r="I425" s="355"/>
      <c r="J425" s="355"/>
      <c r="K425" s="223"/>
      <c r="L425" s="65"/>
      <c r="M425" s="223"/>
      <c r="N425" s="65"/>
      <c r="O425" s="285"/>
      <c r="P425" s="65"/>
      <c r="Q425" s="65"/>
    </row>
    <row r="426">
      <c r="A426" s="65"/>
      <c r="B426" s="65"/>
      <c r="C426" s="65"/>
      <c r="D426" s="65"/>
      <c r="E426" s="65"/>
      <c r="G426" s="65"/>
      <c r="H426" s="65"/>
      <c r="I426" s="355"/>
      <c r="J426" s="355"/>
      <c r="K426" s="223"/>
      <c r="L426" s="65"/>
      <c r="M426" s="223"/>
      <c r="N426" s="65"/>
      <c r="O426" s="285"/>
      <c r="P426" s="65"/>
      <c r="Q426" s="65"/>
    </row>
    <row r="427">
      <c r="A427" s="65"/>
      <c r="B427" s="65"/>
      <c r="C427" s="65"/>
      <c r="D427" s="65"/>
      <c r="E427" s="65"/>
      <c r="G427" s="65"/>
      <c r="H427" s="65"/>
      <c r="I427" s="355"/>
      <c r="J427" s="355"/>
      <c r="K427" s="223"/>
      <c r="L427" s="65"/>
      <c r="M427" s="223"/>
      <c r="N427" s="65"/>
      <c r="O427" s="285"/>
      <c r="P427" s="65"/>
      <c r="Q427" s="65"/>
    </row>
    <row r="428">
      <c r="A428" s="65"/>
      <c r="B428" s="65"/>
      <c r="C428" s="65"/>
      <c r="D428" s="65"/>
      <c r="E428" s="65"/>
      <c r="G428" s="65"/>
      <c r="H428" s="65"/>
      <c r="I428" s="355"/>
      <c r="J428" s="355"/>
      <c r="K428" s="223"/>
      <c r="L428" s="65"/>
      <c r="M428" s="223"/>
      <c r="N428" s="65"/>
      <c r="O428" s="285"/>
      <c r="P428" s="65"/>
      <c r="Q428" s="65"/>
    </row>
    <row r="429">
      <c r="A429" s="65"/>
      <c r="B429" s="65"/>
      <c r="C429" s="65"/>
      <c r="D429" s="65"/>
      <c r="E429" s="65"/>
      <c r="G429" s="65"/>
      <c r="H429" s="65"/>
      <c r="I429" s="355"/>
      <c r="J429" s="355"/>
      <c r="K429" s="223"/>
      <c r="L429" s="65"/>
      <c r="M429" s="223"/>
      <c r="N429" s="65"/>
      <c r="O429" s="285"/>
      <c r="P429" s="65"/>
      <c r="Q429" s="65"/>
    </row>
    <row r="430">
      <c r="A430" s="65"/>
      <c r="B430" s="65"/>
      <c r="C430" s="65"/>
      <c r="D430" s="65"/>
      <c r="E430" s="65"/>
      <c r="G430" s="65"/>
      <c r="H430" s="65"/>
      <c r="I430" s="355"/>
      <c r="J430" s="355"/>
      <c r="K430" s="223"/>
      <c r="L430" s="65"/>
      <c r="M430" s="223"/>
      <c r="N430" s="65"/>
      <c r="O430" s="285"/>
      <c r="P430" s="65"/>
      <c r="Q430" s="65"/>
    </row>
    <row r="431">
      <c r="A431" s="65"/>
      <c r="B431" s="65"/>
      <c r="C431" s="65"/>
      <c r="D431" s="65"/>
      <c r="E431" s="65"/>
      <c r="G431" s="65"/>
      <c r="H431" s="65"/>
      <c r="I431" s="355"/>
      <c r="J431" s="355"/>
      <c r="K431" s="223"/>
      <c r="L431" s="65"/>
      <c r="M431" s="223"/>
      <c r="N431" s="65"/>
      <c r="O431" s="285"/>
      <c r="P431" s="65"/>
      <c r="Q431" s="65"/>
    </row>
    <row r="432">
      <c r="A432" s="65"/>
      <c r="B432" s="65"/>
      <c r="C432" s="65"/>
      <c r="D432" s="65"/>
      <c r="E432" s="65"/>
      <c r="G432" s="65"/>
      <c r="H432" s="65"/>
      <c r="I432" s="355"/>
      <c r="J432" s="355"/>
      <c r="K432" s="223"/>
      <c r="L432" s="65"/>
      <c r="M432" s="223"/>
      <c r="N432" s="65"/>
      <c r="O432" s="285"/>
      <c r="P432" s="65"/>
      <c r="Q432" s="65"/>
    </row>
    <row r="433">
      <c r="A433" s="65"/>
      <c r="B433" s="65"/>
      <c r="C433" s="65"/>
      <c r="D433" s="65"/>
      <c r="E433" s="65"/>
      <c r="G433" s="65"/>
      <c r="H433" s="65"/>
      <c r="I433" s="355"/>
      <c r="J433" s="355"/>
      <c r="K433" s="223"/>
      <c r="L433" s="65"/>
      <c r="M433" s="223"/>
      <c r="N433" s="65"/>
      <c r="O433" s="285"/>
      <c r="P433" s="65"/>
      <c r="Q433" s="65"/>
    </row>
    <row r="434">
      <c r="A434" s="65"/>
      <c r="B434" s="65"/>
      <c r="C434" s="65"/>
      <c r="D434" s="65"/>
      <c r="E434" s="65"/>
      <c r="G434" s="65"/>
      <c r="H434" s="65"/>
      <c r="I434" s="355"/>
      <c r="J434" s="355"/>
      <c r="K434" s="223"/>
      <c r="L434" s="65"/>
      <c r="M434" s="223"/>
      <c r="N434" s="65"/>
      <c r="O434" s="285"/>
      <c r="P434" s="65"/>
      <c r="Q434" s="65"/>
    </row>
    <row r="435">
      <c r="A435" s="65"/>
      <c r="B435" s="65"/>
      <c r="C435" s="65"/>
      <c r="D435" s="65"/>
      <c r="E435" s="65"/>
      <c r="G435" s="65"/>
      <c r="H435" s="65"/>
      <c r="I435" s="355"/>
      <c r="J435" s="355"/>
      <c r="K435" s="223"/>
      <c r="L435" s="65"/>
      <c r="M435" s="223"/>
      <c r="N435" s="65"/>
      <c r="O435" s="285"/>
      <c r="P435" s="65"/>
      <c r="Q435" s="65"/>
    </row>
    <row r="436">
      <c r="A436" s="65"/>
      <c r="B436" s="65"/>
      <c r="C436" s="65"/>
      <c r="D436" s="65"/>
      <c r="E436" s="65"/>
      <c r="G436" s="65"/>
      <c r="H436" s="65"/>
      <c r="I436" s="355"/>
      <c r="J436" s="355"/>
      <c r="K436" s="223"/>
      <c r="L436" s="65"/>
      <c r="M436" s="223"/>
      <c r="N436" s="65"/>
      <c r="O436" s="285"/>
      <c r="P436" s="65"/>
      <c r="Q436" s="65"/>
    </row>
    <row r="437">
      <c r="A437" s="65"/>
      <c r="B437" s="65"/>
      <c r="C437" s="65"/>
      <c r="D437" s="65"/>
      <c r="E437" s="65"/>
      <c r="G437" s="65"/>
      <c r="H437" s="65"/>
      <c r="I437" s="355"/>
      <c r="J437" s="355"/>
      <c r="K437" s="223"/>
      <c r="L437" s="65"/>
      <c r="M437" s="223"/>
      <c r="N437" s="65"/>
      <c r="O437" s="285"/>
      <c r="P437" s="65"/>
      <c r="Q437" s="65"/>
    </row>
    <row r="438">
      <c r="A438" s="65"/>
      <c r="B438" s="65"/>
      <c r="C438" s="65"/>
      <c r="D438" s="65"/>
      <c r="E438" s="65"/>
      <c r="G438" s="65"/>
      <c r="H438" s="65"/>
      <c r="I438" s="355"/>
      <c r="J438" s="355"/>
      <c r="K438" s="223"/>
      <c r="L438" s="65"/>
      <c r="M438" s="223"/>
      <c r="N438" s="65"/>
      <c r="O438" s="285"/>
      <c r="P438" s="65"/>
      <c r="Q438" s="65"/>
    </row>
    <row r="439">
      <c r="A439" s="65"/>
      <c r="B439" s="65"/>
      <c r="C439" s="65"/>
      <c r="D439" s="65"/>
      <c r="E439" s="65"/>
      <c r="G439" s="65"/>
      <c r="H439" s="65"/>
      <c r="I439" s="355"/>
      <c r="J439" s="355"/>
      <c r="K439" s="223"/>
      <c r="L439" s="65"/>
      <c r="M439" s="223"/>
      <c r="N439" s="65"/>
      <c r="O439" s="285"/>
      <c r="P439" s="65"/>
      <c r="Q439" s="65"/>
    </row>
    <row r="440">
      <c r="A440" s="65"/>
      <c r="B440" s="65"/>
      <c r="C440" s="65"/>
      <c r="D440" s="65"/>
      <c r="E440" s="65"/>
      <c r="G440" s="65"/>
      <c r="H440" s="65"/>
      <c r="I440" s="355"/>
      <c r="J440" s="355"/>
      <c r="K440" s="223"/>
      <c r="L440" s="65"/>
      <c r="M440" s="223"/>
      <c r="N440" s="65"/>
      <c r="O440" s="285"/>
      <c r="P440" s="65"/>
      <c r="Q440" s="65"/>
    </row>
    <row r="441">
      <c r="A441" s="65"/>
      <c r="B441" s="65"/>
      <c r="C441" s="65"/>
      <c r="D441" s="65"/>
      <c r="E441" s="65"/>
      <c r="G441" s="65"/>
      <c r="H441" s="65"/>
      <c r="I441" s="355"/>
      <c r="J441" s="355"/>
      <c r="K441" s="223"/>
      <c r="L441" s="65"/>
      <c r="M441" s="223"/>
      <c r="N441" s="65"/>
      <c r="O441" s="285"/>
      <c r="P441" s="65"/>
      <c r="Q441" s="65"/>
    </row>
    <row r="442">
      <c r="A442" s="65"/>
      <c r="B442" s="65"/>
      <c r="C442" s="65"/>
      <c r="D442" s="65"/>
      <c r="E442" s="65"/>
      <c r="G442" s="65"/>
      <c r="H442" s="65"/>
      <c r="I442" s="355"/>
      <c r="J442" s="355"/>
      <c r="K442" s="223"/>
      <c r="L442" s="65"/>
      <c r="M442" s="223"/>
      <c r="N442" s="65"/>
      <c r="O442" s="285"/>
      <c r="P442" s="65"/>
      <c r="Q442" s="65"/>
    </row>
    <row r="443">
      <c r="A443" s="65"/>
      <c r="B443" s="65"/>
      <c r="C443" s="65"/>
      <c r="D443" s="65"/>
      <c r="E443" s="65"/>
      <c r="G443" s="65"/>
      <c r="H443" s="65"/>
      <c r="I443" s="355"/>
      <c r="J443" s="355"/>
      <c r="K443" s="223"/>
      <c r="L443" s="65"/>
      <c r="M443" s="223"/>
      <c r="N443" s="65"/>
      <c r="O443" s="285"/>
      <c r="P443" s="65"/>
      <c r="Q443" s="65"/>
    </row>
    <row r="444">
      <c r="A444" s="65"/>
      <c r="B444" s="65"/>
      <c r="C444" s="65"/>
      <c r="D444" s="65"/>
      <c r="E444" s="65"/>
      <c r="G444" s="65"/>
      <c r="H444" s="65"/>
      <c r="I444" s="355"/>
      <c r="J444" s="355"/>
      <c r="K444" s="223"/>
      <c r="L444" s="65"/>
      <c r="M444" s="223"/>
      <c r="N444" s="65"/>
      <c r="O444" s="285"/>
      <c r="P444" s="65"/>
      <c r="Q444" s="65"/>
    </row>
    <row r="445">
      <c r="A445" s="65"/>
      <c r="B445" s="65"/>
      <c r="C445" s="65"/>
      <c r="D445" s="65"/>
      <c r="E445" s="65"/>
      <c r="G445" s="65"/>
      <c r="H445" s="65"/>
      <c r="I445" s="355"/>
      <c r="J445" s="355"/>
      <c r="K445" s="223"/>
      <c r="L445" s="65"/>
      <c r="M445" s="223"/>
      <c r="N445" s="65"/>
      <c r="O445" s="285"/>
      <c r="P445" s="65"/>
      <c r="Q445" s="65"/>
    </row>
    <row r="446">
      <c r="A446" s="65"/>
      <c r="B446" s="65"/>
      <c r="C446" s="65"/>
      <c r="D446" s="65"/>
      <c r="E446" s="65"/>
      <c r="G446" s="65"/>
      <c r="H446" s="65"/>
      <c r="I446" s="355"/>
      <c r="J446" s="355"/>
      <c r="K446" s="223"/>
      <c r="L446" s="65"/>
      <c r="M446" s="223"/>
      <c r="N446" s="65"/>
      <c r="O446" s="285"/>
      <c r="P446" s="65"/>
      <c r="Q446" s="65"/>
    </row>
    <row r="447">
      <c r="A447" s="65"/>
      <c r="B447" s="65"/>
      <c r="C447" s="65"/>
      <c r="D447" s="65"/>
      <c r="E447" s="65"/>
      <c r="G447" s="65"/>
      <c r="H447" s="65"/>
      <c r="I447" s="355"/>
      <c r="J447" s="355"/>
      <c r="K447" s="223"/>
      <c r="L447" s="65"/>
      <c r="M447" s="223"/>
      <c r="N447" s="65"/>
      <c r="O447" s="285"/>
      <c r="P447" s="65"/>
      <c r="Q447" s="65"/>
    </row>
    <row r="448">
      <c r="A448" s="65"/>
      <c r="B448" s="65"/>
      <c r="C448" s="65"/>
      <c r="D448" s="65"/>
      <c r="E448" s="65"/>
      <c r="G448" s="65"/>
      <c r="H448" s="65"/>
      <c r="I448" s="355"/>
      <c r="J448" s="355"/>
      <c r="K448" s="223"/>
      <c r="L448" s="65"/>
      <c r="M448" s="223"/>
      <c r="N448" s="65"/>
      <c r="O448" s="285"/>
      <c r="P448" s="65"/>
      <c r="Q448" s="65"/>
    </row>
    <row r="449">
      <c r="A449" s="65"/>
      <c r="B449" s="65"/>
      <c r="C449" s="65"/>
      <c r="D449" s="65"/>
      <c r="E449" s="65"/>
      <c r="G449" s="65"/>
      <c r="H449" s="65"/>
      <c r="I449" s="355"/>
      <c r="J449" s="355"/>
      <c r="K449" s="223"/>
      <c r="L449" s="65"/>
      <c r="M449" s="223"/>
      <c r="N449" s="65"/>
      <c r="O449" s="285"/>
      <c r="P449" s="65"/>
      <c r="Q449" s="65"/>
    </row>
    <row r="450">
      <c r="A450" s="65"/>
      <c r="B450" s="65"/>
      <c r="C450" s="65"/>
      <c r="D450" s="65"/>
      <c r="E450" s="65"/>
      <c r="G450" s="65"/>
      <c r="H450" s="65"/>
      <c r="I450" s="355"/>
      <c r="J450" s="355"/>
      <c r="K450" s="223"/>
      <c r="L450" s="65"/>
      <c r="M450" s="223"/>
      <c r="N450" s="65"/>
      <c r="O450" s="285"/>
      <c r="P450" s="65"/>
      <c r="Q450" s="65"/>
    </row>
    <row r="451">
      <c r="A451" s="65"/>
      <c r="B451" s="65"/>
      <c r="C451" s="65"/>
      <c r="D451" s="65"/>
      <c r="E451" s="65"/>
      <c r="G451" s="65"/>
      <c r="H451" s="65"/>
      <c r="I451" s="355"/>
      <c r="J451" s="355"/>
      <c r="K451" s="223"/>
      <c r="L451" s="65"/>
      <c r="M451" s="223"/>
      <c r="N451" s="65"/>
      <c r="O451" s="285"/>
      <c r="P451" s="65"/>
      <c r="Q451" s="65"/>
    </row>
    <row r="452">
      <c r="A452" s="65"/>
      <c r="B452" s="65"/>
      <c r="C452" s="65"/>
      <c r="D452" s="65"/>
      <c r="E452" s="65"/>
      <c r="G452" s="65"/>
      <c r="H452" s="65"/>
      <c r="I452" s="355"/>
      <c r="J452" s="355"/>
      <c r="K452" s="223"/>
      <c r="L452" s="65"/>
      <c r="M452" s="223"/>
      <c r="N452" s="65"/>
      <c r="O452" s="285"/>
      <c r="P452" s="65"/>
      <c r="Q452" s="65"/>
    </row>
    <row r="453">
      <c r="A453" s="65"/>
      <c r="B453" s="65"/>
      <c r="C453" s="65"/>
      <c r="D453" s="65"/>
      <c r="E453" s="65"/>
      <c r="G453" s="65"/>
      <c r="H453" s="65"/>
      <c r="I453" s="355"/>
      <c r="J453" s="355"/>
      <c r="K453" s="223"/>
      <c r="L453" s="65"/>
      <c r="M453" s="223"/>
      <c r="N453" s="65"/>
      <c r="O453" s="285"/>
      <c r="P453" s="65"/>
      <c r="Q453" s="65"/>
    </row>
    <row r="454">
      <c r="A454" s="65"/>
      <c r="B454" s="65"/>
      <c r="C454" s="65"/>
      <c r="D454" s="65"/>
      <c r="E454" s="65"/>
      <c r="G454" s="65"/>
      <c r="H454" s="65"/>
      <c r="I454" s="355"/>
      <c r="J454" s="355"/>
      <c r="K454" s="223"/>
      <c r="L454" s="65"/>
      <c r="M454" s="223"/>
      <c r="N454" s="65"/>
      <c r="O454" s="285"/>
      <c r="P454" s="65"/>
      <c r="Q454" s="65"/>
    </row>
    <row r="455">
      <c r="A455" s="65"/>
      <c r="B455" s="65"/>
      <c r="C455" s="65"/>
      <c r="D455" s="65"/>
      <c r="E455" s="65"/>
      <c r="G455" s="65"/>
      <c r="H455" s="65"/>
      <c r="I455" s="355"/>
      <c r="J455" s="355"/>
      <c r="K455" s="223"/>
      <c r="L455" s="65"/>
      <c r="M455" s="223"/>
      <c r="N455" s="65"/>
      <c r="O455" s="285"/>
      <c r="P455" s="65"/>
      <c r="Q455" s="65"/>
    </row>
    <row r="456">
      <c r="A456" s="65"/>
      <c r="B456" s="65"/>
      <c r="C456" s="65"/>
      <c r="D456" s="65"/>
      <c r="E456" s="65"/>
      <c r="G456" s="65"/>
      <c r="H456" s="65"/>
      <c r="I456" s="355"/>
      <c r="J456" s="355"/>
      <c r="K456" s="223"/>
      <c r="L456" s="65"/>
      <c r="M456" s="223"/>
      <c r="N456" s="65"/>
      <c r="O456" s="285"/>
      <c r="P456" s="65"/>
      <c r="Q456" s="65"/>
    </row>
    <row r="457">
      <c r="A457" s="65"/>
      <c r="B457" s="65"/>
      <c r="C457" s="65"/>
      <c r="D457" s="65"/>
      <c r="E457" s="65"/>
      <c r="G457" s="65"/>
      <c r="H457" s="65"/>
      <c r="I457" s="355"/>
      <c r="J457" s="355"/>
      <c r="K457" s="223"/>
      <c r="L457" s="65"/>
      <c r="M457" s="223"/>
      <c r="N457" s="65"/>
      <c r="O457" s="285"/>
      <c r="P457" s="65"/>
      <c r="Q457" s="65"/>
    </row>
    <row r="458">
      <c r="A458" s="65"/>
      <c r="B458" s="65"/>
      <c r="C458" s="65"/>
      <c r="D458" s="65"/>
      <c r="E458" s="65"/>
      <c r="G458" s="65"/>
      <c r="H458" s="65"/>
      <c r="I458" s="355"/>
      <c r="J458" s="355"/>
      <c r="K458" s="223"/>
      <c r="L458" s="65"/>
      <c r="M458" s="223"/>
      <c r="N458" s="65"/>
      <c r="O458" s="285"/>
      <c r="P458" s="65"/>
      <c r="Q458" s="65"/>
    </row>
    <row r="459">
      <c r="A459" s="65"/>
      <c r="B459" s="65"/>
      <c r="C459" s="65"/>
      <c r="D459" s="65"/>
      <c r="E459" s="65"/>
      <c r="G459" s="65"/>
      <c r="H459" s="65"/>
      <c r="I459" s="355"/>
      <c r="J459" s="355"/>
      <c r="K459" s="223"/>
      <c r="L459" s="65"/>
      <c r="M459" s="223"/>
      <c r="N459" s="65"/>
      <c r="O459" s="285"/>
      <c r="P459" s="65"/>
      <c r="Q459" s="65"/>
    </row>
    <row r="460">
      <c r="A460" s="65"/>
      <c r="B460" s="65"/>
      <c r="C460" s="65"/>
      <c r="D460" s="65"/>
      <c r="E460" s="65"/>
      <c r="G460" s="65"/>
      <c r="H460" s="65"/>
      <c r="I460" s="355"/>
      <c r="J460" s="355"/>
      <c r="K460" s="223"/>
      <c r="L460" s="65"/>
      <c r="M460" s="223"/>
      <c r="N460" s="65"/>
      <c r="O460" s="285"/>
      <c r="P460" s="65"/>
      <c r="Q460" s="65"/>
    </row>
    <row r="461">
      <c r="A461" s="65"/>
      <c r="B461" s="65"/>
      <c r="C461" s="65"/>
      <c r="D461" s="65"/>
      <c r="E461" s="65"/>
      <c r="G461" s="65"/>
      <c r="H461" s="65"/>
      <c r="I461" s="355"/>
      <c r="J461" s="355"/>
      <c r="K461" s="223"/>
      <c r="L461" s="65"/>
      <c r="M461" s="223"/>
      <c r="N461" s="65"/>
      <c r="O461" s="285"/>
      <c r="P461" s="65"/>
      <c r="Q461" s="65"/>
    </row>
    <row r="462">
      <c r="A462" s="65"/>
      <c r="B462" s="65"/>
      <c r="C462" s="65"/>
      <c r="D462" s="65"/>
      <c r="E462" s="65"/>
      <c r="G462" s="65"/>
      <c r="H462" s="65"/>
      <c r="I462" s="355"/>
      <c r="J462" s="355"/>
      <c r="K462" s="223"/>
      <c r="L462" s="65"/>
      <c r="M462" s="223"/>
      <c r="N462" s="65"/>
      <c r="O462" s="285"/>
      <c r="P462" s="65"/>
      <c r="Q462" s="65"/>
    </row>
    <row r="463">
      <c r="A463" s="65"/>
      <c r="B463" s="65"/>
      <c r="C463" s="65"/>
      <c r="D463" s="65"/>
      <c r="E463" s="65"/>
      <c r="G463" s="65"/>
      <c r="H463" s="65"/>
      <c r="I463" s="355"/>
      <c r="J463" s="355"/>
      <c r="K463" s="223"/>
      <c r="L463" s="65"/>
      <c r="M463" s="223"/>
      <c r="N463" s="65"/>
      <c r="O463" s="285"/>
      <c r="P463" s="65"/>
      <c r="Q463" s="65"/>
    </row>
    <row r="464">
      <c r="A464" s="65"/>
      <c r="B464" s="65"/>
      <c r="C464" s="65"/>
      <c r="D464" s="65"/>
      <c r="E464" s="65"/>
      <c r="G464" s="65"/>
      <c r="H464" s="65"/>
      <c r="I464" s="355"/>
      <c r="J464" s="355"/>
      <c r="K464" s="223"/>
      <c r="L464" s="65"/>
      <c r="M464" s="223"/>
      <c r="N464" s="65"/>
      <c r="O464" s="285"/>
      <c r="P464" s="65"/>
      <c r="Q464" s="65"/>
    </row>
    <row r="465">
      <c r="A465" s="65"/>
      <c r="B465" s="65"/>
      <c r="C465" s="65"/>
      <c r="D465" s="65"/>
      <c r="E465" s="65"/>
      <c r="G465" s="65"/>
      <c r="H465" s="65"/>
      <c r="I465" s="355"/>
      <c r="J465" s="355"/>
      <c r="K465" s="223"/>
      <c r="L465" s="65"/>
      <c r="M465" s="223"/>
      <c r="N465" s="65"/>
      <c r="O465" s="285"/>
      <c r="P465" s="65"/>
      <c r="Q465" s="65"/>
    </row>
    <row r="466">
      <c r="A466" s="65"/>
      <c r="B466" s="65"/>
      <c r="C466" s="65"/>
      <c r="D466" s="65"/>
      <c r="E466" s="65"/>
      <c r="G466" s="65"/>
      <c r="H466" s="65"/>
      <c r="I466" s="355"/>
      <c r="J466" s="355"/>
      <c r="K466" s="223"/>
      <c r="L466" s="65"/>
      <c r="M466" s="223"/>
      <c r="N466" s="65"/>
      <c r="O466" s="285"/>
      <c r="P466" s="65"/>
      <c r="Q466" s="65"/>
    </row>
    <row r="467">
      <c r="A467" s="65"/>
      <c r="B467" s="65"/>
      <c r="C467" s="65"/>
      <c r="D467" s="65"/>
      <c r="E467" s="65"/>
      <c r="G467" s="65"/>
      <c r="H467" s="65"/>
      <c r="I467" s="355"/>
      <c r="J467" s="355"/>
      <c r="K467" s="223"/>
      <c r="L467" s="65"/>
      <c r="M467" s="223"/>
      <c r="N467" s="65"/>
      <c r="O467" s="285"/>
      <c r="P467" s="65"/>
      <c r="Q467" s="65"/>
    </row>
    <row r="468">
      <c r="A468" s="65"/>
      <c r="B468" s="65"/>
      <c r="C468" s="65"/>
      <c r="D468" s="65"/>
      <c r="E468" s="65"/>
      <c r="G468" s="65"/>
      <c r="H468" s="65"/>
      <c r="I468" s="355"/>
      <c r="J468" s="355"/>
      <c r="K468" s="223"/>
      <c r="L468" s="65"/>
      <c r="M468" s="223"/>
      <c r="N468" s="65"/>
      <c r="O468" s="285"/>
      <c r="P468" s="65"/>
      <c r="Q468" s="65"/>
    </row>
    <row r="469">
      <c r="A469" s="65"/>
      <c r="B469" s="65"/>
      <c r="C469" s="65"/>
      <c r="D469" s="65"/>
      <c r="E469" s="65"/>
      <c r="G469" s="65"/>
      <c r="H469" s="65"/>
      <c r="I469" s="355"/>
      <c r="J469" s="355"/>
      <c r="K469" s="223"/>
      <c r="L469" s="65"/>
      <c r="M469" s="223"/>
      <c r="N469" s="65"/>
      <c r="O469" s="285"/>
      <c r="P469" s="65"/>
      <c r="Q469" s="65"/>
    </row>
    <row r="470">
      <c r="A470" s="65"/>
      <c r="B470" s="65"/>
      <c r="C470" s="65"/>
      <c r="D470" s="65"/>
      <c r="E470" s="65"/>
      <c r="G470" s="65"/>
      <c r="H470" s="65"/>
      <c r="I470" s="355"/>
      <c r="J470" s="355"/>
      <c r="K470" s="223"/>
      <c r="L470" s="65"/>
      <c r="M470" s="223"/>
      <c r="N470" s="65"/>
      <c r="O470" s="285"/>
      <c r="P470" s="65"/>
      <c r="Q470" s="65"/>
    </row>
    <row r="471">
      <c r="A471" s="65"/>
      <c r="B471" s="65"/>
      <c r="C471" s="65"/>
      <c r="D471" s="65"/>
      <c r="E471" s="65"/>
      <c r="G471" s="65"/>
      <c r="H471" s="65"/>
      <c r="I471" s="355"/>
      <c r="J471" s="355"/>
      <c r="K471" s="223"/>
      <c r="L471" s="65"/>
      <c r="M471" s="223"/>
      <c r="N471" s="65"/>
      <c r="O471" s="285"/>
      <c r="P471" s="65"/>
      <c r="Q471" s="65"/>
    </row>
    <row r="472">
      <c r="A472" s="65"/>
      <c r="B472" s="65"/>
      <c r="C472" s="65"/>
      <c r="D472" s="65"/>
      <c r="E472" s="65"/>
      <c r="G472" s="65"/>
      <c r="H472" s="65"/>
      <c r="I472" s="355"/>
      <c r="J472" s="355"/>
      <c r="K472" s="223"/>
      <c r="L472" s="65"/>
      <c r="M472" s="223"/>
      <c r="N472" s="65"/>
      <c r="O472" s="285"/>
      <c r="P472" s="65"/>
      <c r="Q472" s="65"/>
    </row>
    <row r="473">
      <c r="A473" s="65"/>
      <c r="B473" s="65"/>
      <c r="C473" s="65"/>
      <c r="D473" s="65"/>
      <c r="E473" s="65"/>
      <c r="G473" s="65"/>
      <c r="H473" s="65"/>
      <c r="I473" s="355"/>
      <c r="J473" s="355"/>
      <c r="K473" s="223"/>
      <c r="L473" s="65"/>
      <c r="M473" s="223"/>
      <c r="N473" s="65"/>
      <c r="O473" s="285"/>
      <c r="P473" s="65"/>
      <c r="Q473" s="65"/>
    </row>
    <row r="474">
      <c r="A474" s="65"/>
      <c r="B474" s="65"/>
      <c r="C474" s="65"/>
      <c r="D474" s="65"/>
      <c r="E474" s="65"/>
      <c r="G474" s="65"/>
      <c r="H474" s="65"/>
      <c r="I474" s="355"/>
      <c r="J474" s="355"/>
      <c r="K474" s="223"/>
      <c r="L474" s="65"/>
      <c r="M474" s="223"/>
      <c r="N474" s="65"/>
      <c r="O474" s="285"/>
      <c r="P474" s="65"/>
      <c r="Q474" s="65"/>
    </row>
    <row r="475">
      <c r="A475" s="65"/>
      <c r="B475" s="65"/>
      <c r="C475" s="65"/>
      <c r="D475" s="65"/>
      <c r="E475" s="65"/>
      <c r="G475" s="65"/>
      <c r="H475" s="65"/>
      <c r="I475" s="355"/>
      <c r="J475" s="355"/>
      <c r="K475" s="223"/>
      <c r="L475" s="65"/>
      <c r="M475" s="223"/>
      <c r="N475" s="65"/>
      <c r="O475" s="285"/>
      <c r="P475" s="65"/>
      <c r="Q475" s="65"/>
    </row>
    <row r="476">
      <c r="A476" s="65"/>
      <c r="B476" s="65"/>
      <c r="C476" s="65"/>
      <c r="D476" s="65"/>
      <c r="E476" s="65"/>
      <c r="G476" s="65"/>
      <c r="H476" s="65"/>
      <c r="I476" s="355"/>
      <c r="J476" s="355"/>
      <c r="K476" s="223"/>
      <c r="L476" s="65"/>
      <c r="M476" s="223"/>
      <c r="N476" s="65"/>
      <c r="O476" s="285"/>
      <c r="P476" s="65"/>
      <c r="Q476" s="65"/>
    </row>
    <row r="477">
      <c r="A477" s="65"/>
      <c r="B477" s="65"/>
      <c r="C477" s="65"/>
      <c r="D477" s="65"/>
      <c r="E477" s="65"/>
      <c r="G477" s="65"/>
      <c r="H477" s="65"/>
      <c r="I477" s="355"/>
      <c r="J477" s="355"/>
      <c r="K477" s="223"/>
      <c r="L477" s="65"/>
      <c r="M477" s="223"/>
      <c r="N477" s="65"/>
      <c r="O477" s="285"/>
      <c r="P477" s="65"/>
      <c r="Q477" s="65"/>
    </row>
    <row r="478">
      <c r="A478" s="65"/>
      <c r="B478" s="65"/>
      <c r="C478" s="65"/>
      <c r="D478" s="65"/>
      <c r="E478" s="65"/>
      <c r="G478" s="65"/>
      <c r="H478" s="65"/>
      <c r="I478" s="355"/>
      <c r="J478" s="355"/>
      <c r="K478" s="223"/>
      <c r="L478" s="65"/>
      <c r="M478" s="223"/>
      <c r="N478" s="65"/>
      <c r="O478" s="285"/>
      <c r="P478" s="65"/>
      <c r="Q478" s="65"/>
    </row>
    <row r="479">
      <c r="A479" s="65"/>
      <c r="B479" s="65"/>
      <c r="C479" s="65"/>
      <c r="D479" s="65"/>
      <c r="E479" s="65"/>
      <c r="G479" s="65"/>
      <c r="H479" s="65"/>
      <c r="I479" s="355"/>
      <c r="J479" s="355"/>
      <c r="K479" s="223"/>
      <c r="L479" s="65"/>
      <c r="M479" s="223"/>
      <c r="N479" s="65"/>
      <c r="O479" s="285"/>
      <c r="P479" s="65"/>
      <c r="Q479" s="65"/>
    </row>
    <row r="480">
      <c r="A480" s="65"/>
      <c r="B480" s="65"/>
      <c r="C480" s="65"/>
      <c r="D480" s="65"/>
      <c r="E480" s="65"/>
      <c r="G480" s="65"/>
      <c r="H480" s="65"/>
      <c r="I480" s="355"/>
      <c r="J480" s="355"/>
      <c r="K480" s="223"/>
      <c r="L480" s="65"/>
      <c r="M480" s="223"/>
      <c r="N480" s="65"/>
      <c r="O480" s="285"/>
      <c r="P480" s="65"/>
      <c r="Q480" s="65"/>
    </row>
    <row r="481">
      <c r="A481" s="65"/>
      <c r="B481" s="65"/>
      <c r="C481" s="65"/>
      <c r="D481" s="65"/>
      <c r="E481" s="65"/>
      <c r="G481" s="65"/>
      <c r="H481" s="65"/>
      <c r="I481" s="355"/>
      <c r="J481" s="355"/>
      <c r="K481" s="223"/>
      <c r="L481" s="65"/>
      <c r="M481" s="223"/>
      <c r="N481" s="65"/>
      <c r="O481" s="285"/>
      <c r="P481" s="65"/>
      <c r="Q481" s="65"/>
    </row>
    <row r="482">
      <c r="A482" s="65"/>
      <c r="B482" s="65"/>
      <c r="C482" s="65"/>
      <c r="D482" s="65"/>
      <c r="E482" s="65"/>
      <c r="G482" s="65"/>
      <c r="H482" s="65"/>
      <c r="I482" s="355"/>
      <c r="J482" s="355"/>
      <c r="K482" s="223"/>
      <c r="L482" s="65"/>
      <c r="M482" s="223"/>
      <c r="N482" s="65"/>
      <c r="O482" s="285"/>
      <c r="P482" s="65"/>
      <c r="Q482" s="65"/>
    </row>
    <row r="483">
      <c r="A483" s="65"/>
      <c r="B483" s="65"/>
      <c r="C483" s="65"/>
      <c r="D483" s="65"/>
      <c r="E483" s="65"/>
      <c r="G483" s="65"/>
      <c r="H483" s="65"/>
      <c r="I483" s="355"/>
      <c r="J483" s="355"/>
      <c r="K483" s="223"/>
      <c r="L483" s="65"/>
      <c r="M483" s="223"/>
      <c r="N483" s="65"/>
      <c r="O483" s="285"/>
      <c r="P483" s="65"/>
      <c r="Q483" s="65"/>
    </row>
    <row r="484">
      <c r="A484" s="65"/>
      <c r="B484" s="65"/>
      <c r="C484" s="65"/>
      <c r="D484" s="65"/>
      <c r="E484" s="65"/>
      <c r="G484" s="65"/>
      <c r="H484" s="65"/>
      <c r="I484" s="355"/>
      <c r="J484" s="355"/>
      <c r="K484" s="223"/>
      <c r="L484" s="65"/>
      <c r="M484" s="223"/>
      <c r="N484" s="65"/>
      <c r="O484" s="285"/>
      <c r="P484" s="65"/>
      <c r="Q484" s="65"/>
    </row>
    <row r="485">
      <c r="A485" s="65"/>
      <c r="B485" s="65"/>
      <c r="C485" s="65"/>
      <c r="D485" s="65"/>
      <c r="E485" s="65"/>
      <c r="G485" s="65"/>
      <c r="H485" s="65"/>
      <c r="I485" s="355"/>
      <c r="J485" s="355"/>
      <c r="K485" s="223"/>
      <c r="L485" s="65"/>
      <c r="M485" s="223"/>
      <c r="N485" s="65"/>
      <c r="O485" s="285"/>
      <c r="P485" s="65"/>
      <c r="Q485" s="65"/>
    </row>
    <row r="486">
      <c r="A486" s="65"/>
      <c r="B486" s="65"/>
      <c r="C486" s="65"/>
      <c r="D486" s="65"/>
      <c r="E486" s="65"/>
      <c r="G486" s="65"/>
      <c r="H486" s="65"/>
      <c r="I486" s="355"/>
      <c r="J486" s="355"/>
      <c r="K486" s="223"/>
      <c r="L486" s="65"/>
      <c r="M486" s="223"/>
      <c r="N486" s="65"/>
      <c r="O486" s="285"/>
      <c r="P486" s="65"/>
      <c r="Q486" s="65"/>
    </row>
    <row r="487">
      <c r="A487" s="65"/>
      <c r="B487" s="65"/>
      <c r="C487" s="65"/>
      <c r="D487" s="65"/>
      <c r="E487" s="65"/>
      <c r="G487" s="65"/>
      <c r="H487" s="65"/>
      <c r="I487" s="355"/>
      <c r="J487" s="355"/>
      <c r="K487" s="223"/>
      <c r="L487" s="65"/>
      <c r="M487" s="223"/>
      <c r="N487" s="65"/>
      <c r="O487" s="285"/>
      <c r="P487" s="65"/>
      <c r="Q487" s="65"/>
    </row>
    <row r="488">
      <c r="A488" s="65"/>
      <c r="B488" s="65"/>
      <c r="C488" s="65"/>
      <c r="D488" s="65"/>
      <c r="E488" s="65"/>
      <c r="G488" s="65"/>
      <c r="H488" s="65"/>
      <c r="I488" s="355"/>
      <c r="J488" s="355"/>
      <c r="K488" s="223"/>
      <c r="L488" s="65"/>
      <c r="M488" s="223"/>
      <c r="N488" s="65"/>
      <c r="O488" s="285"/>
      <c r="P488" s="65"/>
      <c r="Q488" s="65"/>
    </row>
    <row r="489">
      <c r="A489" s="65"/>
      <c r="B489" s="65"/>
      <c r="C489" s="65"/>
      <c r="D489" s="65"/>
      <c r="E489" s="65"/>
      <c r="G489" s="65"/>
      <c r="H489" s="65"/>
      <c r="I489" s="355"/>
      <c r="J489" s="355"/>
      <c r="K489" s="223"/>
      <c r="L489" s="65"/>
      <c r="M489" s="223"/>
      <c r="N489" s="65"/>
      <c r="O489" s="285"/>
      <c r="P489" s="65"/>
      <c r="Q489" s="65"/>
    </row>
    <row r="490">
      <c r="A490" s="65"/>
      <c r="B490" s="65"/>
      <c r="C490" s="65"/>
      <c r="D490" s="65"/>
      <c r="E490" s="65"/>
      <c r="G490" s="65"/>
      <c r="H490" s="65"/>
      <c r="I490" s="355"/>
      <c r="J490" s="355"/>
      <c r="K490" s="223"/>
      <c r="L490" s="65"/>
      <c r="M490" s="223"/>
      <c r="N490" s="65"/>
      <c r="O490" s="285"/>
      <c r="P490" s="65"/>
      <c r="Q490" s="65"/>
    </row>
    <row r="491">
      <c r="A491" s="65"/>
      <c r="B491" s="65"/>
      <c r="C491" s="65"/>
      <c r="D491" s="65"/>
      <c r="E491" s="65"/>
      <c r="G491" s="65"/>
      <c r="H491" s="65"/>
      <c r="I491" s="355"/>
      <c r="J491" s="355"/>
      <c r="K491" s="223"/>
      <c r="L491" s="65"/>
      <c r="M491" s="223"/>
      <c r="N491" s="65"/>
      <c r="O491" s="285"/>
      <c r="P491" s="65"/>
      <c r="Q491" s="65"/>
    </row>
    <row r="492">
      <c r="A492" s="65"/>
      <c r="B492" s="65"/>
      <c r="C492" s="65"/>
      <c r="D492" s="65"/>
      <c r="E492" s="65"/>
      <c r="G492" s="65"/>
      <c r="H492" s="65"/>
      <c r="I492" s="355"/>
      <c r="J492" s="355"/>
      <c r="K492" s="223"/>
      <c r="L492" s="65"/>
      <c r="M492" s="223"/>
      <c r="N492" s="65"/>
      <c r="O492" s="285"/>
      <c r="P492" s="65"/>
      <c r="Q492" s="65"/>
    </row>
    <row r="493">
      <c r="A493" s="65"/>
      <c r="B493" s="65"/>
      <c r="C493" s="65"/>
      <c r="D493" s="65"/>
      <c r="E493" s="65"/>
      <c r="G493" s="65"/>
      <c r="H493" s="65"/>
      <c r="I493" s="355"/>
      <c r="J493" s="355"/>
      <c r="K493" s="223"/>
      <c r="L493" s="65"/>
      <c r="M493" s="223"/>
      <c r="N493" s="65"/>
      <c r="O493" s="285"/>
      <c r="P493" s="65"/>
      <c r="Q493" s="65"/>
    </row>
    <row r="494">
      <c r="A494" s="65"/>
      <c r="B494" s="65"/>
      <c r="C494" s="65"/>
      <c r="D494" s="65"/>
      <c r="E494" s="65"/>
      <c r="G494" s="65"/>
      <c r="H494" s="65"/>
      <c r="I494" s="355"/>
      <c r="J494" s="355"/>
      <c r="K494" s="223"/>
      <c r="L494" s="65"/>
      <c r="M494" s="223"/>
      <c r="N494" s="65"/>
      <c r="O494" s="285"/>
      <c r="P494" s="65"/>
      <c r="Q494" s="65"/>
    </row>
    <row r="495">
      <c r="A495" s="65"/>
      <c r="B495" s="65"/>
      <c r="C495" s="65"/>
      <c r="D495" s="65"/>
      <c r="E495" s="65"/>
      <c r="G495" s="65"/>
      <c r="H495" s="65"/>
      <c r="I495" s="355"/>
      <c r="J495" s="355"/>
      <c r="K495" s="223"/>
      <c r="L495" s="65"/>
      <c r="M495" s="223"/>
      <c r="N495" s="65"/>
      <c r="O495" s="285"/>
      <c r="P495" s="65"/>
      <c r="Q495" s="65"/>
    </row>
    <row r="496">
      <c r="A496" s="65"/>
      <c r="B496" s="65"/>
      <c r="C496" s="65"/>
      <c r="D496" s="65"/>
      <c r="E496" s="65"/>
      <c r="G496" s="65"/>
      <c r="H496" s="65"/>
      <c r="I496" s="355"/>
      <c r="J496" s="355"/>
      <c r="K496" s="223"/>
      <c r="L496" s="65"/>
      <c r="M496" s="223"/>
      <c r="N496" s="65"/>
      <c r="O496" s="285"/>
      <c r="P496" s="65"/>
      <c r="Q496" s="65"/>
    </row>
    <row r="497">
      <c r="A497" s="65"/>
      <c r="B497" s="65"/>
      <c r="C497" s="65"/>
      <c r="D497" s="65"/>
      <c r="E497" s="65"/>
      <c r="G497" s="65"/>
      <c r="H497" s="65"/>
      <c r="I497" s="355"/>
      <c r="J497" s="355"/>
      <c r="K497" s="223"/>
      <c r="L497" s="65"/>
      <c r="M497" s="223"/>
      <c r="N497" s="65"/>
      <c r="O497" s="285"/>
      <c r="P497" s="65"/>
      <c r="Q497" s="65"/>
    </row>
    <row r="498">
      <c r="A498" s="65"/>
      <c r="B498" s="65"/>
      <c r="C498" s="65"/>
      <c r="D498" s="65"/>
      <c r="E498" s="65"/>
      <c r="G498" s="65"/>
      <c r="H498" s="65"/>
      <c r="I498" s="355"/>
      <c r="J498" s="355"/>
      <c r="K498" s="223"/>
      <c r="L498" s="65"/>
      <c r="M498" s="223"/>
      <c r="N498" s="65"/>
      <c r="O498" s="285"/>
      <c r="P498" s="65"/>
      <c r="Q498" s="65"/>
    </row>
    <row r="499">
      <c r="A499" s="65"/>
      <c r="B499" s="65"/>
      <c r="C499" s="65"/>
      <c r="D499" s="65"/>
      <c r="E499" s="65"/>
      <c r="G499" s="65"/>
      <c r="H499" s="65"/>
      <c r="I499" s="355"/>
      <c r="J499" s="355"/>
      <c r="K499" s="223"/>
      <c r="L499" s="65"/>
      <c r="M499" s="223"/>
      <c r="N499" s="65"/>
      <c r="O499" s="285"/>
      <c r="P499" s="65"/>
      <c r="Q499" s="65"/>
    </row>
    <row r="500">
      <c r="A500" s="65"/>
      <c r="B500" s="65"/>
      <c r="C500" s="65"/>
      <c r="D500" s="65"/>
      <c r="E500" s="65"/>
      <c r="G500" s="65"/>
      <c r="H500" s="65"/>
      <c r="I500" s="355"/>
      <c r="J500" s="355"/>
      <c r="K500" s="223"/>
      <c r="L500" s="65"/>
      <c r="M500" s="223"/>
      <c r="N500" s="65"/>
      <c r="O500" s="285"/>
      <c r="P500" s="65"/>
      <c r="Q500" s="65"/>
    </row>
    <row r="501">
      <c r="A501" s="65"/>
      <c r="B501" s="65"/>
      <c r="C501" s="65"/>
      <c r="D501" s="65"/>
      <c r="E501" s="65"/>
      <c r="G501" s="65"/>
      <c r="H501" s="65"/>
      <c r="I501" s="355"/>
      <c r="J501" s="355"/>
      <c r="K501" s="223"/>
      <c r="L501" s="65"/>
      <c r="M501" s="223"/>
      <c r="N501" s="65"/>
      <c r="O501" s="285"/>
      <c r="P501" s="65"/>
      <c r="Q501" s="65"/>
    </row>
    <row r="502">
      <c r="A502" s="65"/>
      <c r="B502" s="65"/>
      <c r="C502" s="65"/>
      <c r="D502" s="65"/>
      <c r="E502" s="65"/>
      <c r="G502" s="65"/>
      <c r="H502" s="65"/>
      <c r="I502" s="355"/>
      <c r="J502" s="355"/>
      <c r="K502" s="223"/>
      <c r="L502" s="65"/>
      <c r="M502" s="223"/>
      <c r="N502" s="65"/>
      <c r="O502" s="285"/>
      <c r="P502" s="65"/>
      <c r="Q502" s="65"/>
    </row>
    <row r="503">
      <c r="A503" s="65"/>
      <c r="B503" s="65"/>
      <c r="C503" s="65"/>
      <c r="D503" s="65"/>
      <c r="E503" s="65"/>
      <c r="G503" s="65"/>
      <c r="H503" s="65"/>
      <c r="I503" s="355"/>
      <c r="J503" s="355"/>
      <c r="K503" s="223"/>
      <c r="L503" s="65"/>
      <c r="M503" s="223"/>
      <c r="N503" s="65"/>
      <c r="O503" s="285"/>
      <c r="P503" s="65"/>
      <c r="Q503" s="65"/>
    </row>
    <row r="504">
      <c r="A504" s="65"/>
      <c r="B504" s="65"/>
      <c r="C504" s="65"/>
      <c r="D504" s="65"/>
      <c r="E504" s="65"/>
      <c r="G504" s="65"/>
      <c r="H504" s="65"/>
      <c r="I504" s="355"/>
      <c r="J504" s="355"/>
      <c r="K504" s="223"/>
      <c r="L504" s="65"/>
      <c r="M504" s="223"/>
      <c r="N504" s="65"/>
      <c r="O504" s="285"/>
      <c r="P504" s="65"/>
      <c r="Q504" s="65"/>
    </row>
    <row r="505">
      <c r="A505" s="65"/>
      <c r="B505" s="65"/>
      <c r="C505" s="65"/>
      <c r="D505" s="65"/>
      <c r="E505" s="65"/>
      <c r="G505" s="65"/>
      <c r="H505" s="65"/>
      <c r="I505" s="355"/>
      <c r="J505" s="355"/>
      <c r="K505" s="223"/>
      <c r="L505" s="65"/>
      <c r="M505" s="223"/>
      <c r="N505" s="65"/>
      <c r="O505" s="285"/>
      <c r="P505" s="65"/>
      <c r="Q505" s="65"/>
    </row>
    <row r="506">
      <c r="A506" s="65"/>
      <c r="B506" s="65"/>
      <c r="C506" s="65"/>
      <c r="D506" s="65"/>
      <c r="E506" s="65"/>
      <c r="G506" s="65"/>
      <c r="H506" s="65"/>
      <c r="I506" s="355"/>
      <c r="J506" s="355"/>
      <c r="K506" s="223"/>
      <c r="L506" s="65"/>
      <c r="M506" s="223"/>
      <c r="N506" s="65"/>
      <c r="O506" s="285"/>
      <c r="P506" s="65"/>
      <c r="Q506" s="65"/>
    </row>
    <row r="507">
      <c r="A507" s="65"/>
      <c r="B507" s="65"/>
      <c r="C507" s="65"/>
      <c r="D507" s="65"/>
      <c r="E507" s="65"/>
      <c r="G507" s="65"/>
      <c r="H507" s="65"/>
      <c r="I507" s="355"/>
      <c r="J507" s="355"/>
      <c r="K507" s="223"/>
      <c r="L507" s="65"/>
      <c r="M507" s="223"/>
      <c r="N507" s="65"/>
      <c r="O507" s="285"/>
      <c r="P507" s="65"/>
      <c r="Q507" s="65"/>
    </row>
    <row r="508">
      <c r="A508" s="65"/>
      <c r="B508" s="65"/>
      <c r="C508" s="65"/>
      <c r="D508" s="65"/>
      <c r="E508" s="65"/>
      <c r="G508" s="65"/>
      <c r="H508" s="65"/>
      <c r="I508" s="355"/>
      <c r="J508" s="355"/>
      <c r="K508" s="223"/>
      <c r="L508" s="65"/>
      <c r="M508" s="223"/>
      <c r="N508" s="65"/>
      <c r="O508" s="285"/>
      <c r="P508" s="65"/>
      <c r="Q508" s="65"/>
    </row>
    <row r="509">
      <c r="A509" s="65"/>
      <c r="B509" s="65"/>
      <c r="C509" s="65"/>
      <c r="D509" s="65"/>
      <c r="E509" s="65"/>
      <c r="G509" s="65"/>
      <c r="H509" s="65"/>
      <c r="I509" s="355"/>
      <c r="J509" s="355"/>
      <c r="K509" s="223"/>
      <c r="L509" s="65"/>
      <c r="M509" s="223"/>
      <c r="N509" s="65"/>
      <c r="O509" s="285"/>
      <c r="P509" s="65"/>
      <c r="Q509" s="65"/>
    </row>
    <row r="510">
      <c r="A510" s="65"/>
      <c r="B510" s="65"/>
      <c r="C510" s="65"/>
      <c r="D510" s="65"/>
      <c r="E510" s="65"/>
      <c r="G510" s="65"/>
      <c r="H510" s="65"/>
      <c r="I510" s="355"/>
      <c r="J510" s="355"/>
      <c r="K510" s="223"/>
      <c r="L510" s="65"/>
      <c r="M510" s="223"/>
      <c r="N510" s="65"/>
      <c r="O510" s="285"/>
      <c r="P510" s="65"/>
      <c r="Q510" s="65"/>
    </row>
    <row r="511">
      <c r="A511" s="65"/>
      <c r="B511" s="65"/>
      <c r="C511" s="65"/>
      <c r="D511" s="65"/>
      <c r="E511" s="65"/>
      <c r="G511" s="65"/>
      <c r="H511" s="65"/>
      <c r="I511" s="355"/>
      <c r="J511" s="355"/>
      <c r="K511" s="223"/>
      <c r="L511" s="65"/>
      <c r="M511" s="223"/>
      <c r="N511" s="65"/>
      <c r="O511" s="285"/>
      <c r="P511" s="65"/>
      <c r="Q511" s="65"/>
    </row>
    <row r="512">
      <c r="A512" s="65"/>
      <c r="B512" s="65"/>
      <c r="C512" s="65"/>
      <c r="D512" s="65"/>
      <c r="E512" s="65"/>
      <c r="G512" s="65"/>
      <c r="H512" s="65"/>
      <c r="I512" s="355"/>
      <c r="J512" s="355"/>
      <c r="K512" s="223"/>
      <c r="L512" s="65"/>
      <c r="M512" s="223"/>
      <c r="N512" s="65"/>
      <c r="O512" s="285"/>
      <c r="P512" s="65"/>
      <c r="Q512" s="65"/>
    </row>
    <row r="513">
      <c r="A513" s="65"/>
      <c r="B513" s="65"/>
      <c r="C513" s="65"/>
      <c r="D513" s="65"/>
      <c r="E513" s="65"/>
      <c r="G513" s="65"/>
      <c r="H513" s="65"/>
      <c r="I513" s="355"/>
      <c r="J513" s="355"/>
      <c r="K513" s="223"/>
      <c r="L513" s="65"/>
      <c r="M513" s="223"/>
      <c r="N513" s="65"/>
      <c r="O513" s="285"/>
      <c r="P513" s="65"/>
      <c r="Q513" s="65"/>
    </row>
    <row r="514">
      <c r="A514" s="65"/>
      <c r="B514" s="65"/>
      <c r="C514" s="65"/>
      <c r="D514" s="65"/>
      <c r="E514" s="65"/>
      <c r="G514" s="65"/>
      <c r="H514" s="65"/>
      <c r="I514" s="355"/>
      <c r="J514" s="355"/>
      <c r="K514" s="223"/>
      <c r="L514" s="65"/>
      <c r="M514" s="223"/>
      <c r="N514" s="65"/>
      <c r="O514" s="285"/>
      <c r="P514" s="65"/>
      <c r="Q514" s="65"/>
    </row>
    <row r="515">
      <c r="A515" s="65"/>
      <c r="B515" s="65"/>
      <c r="C515" s="65"/>
      <c r="D515" s="65"/>
      <c r="E515" s="65"/>
      <c r="G515" s="65"/>
      <c r="H515" s="65"/>
      <c r="I515" s="355"/>
      <c r="J515" s="355"/>
      <c r="K515" s="223"/>
      <c r="L515" s="65"/>
      <c r="M515" s="223"/>
      <c r="N515" s="65"/>
      <c r="O515" s="285"/>
      <c r="P515" s="65"/>
      <c r="Q515" s="65"/>
    </row>
    <row r="516">
      <c r="A516" s="65"/>
      <c r="B516" s="65"/>
      <c r="C516" s="65"/>
      <c r="D516" s="65"/>
      <c r="E516" s="65"/>
      <c r="G516" s="65"/>
      <c r="H516" s="65"/>
      <c r="I516" s="355"/>
      <c r="J516" s="355"/>
      <c r="K516" s="223"/>
      <c r="L516" s="65"/>
      <c r="M516" s="223"/>
      <c r="N516" s="65"/>
      <c r="O516" s="285"/>
      <c r="P516" s="65"/>
      <c r="Q516" s="65"/>
    </row>
    <row r="517">
      <c r="A517" s="65"/>
      <c r="B517" s="65"/>
      <c r="C517" s="65"/>
      <c r="D517" s="65"/>
      <c r="E517" s="65"/>
      <c r="G517" s="65"/>
      <c r="H517" s="65"/>
      <c r="I517" s="355"/>
      <c r="J517" s="355"/>
      <c r="K517" s="223"/>
      <c r="L517" s="65"/>
      <c r="M517" s="223"/>
      <c r="N517" s="65"/>
      <c r="O517" s="285"/>
      <c r="P517" s="65"/>
      <c r="Q517" s="65"/>
    </row>
    <row r="518">
      <c r="A518" s="65"/>
      <c r="B518" s="65"/>
      <c r="C518" s="65"/>
      <c r="D518" s="65"/>
      <c r="E518" s="65"/>
      <c r="G518" s="65"/>
      <c r="H518" s="65"/>
      <c r="I518" s="355"/>
      <c r="J518" s="355"/>
      <c r="K518" s="223"/>
      <c r="L518" s="65"/>
      <c r="M518" s="223"/>
      <c r="N518" s="65"/>
      <c r="O518" s="285"/>
      <c r="P518" s="65"/>
      <c r="Q518" s="65"/>
    </row>
    <row r="519">
      <c r="A519" s="65"/>
      <c r="B519" s="65"/>
      <c r="C519" s="65"/>
      <c r="D519" s="65"/>
      <c r="E519" s="65"/>
      <c r="G519" s="65"/>
      <c r="H519" s="65"/>
      <c r="I519" s="355"/>
      <c r="J519" s="355"/>
      <c r="K519" s="223"/>
      <c r="L519" s="65"/>
      <c r="M519" s="223"/>
      <c r="N519" s="65"/>
      <c r="O519" s="285"/>
      <c r="P519" s="65"/>
      <c r="Q519" s="65"/>
    </row>
    <row r="520">
      <c r="A520" s="65"/>
      <c r="B520" s="65"/>
      <c r="C520" s="65"/>
      <c r="D520" s="65"/>
      <c r="E520" s="65"/>
      <c r="G520" s="65"/>
      <c r="H520" s="65"/>
      <c r="I520" s="355"/>
      <c r="J520" s="355"/>
      <c r="K520" s="223"/>
      <c r="L520" s="65"/>
      <c r="M520" s="223"/>
      <c r="N520" s="65"/>
      <c r="O520" s="285"/>
      <c r="P520" s="65"/>
      <c r="Q520" s="65"/>
    </row>
    <row r="521">
      <c r="A521" s="65"/>
      <c r="B521" s="65"/>
      <c r="C521" s="65"/>
      <c r="D521" s="65"/>
      <c r="E521" s="65"/>
      <c r="G521" s="65"/>
      <c r="H521" s="65"/>
      <c r="I521" s="355"/>
      <c r="J521" s="355"/>
      <c r="K521" s="223"/>
      <c r="L521" s="65"/>
      <c r="M521" s="223"/>
      <c r="N521" s="65"/>
      <c r="O521" s="285"/>
      <c r="P521" s="65"/>
      <c r="Q521" s="65"/>
    </row>
    <row r="522">
      <c r="A522" s="65"/>
      <c r="B522" s="65"/>
      <c r="C522" s="65"/>
      <c r="D522" s="65"/>
      <c r="E522" s="65"/>
      <c r="G522" s="65"/>
      <c r="H522" s="65"/>
      <c r="I522" s="355"/>
      <c r="J522" s="355"/>
      <c r="K522" s="223"/>
      <c r="L522" s="65"/>
      <c r="M522" s="223"/>
      <c r="N522" s="65"/>
      <c r="O522" s="285"/>
      <c r="P522" s="65"/>
      <c r="Q522" s="65"/>
    </row>
    <row r="523">
      <c r="A523" s="65"/>
      <c r="B523" s="65"/>
      <c r="C523" s="65"/>
      <c r="D523" s="65"/>
      <c r="E523" s="65"/>
      <c r="G523" s="65"/>
      <c r="H523" s="65"/>
      <c r="I523" s="355"/>
      <c r="J523" s="355"/>
      <c r="K523" s="223"/>
      <c r="L523" s="65"/>
      <c r="M523" s="223"/>
      <c r="N523" s="65"/>
      <c r="O523" s="285"/>
      <c r="P523" s="65"/>
      <c r="Q523" s="65"/>
    </row>
    <row r="524">
      <c r="A524" s="65"/>
      <c r="B524" s="65"/>
      <c r="C524" s="65"/>
      <c r="D524" s="65"/>
      <c r="E524" s="65"/>
      <c r="G524" s="65"/>
      <c r="H524" s="65"/>
      <c r="I524" s="355"/>
      <c r="J524" s="355"/>
      <c r="K524" s="223"/>
      <c r="L524" s="65"/>
      <c r="M524" s="223"/>
      <c r="N524" s="65"/>
      <c r="O524" s="285"/>
      <c r="P524" s="65"/>
      <c r="Q524" s="65"/>
    </row>
    <row r="525">
      <c r="A525" s="65"/>
      <c r="B525" s="65"/>
      <c r="C525" s="65"/>
      <c r="D525" s="65"/>
      <c r="E525" s="65"/>
      <c r="G525" s="65"/>
      <c r="H525" s="65"/>
      <c r="I525" s="355"/>
      <c r="J525" s="355"/>
      <c r="K525" s="223"/>
      <c r="L525" s="65"/>
      <c r="M525" s="223"/>
      <c r="N525" s="65"/>
      <c r="O525" s="285"/>
      <c r="P525" s="65"/>
      <c r="Q525" s="65"/>
    </row>
    <row r="526">
      <c r="A526" s="65"/>
      <c r="B526" s="65"/>
      <c r="C526" s="65"/>
      <c r="D526" s="65"/>
      <c r="E526" s="65"/>
      <c r="G526" s="65"/>
      <c r="H526" s="65"/>
      <c r="I526" s="355"/>
      <c r="J526" s="355"/>
      <c r="K526" s="223"/>
      <c r="L526" s="65"/>
      <c r="M526" s="223"/>
      <c r="N526" s="65"/>
      <c r="O526" s="285"/>
      <c r="P526" s="65"/>
      <c r="Q526" s="65"/>
    </row>
    <row r="527">
      <c r="A527" s="65"/>
      <c r="B527" s="65"/>
      <c r="C527" s="65"/>
      <c r="D527" s="65"/>
      <c r="E527" s="65"/>
      <c r="G527" s="65"/>
      <c r="H527" s="65"/>
      <c r="I527" s="355"/>
      <c r="J527" s="355"/>
      <c r="K527" s="223"/>
      <c r="L527" s="65"/>
      <c r="M527" s="223"/>
      <c r="N527" s="65"/>
      <c r="O527" s="285"/>
      <c r="P527" s="65"/>
      <c r="Q527" s="65"/>
    </row>
    <row r="528">
      <c r="A528" s="65"/>
      <c r="B528" s="65"/>
      <c r="C528" s="65"/>
      <c r="D528" s="65"/>
      <c r="E528" s="65"/>
      <c r="G528" s="65"/>
      <c r="H528" s="65"/>
      <c r="I528" s="355"/>
      <c r="J528" s="355"/>
      <c r="K528" s="223"/>
      <c r="L528" s="65"/>
      <c r="M528" s="223"/>
      <c r="N528" s="65"/>
      <c r="O528" s="285"/>
      <c r="P528" s="65"/>
      <c r="Q528" s="65"/>
    </row>
    <row r="529">
      <c r="A529" s="65"/>
      <c r="B529" s="65"/>
      <c r="C529" s="65"/>
      <c r="D529" s="65"/>
      <c r="E529" s="65"/>
      <c r="G529" s="65"/>
      <c r="H529" s="65"/>
      <c r="I529" s="355"/>
      <c r="J529" s="355"/>
      <c r="K529" s="223"/>
      <c r="L529" s="65"/>
      <c r="M529" s="223"/>
      <c r="N529" s="65"/>
      <c r="O529" s="285"/>
      <c r="P529" s="65"/>
      <c r="Q529" s="65"/>
    </row>
    <row r="530">
      <c r="A530" s="65"/>
      <c r="B530" s="65"/>
      <c r="C530" s="65"/>
      <c r="D530" s="65"/>
      <c r="E530" s="65"/>
      <c r="G530" s="65"/>
      <c r="H530" s="65"/>
      <c r="I530" s="355"/>
      <c r="J530" s="355"/>
      <c r="K530" s="223"/>
      <c r="L530" s="65"/>
      <c r="M530" s="223"/>
      <c r="N530" s="65"/>
      <c r="O530" s="285"/>
      <c r="P530" s="65"/>
      <c r="Q530" s="65"/>
    </row>
    <row r="531">
      <c r="A531" s="65"/>
      <c r="B531" s="65"/>
      <c r="C531" s="65"/>
      <c r="D531" s="65"/>
      <c r="E531" s="65"/>
      <c r="G531" s="65"/>
      <c r="H531" s="65"/>
      <c r="I531" s="355"/>
      <c r="J531" s="355"/>
      <c r="K531" s="223"/>
      <c r="L531" s="65"/>
      <c r="M531" s="223"/>
      <c r="N531" s="65"/>
      <c r="O531" s="285"/>
      <c r="P531" s="65"/>
      <c r="Q531" s="65"/>
    </row>
    <row r="532">
      <c r="A532" s="65"/>
      <c r="B532" s="65"/>
      <c r="C532" s="65"/>
      <c r="D532" s="65"/>
      <c r="E532" s="65"/>
      <c r="G532" s="65"/>
      <c r="H532" s="65"/>
      <c r="I532" s="355"/>
      <c r="J532" s="355"/>
      <c r="K532" s="223"/>
      <c r="L532" s="65"/>
      <c r="M532" s="223"/>
      <c r="N532" s="65"/>
      <c r="O532" s="285"/>
      <c r="P532" s="65"/>
      <c r="Q532" s="65"/>
    </row>
    <row r="533">
      <c r="A533" s="65"/>
      <c r="B533" s="65"/>
      <c r="C533" s="65"/>
      <c r="D533" s="65"/>
      <c r="E533" s="65"/>
      <c r="G533" s="65"/>
      <c r="H533" s="65"/>
      <c r="I533" s="355"/>
      <c r="J533" s="355"/>
      <c r="K533" s="223"/>
      <c r="L533" s="65"/>
      <c r="M533" s="223"/>
      <c r="N533" s="65"/>
      <c r="O533" s="285"/>
      <c r="P533" s="65"/>
      <c r="Q533" s="65"/>
    </row>
    <row r="534">
      <c r="A534" s="65"/>
      <c r="B534" s="65"/>
      <c r="C534" s="65"/>
      <c r="D534" s="65"/>
      <c r="E534" s="65"/>
      <c r="G534" s="65"/>
      <c r="H534" s="65"/>
      <c r="I534" s="355"/>
      <c r="J534" s="355"/>
      <c r="K534" s="223"/>
      <c r="L534" s="65"/>
      <c r="M534" s="223"/>
      <c r="N534" s="65"/>
      <c r="O534" s="285"/>
      <c r="P534" s="65"/>
      <c r="Q534" s="65"/>
    </row>
    <row r="535">
      <c r="A535" s="65"/>
      <c r="B535" s="65"/>
      <c r="C535" s="65"/>
      <c r="D535" s="65"/>
      <c r="E535" s="65"/>
      <c r="G535" s="65"/>
      <c r="H535" s="65"/>
      <c r="I535" s="355"/>
      <c r="J535" s="355"/>
      <c r="K535" s="223"/>
      <c r="L535" s="65"/>
      <c r="M535" s="223"/>
      <c r="N535" s="65"/>
      <c r="O535" s="285"/>
      <c r="P535" s="65"/>
      <c r="Q535" s="65"/>
    </row>
    <row r="536">
      <c r="A536" s="65"/>
      <c r="B536" s="65"/>
      <c r="C536" s="65"/>
      <c r="D536" s="65"/>
      <c r="E536" s="65"/>
      <c r="G536" s="65"/>
      <c r="H536" s="65"/>
      <c r="I536" s="355"/>
      <c r="J536" s="355"/>
      <c r="K536" s="223"/>
      <c r="L536" s="65"/>
      <c r="M536" s="223"/>
      <c r="N536" s="65"/>
      <c r="O536" s="285"/>
      <c r="P536" s="65"/>
      <c r="Q536" s="65"/>
    </row>
    <row r="537">
      <c r="A537" s="65"/>
      <c r="B537" s="65"/>
      <c r="C537" s="65"/>
      <c r="D537" s="65"/>
      <c r="E537" s="65"/>
      <c r="G537" s="65"/>
      <c r="H537" s="65"/>
      <c r="I537" s="355"/>
      <c r="J537" s="355"/>
      <c r="K537" s="223"/>
      <c r="L537" s="65"/>
      <c r="M537" s="223"/>
      <c r="N537" s="65"/>
      <c r="O537" s="285"/>
      <c r="P537" s="65"/>
      <c r="Q537" s="65"/>
    </row>
    <row r="538">
      <c r="A538" s="65"/>
      <c r="B538" s="65"/>
      <c r="C538" s="65"/>
      <c r="D538" s="65"/>
      <c r="E538" s="65"/>
      <c r="G538" s="65"/>
      <c r="H538" s="65"/>
      <c r="I538" s="355"/>
      <c r="J538" s="355"/>
      <c r="K538" s="223"/>
      <c r="L538" s="65"/>
      <c r="M538" s="223"/>
      <c r="N538" s="65"/>
      <c r="O538" s="285"/>
      <c r="P538" s="65"/>
      <c r="Q538" s="65"/>
    </row>
    <row r="539">
      <c r="A539" s="65"/>
      <c r="B539" s="65"/>
      <c r="C539" s="65"/>
      <c r="D539" s="65"/>
      <c r="E539" s="65"/>
      <c r="G539" s="65"/>
      <c r="H539" s="65"/>
      <c r="I539" s="355"/>
      <c r="J539" s="355"/>
      <c r="K539" s="223"/>
      <c r="L539" s="65"/>
      <c r="M539" s="223"/>
      <c r="N539" s="65"/>
      <c r="O539" s="285"/>
      <c r="P539" s="65"/>
      <c r="Q539" s="65"/>
    </row>
    <row r="540">
      <c r="A540" s="65"/>
      <c r="B540" s="65"/>
      <c r="C540" s="65"/>
      <c r="D540" s="65"/>
      <c r="E540" s="65"/>
      <c r="G540" s="65"/>
      <c r="H540" s="65"/>
      <c r="I540" s="355"/>
      <c r="J540" s="355"/>
      <c r="K540" s="223"/>
      <c r="L540" s="65"/>
      <c r="M540" s="223"/>
      <c r="N540" s="65"/>
      <c r="O540" s="285"/>
      <c r="P540" s="65"/>
      <c r="Q540" s="65"/>
    </row>
    <row r="541">
      <c r="A541" s="65"/>
      <c r="B541" s="65"/>
      <c r="C541" s="65"/>
      <c r="D541" s="65"/>
      <c r="E541" s="65"/>
      <c r="G541" s="65"/>
      <c r="H541" s="65"/>
      <c r="I541" s="355"/>
      <c r="J541" s="355"/>
      <c r="K541" s="223"/>
      <c r="L541" s="65"/>
      <c r="M541" s="223"/>
      <c r="N541" s="65"/>
      <c r="O541" s="285"/>
      <c r="P541" s="65"/>
      <c r="Q541" s="65"/>
    </row>
    <row r="542">
      <c r="A542" s="65"/>
      <c r="B542" s="65"/>
      <c r="C542" s="65"/>
      <c r="D542" s="65"/>
      <c r="E542" s="65"/>
      <c r="G542" s="65"/>
      <c r="H542" s="65"/>
      <c r="I542" s="355"/>
      <c r="J542" s="355"/>
      <c r="K542" s="223"/>
      <c r="L542" s="65"/>
      <c r="M542" s="223"/>
      <c r="N542" s="65"/>
      <c r="O542" s="285"/>
      <c r="P542" s="65"/>
      <c r="Q542" s="65"/>
    </row>
    <row r="543">
      <c r="A543" s="65"/>
      <c r="B543" s="65"/>
      <c r="C543" s="65"/>
      <c r="D543" s="65"/>
      <c r="E543" s="65"/>
      <c r="G543" s="65"/>
      <c r="H543" s="65"/>
      <c r="I543" s="355"/>
      <c r="J543" s="355"/>
      <c r="K543" s="223"/>
      <c r="L543" s="65"/>
      <c r="M543" s="223"/>
      <c r="N543" s="65"/>
      <c r="O543" s="285"/>
      <c r="P543" s="65"/>
      <c r="Q543" s="65"/>
    </row>
    <row r="544">
      <c r="A544" s="65"/>
      <c r="B544" s="65"/>
      <c r="C544" s="65"/>
      <c r="D544" s="65"/>
      <c r="E544" s="65"/>
      <c r="G544" s="65"/>
      <c r="H544" s="65"/>
      <c r="I544" s="355"/>
      <c r="J544" s="355"/>
      <c r="K544" s="223"/>
      <c r="L544" s="65"/>
      <c r="M544" s="223"/>
      <c r="N544" s="65"/>
      <c r="O544" s="285"/>
      <c r="P544" s="65"/>
      <c r="Q544" s="65"/>
    </row>
    <row r="545">
      <c r="A545" s="65"/>
      <c r="B545" s="65"/>
      <c r="C545" s="65"/>
      <c r="D545" s="65"/>
      <c r="E545" s="65"/>
      <c r="G545" s="65"/>
      <c r="H545" s="65"/>
      <c r="I545" s="355"/>
      <c r="J545" s="355"/>
      <c r="K545" s="223"/>
      <c r="L545" s="65"/>
      <c r="M545" s="223"/>
      <c r="N545" s="65"/>
      <c r="O545" s="285"/>
      <c r="P545" s="65"/>
      <c r="Q545" s="65"/>
    </row>
    <row r="546">
      <c r="A546" s="65"/>
      <c r="B546" s="65"/>
      <c r="C546" s="65"/>
      <c r="D546" s="65"/>
      <c r="E546" s="65"/>
      <c r="G546" s="65"/>
      <c r="H546" s="65"/>
      <c r="I546" s="355"/>
      <c r="J546" s="355"/>
      <c r="K546" s="223"/>
      <c r="L546" s="65"/>
      <c r="M546" s="223"/>
      <c r="N546" s="65"/>
      <c r="O546" s="285"/>
      <c r="P546" s="65"/>
      <c r="Q546" s="65"/>
    </row>
    <row r="547">
      <c r="A547" s="65"/>
      <c r="B547" s="65"/>
      <c r="C547" s="65"/>
      <c r="D547" s="65"/>
      <c r="E547" s="65"/>
      <c r="G547" s="65"/>
      <c r="H547" s="65"/>
      <c r="I547" s="355"/>
      <c r="J547" s="355"/>
      <c r="K547" s="223"/>
      <c r="L547" s="65"/>
      <c r="M547" s="223"/>
      <c r="N547" s="65"/>
      <c r="O547" s="285"/>
      <c r="P547" s="65"/>
      <c r="Q547" s="65"/>
    </row>
    <row r="548">
      <c r="A548" s="65"/>
      <c r="B548" s="65"/>
      <c r="C548" s="65"/>
      <c r="D548" s="65"/>
      <c r="E548" s="65"/>
      <c r="G548" s="65"/>
      <c r="H548" s="65"/>
      <c r="I548" s="355"/>
      <c r="J548" s="355"/>
      <c r="K548" s="223"/>
      <c r="L548" s="65"/>
      <c r="M548" s="223"/>
      <c r="N548" s="65"/>
      <c r="O548" s="285"/>
      <c r="P548" s="65"/>
      <c r="Q548" s="65"/>
    </row>
    <row r="549">
      <c r="A549" s="65"/>
      <c r="B549" s="65"/>
      <c r="C549" s="65"/>
      <c r="D549" s="65"/>
      <c r="E549" s="65"/>
      <c r="G549" s="65"/>
      <c r="H549" s="65"/>
      <c r="I549" s="355"/>
      <c r="J549" s="355"/>
      <c r="K549" s="223"/>
      <c r="L549" s="65"/>
      <c r="M549" s="223"/>
      <c r="N549" s="65"/>
      <c r="O549" s="285"/>
      <c r="P549" s="65"/>
      <c r="Q549" s="65"/>
    </row>
    <row r="550">
      <c r="A550" s="65"/>
      <c r="B550" s="65"/>
      <c r="C550" s="65"/>
      <c r="D550" s="65"/>
      <c r="E550" s="65"/>
      <c r="G550" s="65"/>
      <c r="H550" s="65"/>
      <c r="I550" s="355"/>
      <c r="J550" s="355"/>
      <c r="K550" s="223"/>
      <c r="L550" s="65"/>
      <c r="M550" s="223"/>
      <c r="N550" s="65"/>
      <c r="O550" s="285"/>
      <c r="P550" s="65"/>
      <c r="Q550" s="65"/>
    </row>
    <row r="551">
      <c r="A551" s="65"/>
      <c r="B551" s="65"/>
      <c r="C551" s="65"/>
      <c r="D551" s="65"/>
      <c r="E551" s="65"/>
      <c r="G551" s="65"/>
      <c r="H551" s="65"/>
      <c r="I551" s="355"/>
      <c r="J551" s="355"/>
      <c r="K551" s="223"/>
      <c r="L551" s="65"/>
      <c r="M551" s="223"/>
      <c r="N551" s="65"/>
      <c r="O551" s="285"/>
      <c r="P551" s="65"/>
      <c r="Q551" s="65"/>
    </row>
    <row r="552">
      <c r="A552" s="65"/>
      <c r="B552" s="65"/>
      <c r="C552" s="65"/>
      <c r="D552" s="65"/>
      <c r="E552" s="65"/>
      <c r="G552" s="65"/>
      <c r="H552" s="65"/>
      <c r="I552" s="355"/>
      <c r="J552" s="355"/>
      <c r="K552" s="223"/>
      <c r="L552" s="65"/>
      <c r="M552" s="223"/>
      <c r="N552" s="65"/>
      <c r="O552" s="285"/>
      <c r="P552" s="65"/>
      <c r="Q552" s="65"/>
    </row>
    <row r="553">
      <c r="A553" s="65"/>
      <c r="B553" s="65"/>
      <c r="C553" s="65"/>
      <c r="D553" s="65"/>
      <c r="E553" s="65"/>
      <c r="G553" s="65"/>
      <c r="H553" s="65"/>
      <c r="I553" s="355"/>
      <c r="J553" s="355"/>
      <c r="K553" s="223"/>
      <c r="L553" s="65"/>
      <c r="M553" s="223"/>
      <c r="N553" s="65"/>
      <c r="O553" s="285"/>
      <c r="P553" s="65"/>
      <c r="Q553" s="65"/>
    </row>
    <row r="554">
      <c r="A554" s="65"/>
      <c r="B554" s="65"/>
      <c r="C554" s="65"/>
      <c r="D554" s="65"/>
      <c r="E554" s="65"/>
      <c r="G554" s="65"/>
      <c r="H554" s="65"/>
      <c r="I554" s="355"/>
      <c r="J554" s="355"/>
      <c r="K554" s="223"/>
      <c r="L554" s="65"/>
      <c r="M554" s="223"/>
      <c r="N554" s="65"/>
      <c r="O554" s="285"/>
      <c r="P554" s="65"/>
      <c r="Q554" s="65"/>
    </row>
    <row r="555">
      <c r="A555" s="65"/>
      <c r="B555" s="65"/>
      <c r="C555" s="65"/>
      <c r="D555" s="65"/>
      <c r="E555" s="65"/>
      <c r="G555" s="65"/>
      <c r="H555" s="65"/>
      <c r="I555" s="355"/>
      <c r="J555" s="355"/>
      <c r="K555" s="223"/>
      <c r="L555" s="65"/>
      <c r="M555" s="223"/>
      <c r="N555" s="65"/>
      <c r="O555" s="285"/>
      <c r="P555" s="65"/>
      <c r="Q555" s="65"/>
    </row>
    <row r="556">
      <c r="A556" s="65"/>
      <c r="B556" s="65"/>
      <c r="C556" s="65"/>
      <c r="D556" s="65"/>
      <c r="E556" s="65"/>
      <c r="G556" s="65"/>
      <c r="H556" s="65"/>
      <c r="I556" s="355"/>
      <c r="J556" s="355"/>
      <c r="K556" s="223"/>
      <c r="L556" s="65"/>
      <c r="M556" s="223"/>
      <c r="N556" s="65"/>
      <c r="O556" s="285"/>
      <c r="P556" s="65"/>
      <c r="Q556" s="65"/>
    </row>
    <row r="557">
      <c r="A557" s="65"/>
      <c r="B557" s="65"/>
      <c r="C557" s="65"/>
      <c r="D557" s="65"/>
      <c r="E557" s="65"/>
      <c r="G557" s="65"/>
      <c r="H557" s="65"/>
      <c r="I557" s="355"/>
      <c r="J557" s="355"/>
      <c r="K557" s="223"/>
      <c r="L557" s="65"/>
      <c r="M557" s="223"/>
      <c r="N557" s="65"/>
      <c r="O557" s="285"/>
      <c r="P557" s="65"/>
      <c r="Q557" s="65"/>
    </row>
    <row r="558">
      <c r="A558" s="65"/>
      <c r="B558" s="65"/>
      <c r="C558" s="65"/>
      <c r="D558" s="65"/>
      <c r="E558" s="65"/>
      <c r="G558" s="65"/>
      <c r="H558" s="65"/>
      <c r="I558" s="355"/>
      <c r="J558" s="355"/>
      <c r="K558" s="223"/>
      <c r="L558" s="65"/>
      <c r="M558" s="223"/>
      <c r="N558" s="65"/>
      <c r="O558" s="285"/>
      <c r="P558" s="65"/>
      <c r="Q558" s="65"/>
    </row>
    <row r="559">
      <c r="A559" s="65"/>
      <c r="B559" s="65"/>
      <c r="C559" s="65"/>
      <c r="D559" s="65"/>
      <c r="E559" s="65"/>
      <c r="G559" s="65"/>
      <c r="H559" s="65"/>
      <c r="I559" s="355"/>
      <c r="J559" s="355"/>
      <c r="K559" s="223"/>
      <c r="L559" s="65"/>
      <c r="M559" s="223"/>
      <c r="N559" s="65"/>
      <c r="O559" s="285"/>
      <c r="P559" s="65"/>
      <c r="Q559" s="65"/>
    </row>
    <row r="560">
      <c r="A560" s="65"/>
      <c r="B560" s="65"/>
      <c r="C560" s="65"/>
      <c r="D560" s="65"/>
      <c r="E560" s="65"/>
      <c r="G560" s="65"/>
      <c r="H560" s="65"/>
      <c r="I560" s="355"/>
      <c r="J560" s="355"/>
      <c r="K560" s="223"/>
      <c r="L560" s="65"/>
      <c r="M560" s="223"/>
      <c r="N560" s="65"/>
      <c r="O560" s="285"/>
      <c r="P560" s="65"/>
      <c r="Q560" s="65"/>
    </row>
    <row r="561">
      <c r="A561" s="65"/>
      <c r="B561" s="65"/>
      <c r="C561" s="65"/>
      <c r="D561" s="65"/>
      <c r="E561" s="65"/>
      <c r="G561" s="65"/>
      <c r="H561" s="65"/>
      <c r="I561" s="355"/>
      <c r="J561" s="355"/>
      <c r="K561" s="223"/>
      <c r="L561" s="65"/>
      <c r="M561" s="223"/>
      <c r="N561" s="65"/>
      <c r="O561" s="285"/>
      <c r="P561" s="65"/>
      <c r="Q561" s="65"/>
    </row>
    <row r="562">
      <c r="A562" s="65"/>
      <c r="B562" s="65"/>
      <c r="C562" s="65"/>
      <c r="D562" s="65"/>
      <c r="E562" s="65"/>
      <c r="G562" s="65"/>
      <c r="H562" s="65"/>
      <c r="I562" s="355"/>
      <c r="J562" s="355"/>
      <c r="K562" s="223"/>
      <c r="L562" s="65"/>
      <c r="M562" s="223"/>
      <c r="N562" s="65"/>
      <c r="O562" s="285"/>
      <c r="P562" s="65"/>
      <c r="Q562" s="65"/>
    </row>
    <row r="563">
      <c r="A563" s="65"/>
      <c r="B563" s="65"/>
      <c r="C563" s="65"/>
      <c r="D563" s="65"/>
      <c r="E563" s="65"/>
      <c r="G563" s="65"/>
      <c r="H563" s="65"/>
      <c r="I563" s="355"/>
      <c r="J563" s="355"/>
      <c r="K563" s="223"/>
      <c r="L563" s="65"/>
      <c r="M563" s="223"/>
      <c r="N563" s="65"/>
      <c r="O563" s="285"/>
      <c r="P563" s="65"/>
      <c r="Q563" s="65"/>
    </row>
    <row r="564">
      <c r="A564" s="65"/>
      <c r="B564" s="65"/>
      <c r="C564" s="65"/>
      <c r="D564" s="65"/>
      <c r="E564" s="65"/>
      <c r="G564" s="65"/>
      <c r="H564" s="65"/>
      <c r="I564" s="355"/>
      <c r="J564" s="355"/>
      <c r="K564" s="223"/>
      <c r="L564" s="65"/>
      <c r="M564" s="223"/>
      <c r="N564" s="65"/>
      <c r="O564" s="285"/>
      <c r="P564" s="65"/>
      <c r="Q564" s="65"/>
    </row>
    <row r="565">
      <c r="A565" s="65"/>
      <c r="B565" s="65"/>
      <c r="C565" s="65"/>
      <c r="D565" s="65"/>
      <c r="E565" s="65"/>
      <c r="G565" s="65"/>
      <c r="H565" s="65"/>
      <c r="I565" s="355"/>
      <c r="J565" s="355"/>
      <c r="K565" s="223"/>
      <c r="L565" s="65"/>
      <c r="M565" s="223"/>
      <c r="N565" s="65"/>
      <c r="O565" s="285"/>
      <c r="P565" s="65"/>
      <c r="Q565" s="65"/>
    </row>
    <row r="566">
      <c r="A566" s="65"/>
      <c r="B566" s="65"/>
      <c r="C566" s="65"/>
      <c r="D566" s="65"/>
      <c r="E566" s="65"/>
      <c r="G566" s="65"/>
      <c r="H566" s="65"/>
      <c r="I566" s="355"/>
      <c r="J566" s="355"/>
      <c r="K566" s="223"/>
      <c r="L566" s="65"/>
      <c r="M566" s="223"/>
      <c r="N566" s="65"/>
      <c r="O566" s="285"/>
      <c r="P566" s="65"/>
      <c r="Q566" s="65"/>
    </row>
    <row r="567">
      <c r="A567" s="65"/>
      <c r="B567" s="65"/>
      <c r="C567" s="65"/>
      <c r="D567" s="65"/>
      <c r="E567" s="65"/>
      <c r="G567" s="65"/>
      <c r="H567" s="65"/>
      <c r="I567" s="355"/>
      <c r="J567" s="355"/>
      <c r="K567" s="223"/>
      <c r="L567" s="65"/>
      <c r="M567" s="223"/>
      <c r="N567" s="65"/>
      <c r="O567" s="285"/>
      <c r="P567" s="65"/>
      <c r="Q567" s="65"/>
    </row>
    <row r="568">
      <c r="A568" s="65"/>
      <c r="B568" s="65"/>
      <c r="C568" s="65"/>
      <c r="D568" s="65"/>
      <c r="E568" s="65"/>
      <c r="G568" s="65"/>
      <c r="H568" s="65"/>
      <c r="I568" s="355"/>
      <c r="J568" s="355"/>
      <c r="K568" s="223"/>
      <c r="L568" s="65"/>
      <c r="M568" s="223"/>
      <c r="N568" s="65"/>
      <c r="O568" s="285"/>
      <c r="P568" s="65"/>
      <c r="Q568" s="65"/>
    </row>
    <row r="569">
      <c r="A569" s="65"/>
      <c r="B569" s="65"/>
      <c r="C569" s="65"/>
      <c r="D569" s="65"/>
      <c r="E569" s="65"/>
      <c r="G569" s="65"/>
      <c r="H569" s="65"/>
      <c r="I569" s="355"/>
      <c r="J569" s="355"/>
      <c r="K569" s="223"/>
      <c r="L569" s="65"/>
      <c r="M569" s="223"/>
      <c r="N569" s="65"/>
      <c r="O569" s="285"/>
      <c r="P569" s="65"/>
      <c r="Q569" s="65"/>
    </row>
    <row r="570">
      <c r="A570" s="65"/>
      <c r="B570" s="65"/>
      <c r="C570" s="65"/>
      <c r="D570" s="65"/>
      <c r="E570" s="65"/>
      <c r="G570" s="65"/>
      <c r="H570" s="65"/>
      <c r="I570" s="355"/>
      <c r="J570" s="355"/>
      <c r="K570" s="223"/>
      <c r="L570" s="65"/>
      <c r="M570" s="223"/>
      <c r="N570" s="65"/>
      <c r="O570" s="285"/>
      <c r="P570" s="65"/>
      <c r="Q570" s="65"/>
    </row>
    <row r="571">
      <c r="A571" s="65"/>
      <c r="B571" s="65"/>
      <c r="C571" s="65"/>
      <c r="D571" s="65"/>
      <c r="E571" s="65"/>
      <c r="G571" s="65"/>
      <c r="H571" s="65"/>
      <c r="I571" s="355"/>
      <c r="J571" s="355"/>
      <c r="K571" s="223"/>
      <c r="L571" s="65"/>
      <c r="M571" s="223"/>
      <c r="N571" s="65"/>
      <c r="O571" s="285"/>
      <c r="P571" s="65"/>
      <c r="Q571" s="65"/>
    </row>
    <row r="572">
      <c r="A572" s="65"/>
      <c r="B572" s="65"/>
      <c r="C572" s="65"/>
      <c r="D572" s="65"/>
      <c r="E572" s="65"/>
      <c r="G572" s="65"/>
      <c r="H572" s="65"/>
      <c r="I572" s="355"/>
      <c r="J572" s="355"/>
      <c r="K572" s="223"/>
      <c r="L572" s="65"/>
      <c r="M572" s="223"/>
      <c r="N572" s="65"/>
      <c r="O572" s="285"/>
      <c r="P572" s="65"/>
      <c r="Q572" s="65"/>
    </row>
    <row r="573">
      <c r="A573" s="65"/>
      <c r="B573" s="65"/>
      <c r="C573" s="65"/>
      <c r="D573" s="65"/>
      <c r="E573" s="65"/>
      <c r="G573" s="65"/>
      <c r="H573" s="65"/>
      <c r="I573" s="355"/>
      <c r="J573" s="355"/>
      <c r="K573" s="223"/>
      <c r="L573" s="65"/>
      <c r="M573" s="223"/>
      <c r="N573" s="65"/>
      <c r="O573" s="285"/>
      <c r="P573" s="65"/>
      <c r="Q573" s="65"/>
    </row>
    <row r="574">
      <c r="A574" s="65"/>
      <c r="B574" s="65"/>
      <c r="C574" s="65"/>
      <c r="D574" s="65"/>
      <c r="E574" s="65"/>
      <c r="G574" s="65"/>
      <c r="H574" s="65"/>
      <c r="I574" s="355"/>
      <c r="J574" s="355"/>
      <c r="K574" s="223"/>
      <c r="L574" s="65"/>
      <c r="M574" s="223"/>
      <c r="N574" s="65"/>
      <c r="O574" s="285"/>
      <c r="P574" s="65"/>
      <c r="Q574" s="65"/>
    </row>
    <row r="575">
      <c r="A575" s="65"/>
      <c r="B575" s="65"/>
      <c r="C575" s="65"/>
      <c r="D575" s="65"/>
      <c r="E575" s="65"/>
      <c r="G575" s="65"/>
      <c r="H575" s="65"/>
      <c r="I575" s="355"/>
      <c r="J575" s="355"/>
      <c r="K575" s="223"/>
      <c r="L575" s="65"/>
      <c r="M575" s="223"/>
      <c r="N575" s="65"/>
      <c r="O575" s="285"/>
      <c r="P575" s="65"/>
      <c r="Q575" s="65"/>
    </row>
    <row r="576">
      <c r="A576" s="65"/>
      <c r="B576" s="65"/>
      <c r="C576" s="65"/>
      <c r="D576" s="65"/>
      <c r="E576" s="65"/>
      <c r="G576" s="65"/>
      <c r="H576" s="65"/>
      <c r="I576" s="355"/>
      <c r="J576" s="355"/>
      <c r="K576" s="223"/>
      <c r="L576" s="65"/>
      <c r="M576" s="223"/>
      <c r="N576" s="65"/>
      <c r="O576" s="285"/>
      <c r="P576" s="65"/>
      <c r="Q576" s="65"/>
    </row>
    <row r="577">
      <c r="A577" s="65"/>
      <c r="B577" s="65"/>
      <c r="C577" s="65"/>
      <c r="D577" s="65"/>
      <c r="E577" s="65"/>
      <c r="G577" s="65"/>
      <c r="H577" s="65"/>
      <c r="I577" s="355"/>
      <c r="J577" s="355"/>
      <c r="K577" s="223"/>
      <c r="L577" s="65"/>
      <c r="M577" s="223"/>
      <c r="N577" s="65"/>
      <c r="O577" s="285"/>
      <c r="P577" s="65"/>
      <c r="Q577" s="65"/>
    </row>
    <row r="578">
      <c r="A578" s="65"/>
      <c r="B578" s="65"/>
      <c r="C578" s="65"/>
      <c r="D578" s="65"/>
      <c r="E578" s="65"/>
      <c r="G578" s="65"/>
      <c r="H578" s="65"/>
      <c r="I578" s="355"/>
      <c r="J578" s="355"/>
      <c r="K578" s="223"/>
      <c r="L578" s="65"/>
      <c r="M578" s="223"/>
      <c r="N578" s="65"/>
      <c r="O578" s="285"/>
      <c r="P578" s="65"/>
      <c r="Q578" s="65"/>
    </row>
    <row r="579">
      <c r="A579" s="65"/>
      <c r="B579" s="65"/>
      <c r="C579" s="65"/>
      <c r="D579" s="65"/>
      <c r="E579" s="65"/>
      <c r="G579" s="65"/>
      <c r="H579" s="65"/>
      <c r="I579" s="355"/>
      <c r="J579" s="355"/>
      <c r="K579" s="223"/>
      <c r="L579" s="65"/>
      <c r="M579" s="223"/>
      <c r="N579" s="65"/>
      <c r="O579" s="285"/>
      <c r="P579" s="65"/>
      <c r="Q579" s="65"/>
    </row>
    <row r="580">
      <c r="A580" s="65"/>
      <c r="B580" s="65"/>
      <c r="C580" s="65"/>
      <c r="D580" s="65"/>
      <c r="E580" s="65"/>
      <c r="G580" s="65"/>
      <c r="H580" s="65"/>
      <c r="I580" s="355"/>
      <c r="J580" s="355"/>
      <c r="K580" s="223"/>
      <c r="L580" s="65"/>
      <c r="M580" s="223"/>
      <c r="N580" s="65"/>
      <c r="O580" s="285"/>
      <c r="P580" s="65"/>
      <c r="Q580" s="65"/>
    </row>
    <row r="581">
      <c r="A581" s="65"/>
      <c r="B581" s="65"/>
      <c r="C581" s="65"/>
      <c r="D581" s="65"/>
      <c r="E581" s="65"/>
      <c r="G581" s="65"/>
      <c r="H581" s="65"/>
      <c r="I581" s="355"/>
      <c r="J581" s="355"/>
      <c r="K581" s="223"/>
      <c r="L581" s="65"/>
      <c r="M581" s="223"/>
      <c r="N581" s="65"/>
      <c r="O581" s="285"/>
      <c r="P581" s="65"/>
      <c r="Q581" s="65"/>
    </row>
    <row r="582">
      <c r="A582" s="65"/>
      <c r="B582" s="65"/>
      <c r="C582" s="65"/>
      <c r="D582" s="65"/>
      <c r="E582" s="65"/>
      <c r="G582" s="65"/>
      <c r="H582" s="65"/>
      <c r="I582" s="355"/>
      <c r="J582" s="355"/>
      <c r="K582" s="223"/>
      <c r="L582" s="65"/>
      <c r="M582" s="223"/>
      <c r="N582" s="65"/>
      <c r="O582" s="285"/>
      <c r="P582" s="65"/>
      <c r="Q582" s="65"/>
    </row>
    <row r="583">
      <c r="A583" s="65"/>
      <c r="B583" s="65"/>
      <c r="C583" s="65"/>
      <c r="D583" s="65"/>
      <c r="E583" s="65"/>
      <c r="G583" s="65"/>
      <c r="H583" s="65"/>
      <c r="I583" s="355"/>
      <c r="J583" s="355"/>
      <c r="K583" s="223"/>
      <c r="L583" s="65"/>
      <c r="M583" s="223"/>
      <c r="N583" s="65"/>
      <c r="O583" s="285"/>
      <c r="P583" s="65"/>
      <c r="Q583" s="65"/>
    </row>
    <row r="584">
      <c r="A584" s="65"/>
      <c r="B584" s="65"/>
      <c r="C584" s="65"/>
      <c r="D584" s="65"/>
      <c r="E584" s="65"/>
      <c r="G584" s="65"/>
      <c r="H584" s="65"/>
      <c r="I584" s="355"/>
      <c r="J584" s="355"/>
      <c r="K584" s="223"/>
      <c r="L584" s="65"/>
      <c r="M584" s="223"/>
      <c r="N584" s="65"/>
      <c r="O584" s="285"/>
      <c r="P584" s="65"/>
      <c r="Q584" s="65"/>
    </row>
    <row r="585">
      <c r="A585" s="65"/>
      <c r="B585" s="65"/>
      <c r="C585" s="65"/>
      <c r="D585" s="65"/>
      <c r="E585" s="65"/>
      <c r="G585" s="65"/>
      <c r="H585" s="65"/>
      <c r="I585" s="355"/>
      <c r="J585" s="355"/>
      <c r="K585" s="223"/>
      <c r="L585" s="65"/>
      <c r="M585" s="223"/>
      <c r="N585" s="65"/>
      <c r="O585" s="285"/>
      <c r="P585" s="65"/>
      <c r="Q585" s="65"/>
    </row>
    <row r="586">
      <c r="A586" s="65"/>
      <c r="B586" s="65"/>
      <c r="C586" s="65"/>
      <c r="D586" s="65"/>
      <c r="E586" s="65"/>
      <c r="G586" s="65"/>
      <c r="H586" s="65"/>
      <c r="I586" s="355"/>
      <c r="J586" s="355"/>
      <c r="K586" s="223"/>
      <c r="L586" s="65"/>
      <c r="M586" s="223"/>
      <c r="N586" s="65"/>
      <c r="O586" s="285"/>
      <c r="P586" s="65"/>
      <c r="Q586" s="65"/>
    </row>
    <row r="587">
      <c r="A587" s="65"/>
      <c r="B587" s="65"/>
      <c r="C587" s="65"/>
      <c r="D587" s="65"/>
      <c r="E587" s="65"/>
      <c r="G587" s="65"/>
      <c r="H587" s="65"/>
      <c r="I587" s="355"/>
      <c r="J587" s="355"/>
      <c r="K587" s="223"/>
      <c r="L587" s="65"/>
      <c r="M587" s="223"/>
      <c r="N587" s="65"/>
      <c r="O587" s="285"/>
      <c r="P587" s="65"/>
      <c r="Q587" s="65"/>
    </row>
    <row r="588">
      <c r="A588" s="65"/>
      <c r="B588" s="65"/>
      <c r="C588" s="65"/>
      <c r="D588" s="65"/>
      <c r="E588" s="65"/>
      <c r="G588" s="65"/>
      <c r="H588" s="65"/>
      <c r="I588" s="355"/>
      <c r="J588" s="355"/>
      <c r="K588" s="223"/>
      <c r="L588" s="65"/>
      <c r="M588" s="223"/>
      <c r="N588" s="65"/>
      <c r="O588" s="285"/>
      <c r="P588" s="65"/>
      <c r="Q588" s="65"/>
    </row>
    <row r="589">
      <c r="A589" s="65"/>
      <c r="B589" s="65"/>
      <c r="C589" s="65"/>
      <c r="D589" s="65"/>
      <c r="E589" s="65"/>
      <c r="G589" s="65"/>
      <c r="H589" s="65"/>
      <c r="I589" s="355"/>
      <c r="J589" s="355"/>
      <c r="K589" s="223"/>
      <c r="L589" s="65"/>
      <c r="M589" s="223"/>
      <c r="N589" s="65"/>
      <c r="O589" s="285"/>
      <c r="P589" s="65"/>
      <c r="Q589" s="65"/>
    </row>
    <row r="590">
      <c r="A590" s="65"/>
      <c r="B590" s="65"/>
      <c r="C590" s="65"/>
      <c r="D590" s="65"/>
      <c r="E590" s="65"/>
      <c r="G590" s="65"/>
      <c r="H590" s="65"/>
      <c r="I590" s="355"/>
      <c r="J590" s="355"/>
      <c r="K590" s="223"/>
      <c r="L590" s="65"/>
      <c r="M590" s="223"/>
      <c r="N590" s="65"/>
      <c r="O590" s="285"/>
      <c r="P590" s="65"/>
      <c r="Q590" s="65"/>
    </row>
    <row r="591">
      <c r="A591" s="65"/>
      <c r="B591" s="65"/>
      <c r="C591" s="65"/>
      <c r="D591" s="65"/>
      <c r="E591" s="65"/>
      <c r="G591" s="65"/>
      <c r="H591" s="65"/>
      <c r="I591" s="355"/>
      <c r="J591" s="355"/>
      <c r="K591" s="223"/>
      <c r="L591" s="65"/>
      <c r="M591" s="223"/>
      <c r="N591" s="65"/>
      <c r="O591" s="285"/>
      <c r="P591" s="65"/>
      <c r="Q591" s="65"/>
    </row>
    <row r="592">
      <c r="A592" s="65"/>
      <c r="B592" s="65"/>
      <c r="C592" s="65"/>
      <c r="D592" s="65"/>
      <c r="E592" s="65"/>
      <c r="G592" s="65"/>
      <c r="H592" s="65"/>
      <c r="I592" s="355"/>
      <c r="J592" s="355"/>
      <c r="K592" s="223"/>
      <c r="L592" s="65"/>
      <c r="M592" s="223"/>
      <c r="N592" s="65"/>
      <c r="O592" s="285"/>
      <c r="P592" s="65"/>
      <c r="Q592" s="65"/>
    </row>
    <row r="593">
      <c r="A593" s="65"/>
      <c r="B593" s="65"/>
      <c r="C593" s="65"/>
      <c r="D593" s="65"/>
      <c r="E593" s="65"/>
      <c r="G593" s="65"/>
      <c r="H593" s="65"/>
      <c r="I593" s="355"/>
      <c r="J593" s="355"/>
      <c r="K593" s="223"/>
      <c r="L593" s="65"/>
      <c r="M593" s="223"/>
      <c r="N593" s="65"/>
      <c r="O593" s="285"/>
      <c r="P593" s="65"/>
      <c r="Q593" s="65"/>
    </row>
    <row r="594">
      <c r="A594" s="65"/>
      <c r="B594" s="65"/>
      <c r="C594" s="65"/>
      <c r="D594" s="65"/>
      <c r="E594" s="65"/>
      <c r="G594" s="65"/>
      <c r="H594" s="65"/>
      <c r="I594" s="355"/>
      <c r="J594" s="355"/>
      <c r="K594" s="223"/>
      <c r="L594" s="65"/>
      <c r="M594" s="223"/>
      <c r="N594" s="65"/>
      <c r="O594" s="285"/>
      <c r="P594" s="65"/>
      <c r="Q594" s="65"/>
    </row>
    <row r="595">
      <c r="A595" s="65"/>
      <c r="B595" s="65"/>
      <c r="C595" s="65"/>
      <c r="D595" s="65"/>
      <c r="E595" s="65"/>
      <c r="G595" s="65"/>
      <c r="H595" s="65"/>
      <c r="I595" s="355"/>
      <c r="J595" s="355"/>
      <c r="K595" s="223"/>
      <c r="L595" s="65"/>
      <c r="M595" s="223"/>
      <c r="N595" s="65"/>
      <c r="O595" s="285"/>
      <c r="P595" s="65"/>
      <c r="Q595" s="65"/>
    </row>
    <row r="596">
      <c r="A596" s="65"/>
      <c r="B596" s="65"/>
      <c r="C596" s="65"/>
      <c r="D596" s="65"/>
      <c r="E596" s="65"/>
      <c r="G596" s="65"/>
      <c r="H596" s="65"/>
      <c r="I596" s="355"/>
      <c r="J596" s="355"/>
      <c r="K596" s="223"/>
      <c r="L596" s="65"/>
      <c r="M596" s="223"/>
      <c r="N596" s="65"/>
      <c r="O596" s="285"/>
      <c r="P596" s="65"/>
      <c r="Q596" s="65"/>
    </row>
    <row r="597">
      <c r="A597" s="65"/>
      <c r="B597" s="65"/>
      <c r="C597" s="65"/>
      <c r="D597" s="65"/>
      <c r="E597" s="65"/>
      <c r="G597" s="65"/>
      <c r="H597" s="65"/>
      <c r="I597" s="355"/>
      <c r="J597" s="355"/>
      <c r="K597" s="223"/>
      <c r="L597" s="65"/>
      <c r="M597" s="223"/>
      <c r="N597" s="65"/>
      <c r="O597" s="285"/>
      <c r="P597" s="65"/>
      <c r="Q597" s="65"/>
    </row>
    <row r="598">
      <c r="A598" s="65"/>
      <c r="B598" s="65"/>
      <c r="C598" s="65"/>
      <c r="D598" s="65"/>
      <c r="E598" s="65"/>
      <c r="G598" s="65"/>
      <c r="H598" s="65"/>
      <c r="I598" s="355"/>
      <c r="J598" s="355"/>
      <c r="K598" s="223"/>
      <c r="L598" s="65"/>
      <c r="M598" s="223"/>
      <c r="N598" s="65"/>
      <c r="O598" s="285"/>
      <c r="P598" s="65"/>
      <c r="Q598" s="65"/>
    </row>
    <row r="599">
      <c r="A599" s="65"/>
      <c r="B599" s="65"/>
      <c r="C599" s="65"/>
      <c r="D599" s="65"/>
      <c r="E599" s="65"/>
      <c r="G599" s="65"/>
      <c r="H599" s="65"/>
      <c r="I599" s="355"/>
      <c r="J599" s="355"/>
      <c r="K599" s="223"/>
      <c r="L599" s="65"/>
      <c r="M599" s="223"/>
      <c r="N599" s="65"/>
      <c r="O599" s="285"/>
      <c r="P599" s="65"/>
      <c r="Q599" s="65"/>
    </row>
    <row r="600">
      <c r="A600" s="65"/>
      <c r="B600" s="65"/>
      <c r="C600" s="65"/>
      <c r="D600" s="65"/>
      <c r="E600" s="65"/>
      <c r="G600" s="65"/>
      <c r="H600" s="65"/>
      <c r="I600" s="355"/>
      <c r="J600" s="355"/>
      <c r="K600" s="223"/>
      <c r="L600" s="65"/>
      <c r="M600" s="223"/>
      <c r="N600" s="65"/>
      <c r="O600" s="285"/>
      <c r="P600" s="65"/>
      <c r="Q600" s="65"/>
    </row>
    <row r="601">
      <c r="A601" s="65"/>
      <c r="B601" s="65"/>
      <c r="C601" s="65"/>
      <c r="D601" s="65"/>
      <c r="E601" s="65"/>
      <c r="G601" s="65"/>
      <c r="H601" s="65"/>
      <c r="I601" s="355"/>
      <c r="J601" s="355"/>
      <c r="K601" s="223"/>
      <c r="L601" s="65"/>
      <c r="M601" s="223"/>
      <c r="N601" s="65"/>
      <c r="O601" s="285"/>
      <c r="P601" s="65"/>
      <c r="Q601" s="65"/>
    </row>
    <row r="602">
      <c r="A602" s="65"/>
      <c r="B602" s="65"/>
      <c r="C602" s="65"/>
      <c r="D602" s="65"/>
      <c r="E602" s="65"/>
      <c r="G602" s="65"/>
      <c r="H602" s="65"/>
      <c r="I602" s="355"/>
      <c r="J602" s="355"/>
      <c r="K602" s="223"/>
      <c r="L602" s="65"/>
      <c r="M602" s="223"/>
      <c r="N602" s="65"/>
      <c r="O602" s="285"/>
      <c r="P602" s="65"/>
      <c r="Q602" s="65"/>
    </row>
    <row r="603">
      <c r="A603" s="65"/>
      <c r="B603" s="65"/>
      <c r="C603" s="65"/>
      <c r="D603" s="65"/>
      <c r="E603" s="65"/>
      <c r="G603" s="65"/>
      <c r="H603" s="65"/>
      <c r="I603" s="355"/>
      <c r="J603" s="355"/>
      <c r="K603" s="223"/>
      <c r="L603" s="65"/>
      <c r="M603" s="223"/>
      <c r="N603" s="65"/>
      <c r="O603" s="285"/>
      <c r="P603" s="65"/>
      <c r="Q603" s="65"/>
    </row>
    <row r="604">
      <c r="A604" s="65"/>
      <c r="B604" s="65"/>
      <c r="C604" s="65"/>
      <c r="D604" s="65"/>
      <c r="E604" s="65"/>
      <c r="G604" s="65"/>
      <c r="H604" s="65"/>
      <c r="I604" s="355"/>
      <c r="J604" s="355"/>
      <c r="K604" s="223"/>
      <c r="L604" s="65"/>
      <c r="M604" s="223"/>
      <c r="N604" s="65"/>
      <c r="O604" s="285"/>
      <c r="P604" s="65"/>
      <c r="Q604" s="65"/>
    </row>
    <row r="605">
      <c r="A605" s="65"/>
      <c r="B605" s="65"/>
      <c r="C605" s="65"/>
      <c r="D605" s="65"/>
      <c r="E605" s="65"/>
      <c r="G605" s="65"/>
      <c r="H605" s="65"/>
      <c r="I605" s="355"/>
      <c r="J605" s="355"/>
      <c r="K605" s="223"/>
      <c r="L605" s="65"/>
      <c r="M605" s="223"/>
      <c r="N605" s="65"/>
      <c r="O605" s="285"/>
      <c r="P605" s="65"/>
      <c r="Q605" s="65"/>
    </row>
    <row r="606">
      <c r="A606" s="65"/>
      <c r="B606" s="65"/>
      <c r="C606" s="65"/>
      <c r="D606" s="65"/>
      <c r="E606" s="65"/>
      <c r="G606" s="65"/>
      <c r="H606" s="65"/>
      <c r="I606" s="355"/>
      <c r="J606" s="355"/>
      <c r="K606" s="223"/>
      <c r="L606" s="65"/>
      <c r="M606" s="223"/>
      <c r="N606" s="65"/>
      <c r="O606" s="285"/>
      <c r="P606" s="65"/>
      <c r="Q606" s="65"/>
    </row>
    <row r="607">
      <c r="A607" s="65"/>
      <c r="B607" s="65"/>
      <c r="C607" s="65"/>
      <c r="D607" s="65"/>
      <c r="E607" s="65"/>
      <c r="G607" s="65"/>
      <c r="H607" s="65"/>
      <c r="I607" s="355"/>
      <c r="J607" s="355"/>
      <c r="K607" s="223"/>
      <c r="L607" s="65"/>
      <c r="M607" s="223"/>
      <c r="N607" s="65"/>
      <c r="O607" s="285"/>
      <c r="P607" s="65"/>
      <c r="Q607" s="65"/>
    </row>
    <row r="608">
      <c r="A608" s="65"/>
      <c r="B608" s="65"/>
      <c r="C608" s="65"/>
      <c r="D608" s="65"/>
      <c r="E608" s="65"/>
      <c r="G608" s="65"/>
      <c r="H608" s="65"/>
      <c r="I608" s="355"/>
      <c r="J608" s="355"/>
      <c r="K608" s="223"/>
      <c r="L608" s="65"/>
      <c r="M608" s="223"/>
      <c r="N608" s="65"/>
      <c r="O608" s="285"/>
      <c r="P608" s="65"/>
      <c r="Q608" s="65"/>
    </row>
    <row r="609">
      <c r="A609" s="65"/>
      <c r="B609" s="65"/>
      <c r="C609" s="65"/>
      <c r="D609" s="65"/>
      <c r="E609" s="65"/>
      <c r="G609" s="65"/>
      <c r="H609" s="65"/>
      <c r="I609" s="355"/>
      <c r="J609" s="355"/>
      <c r="K609" s="223"/>
      <c r="L609" s="65"/>
      <c r="M609" s="223"/>
      <c r="N609" s="65"/>
      <c r="O609" s="285"/>
      <c r="P609" s="65"/>
      <c r="Q609" s="65"/>
    </row>
    <row r="610">
      <c r="A610" s="65"/>
      <c r="B610" s="65"/>
      <c r="C610" s="65"/>
      <c r="D610" s="65"/>
      <c r="E610" s="65"/>
      <c r="G610" s="65"/>
      <c r="H610" s="65"/>
      <c r="I610" s="355"/>
      <c r="J610" s="355"/>
      <c r="K610" s="223"/>
      <c r="L610" s="65"/>
      <c r="M610" s="223"/>
      <c r="N610" s="65"/>
      <c r="O610" s="285"/>
      <c r="P610" s="65"/>
      <c r="Q610" s="65"/>
    </row>
    <row r="611">
      <c r="A611" s="65"/>
      <c r="B611" s="65"/>
      <c r="C611" s="65"/>
      <c r="D611" s="65"/>
      <c r="E611" s="65"/>
      <c r="G611" s="65"/>
      <c r="H611" s="65"/>
      <c r="I611" s="355"/>
      <c r="J611" s="355"/>
      <c r="K611" s="223"/>
      <c r="L611" s="65"/>
      <c r="M611" s="223"/>
      <c r="N611" s="65"/>
      <c r="O611" s="285"/>
      <c r="P611" s="65"/>
      <c r="Q611" s="65"/>
    </row>
    <row r="612">
      <c r="A612" s="65"/>
      <c r="B612" s="65"/>
      <c r="C612" s="65"/>
      <c r="D612" s="65"/>
      <c r="E612" s="65"/>
      <c r="G612" s="65"/>
      <c r="H612" s="65"/>
      <c r="I612" s="355"/>
      <c r="J612" s="355"/>
      <c r="K612" s="223"/>
      <c r="L612" s="65"/>
      <c r="M612" s="223"/>
      <c r="N612" s="65"/>
      <c r="O612" s="285"/>
      <c r="P612" s="65"/>
      <c r="Q612" s="65"/>
    </row>
    <row r="613">
      <c r="A613" s="65"/>
      <c r="B613" s="65"/>
      <c r="C613" s="65"/>
      <c r="D613" s="65"/>
      <c r="E613" s="65"/>
      <c r="G613" s="65"/>
      <c r="H613" s="65"/>
      <c r="I613" s="355"/>
      <c r="J613" s="355"/>
      <c r="K613" s="223"/>
      <c r="L613" s="65"/>
      <c r="M613" s="223"/>
      <c r="N613" s="65"/>
      <c r="O613" s="285"/>
      <c r="P613" s="65"/>
      <c r="Q613" s="65"/>
    </row>
    <row r="614">
      <c r="A614" s="65"/>
      <c r="B614" s="65"/>
      <c r="C614" s="65"/>
      <c r="D614" s="65"/>
      <c r="E614" s="65"/>
      <c r="G614" s="65"/>
      <c r="H614" s="65"/>
      <c r="I614" s="355"/>
      <c r="J614" s="355"/>
      <c r="K614" s="223"/>
      <c r="L614" s="65"/>
      <c r="M614" s="223"/>
      <c r="N614" s="65"/>
      <c r="O614" s="285"/>
      <c r="P614" s="65"/>
      <c r="Q614" s="65"/>
    </row>
    <row r="615">
      <c r="A615" s="65"/>
      <c r="B615" s="65"/>
      <c r="C615" s="65"/>
      <c r="D615" s="65"/>
      <c r="E615" s="65"/>
      <c r="G615" s="65"/>
      <c r="H615" s="65"/>
      <c r="I615" s="355"/>
      <c r="J615" s="355"/>
      <c r="K615" s="223"/>
      <c r="L615" s="65"/>
      <c r="M615" s="223"/>
      <c r="N615" s="65"/>
      <c r="O615" s="285"/>
      <c r="P615" s="65"/>
      <c r="Q615" s="65"/>
    </row>
    <row r="616">
      <c r="A616" s="65"/>
      <c r="B616" s="65"/>
      <c r="C616" s="65"/>
      <c r="D616" s="65"/>
      <c r="E616" s="65"/>
      <c r="G616" s="65"/>
      <c r="H616" s="65"/>
      <c r="I616" s="355"/>
      <c r="J616" s="355"/>
      <c r="K616" s="223"/>
      <c r="L616" s="65"/>
      <c r="M616" s="223"/>
      <c r="N616" s="65"/>
      <c r="O616" s="285"/>
      <c r="P616" s="65"/>
      <c r="Q616" s="65"/>
    </row>
    <row r="617">
      <c r="A617" s="65"/>
      <c r="B617" s="65"/>
      <c r="C617" s="65"/>
      <c r="D617" s="65"/>
      <c r="E617" s="65"/>
      <c r="G617" s="65"/>
      <c r="H617" s="65"/>
      <c r="I617" s="355"/>
      <c r="J617" s="355"/>
      <c r="K617" s="223"/>
      <c r="L617" s="65"/>
      <c r="M617" s="223"/>
      <c r="N617" s="65"/>
      <c r="O617" s="285"/>
      <c r="P617" s="65"/>
      <c r="Q617" s="65"/>
    </row>
    <row r="618">
      <c r="A618" s="65"/>
      <c r="B618" s="65"/>
      <c r="C618" s="65"/>
      <c r="D618" s="65"/>
      <c r="E618" s="65"/>
      <c r="G618" s="65"/>
      <c r="H618" s="65"/>
      <c r="I618" s="355"/>
      <c r="J618" s="355"/>
      <c r="K618" s="223"/>
      <c r="L618" s="65"/>
      <c r="M618" s="223"/>
      <c r="N618" s="65"/>
      <c r="O618" s="285"/>
      <c r="P618" s="65"/>
      <c r="Q618" s="65"/>
    </row>
    <row r="619">
      <c r="A619" s="65"/>
      <c r="B619" s="65"/>
      <c r="C619" s="65"/>
      <c r="D619" s="65"/>
      <c r="E619" s="65"/>
      <c r="G619" s="65"/>
      <c r="H619" s="65"/>
      <c r="I619" s="355"/>
      <c r="J619" s="355"/>
      <c r="K619" s="223"/>
      <c r="L619" s="65"/>
      <c r="M619" s="223"/>
      <c r="N619" s="65"/>
      <c r="O619" s="285"/>
      <c r="P619" s="65"/>
      <c r="Q619" s="65"/>
    </row>
    <row r="620">
      <c r="A620" s="65"/>
      <c r="B620" s="65"/>
      <c r="C620" s="65"/>
      <c r="D620" s="65"/>
      <c r="E620" s="65"/>
      <c r="G620" s="65"/>
      <c r="H620" s="65"/>
      <c r="I620" s="355"/>
      <c r="J620" s="355"/>
      <c r="K620" s="223"/>
      <c r="L620" s="65"/>
      <c r="M620" s="223"/>
      <c r="N620" s="65"/>
      <c r="O620" s="285"/>
      <c r="P620" s="65"/>
      <c r="Q620" s="65"/>
    </row>
    <row r="621">
      <c r="A621" s="65"/>
      <c r="B621" s="65"/>
      <c r="C621" s="65"/>
      <c r="D621" s="65"/>
      <c r="E621" s="65"/>
      <c r="G621" s="65"/>
      <c r="H621" s="65"/>
      <c r="I621" s="355"/>
      <c r="J621" s="355"/>
      <c r="K621" s="223"/>
      <c r="L621" s="65"/>
      <c r="M621" s="223"/>
      <c r="N621" s="65"/>
      <c r="O621" s="285"/>
      <c r="P621" s="65"/>
      <c r="Q621" s="65"/>
    </row>
    <row r="622">
      <c r="A622" s="65"/>
      <c r="B622" s="65"/>
      <c r="C622" s="65"/>
      <c r="D622" s="65"/>
      <c r="E622" s="65"/>
      <c r="G622" s="65"/>
      <c r="H622" s="65"/>
      <c r="I622" s="355"/>
      <c r="J622" s="355"/>
      <c r="K622" s="223"/>
      <c r="L622" s="65"/>
      <c r="M622" s="223"/>
      <c r="N622" s="65"/>
      <c r="O622" s="285"/>
      <c r="P622" s="65"/>
      <c r="Q622" s="65"/>
    </row>
    <row r="623">
      <c r="A623" s="65"/>
      <c r="B623" s="65"/>
      <c r="C623" s="65"/>
      <c r="D623" s="65"/>
      <c r="E623" s="65"/>
      <c r="G623" s="65"/>
      <c r="H623" s="65"/>
      <c r="I623" s="355"/>
      <c r="J623" s="355"/>
      <c r="K623" s="223"/>
      <c r="L623" s="65"/>
      <c r="M623" s="223"/>
      <c r="N623" s="65"/>
      <c r="O623" s="285"/>
      <c r="P623" s="65"/>
      <c r="Q623" s="65"/>
    </row>
    <row r="624">
      <c r="A624" s="65"/>
      <c r="B624" s="65"/>
      <c r="C624" s="65"/>
      <c r="D624" s="65"/>
      <c r="E624" s="65"/>
      <c r="G624" s="65"/>
      <c r="H624" s="65"/>
      <c r="I624" s="355"/>
      <c r="J624" s="355"/>
      <c r="K624" s="223"/>
      <c r="L624" s="65"/>
      <c r="M624" s="223"/>
      <c r="N624" s="65"/>
      <c r="O624" s="285"/>
      <c r="P624" s="65"/>
      <c r="Q624" s="65"/>
    </row>
    <row r="625">
      <c r="A625" s="65"/>
      <c r="B625" s="65"/>
      <c r="C625" s="65"/>
      <c r="D625" s="65"/>
      <c r="E625" s="65"/>
      <c r="G625" s="65"/>
      <c r="H625" s="65"/>
      <c r="I625" s="355"/>
      <c r="J625" s="355"/>
      <c r="K625" s="223"/>
      <c r="L625" s="65"/>
      <c r="M625" s="223"/>
      <c r="N625" s="65"/>
      <c r="O625" s="285"/>
      <c r="P625" s="65"/>
      <c r="Q625" s="65"/>
    </row>
    <row r="626">
      <c r="A626" s="65"/>
      <c r="B626" s="65"/>
      <c r="C626" s="65"/>
      <c r="D626" s="65"/>
      <c r="E626" s="65"/>
      <c r="G626" s="65"/>
      <c r="H626" s="65"/>
      <c r="I626" s="355"/>
      <c r="J626" s="355"/>
      <c r="K626" s="223"/>
      <c r="L626" s="65"/>
      <c r="M626" s="223"/>
      <c r="N626" s="65"/>
      <c r="O626" s="285"/>
      <c r="P626" s="65"/>
      <c r="Q626" s="65"/>
    </row>
    <row r="627">
      <c r="A627" s="65"/>
      <c r="B627" s="65"/>
      <c r="C627" s="65"/>
      <c r="D627" s="65"/>
      <c r="E627" s="65"/>
      <c r="G627" s="65"/>
      <c r="H627" s="65"/>
      <c r="I627" s="355"/>
      <c r="J627" s="355"/>
      <c r="K627" s="223"/>
      <c r="L627" s="65"/>
      <c r="M627" s="223"/>
      <c r="N627" s="65"/>
      <c r="O627" s="285"/>
      <c r="P627" s="65"/>
      <c r="Q627" s="65"/>
    </row>
    <row r="628">
      <c r="A628" s="65"/>
      <c r="B628" s="65"/>
      <c r="C628" s="65"/>
      <c r="D628" s="65"/>
      <c r="E628" s="65"/>
      <c r="G628" s="65"/>
      <c r="H628" s="65"/>
      <c r="I628" s="355"/>
      <c r="J628" s="355"/>
      <c r="K628" s="223"/>
      <c r="L628" s="65"/>
      <c r="M628" s="223"/>
      <c r="N628" s="65"/>
      <c r="O628" s="285"/>
      <c r="P628" s="65"/>
      <c r="Q628" s="65"/>
    </row>
    <row r="629">
      <c r="A629" s="65"/>
      <c r="B629" s="65"/>
      <c r="C629" s="65"/>
      <c r="D629" s="65"/>
      <c r="E629" s="65"/>
      <c r="G629" s="65"/>
      <c r="H629" s="65"/>
      <c r="I629" s="355"/>
      <c r="J629" s="355"/>
      <c r="K629" s="223"/>
      <c r="L629" s="65"/>
      <c r="M629" s="223"/>
      <c r="N629" s="65"/>
      <c r="O629" s="285"/>
      <c r="P629" s="65"/>
      <c r="Q629" s="65"/>
    </row>
    <row r="630">
      <c r="A630" s="65"/>
      <c r="B630" s="65"/>
      <c r="C630" s="65"/>
      <c r="D630" s="65"/>
      <c r="E630" s="65"/>
      <c r="G630" s="65"/>
      <c r="H630" s="65"/>
      <c r="I630" s="355"/>
      <c r="J630" s="355"/>
      <c r="K630" s="223"/>
      <c r="L630" s="65"/>
      <c r="M630" s="223"/>
      <c r="N630" s="65"/>
      <c r="O630" s="285"/>
      <c r="P630" s="65"/>
      <c r="Q630" s="65"/>
    </row>
    <row r="631">
      <c r="A631" s="65"/>
      <c r="B631" s="65"/>
      <c r="C631" s="65"/>
      <c r="D631" s="65"/>
      <c r="E631" s="65"/>
      <c r="G631" s="65"/>
      <c r="H631" s="65"/>
      <c r="I631" s="355"/>
      <c r="J631" s="355"/>
      <c r="K631" s="223"/>
      <c r="L631" s="65"/>
      <c r="M631" s="223"/>
      <c r="N631" s="65"/>
      <c r="O631" s="285"/>
      <c r="P631" s="65"/>
      <c r="Q631" s="65"/>
    </row>
    <row r="632">
      <c r="A632" s="65"/>
      <c r="B632" s="65"/>
      <c r="C632" s="65"/>
      <c r="D632" s="65"/>
      <c r="E632" s="65"/>
      <c r="G632" s="65"/>
      <c r="H632" s="65"/>
      <c r="I632" s="355"/>
      <c r="J632" s="355"/>
      <c r="K632" s="223"/>
      <c r="L632" s="65"/>
      <c r="M632" s="223"/>
      <c r="N632" s="65"/>
      <c r="O632" s="285"/>
      <c r="P632" s="65"/>
      <c r="Q632" s="65"/>
    </row>
    <row r="633">
      <c r="A633" s="65"/>
      <c r="B633" s="65"/>
      <c r="C633" s="65"/>
      <c r="D633" s="65"/>
      <c r="E633" s="65"/>
      <c r="G633" s="65"/>
      <c r="H633" s="65"/>
      <c r="I633" s="355"/>
      <c r="J633" s="355"/>
      <c r="K633" s="223"/>
      <c r="L633" s="65"/>
      <c r="M633" s="223"/>
      <c r="N633" s="65"/>
      <c r="O633" s="285"/>
      <c r="P633" s="65"/>
      <c r="Q633" s="65"/>
    </row>
    <row r="634">
      <c r="A634" s="65"/>
      <c r="B634" s="65"/>
      <c r="C634" s="65"/>
      <c r="D634" s="65"/>
      <c r="E634" s="65"/>
      <c r="G634" s="65"/>
      <c r="H634" s="65"/>
      <c r="I634" s="355"/>
      <c r="J634" s="355"/>
      <c r="K634" s="223"/>
      <c r="L634" s="65"/>
      <c r="M634" s="223"/>
      <c r="N634" s="65"/>
      <c r="O634" s="285"/>
      <c r="P634" s="65"/>
      <c r="Q634" s="65"/>
    </row>
    <row r="635">
      <c r="A635" s="65"/>
      <c r="B635" s="65"/>
      <c r="C635" s="65"/>
      <c r="D635" s="65"/>
      <c r="E635" s="65"/>
      <c r="G635" s="65"/>
      <c r="H635" s="65"/>
      <c r="I635" s="355"/>
      <c r="J635" s="355"/>
      <c r="K635" s="223"/>
      <c r="L635" s="65"/>
      <c r="M635" s="223"/>
      <c r="N635" s="65"/>
      <c r="O635" s="285"/>
      <c r="P635" s="65"/>
      <c r="Q635" s="65"/>
    </row>
    <row r="636">
      <c r="A636" s="65"/>
      <c r="B636" s="65"/>
      <c r="C636" s="65"/>
      <c r="D636" s="65"/>
      <c r="E636" s="65"/>
      <c r="G636" s="65"/>
      <c r="H636" s="65"/>
      <c r="I636" s="355"/>
      <c r="J636" s="355"/>
      <c r="K636" s="223"/>
      <c r="L636" s="65"/>
      <c r="M636" s="223"/>
      <c r="N636" s="65"/>
      <c r="O636" s="285"/>
      <c r="P636" s="65"/>
      <c r="Q636" s="65"/>
    </row>
    <row r="637">
      <c r="A637" s="65"/>
      <c r="B637" s="65"/>
      <c r="C637" s="65"/>
      <c r="D637" s="65"/>
      <c r="E637" s="65"/>
      <c r="G637" s="65"/>
      <c r="H637" s="65"/>
      <c r="I637" s="355"/>
      <c r="J637" s="355"/>
      <c r="K637" s="223"/>
      <c r="L637" s="65"/>
      <c r="M637" s="223"/>
      <c r="N637" s="65"/>
      <c r="O637" s="285"/>
      <c r="P637" s="65"/>
      <c r="Q637" s="65"/>
    </row>
    <row r="638">
      <c r="A638" s="65"/>
      <c r="B638" s="65"/>
      <c r="C638" s="65"/>
      <c r="D638" s="65"/>
      <c r="E638" s="65"/>
      <c r="G638" s="65"/>
      <c r="H638" s="65"/>
      <c r="I638" s="355"/>
      <c r="J638" s="355"/>
      <c r="K638" s="223"/>
      <c r="L638" s="65"/>
      <c r="M638" s="223"/>
      <c r="N638" s="65"/>
      <c r="O638" s="285"/>
      <c r="P638" s="65"/>
      <c r="Q638" s="65"/>
    </row>
    <row r="639">
      <c r="A639" s="65"/>
      <c r="B639" s="65"/>
      <c r="C639" s="65"/>
      <c r="D639" s="65"/>
      <c r="E639" s="65"/>
      <c r="G639" s="65"/>
      <c r="H639" s="65"/>
      <c r="I639" s="355"/>
      <c r="J639" s="355"/>
      <c r="K639" s="223"/>
      <c r="L639" s="65"/>
      <c r="M639" s="223"/>
      <c r="N639" s="65"/>
      <c r="O639" s="285"/>
      <c r="P639" s="65"/>
      <c r="Q639" s="65"/>
    </row>
    <row r="640">
      <c r="A640" s="65"/>
      <c r="B640" s="65"/>
      <c r="C640" s="65"/>
      <c r="D640" s="65"/>
      <c r="E640" s="65"/>
      <c r="G640" s="65"/>
      <c r="H640" s="65"/>
      <c r="I640" s="355"/>
      <c r="J640" s="355"/>
      <c r="K640" s="223"/>
      <c r="L640" s="65"/>
      <c r="M640" s="223"/>
      <c r="N640" s="65"/>
      <c r="O640" s="285"/>
      <c r="P640" s="65"/>
      <c r="Q640" s="65"/>
    </row>
    <row r="641">
      <c r="A641" s="65"/>
      <c r="B641" s="65"/>
      <c r="C641" s="65"/>
      <c r="D641" s="65"/>
      <c r="E641" s="65"/>
      <c r="G641" s="65"/>
      <c r="H641" s="65"/>
      <c r="I641" s="355"/>
      <c r="J641" s="355"/>
      <c r="K641" s="223"/>
      <c r="L641" s="65"/>
      <c r="M641" s="223"/>
      <c r="N641" s="65"/>
      <c r="O641" s="285"/>
      <c r="P641" s="65"/>
      <c r="Q641" s="65"/>
    </row>
    <row r="642">
      <c r="A642" s="65"/>
      <c r="B642" s="65"/>
      <c r="C642" s="65"/>
      <c r="D642" s="65"/>
      <c r="E642" s="65"/>
      <c r="G642" s="65"/>
      <c r="H642" s="65"/>
      <c r="I642" s="355"/>
      <c r="J642" s="355"/>
      <c r="K642" s="223"/>
      <c r="L642" s="65"/>
      <c r="M642" s="223"/>
      <c r="N642" s="65"/>
      <c r="O642" s="285"/>
      <c r="P642" s="65"/>
      <c r="Q642" s="65"/>
    </row>
    <row r="643">
      <c r="A643" s="65"/>
      <c r="B643" s="65"/>
      <c r="C643" s="65"/>
      <c r="D643" s="65"/>
      <c r="E643" s="65"/>
      <c r="G643" s="65"/>
      <c r="H643" s="65"/>
      <c r="I643" s="355"/>
      <c r="J643" s="355"/>
      <c r="K643" s="223"/>
      <c r="L643" s="65"/>
      <c r="M643" s="223"/>
      <c r="N643" s="65"/>
      <c r="O643" s="285"/>
      <c r="P643" s="65"/>
      <c r="Q643" s="65"/>
    </row>
    <row r="644">
      <c r="A644" s="65"/>
      <c r="B644" s="65"/>
      <c r="C644" s="65"/>
      <c r="D644" s="65"/>
      <c r="E644" s="65"/>
      <c r="G644" s="65"/>
      <c r="H644" s="65"/>
      <c r="I644" s="355"/>
      <c r="J644" s="355"/>
      <c r="K644" s="223"/>
      <c r="L644" s="65"/>
      <c r="M644" s="223"/>
      <c r="N644" s="65"/>
      <c r="O644" s="285"/>
      <c r="P644" s="65"/>
      <c r="Q644" s="65"/>
    </row>
    <row r="645">
      <c r="A645" s="65"/>
      <c r="B645" s="65"/>
      <c r="C645" s="65"/>
      <c r="D645" s="65"/>
      <c r="E645" s="65"/>
      <c r="G645" s="65"/>
      <c r="H645" s="65"/>
      <c r="I645" s="355"/>
      <c r="J645" s="355"/>
      <c r="K645" s="223"/>
      <c r="L645" s="65"/>
      <c r="M645" s="223"/>
      <c r="N645" s="65"/>
      <c r="O645" s="285"/>
      <c r="P645" s="65"/>
      <c r="Q645" s="65"/>
    </row>
    <row r="646">
      <c r="A646" s="65"/>
      <c r="B646" s="65"/>
      <c r="C646" s="65"/>
      <c r="D646" s="65"/>
      <c r="E646" s="65"/>
      <c r="G646" s="65"/>
      <c r="H646" s="65"/>
      <c r="I646" s="355"/>
      <c r="J646" s="355"/>
      <c r="K646" s="223"/>
      <c r="L646" s="65"/>
      <c r="M646" s="223"/>
      <c r="N646" s="65"/>
      <c r="O646" s="285"/>
      <c r="P646" s="65"/>
      <c r="Q646" s="65"/>
    </row>
    <row r="647">
      <c r="A647" s="65"/>
      <c r="B647" s="65"/>
      <c r="C647" s="65"/>
      <c r="D647" s="65"/>
      <c r="E647" s="65"/>
      <c r="G647" s="65"/>
      <c r="H647" s="65"/>
      <c r="I647" s="355"/>
      <c r="J647" s="355"/>
      <c r="K647" s="223"/>
      <c r="L647" s="65"/>
      <c r="M647" s="223"/>
      <c r="N647" s="65"/>
      <c r="O647" s="285"/>
      <c r="P647" s="65"/>
      <c r="Q647" s="65"/>
    </row>
    <row r="648">
      <c r="A648" s="65"/>
      <c r="B648" s="65"/>
      <c r="C648" s="65"/>
      <c r="D648" s="65"/>
      <c r="E648" s="65"/>
      <c r="G648" s="65"/>
      <c r="H648" s="65"/>
      <c r="I648" s="355"/>
      <c r="J648" s="355"/>
      <c r="K648" s="223"/>
      <c r="L648" s="65"/>
      <c r="M648" s="223"/>
      <c r="N648" s="65"/>
      <c r="O648" s="285"/>
      <c r="P648" s="65"/>
      <c r="Q648" s="65"/>
    </row>
    <row r="649">
      <c r="A649" s="65"/>
      <c r="B649" s="65"/>
      <c r="C649" s="65"/>
      <c r="D649" s="65"/>
      <c r="E649" s="65"/>
      <c r="G649" s="65"/>
      <c r="H649" s="65"/>
      <c r="I649" s="355"/>
      <c r="J649" s="355"/>
      <c r="K649" s="223"/>
      <c r="L649" s="65"/>
      <c r="M649" s="223"/>
      <c r="N649" s="65"/>
      <c r="O649" s="285"/>
      <c r="P649" s="65"/>
      <c r="Q649" s="65"/>
    </row>
    <row r="650">
      <c r="A650" s="65"/>
      <c r="B650" s="65"/>
      <c r="C650" s="65"/>
      <c r="D650" s="65"/>
      <c r="E650" s="65"/>
      <c r="G650" s="65"/>
      <c r="H650" s="65"/>
      <c r="I650" s="355"/>
      <c r="J650" s="355"/>
      <c r="K650" s="223"/>
      <c r="L650" s="65"/>
      <c r="M650" s="223"/>
      <c r="N650" s="65"/>
      <c r="O650" s="285"/>
      <c r="P650" s="65"/>
      <c r="Q650" s="65"/>
    </row>
    <row r="651">
      <c r="A651" s="65"/>
      <c r="B651" s="65"/>
      <c r="C651" s="65"/>
      <c r="D651" s="65"/>
      <c r="E651" s="65"/>
      <c r="G651" s="65"/>
      <c r="H651" s="65"/>
      <c r="I651" s="355"/>
      <c r="J651" s="355"/>
      <c r="K651" s="223"/>
      <c r="L651" s="65"/>
      <c r="M651" s="223"/>
      <c r="N651" s="65"/>
      <c r="O651" s="285"/>
      <c r="P651" s="65"/>
      <c r="Q651" s="65"/>
    </row>
    <row r="652">
      <c r="A652" s="65"/>
      <c r="B652" s="65"/>
      <c r="C652" s="65"/>
      <c r="D652" s="65"/>
      <c r="E652" s="65"/>
      <c r="G652" s="65"/>
      <c r="H652" s="65"/>
      <c r="I652" s="355"/>
      <c r="J652" s="355"/>
      <c r="K652" s="223"/>
      <c r="L652" s="65"/>
      <c r="M652" s="223"/>
      <c r="N652" s="65"/>
      <c r="O652" s="285"/>
      <c r="P652" s="65"/>
      <c r="Q652" s="65"/>
    </row>
    <row r="653">
      <c r="A653" s="65"/>
      <c r="B653" s="65"/>
      <c r="C653" s="65"/>
      <c r="D653" s="65"/>
      <c r="E653" s="65"/>
      <c r="G653" s="65"/>
      <c r="H653" s="65"/>
      <c r="I653" s="355"/>
      <c r="J653" s="355"/>
      <c r="K653" s="223"/>
      <c r="L653" s="65"/>
      <c r="M653" s="223"/>
      <c r="N653" s="65"/>
      <c r="O653" s="285"/>
      <c r="P653" s="65"/>
      <c r="Q653" s="65"/>
    </row>
    <row r="654">
      <c r="A654" s="65"/>
      <c r="B654" s="65"/>
      <c r="C654" s="65"/>
      <c r="D654" s="65"/>
      <c r="E654" s="65"/>
      <c r="G654" s="65"/>
      <c r="H654" s="65"/>
      <c r="I654" s="355"/>
      <c r="J654" s="355"/>
      <c r="K654" s="223"/>
      <c r="L654" s="65"/>
      <c r="M654" s="223"/>
      <c r="N654" s="65"/>
      <c r="O654" s="285"/>
      <c r="P654" s="65"/>
      <c r="Q654" s="65"/>
    </row>
    <row r="655">
      <c r="A655" s="65"/>
      <c r="B655" s="65"/>
      <c r="C655" s="65"/>
      <c r="D655" s="65"/>
      <c r="E655" s="65"/>
      <c r="G655" s="65"/>
      <c r="H655" s="65"/>
      <c r="I655" s="355"/>
      <c r="J655" s="355"/>
      <c r="K655" s="223"/>
      <c r="L655" s="65"/>
      <c r="M655" s="223"/>
      <c r="N655" s="65"/>
      <c r="O655" s="285"/>
      <c r="P655" s="65"/>
      <c r="Q655" s="65"/>
    </row>
    <row r="656">
      <c r="A656" s="65"/>
      <c r="B656" s="65"/>
      <c r="C656" s="65"/>
      <c r="D656" s="65"/>
      <c r="E656" s="65"/>
      <c r="G656" s="65"/>
      <c r="H656" s="65"/>
      <c r="I656" s="355"/>
      <c r="J656" s="355"/>
      <c r="K656" s="223"/>
      <c r="L656" s="65"/>
      <c r="M656" s="223"/>
      <c r="N656" s="65"/>
      <c r="O656" s="285"/>
      <c r="P656" s="65"/>
      <c r="Q656" s="65"/>
    </row>
    <row r="657">
      <c r="A657" s="65"/>
      <c r="B657" s="65"/>
      <c r="C657" s="65"/>
      <c r="D657" s="65"/>
      <c r="E657" s="65"/>
      <c r="G657" s="65"/>
      <c r="H657" s="65"/>
      <c r="I657" s="355"/>
      <c r="J657" s="355"/>
      <c r="K657" s="223"/>
      <c r="L657" s="65"/>
      <c r="M657" s="223"/>
      <c r="N657" s="65"/>
      <c r="O657" s="285"/>
      <c r="P657" s="65"/>
      <c r="Q657" s="65"/>
    </row>
    <row r="658">
      <c r="A658" s="65"/>
      <c r="B658" s="65"/>
      <c r="C658" s="65"/>
      <c r="D658" s="65"/>
      <c r="E658" s="65"/>
      <c r="G658" s="65"/>
      <c r="H658" s="65"/>
      <c r="I658" s="355"/>
      <c r="J658" s="355"/>
      <c r="K658" s="223"/>
      <c r="L658" s="65"/>
      <c r="M658" s="223"/>
      <c r="N658" s="65"/>
      <c r="O658" s="285"/>
      <c r="P658" s="65"/>
      <c r="Q658" s="65"/>
    </row>
    <row r="659">
      <c r="A659" s="65"/>
      <c r="B659" s="65"/>
      <c r="C659" s="65"/>
      <c r="D659" s="65"/>
      <c r="E659" s="65"/>
      <c r="G659" s="65"/>
      <c r="H659" s="65"/>
      <c r="I659" s="355"/>
      <c r="J659" s="355"/>
      <c r="K659" s="223"/>
      <c r="L659" s="65"/>
      <c r="M659" s="223"/>
      <c r="N659" s="65"/>
      <c r="O659" s="285"/>
      <c r="P659" s="65"/>
      <c r="Q659" s="65"/>
    </row>
    <row r="660">
      <c r="A660" s="65"/>
      <c r="B660" s="65"/>
      <c r="C660" s="65"/>
      <c r="D660" s="65"/>
      <c r="E660" s="65"/>
      <c r="G660" s="65"/>
      <c r="H660" s="65"/>
      <c r="I660" s="355"/>
      <c r="J660" s="355"/>
      <c r="K660" s="223"/>
      <c r="L660" s="65"/>
      <c r="M660" s="223"/>
      <c r="N660" s="65"/>
      <c r="O660" s="285"/>
      <c r="P660" s="65"/>
      <c r="Q660" s="65"/>
    </row>
    <row r="661">
      <c r="A661" s="65"/>
      <c r="B661" s="65"/>
      <c r="C661" s="65"/>
      <c r="D661" s="65"/>
      <c r="E661" s="65"/>
      <c r="G661" s="65"/>
      <c r="H661" s="65"/>
      <c r="I661" s="355"/>
      <c r="J661" s="355"/>
      <c r="K661" s="223"/>
      <c r="L661" s="65"/>
      <c r="M661" s="223"/>
      <c r="N661" s="65"/>
      <c r="O661" s="285"/>
      <c r="P661" s="65"/>
      <c r="Q661" s="65"/>
    </row>
    <row r="662">
      <c r="A662" s="65"/>
      <c r="B662" s="65"/>
      <c r="C662" s="65"/>
      <c r="D662" s="65"/>
      <c r="E662" s="65"/>
      <c r="G662" s="65"/>
      <c r="H662" s="65"/>
      <c r="I662" s="355"/>
      <c r="J662" s="355"/>
      <c r="K662" s="223"/>
      <c r="L662" s="65"/>
      <c r="M662" s="223"/>
      <c r="N662" s="65"/>
      <c r="O662" s="285"/>
      <c r="P662" s="65"/>
      <c r="Q662" s="65"/>
    </row>
    <row r="663">
      <c r="A663" s="65"/>
      <c r="B663" s="65"/>
      <c r="C663" s="65"/>
      <c r="D663" s="65"/>
      <c r="E663" s="65"/>
      <c r="G663" s="65"/>
      <c r="H663" s="65"/>
      <c r="I663" s="355"/>
      <c r="J663" s="355"/>
      <c r="K663" s="223"/>
      <c r="L663" s="65"/>
      <c r="M663" s="223"/>
      <c r="N663" s="65"/>
      <c r="O663" s="285"/>
      <c r="P663" s="65"/>
      <c r="Q663" s="65"/>
    </row>
    <row r="664">
      <c r="A664" s="65"/>
      <c r="B664" s="65"/>
      <c r="C664" s="65"/>
      <c r="D664" s="65"/>
      <c r="E664" s="65"/>
      <c r="G664" s="65"/>
      <c r="H664" s="65"/>
      <c r="I664" s="355"/>
      <c r="J664" s="355"/>
      <c r="K664" s="223"/>
      <c r="L664" s="65"/>
      <c r="M664" s="223"/>
      <c r="N664" s="65"/>
      <c r="O664" s="285"/>
      <c r="P664" s="65"/>
      <c r="Q664" s="65"/>
    </row>
    <row r="665">
      <c r="A665" s="65"/>
      <c r="B665" s="65"/>
      <c r="C665" s="65"/>
      <c r="D665" s="65"/>
      <c r="E665" s="65"/>
      <c r="G665" s="65"/>
      <c r="H665" s="65"/>
      <c r="I665" s="355"/>
      <c r="J665" s="355"/>
      <c r="K665" s="223"/>
      <c r="L665" s="65"/>
      <c r="M665" s="223"/>
      <c r="N665" s="65"/>
      <c r="O665" s="285"/>
      <c r="P665" s="65"/>
      <c r="Q665" s="65"/>
    </row>
    <row r="666">
      <c r="A666" s="65"/>
      <c r="B666" s="65"/>
      <c r="C666" s="65"/>
      <c r="D666" s="65"/>
      <c r="E666" s="65"/>
      <c r="G666" s="65"/>
      <c r="H666" s="65"/>
      <c r="I666" s="355"/>
      <c r="J666" s="355"/>
      <c r="K666" s="223"/>
      <c r="L666" s="65"/>
      <c r="M666" s="223"/>
      <c r="N666" s="65"/>
      <c r="O666" s="285"/>
      <c r="P666" s="65"/>
      <c r="Q666" s="65"/>
    </row>
    <row r="667">
      <c r="A667" s="65"/>
      <c r="B667" s="65"/>
      <c r="C667" s="65"/>
      <c r="D667" s="65"/>
      <c r="E667" s="65"/>
      <c r="G667" s="65"/>
      <c r="H667" s="65"/>
      <c r="I667" s="355"/>
      <c r="J667" s="355"/>
      <c r="K667" s="223"/>
      <c r="L667" s="65"/>
      <c r="M667" s="223"/>
      <c r="N667" s="65"/>
      <c r="O667" s="285"/>
      <c r="P667" s="65"/>
      <c r="Q667" s="65"/>
    </row>
    <row r="668">
      <c r="A668" s="65"/>
      <c r="B668" s="65"/>
      <c r="C668" s="65"/>
      <c r="D668" s="65"/>
      <c r="E668" s="65"/>
      <c r="G668" s="65"/>
      <c r="H668" s="65"/>
      <c r="I668" s="355"/>
      <c r="J668" s="355"/>
      <c r="K668" s="223"/>
      <c r="L668" s="65"/>
      <c r="M668" s="223"/>
      <c r="N668" s="65"/>
      <c r="O668" s="285"/>
      <c r="P668" s="65"/>
      <c r="Q668" s="65"/>
    </row>
    <row r="669">
      <c r="A669" s="65"/>
      <c r="B669" s="65"/>
      <c r="C669" s="65"/>
      <c r="D669" s="65"/>
      <c r="E669" s="65"/>
      <c r="G669" s="65"/>
      <c r="H669" s="65"/>
      <c r="I669" s="355"/>
      <c r="J669" s="355"/>
      <c r="K669" s="223"/>
      <c r="L669" s="65"/>
      <c r="M669" s="223"/>
      <c r="N669" s="65"/>
      <c r="O669" s="285"/>
      <c r="P669" s="65"/>
      <c r="Q669" s="65"/>
    </row>
    <row r="670">
      <c r="A670" s="65"/>
      <c r="B670" s="65"/>
      <c r="C670" s="65"/>
      <c r="D670" s="65"/>
      <c r="E670" s="65"/>
      <c r="G670" s="65"/>
      <c r="H670" s="65"/>
      <c r="I670" s="355"/>
      <c r="J670" s="355"/>
      <c r="K670" s="223"/>
      <c r="L670" s="65"/>
      <c r="M670" s="223"/>
      <c r="N670" s="65"/>
      <c r="O670" s="285"/>
      <c r="P670" s="65"/>
      <c r="Q670" s="65"/>
    </row>
    <row r="671">
      <c r="A671" s="65"/>
      <c r="B671" s="65"/>
      <c r="C671" s="65"/>
      <c r="D671" s="65"/>
      <c r="E671" s="65"/>
      <c r="G671" s="65"/>
      <c r="H671" s="65"/>
      <c r="I671" s="355"/>
      <c r="J671" s="355"/>
      <c r="K671" s="223"/>
      <c r="L671" s="65"/>
      <c r="M671" s="223"/>
      <c r="N671" s="65"/>
      <c r="O671" s="285"/>
      <c r="P671" s="65"/>
      <c r="Q671" s="65"/>
    </row>
    <row r="672">
      <c r="A672" s="65"/>
      <c r="B672" s="65"/>
      <c r="C672" s="65"/>
      <c r="D672" s="65"/>
      <c r="E672" s="65"/>
      <c r="G672" s="65"/>
      <c r="H672" s="65"/>
      <c r="I672" s="355"/>
      <c r="J672" s="355"/>
      <c r="K672" s="223"/>
      <c r="L672" s="65"/>
      <c r="M672" s="223"/>
      <c r="N672" s="65"/>
      <c r="O672" s="285"/>
      <c r="P672" s="65"/>
      <c r="Q672" s="65"/>
    </row>
    <row r="673">
      <c r="A673" s="65"/>
      <c r="B673" s="65"/>
      <c r="C673" s="65"/>
      <c r="D673" s="65"/>
      <c r="E673" s="65"/>
      <c r="G673" s="65"/>
      <c r="H673" s="65"/>
      <c r="I673" s="355"/>
      <c r="J673" s="355"/>
      <c r="K673" s="223"/>
      <c r="L673" s="65"/>
      <c r="M673" s="223"/>
      <c r="N673" s="65"/>
      <c r="O673" s="285"/>
      <c r="P673" s="65"/>
      <c r="Q673" s="65"/>
    </row>
    <row r="674">
      <c r="A674" s="65"/>
      <c r="B674" s="65"/>
      <c r="C674" s="65"/>
      <c r="D674" s="65"/>
      <c r="E674" s="65"/>
      <c r="G674" s="65"/>
      <c r="H674" s="65"/>
      <c r="I674" s="355"/>
      <c r="J674" s="355"/>
      <c r="K674" s="223"/>
      <c r="L674" s="65"/>
      <c r="M674" s="223"/>
      <c r="N674" s="65"/>
      <c r="O674" s="285"/>
      <c r="P674" s="65"/>
      <c r="Q674" s="65"/>
    </row>
    <row r="675">
      <c r="A675" s="65"/>
      <c r="B675" s="65"/>
      <c r="C675" s="65"/>
      <c r="D675" s="65"/>
      <c r="E675" s="65"/>
      <c r="G675" s="65"/>
      <c r="H675" s="65"/>
      <c r="I675" s="355"/>
      <c r="J675" s="355"/>
      <c r="K675" s="223"/>
      <c r="L675" s="65"/>
      <c r="M675" s="223"/>
      <c r="N675" s="65"/>
      <c r="O675" s="285"/>
      <c r="P675" s="65"/>
      <c r="Q675" s="65"/>
    </row>
    <row r="676">
      <c r="A676" s="65"/>
      <c r="B676" s="65"/>
      <c r="C676" s="65"/>
      <c r="D676" s="65"/>
      <c r="E676" s="65"/>
      <c r="G676" s="65"/>
      <c r="H676" s="65"/>
      <c r="I676" s="355"/>
      <c r="J676" s="355"/>
      <c r="K676" s="223"/>
      <c r="L676" s="65"/>
      <c r="M676" s="223"/>
      <c r="N676" s="65"/>
      <c r="O676" s="285"/>
      <c r="P676" s="65"/>
      <c r="Q676" s="65"/>
    </row>
    <row r="677">
      <c r="A677" s="65"/>
      <c r="B677" s="65"/>
      <c r="C677" s="65"/>
      <c r="D677" s="65"/>
      <c r="E677" s="65"/>
      <c r="G677" s="65"/>
      <c r="H677" s="65"/>
      <c r="I677" s="355"/>
      <c r="J677" s="355"/>
      <c r="K677" s="223"/>
      <c r="L677" s="65"/>
      <c r="M677" s="223"/>
      <c r="N677" s="65"/>
      <c r="O677" s="285"/>
      <c r="P677" s="65"/>
      <c r="Q677" s="65"/>
    </row>
    <row r="678">
      <c r="A678" s="65"/>
      <c r="B678" s="65"/>
      <c r="C678" s="65"/>
      <c r="D678" s="65"/>
      <c r="E678" s="65"/>
      <c r="G678" s="65"/>
      <c r="H678" s="65"/>
      <c r="I678" s="355"/>
      <c r="J678" s="355"/>
      <c r="K678" s="223"/>
      <c r="L678" s="65"/>
      <c r="M678" s="223"/>
      <c r="N678" s="65"/>
      <c r="O678" s="285"/>
      <c r="P678" s="65"/>
      <c r="Q678" s="65"/>
    </row>
    <row r="679">
      <c r="A679" s="65"/>
      <c r="B679" s="65"/>
      <c r="C679" s="65"/>
      <c r="D679" s="65"/>
      <c r="E679" s="65"/>
      <c r="G679" s="65"/>
      <c r="H679" s="65"/>
      <c r="I679" s="355"/>
      <c r="J679" s="355"/>
      <c r="K679" s="223"/>
      <c r="L679" s="65"/>
      <c r="M679" s="223"/>
      <c r="N679" s="65"/>
      <c r="O679" s="285"/>
      <c r="P679" s="65"/>
      <c r="Q679" s="65"/>
    </row>
    <row r="680">
      <c r="A680" s="65"/>
      <c r="B680" s="65"/>
      <c r="C680" s="65"/>
      <c r="D680" s="65"/>
      <c r="E680" s="65"/>
      <c r="G680" s="65"/>
      <c r="H680" s="65"/>
      <c r="I680" s="355"/>
      <c r="J680" s="355"/>
      <c r="K680" s="223"/>
      <c r="L680" s="65"/>
      <c r="M680" s="223"/>
      <c r="N680" s="65"/>
      <c r="O680" s="285"/>
      <c r="P680" s="65"/>
      <c r="Q680" s="65"/>
    </row>
    <row r="681">
      <c r="A681" s="65"/>
      <c r="B681" s="65"/>
      <c r="C681" s="65"/>
      <c r="D681" s="65"/>
      <c r="E681" s="65"/>
      <c r="G681" s="65"/>
      <c r="H681" s="65"/>
      <c r="I681" s="355"/>
      <c r="J681" s="355"/>
      <c r="K681" s="223"/>
      <c r="L681" s="65"/>
      <c r="M681" s="223"/>
      <c r="N681" s="65"/>
      <c r="O681" s="285"/>
      <c r="P681" s="65"/>
      <c r="Q681" s="65"/>
    </row>
    <row r="682">
      <c r="A682" s="65"/>
      <c r="B682" s="65"/>
      <c r="C682" s="65"/>
      <c r="D682" s="65"/>
      <c r="E682" s="65"/>
      <c r="G682" s="65"/>
      <c r="H682" s="65"/>
      <c r="I682" s="355"/>
      <c r="J682" s="355"/>
      <c r="K682" s="223"/>
      <c r="L682" s="65"/>
      <c r="M682" s="223"/>
      <c r="N682" s="65"/>
      <c r="O682" s="285"/>
      <c r="P682" s="65"/>
      <c r="Q682" s="65"/>
    </row>
    <row r="683">
      <c r="A683" s="65"/>
      <c r="B683" s="65"/>
      <c r="C683" s="65"/>
      <c r="D683" s="65"/>
      <c r="E683" s="65"/>
      <c r="G683" s="65"/>
      <c r="H683" s="65"/>
      <c r="I683" s="355"/>
      <c r="J683" s="355"/>
      <c r="K683" s="223"/>
      <c r="L683" s="65"/>
      <c r="M683" s="223"/>
      <c r="N683" s="65"/>
      <c r="O683" s="285"/>
      <c r="P683" s="65"/>
      <c r="Q683" s="65"/>
    </row>
    <row r="684">
      <c r="A684" s="65"/>
      <c r="B684" s="65"/>
      <c r="C684" s="65"/>
      <c r="D684" s="65"/>
      <c r="E684" s="65"/>
      <c r="G684" s="65"/>
      <c r="H684" s="65"/>
      <c r="I684" s="355"/>
      <c r="J684" s="355"/>
      <c r="K684" s="223"/>
      <c r="L684" s="65"/>
      <c r="M684" s="223"/>
      <c r="N684" s="65"/>
      <c r="O684" s="285"/>
      <c r="P684" s="65"/>
      <c r="Q684" s="65"/>
    </row>
    <row r="685">
      <c r="A685" s="65"/>
      <c r="B685" s="65"/>
      <c r="C685" s="65"/>
      <c r="D685" s="65"/>
      <c r="E685" s="65"/>
      <c r="G685" s="65"/>
      <c r="H685" s="65"/>
      <c r="I685" s="355"/>
      <c r="J685" s="355"/>
      <c r="K685" s="223"/>
      <c r="L685" s="65"/>
      <c r="M685" s="223"/>
      <c r="N685" s="65"/>
      <c r="O685" s="285"/>
      <c r="P685" s="65"/>
      <c r="Q685" s="65"/>
    </row>
    <row r="686">
      <c r="A686" s="65"/>
      <c r="B686" s="65"/>
      <c r="C686" s="65"/>
      <c r="D686" s="65"/>
      <c r="E686" s="65"/>
      <c r="G686" s="65"/>
      <c r="H686" s="65"/>
      <c r="I686" s="355"/>
      <c r="J686" s="355"/>
      <c r="K686" s="223"/>
      <c r="L686" s="65"/>
      <c r="M686" s="223"/>
      <c r="N686" s="65"/>
      <c r="O686" s="285"/>
      <c r="P686" s="65"/>
      <c r="Q686" s="65"/>
    </row>
    <row r="687">
      <c r="A687" s="65"/>
      <c r="B687" s="65"/>
      <c r="C687" s="65"/>
      <c r="D687" s="65"/>
      <c r="E687" s="65"/>
      <c r="G687" s="65"/>
      <c r="H687" s="65"/>
      <c r="I687" s="355"/>
      <c r="J687" s="355"/>
      <c r="K687" s="223"/>
      <c r="L687" s="65"/>
      <c r="M687" s="223"/>
      <c r="N687" s="65"/>
      <c r="O687" s="285"/>
      <c r="P687" s="65"/>
      <c r="Q687" s="65"/>
    </row>
    <row r="688">
      <c r="A688" s="65"/>
      <c r="B688" s="65"/>
      <c r="C688" s="65"/>
      <c r="D688" s="65"/>
      <c r="E688" s="65"/>
      <c r="G688" s="65"/>
      <c r="H688" s="65"/>
      <c r="I688" s="355"/>
      <c r="J688" s="355"/>
      <c r="K688" s="223"/>
      <c r="L688" s="65"/>
      <c r="M688" s="223"/>
      <c r="N688" s="65"/>
      <c r="O688" s="285"/>
      <c r="P688" s="65"/>
      <c r="Q688" s="65"/>
    </row>
    <row r="689">
      <c r="A689" s="65"/>
      <c r="B689" s="65"/>
      <c r="C689" s="65"/>
      <c r="D689" s="65"/>
      <c r="E689" s="65"/>
      <c r="G689" s="65"/>
      <c r="H689" s="65"/>
      <c r="I689" s="355"/>
      <c r="J689" s="355"/>
      <c r="K689" s="223"/>
      <c r="L689" s="65"/>
      <c r="M689" s="223"/>
      <c r="N689" s="65"/>
      <c r="O689" s="285"/>
      <c r="P689" s="65"/>
      <c r="Q689" s="65"/>
    </row>
    <row r="690">
      <c r="A690" s="65"/>
      <c r="B690" s="65"/>
      <c r="C690" s="65"/>
      <c r="D690" s="65"/>
      <c r="E690" s="65"/>
      <c r="G690" s="65"/>
      <c r="H690" s="65"/>
      <c r="I690" s="355"/>
      <c r="J690" s="355"/>
      <c r="K690" s="223"/>
      <c r="L690" s="65"/>
      <c r="M690" s="223"/>
      <c r="N690" s="65"/>
      <c r="O690" s="285"/>
      <c r="P690" s="65"/>
      <c r="Q690" s="65"/>
    </row>
    <row r="691">
      <c r="A691" s="65"/>
      <c r="B691" s="65"/>
      <c r="C691" s="65"/>
      <c r="D691" s="65"/>
      <c r="E691" s="65"/>
      <c r="G691" s="65"/>
      <c r="H691" s="65"/>
      <c r="I691" s="355"/>
      <c r="J691" s="355"/>
      <c r="K691" s="223"/>
      <c r="L691" s="65"/>
      <c r="M691" s="223"/>
      <c r="N691" s="65"/>
      <c r="O691" s="285"/>
      <c r="P691" s="65"/>
      <c r="Q691" s="65"/>
    </row>
    <row r="692">
      <c r="A692" s="65"/>
      <c r="B692" s="65"/>
      <c r="C692" s="65"/>
      <c r="D692" s="65"/>
      <c r="E692" s="65"/>
      <c r="G692" s="65"/>
      <c r="H692" s="65"/>
      <c r="I692" s="355"/>
      <c r="J692" s="355"/>
      <c r="K692" s="223"/>
      <c r="L692" s="65"/>
      <c r="M692" s="223"/>
      <c r="N692" s="65"/>
      <c r="O692" s="285"/>
      <c r="P692" s="65"/>
      <c r="Q692" s="65"/>
    </row>
    <row r="693">
      <c r="A693" s="65"/>
      <c r="B693" s="65"/>
      <c r="C693" s="65"/>
      <c r="D693" s="65"/>
      <c r="E693" s="65"/>
      <c r="G693" s="65"/>
      <c r="H693" s="65"/>
      <c r="I693" s="355"/>
      <c r="J693" s="355"/>
      <c r="K693" s="223"/>
      <c r="L693" s="65"/>
      <c r="M693" s="223"/>
      <c r="N693" s="65"/>
      <c r="O693" s="285"/>
      <c r="P693" s="65"/>
      <c r="Q693" s="65"/>
    </row>
    <row r="694">
      <c r="A694" s="65"/>
      <c r="B694" s="65"/>
      <c r="C694" s="65"/>
      <c r="D694" s="65"/>
      <c r="E694" s="65"/>
      <c r="G694" s="65"/>
      <c r="H694" s="65"/>
      <c r="I694" s="355"/>
      <c r="J694" s="355"/>
      <c r="K694" s="223"/>
      <c r="L694" s="65"/>
      <c r="M694" s="223"/>
      <c r="N694" s="65"/>
      <c r="O694" s="285"/>
      <c r="P694" s="65"/>
      <c r="Q694" s="65"/>
    </row>
    <row r="695">
      <c r="A695" s="65"/>
      <c r="B695" s="65"/>
      <c r="C695" s="65"/>
      <c r="D695" s="65"/>
      <c r="E695" s="65"/>
      <c r="G695" s="65"/>
      <c r="H695" s="65"/>
      <c r="I695" s="355"/>
      <c r="J695" s="355"/>
      <c r="K695" s="223"/>
      <c r="L695" s="65"/>
      <c r="M695" s="223"/>
      <c r="N695" s="65"/>
      <c r="O695" s="285"/>
      <c r="P695" s="65"/>
      <c r="Q695" s="65"/>
    </row>
    <row r="696">
      <c r="A696" s="65"/>
      <c r="B696" s="65"/>
      <c r="C696" s="65"/>
      <c r="D696" s="65"/>
      <c r="E696" s="65"/>
      <c r="G696" s="65"/>
      <c r="H696" s="65"/>
      <c r="I696" s="355"/>
      <c r="J696" s="355"/>
      <c r="K696" s="223"/>
      <c r="L696" s="65"/>
      <c r="M696" s="223"/>
      <c r="N696" s="65"/>
      <c r="O696" s="285"/>
      <c r="P696" s="65"/>
      <c r="Q696" s="65"/>
    </row>
    <row r="697">
      <c r="A697" s="65"/>
      <c r="B697" s="65"/>
      <c r="C697" s="65"/>
      <c r="D697" s="65"/>
      <c r="E697" s="65"/>
      <c r="G697" s="65"/>
      <c r="H697" s="65"/>
      <c r="I697" s="355"/>
      <c r="J697" s="355"/>
      <c r="K697" s="223"/>
      <c r="L697" s="65"/>
      <c r="M697" s="223"/>
      <c r="N697" s="65"/>
      <c r="O697" s="285"/>
      <c r="P697" s="65"/>
      <c r="Q697" s="65"/>
    </row>
    <row r="698">
      <c r="A698" s="65"/>
      <c r="B698" s="65"/>
      <c r="C698" s="65"/>
      <c r="D698" s="65"/>
      <c r="E698" s="65"/>
      <c r="G698" s="65"/>
      <c r="H698" s="65"/>
      <c r="I698" s="355"/>
      <c r="J698" s="355"/>
      <c r="K698" s="223"/>
      <c r="L698" s="65"/>
      <c r="M698" s="223"/>
      <c r="N698" s="65"/>
      <c r="O698" s="285"/>
      <c r="P698" s="65"/>
      <c r="Q698" s="65"/>
    </row>
    <row r="699">
      <c r="A699" s="65"/>
      <c r="B699" s="65"/>
      <c r="C699" s="65"/>
      <c r="D699" s="65"/>
      <c r="E699" s="65"/>
      <c r="G699" s="65"/>
      <c r="H699" s="65"/>
      <c r="I699" s="355"/>
      <c r="J699" s="355"/>
      <c r="K699" s="223"/>
      <c r="L699" s="65"/>
      <c r="M699" s="223"/>
      <c r="N699" s="65"/>
      <c r="O699" s="285"/>
      <c r="P699" s="65"/>
      <c r="Q699" s="65"/>
    </row>
    <row r="700">
      <c r="A700" s="65"/>
      <c r="B700" s="65"/>
      <c r="C700" s="65"/>
      <c r="D700" s="65"/>
      <c r="E700" s="65"/>
      <c r="G700" s="65"/>
      <c r="H700" s="65"/>
      <c r="I700" s="355"/>
      <c r="J700" s="355"/>
      <c r="K700" s="223"/>
      <c r="L700" s="65"/>
      <c r="M700" s="223"/>
      <c r="N700" s="65"/>
      <c r="O700" s="285"/>
      <c r="P700" s="65"/>
      <c r="Q700" s="65"/>
    </row>
    <row r="701">
      <c r="A701" s="65"/>
      <c r="B701" s="65"/>
      <c r="C701" s="65"/>
      <c r="D701" s="65"/>
      <c r="E701" s="65"/>
      <c r="G701" s="65"/>
      <c r="H701" s="65"/>
      <c r="I701" s="355"/>
      <c r="J701" s="355"/>
      <c r="K701" s="223"/>
      <c r="L701" s="65"/>
      <c r="M701" s="223"/>
      <c r="N701" s="65"/>
      <c r="O701" s="285"/>
      <c r="P701" s="65"/>
      <c r="Q701" s="65"/>
    </row>
    <row r="702">
      <c r="A702" s="65"/>
      <c r="B702" s="65"/>
      <c r="C702" s="65"/>
      <c r="D702" s="65"/>
      <c r="E702" s="65"/>
      <c r="G702" s="65"/>
      <c r="H702" s="65"/>
      <c r="I702" s="355"/>
      <c r="J702" s="355"/>
      <c r="K702" s="223"/>
      <c r="L702" s="65"/>
      <c r="M702" s="223"/>
      <c r="N702" s="65"/>
      <c r="O702" s="285"/>
      <c r="P702" s="65"/>
      <c r="Q702" s="65"/>
    </row>
    <row r="703">
      <c r="A703" s="65"/>
      <c r="B703" s="65"/>
      <c r="C703" s="65"/>
      <c r="D703" s="65"/>
      <c r="E703" s="65"/>
      <c r="G703" s="65"/>
      <c r="H703" s="65"/>
      <c r="I703" s="355"/>
      <c r="J703" s="355"/>
      <c r="K703" s="223"/>
      <c r="L703" s="65"/>
      <c r="M703" s="223"/>
      <c r="N703" s="65"/>
      <c r="O703" s="285"/>
      <c r="P703" s="65"/>
      <c r="Q703" s="65"/>
    </row>
    <row r="704">
      <c r="A704" s="65"/>
      <c r="B704" s="65"/>
      <c r="C704" s="65"/>
      <c r="D704" s="65"/>
      <c r="E704" s="65"/>
      <c r="G704" s="65"/>
      <c r="H704" s="65"/>
      <c r="I704" s="355"/>
      <c r="J704" s="355"/>
      <c r="K704" s="223"/>
      <c r="L704" s="65"/>
      <c r="M704" s="223"/>
      <c r="N704" s="65"/>
      <c r="O704" s="285"/>
      <c r="P704" s="65"/>
      <c r="Q704" s="65"/>
    </row>
    <row r="705">
      <c r="A705" s="65"/>
      <c r="B705" s="65"/>
      <c r="C705" s="65"/>
      <c r="D705" s="65"/>
      <c r="E705" s="65"/>
      <c r="G705" s="65"/>
      <c r="H705" s="65"/>
      <c r="I705" s="355"/>
      <c r="J705" s="355"/>
      <c r="K705" s="223"/>
      <c r="L705" s="65"/>
      <c r="M705" s="223"/>
      <c r="N705" s="65"/>
      <c r="O705" s="285"/>
      <c r="P705" s="65"/>
      <c r="Q705" s="65"/>
    </row>
    <row r="706">
      <c r="A706" s="65"/>
      <c r="B706" s="65"/>
      <c r="C706" s="65"/>
      <c r="D706" s="65"/>
      <c r="E706" s="65"/>
      <c r="G706" s="65"/>
      <c r="H706" s="65"/>
      <c r="I706" s="355"/>
      <c r="J706" s="355"/>
      <c r="K706" s="223"/>
      <c r="L706" s="65"/>
      <c r="M706" s="223"/>
      <c r="N706" s="65"/>
      <c r="O706" s="285"/>
      <c r="P706" s="65"/>
      <c r="Q706" s="65"/>
    </row>
    <row r="707">
      <c r="A707" s="65"/>
      <c r="B707" s="65"/>
      <c r="C707" s="65"/>
      <c r="D707" s="65"/>
      <c r="E707" s="65"/>
      <c r="G707" s="65"/>
      <c r="H707" s="65"/>
      <c r="I707" s="355"/>
      <c r="J707" s="355"/>
      <c r="K707" s="223"/>
      <c r="L707" s="65"/>
      <c r="M707" s="223"/>
      <c r="N707" s="65"/>
      <c r="O707" s="285"/>
      <c r="P707" s="65"/>
      <c r="Q707" s="65"/>
    </row>
    <row r="708">
      <c r="A708" s="65"/>
      <c r="B708" s="65"/>
      <c r="C708" s="65"/>
      <c r="D708" s="65"/>
      <c r="E708" s="65"/>
      <c r="G708" s="65"/>
      <c r="H708" s="65"/>
      <c r="I708" s="355"/>
      <c r="J708" s="355"/>
      <c r="K708" s="223"/>
      <c r="L708" s="65"/>
      <c r="M708" s="223"/>
      <c r="N708" s="65"/>
      <c r="O708" s="285"/>
      <c r="P708" s="65"/>
      <c r="Q708" s="65"/>
    </row>
    <row r="709">
      <c r="A709" s="65"/>
      <c r="B709" s="65"/>
      <c r="C709" s="65"/>
      <c r="D709" s="65"/>
      <c r="E709" s="65"/>
      <c r="G709" s="65"/>
      <c r="H709" s="65"/>
      <c r="I709" s="355"/>
      <c r="J709" s="355"/>
      <c r="K709" s="223"/>
      <c r="L709" s="65"/>
      <c r="M709" s="223"/>
      <c r="N709" s="65"/>
      <c r="O709" s="285"/>
      <c r="P709" s="65"/>
      <c r="Q709" s="65"/>
    </row>
    <row r="710">
      <c r="A710" s="65"/>
      <c r="B710" s="65"/>
      <c r="C710" s="65"/>
      <c r="D710" s="65"/>
      <c r="E710" s="65"/>
      <c r="G710" s="65"/>
      <c r="H710" s="65"/>
      <c r="I710" s="355"/>
      <c r="J710" s="355"/>
      <c r="K710" s="223"/>
      <c r="L710" s="65"/>
      <c r="M710" s="223"/>
      <c r="N710" s="65"/>
      <c r="O710" s="285"/>
      <c r="P710" s="65"/>
      <c r="Q710" s="65"/>
    </row>
    <row r="711">
      <c r="A711" s="65"/>
      <c r="B711" s="65"/>
      <c r="C711" s="65"/>
      <c r="D711" s="65"/>
      <c r="E711" s="65"/>
      <c r="G711" s="65"/>
      <c r="H711" s="65"/>
      <c r="I711" s="355"/>
      <c r="J711" s="355"/>
      <c r="K711" s="223"/>
      <c r="L711" s="65"/>
      <c r="M711" s="223"/>
      <c r="N711" s="65"/>
      <c r="O711" s="285"/>
      <c r="P711" s="65"/>
      <c r="Q711" s="65"/>
    </row>
    <row r="712">
      <c r="A712" s="65"/>
      <c r="B712" s="65"/>
      <c r="C712" s="65"/>
      <c r="D712" s="65"/>
      <c r="E712" s="65"/>
      <c r="G712" s="65"/>
      <c r="H712" s="65"/>
      <c r="I712" s="355"/>
      <c r="J712" s="355"/>
      <c r="K712" s="223"/>
      <c r="L712" s="65"/>
      <c r="M712" s="223"/>
      <c r="N712" s="65"/>
      <c r="O712" s="285"/>
      <c r="P712" s="65"/>
      <c r="Q712" s="65"/>
    </row>
    <row r="713">
      <c r="A713" s="65"/>
      <c r="B713" s="65"/>
      <c r="C713" s="65"/>
      <c r="D713" s="65"/>
      <c r="E713" s="65"/>
      <c r="G713" s="65"/>
      <c r="H713" s="65"/>
      <c r="I713" s="355"/>
      <c r="J713" s="355"/>
      <c r="K713" s="223"/>
      <c r="L713" s="65"/>
      <c r="M713" s="223"/>
      <c r="N713" s="65"/>
      <c r="O713" s="285"/>
      <c r="P713" s="65"/>
      <c r="Q713" s="65"/>
    </row>
    <row r="714">
      <c r="A714" s="65"/>
      <c r="B714" s="65"/>
      <c r="C714" s="65"/>
      <c r="D714" s="65"/>
      <c r="E714" s="65"/>
      <c r="G714" s="65"/>
      <c r="H714" s="65"/>
      <c r="I714" s="355"/>
      <c r="J714" s="355"/>
      <c r="K714" s="223"/>
      <c r="L714" s="65"/>
      <c r="M714" s="223"/>
      <c r="N714" s="65"/>
      <c r="O714" s="285"/>
      <c r="P714" s="65"/>
      <c r="Q714" s="65"/>
    </row>
    <row r="715">
      <c r="A715" s="65"/>
      <c r="B715" s="65"/>
      <c r="C715" s="65"/>
      <c r="D715" s="65"/>
      <c r="E715" s="65"/>
      <c r="G715" s="65"/>
      <c r="H715" s="65"/>
      <c r="I715" s="355"/>
      <c r="J715" s="355"/>
      <c r="K715" s="223"/>
      <c r="L715" s="65"/>
      <c r="M715" s="223"/>
      <c r="N715" s="65"/>
      <c r="O715" s="285"/>
      <c r="P715" s="65"/>
      <c r="Q715" s="65"/>
    </row>
    <row r="716">
      <c r="A716" s="65"/>
      <c r="B716" s="65"/>
      <c r="C716" s="65"/>
      <c r="D716" s="65"/>
      <c r="E716" s="65"/>
      <c r="G716" s="65"/>
      <c r="H716" s="65"/>
      <c r="I716" s="355"/>
      <c r="J716" s="355"/>
      <c r="K716" s="223"/>
      <c r="L716" s="65"/>
      <c r="M716" s="223"/>
      <c r="N716" s="65"/>
      <c r="O716" s="285"/>
      <c r="P716" s="65"/>
      <c r="Q716" s="65"/>
    </row>
    <row r="717">
      <c r="A717" s="65"/>
      <c r="B717" s="65"/>
      <c r="C717" s="65"/>
      <c r="D717" s="65"/>
      <c r="E717" s="65"/>
      <c r="G717" s="65"/>
      <c r="H717" s="65"/>
      <c r="I717" s="355"/>
      <c r="J717" s="355"/>
      <c r="K717" s="223"/>
      <c r="L717" s="65"/>
      <c r="M717" s="223"/>
      <c r="N717" s="65"/>
      <c r="O717" s="285"/>
      <c r="P717" s="65"/>
      <c r="Q717" s="65"/>
    </row>
    <row r="718">
      <c r="A718" s="65"/>
      <c r="B718" s="65"/>
      <c r="C718" s="65"/>
      <c r="D718" s="65"/>
      <c r="E718" s="65"/>
      <c r="G718" s="65"/>
      <c r="H718" s="65"/>
      <c r="I718" s="355"/>
      <c r="J718" s="355"/>
      <c r="K718" s="223"/>
      <c r="L718" s="65"/>
      <c r="M718" s="223"/>
      <c r="N718" s="65"/>
      <c r="O718" s="285"/>
      <c r="P718" s="65"/>
      <c r="Q718" s="65"/>
    </row>
    <row r="719">
      <c r="A719" s="65"/>
      <c r="B719" s="65"/>
      <c r="C719" s="65"/>
      <c r="D719" s="65"/>
      <c r="E719" s="65"/>
      <c r="G719" s="65"/>
      <c r="H719" s="65"/>
      <c r="I719" s="355"/>
      <c r="J719" s="355"/>
      <c r="K719" s="223"/>
      <c r="L719" s="65"/>
      <c r="M719" s="223"/>
      <c r="N719" s="65"/>
      <c r="O719" s="285"/>
      <c r="P719" s="65"/>
      <c r="Q719" s="65"/>
    </row>
    <row r="720">
      <c r="A720" s="65"/>
      <c r="B720" s="65"/>
      <c r="C720" s="65"/>
      <c r="D720" s="65"/>
      <c r="E720" s="65"/>
      <c r="G720" s="65"/>
      <c r="H720" s="65"/>
      <c r="I720" s="355"/>
      <c r="J720" s="355"/>
      <c r="K720" s="223"/>
      <c r="L720" s="65"/>
      <c r="M720" s="223"/>
      <c r="N720" s="65"/>
      <c r="O720" s="285"/>
      <c r="P720" s="65"/>
      <c r="Q720" s="65"/>
    </row>
    <row r="721">
      <c r="A721" s="65"/>
      <c r="B721" s="65"/>
      <c r="C721" s="65"/>
      <c r="D721" s="65"/>
      <c r="E721" s="65"/>
      <c r="G721" s="65"/>
      <c r="H721" s="65"/>
      <c r="I721" s="355"/>
      <c r="J721" s="355"/>
      <c r="K721" s="223"/>
      <c r="L721" s="65"/>
      <c r="M721" s="223"/>
      <c r="N721" s="65"/>
      <c r="O721" s="285"/>
      <c r="P721" s="65"/>
      <c r="Q721" s="65"/>
    </row>
    <row r="722">
      <c r="A722" s="65"/>
      <c r="B722" s="65"/>
      <c r="C722" s="65"/>
      <c r="D722" s="65"/>
      <c r="E722" s="65"/>
      <c r="G722" s="65"/>
      <c r="H722" s="65"/>
      <c r="I722" s="355"/>
      <c r="J722" s="355"/>
      <c r="K722" s="223"/>
      <c r="L722" s="65"/>
      <c r="M722" s="223"/>
      <c r="N722" s="65"/>
      <c r="O722" s="285"/>
      <c r="P722" s="65"/>
      <c r="Q722" s="65"/>
    </row>
    <row r="723">
      <c r="A723" s="65"/>
      <c r="B723" s="65"/>
      <c r="C723" s="65"/>
      <c r="D723" s="65"/>
      <c r="E723" s="65"/>
      <c r="G723" s="65"/>
      <c r="H723" s="65"/>
      <c r="I723" s="355"/>
      <c r="J723" s="355"/>
      <c r="K723" s="223"/>
      <c r="L723" s="65"/>
      <c r="M723" s="223"/>
      <c r="N723" s="65"/>
      <c r="O723" s="285"/>
      <c r="P723" s="65"/>
      <c r="Q723" s="65"/>
    </row>
    <row r="724">
      <c r="A724" s="65"/>
      <c r="B724" s="65"/>
      <c r="C724" s="65"/>
      <c r="D724" s="65"/>
      <c r="E724" s="65"/>
      <c r="G724" s="65"/>
      <c r="H724" s="65"/>
      <c r="I724" s="355"/>
      <c r="J724" s="355"/>
      <c r="K724" s="223"/>
      <c r="L724" s="65"/>
      <c r="M724" s="223"/>
      <c r="N724" s="65"/>
      <c r="O724" s="285"/>
      <c r="P724" s="65"/>
      <c r="Q724" s="65"/>
    </row>
    <row r="725">
      <c r="A725" s="65"/>
      <c r="B725" s="65"/>
      <c r="C725" s="65"/>
      <c r="D725" s="65"/>
      <c r="E725" s="65"/>
      <c r="G725" s="65"/>
      <c r="H725" s="65"/>
      <c r="I725" s="355"/>
      <c r="J725" s="355"/>
      <c r="K725" s="223"/>
      <c r="L725" s="65"/>
      <c r="M725" s="223"/>
      <c r="N725" s="65"/>
      <c r="O725" s="285"/>
      <c r="P725" s="65"/>
      <c r="Q725" s="65"/>
    </row>
    <row r="726">
      <c r="A726" s="65"/>
      <c r="B726" s="65"/>
      <c r="C726" s="65"/>
      <c r="D726" s="65"/>
      <c r="E726" s="65"/>
      <c r="G726" s="65"/>
      <c r="H726" s="65"/>
      <c r="I726" s="355"/>
      <c r="J726" s="355"/>
      <c r="K726" s="223"/>
      <c r="L726" s="65"/>
      <c r="M726" s="223"/>
      <c r="N726" s="65"/>
      <c r="O726" s="285"/>
      <c r="P726" s="65"/>
      <c r="Q726" s="65"/>
    </row>
    <row r="727">
      <c r="A727" s="65"/>
      <c r="B727" s="65"/>
      <c r="C727" s="65"/>
      <c r="D727" s="65"/>
      <c r="E727" s="65"/>
      <c r="G727" s="65"/>
      <c r="H727" s="65"/>
      <c r="I727" s="355"/>
      <c r="J727" s="355"/>
      <c r="K727" s="223"/>
      <c r="L727" s="65"/>
      <c r="M727" s="223"/>
      <c r="N727" s="65"/>
      <c r="O727" s="285"/>
      <c r="P727" s="65"/>
      <c r="Q727" s="65"/>
    </row>
    <row r="728">
      <c r="A728" s="65"/>
      <c r="B728" s="65"/>
      <c r="C728" s="65"/>
      <c r="D728" s="65"/>
      <c r="E728" s="65"/>
      <c r="G728" s="65"/>
      <c r="H728" s="65"/>
      <c r="I728" s="355"/>
      <c r="J728" s="355"/>
      <c r="K728" s="223"/>
      <c r="L728" s="65"/>
      <c r="M728" s="223"/>
      <c r="N728" s="65"/>
      <c r="O728" s="285"/>
      <c r="P728" s="65"/>
      <c r="Q728" s="65"/>
    </row>
    <row r="729">
      <c r="A729" s="65"/>
      <c r="B729" s="65"/>
      <c r="C729" s="65"/>
      <c r="D729" s="65"/>
      <c r="E729" s="65"/>
      <c r="G729" s="65"/>
      <c r="H729" s="65"/>
      <c r="I729" s="355"/>
      <c r="J729" s="355"/>
      <c r="K729" s="223"/>
      <c r="L729" s="65"/>
      <c r="M729" s="223"/>
      <c r="N729" s="65"/>
      <c r="O729" s="285"/>
      <c r="P729" s="65"/>
      <c r="Q729" s="65"/>
    </row>
    <row r="730">
      <c r="A730" s="65"/>
      <c r="B730" s="65"/>
      <c r="C730" s="65"/>
      <c r="D730" s="65"/>
      <c r="E730" s="65"/>
      <c r="G730" s="65"/>
      <c r="H730" s="65"/>
      <c r="I730" s="355"/>
      <c r="J730" s="355"/>
      <c r="K730" s="223"/>
      <c r="L730" s="65"/>
      <c r="M730" s="223"/>
      <c r="N730" s="65"/>
      <c r="O730" s="285"/>
      <c r="P730" s="65"/>
      <c r="Q730" s="65"/>
    </row>
    <row r="731">
      <c r="A731" s="65"/>
      <c r="B731" s="65"/>
      <c r="C731" s="65"/>
      <c r="D731" s="65"/>
      <c r="E731" s="65"/>
      <c r="G731" s="65"/>
      <c r="H731" s="65"/>
      <c r="I731" s="355"/>
      <c r="J731" s="355"/>
      <c r="K731" s="223"/>
      <c r="L731" s="65"/>
      <c r="M731" s="223"/>
      <c r="N731" s="65"/>
      <c r="O731" s="285"/>
      <c r="P731" s="65"/>
      <c r="Q731" s="65"/>
    </row>
    <row r="732">
      <c r="A732" s="65"/>
      <c r="B732" s="65"/>
      <c r="C732" s="65"/>
      <c r="D732" s="65"/>
      <c r="E732" s="65"/>
      <c r="G732" s="65"/>
      <c r="H732" s="65"/>
      <c r="I732" s="355"/>
      <c r="J732" s="355"/>
      <c r="K732" s="223"/>
      <c r="L732" s="65"/>
      <c r="M732" s="223"/>
      <c r="N732" s="65"/>
      <c r="O732" s="285"/>
      <c r="P732" s="65"/>
      <c r="Q732" s="65"/>
    </row>
    <row r="733">
      <c r="A733" s="65"/>
      <c r="B733" s="65"/>
      <c r="C733" s="65"/>
      <c r="D733" s="65"/>
      <c r="E733" s="65"/>
      <c r="G733" s="65"/>
      <c r="H733" s="65"/>
      <c r="I733" s="355"/>
      <c r="J733" s="355"/>
      <c r="K733" s="223"/>
      <c r="L733" s="65"/>
      <c r="M733" s="223"/>
      <c r="N733" s="65"/>
      <c r="O733" s="285"/>
      <c r="P733" s="65"/>
      <c r="Q733" s="65"/>
    </row>
    <row r="734">
      <c r="A734" s="65"/>
      <c r="B734" s="65"/>
      <c r="C734" s="65"/>
      <c r="D734" s="65"/>
      <c r="E734" s="65"/>
      <c r="G734" s="65"/>
      <c r="H734" s="65"/>
      <c r="I734" s="355"/>
      <c r="J734" s="355"/>
      <c r="K734" s="223"/>
      <c r="L734" s="65"/>
      <c r="M734" s="223"/>
      <c r="N734" s="65"/>
      <c r="O734" s="285"/>
      <c r="P734" s="65"/>
      <c r="Q734" s="65"/>
    </row>
    <row r="735">
      <c r="A735" s="65"/>
      <c r="B735" s="65"/>
      <c r="C735" s="65"/>
      <c r="D735" s="65"/>
      <c r="E735" s="65"/>
      <c r="G735" s="65"/>
      <c r="H735" s="65"/>
      <c r="I735" s="355"/>
      <c r="J735" s="355"/>
      <c r="K735" s="223"/>
      <c r="L735" s="65"/>
      <c r="M735" s="223"/>
      <c r="N735" s="65"/>
      <c r="O735" s="285"/>
      <c r="P735" s="65"/>
      <c r="Q735" s="65"/>
    </row>
    <row r="736">
      <c r="A736" s="65"/>
      <c r="B736" s="65"/>
      <c r="C736" s="65"/>
      <c r="D736" s="65"/>
      <c r="E736" s="65"/>
      <c r="G736" s="65"/>
      <c r="H736" s="65"/>
      <c r="I736" s="355"/>
      <c r="J736" s="355"/>
      <c r="K736" s="223"/>
      <c r="L736" s="65"/>
      <c r="M736" s="223"/>
      <c r="N736" s="65"/>
      <c r="O736" s="285"/>
      <c r="P736" s="65"/>
      <c r="Q736" s="65"/>
    </row>
    <row r="737">
      <c r="A737" s="65"/>
      <c r="B737" s="65"/>
      <c r="C737" s="65"/>
      <c r="D737" s="65"/>
      <c r="E737" s="65"/>
      <c r="G737" s="65"/>
      <c r="H737" s="65"/>
      <c r="I737" s="355"/>
      <c r="J737" s="355"/>
      <c r="K737" s="223"/>
      <c r="L737" s="65"/>
      <c r="M737" s="223"/>
      <c r="N737" s="65"/>
      <c r="O737" s="285"/>
      <c r="P737" s="65"/>
      <c r="Q737" s="65"/>
    </row>
    <row r="738">
      <c r="A738" s="65"/>
      <c r="B738" s="65"/>
      <c r="C738" s="65"/>
      <c r="D738" s="65"/>
      <c r="E738" s="65"/>
      <c r="G738" s="65"/>
      <c r="H738" s="65"/>
      <c r="I738" s="355"/>
      <c r="J738" s="355"/>
      <c r="K738" s="223"/>
      <c r="L738" s="65"/>
      <c r="M738" s="223"/>
      <c r="N738" s="65"/>
      <c r="O738" s="285"/>
      <c r="P738" s="65"/>
      <c r="Q738" s="65"/>
    </row>
    <row r="739">
      <c r="A739" s="65"/>
      <c r="B739" s="65"/>
      <c r="C739" s="65"/>
      <c r="D739" s="65"/>
      <c r="E739" s="65"/>
      <c r="G739" s="65"/>
      <c r="H739" s="65"/>
      <c r="I739" s="355"/>
      <c r="J739" s="355"/>
      <c r="K739" s="223"/>
      <c r="L739" s="65"/>
      <c r="M739" s="223"/>
      <c r="N739" s="65"/>
      <c r="O739" s="285"/>
      <c r="P739" s="65"/>
      <c r="Q739" s="65"/>
    </row>
    <row r="740">
      <c r="A740" s="65"/>
      <c r="B740" s="65"/>
      <c r="C740" s="65"/>
      <c r="D740" s="65"/>
      <c r="E740" s="65"/>
      <c r="G740" s="65"/>
      <c r="H740" s="65"/>
      <c r="I740" s="355"/>
      <c r="J740" s="355"/>
      <c r="K740" s="223"/>
      <c r="L740" s="65"/>
      <c r="M740" s="223"/>
      <c r="N740" s="65"/>
      <c r="O740" s="285"/>
      <c r="P740" s="65"/>
      <c r="Q740" s="65"/>
    </row>
    <row r="741">
      <c r="A741" s="65"/>
      <c r="B741" s="65"/>
      <c r="C741" s="65"/>
      <c r="D741" s="65"/>
      <c r="E741" s="65"/>
      <c r="G741" s="65"/>
      <c r="H741" s="65"/>
      <c r="I741" s="355"/>
      <c r="J741" s="355"/>
      <c r="K741" s="223"/>
      <c r="L741" s="65"/>
      <c r="M741" s="223"/>
      <c r="N741" s="65"/>
      <c r="O741" s="285"/>
      <c r="P741" s="65"/>
      <c r="Q741" s="65"/>
    </row>
    <row r="742">
      <c r="A742" s="65"/>
      <c r="B742" s="65"/>
      <c r="C742" s="65"/>
      <c r="D742" s="65"/>
      <c r="E742" s="65"/>
      <c r="G742" s="65"/>
      <c r="H742" s="65"/>
      <c r="I742" s="355"/>
      <c r="J742" s="355"/>
      <c r="K742" s="223"/>
      <c r="L742" s="65"/>
      <c r="M742" s="223"/>
      <c r="N742" s="65"/>
      <c r="O742" s="285"/>
      <c r="P742" s="65"/>
      <c r="Q742" s="65"/>
    </row>
    <row r="743">
      <c r="A743" s="65"/>
      <c r="B743" s="65"/>
      <c r="C743" s="65"/>
      <c r="D743" s="65"/>
      <c r="E743" s="65"/>
      <c r="G743" s="65"/>
      <c r="H743" s="65"/>
      <c r="I743" s="355"/>
      <c r="J743" s="355"/>
      <c r="K743" s="223"/>
      <c r="L743" s="65"/>
      <c r="M743" s="223"/>
      <c r="N743" s="65"/>
      <c r="O743" s="285"/>
      <c r="P743" s="65"/>
      <c r="Q743" s="65"/>
    </row>
    <row r="744">
      <c r="A744" s="65"/>
      <c r="B744" s="65"/>
      <c r="C744" s="65"/>
      <c r="D744" s="65"/>
      <c r="E744" s="65"/>
      <c r="G744" s="65"/>
      <c r="H744" s="65"/>
      <c r="I744" s="355"/>
      <c r="J744" s="355"/>
      <c r="K744" s="223"/>
      <c r="L744" s="65"/>
      <c r="M744" s="223"/>
      <c r="N744" s="65"/>
      <c r="O744" s="285"/>
      <c r="P744" s="65"/>
      <c r="Q744" s="65"/>
    </row>
    <row r="745">
      <c r="A745" s="65"/>
      <c r="B745" s="65"/>
      <c r="C745" s="65"/>
      <c r="D745" s="65"/>
      <c r="E745" s="65"/>
      <c r="G745" s="65"/>
      <c r="H745" s="65"/>
      <c r="I745" s="355"/>
      <c r="J745" s="355"/>
      <c r="K745" s="223"/>
      <c r="L745" s="65"/>
      <c r="M745" s="223"/>
      <c r="N745" s="65"/>
      <c r="O745" s="285"/>
      <c r="P745" s="65"/>
      <c r="Q745" s="65"/>
    </row>
    <row r="746">
      <c r="A746" s="65"/>
      <c r="B746" s="65"/>
      <c r="C746" s="65"/>
      <c r="D746" s="65"/>
      <c r="E746" s="65"/>
      <c r="G746" s="65"/>
      <c r="H746" s="65"/>
      <c r="I746" s="355"/>
      <c r="J746" s="355"/>
      <c r="K746" s="223"/>
      <c r="L746" s="65"/>
      <c r="M746" s="223"/>
      <c r="N746" s="65"/>
      <c r="O746" s="285"/>
      <c r="P746" s="65"/>
      <c r="Q746" s="65"/>
    </row>
    <row r="747">
      <c r="A747" s="65"/>
      <c r="B747" s="65"/>
      <c r="C747" s="65"/>
      <c r="D747" s="65"/>
      <c r="E747" s="65"/>
      <c r="G747" s="65"/>
      <c r="H747" s="65"/>
      <c r="I747" s="355"/>
      <c r="J747" s="355"/>
      <c r="K747" s="223"/>
      <c r="L747" s="65"/>
      <c r="M747" s="223"/>
      <c r="N747" s="65"/>
      <c r="O747" s="285"/>
      <c r="P747" s="65"/>
      <c r="Q747" s="65"/>
    </row>
    <row r="748">
      <c r="A748" s="65"/>
      <c r="B748" s="65"/>
      <c r="C748" s="65"/>
      <c r="D748" s="65"/>
      <c r="E748" s="65"/>
      <c r="G748" s="65"/>
      <c r="H748" s="65"/>
      <c r="I748" s="355"/>
      <c r="J748" s="355"/>
      <c r="K748" s="223"/>
      <c r="L748" s="65"/>
      <c r="M748" s="223"/>
      <c r="N748" s="65"/>
      <c r="O748" s="285"/>
      <c r="P748" s="65"/>
      <c r="Q748" s="65"/>
    </row>
    <row r="749">
      <c r="A749" s="65"/>
      <c r="B749" s="65"/>
      <c r="C749" s="65"/>
      <c r="D749" s="65"/>
      <c r="E749" s="65"/>
      <c r="G749" s="65"/>
      <c r="H749" s="65"/>
      <c r="I749" s="355"/>
      <c r="J749" s="355"/>
      <c r="K749" s="223"/>
      <c r="L749" s="65"/>
      <c r="M749" s="223"/>
      <c r="N749" s="65"/>
      <c r="O749" s="285"/>
      <c r="P749" s="65"/>
      <c r="Q749" s="65"/>
    </row>
    <row r="750">
      <c r="A750" s="65"/>
      <c r="B750" s="65"/>
      <c r="C750" s="65"/>
      <c r="D750" s="65"/>
      <c r="E750" s="65"/>
      <c r="G750" s="65"/>
      <c r="H750" s="65"/>
      <c r="I750" s="355"/>
      <c r="J750" s="355"/>
      <c r="K750" s="223"/>
      <c r="L750" s="65"/>
      <c r="M750" s="223"/>
      <c r="N750" s="65"/>
      <c r="O750" s="285"/>
      <c r="P750" s="65"/>
      <c r="Q750" s="65"/>
    </row>
    <row r="751">
      <c r="A751" s="65"/>
      <c r="B751" s="65"/>
      <c r="C751" s="65"/>
      <c r="D751" s="65"/>
      <c r="E751" s="65"/>
      <c r="G751" s="65"/>
      <c r="H751" s="65"/>
      <c r="I751" s="355"/>
      <c r="J751" s="355"/>
      <c r="K751" s="223"/>
      <c r="L751" s="65"/>
      <c r="M751" s="223"/>
      <c r="N751" s="65"/>
      <c r="O751" s="285"/>
      <c r="P751" s="65"/>
      <c r="Q751" s="65"/>
    </row>
    <row r="752">
      <c r="A752" s="65"/>
      <c r="B752" s="65"/>
      <c r="C752" s="65"/>
      <c r="D752" s="65"/>
      <c r="E752" s="65"/>
      <c r="G752" s="65"/>
      <c r="H752" s="65"/>
      <c r="I752" s="355"/>
      <c r="J752" s="355"/>
      <c r="K752" s="223"/>
      <c r="L752" s="65"/>
      <c r="M752" s="223"/>
      <c r="N752" s="65"/>
      <c r="O752" s="285"/>
      <c r="P752" s="65"/>
      <c r="Q752" s="65"/>
    </row>
    <row r="753">
      <c r="A753" s="65"/>
      <c r="B753" s="65"/>
      <c r="C753" s="65"/>
      <c r="D753" s="65"/>
      <c r="E753" s="65"/>
      <c r="G753" s="65"/>
      <c r="H753" s="65"/>
      <c r="I753" s="355"/>
      <c r="J753" s="355"/>
      <c r="K753" s="223"/>
      <c r="L753" s="65"/>
      <c r="M753" s="223"/>
      <c r="N753" s="65"/>
      <c r="O753" s="285"/>
      <c r="P753" s="65"/>
      <c r="Q753" s="65"/>
    </row>
    <row r="754">
      <c r="A754" s="65"/>
      <c r="B754" s="65"/>
      <c r="C754" s="65"/>
      <c r="D754" s="65"/>
      <c r="E754" s="65"/>
      <c r="G754" s="65"/>
      <c r="H754" s="65"/>
      <c r="I754" s="355"/>
      <c r="J754" s="355"/>
      <c r="K754" s="223"/>
      <c r="L754" s="65"/>
      <c r="M754" s="223"/>
      <c r="N754" s="65"/>
      <c r="O754" s="285"/>
      <c r="P754" s="65"/>
      <c r="Q754" s="65"/>
    </row>
    <row r="755">
      <c r="A755" s="65"/>
      <c r="B755" s="65"/>
      <c r="C755" s="65"/>
      <c r="D755" s="65"/>
      <c r="E755" s="65"/>
      <c r="G755" s="65"/>
      <c r="H755" s="65"/>
      <c r="I755" s="355"/>
      <c r="J755" s="355"/>
      <c r="K755" s="223"/>
      <c r="L755" s="65"/>
      <c r="M755" s="223"/>
      <c r="N755" s="65"/>
      <c r="O755" s="285"/>
      <c r="P755" s="65"/>
      <c r="Q755" s="65"/>
    </row>
    <row r="756">
      <c r="A756" s="65"/>
      <c r="B756" s="65"/>
      <c r="C756" s="65"/>
      <c r="D756" s="65"/>
      <c r="E756" s="65"/>
      <c r="G756" s="65"/>
      <c r="H756" s="65"/>
      <c r="I756" s="355"/>
      <c r="J756" s="355"/>
      <c r="K756" s="223"/>
      <c r="L756" s="65"/>
      <c r="M756" s="223"/>
      <c r="N756" s="65"/>
      <c r="O756" s="285"/>
      <c r="P756" s="65"/>
      <c r="Q756" s="65"/>
    </row>
    <row r="757">
      <c r="A757" s="65"/>
      <c r="B757" s="65"/>
      <c r="C757" s="65"/>
      <c r="D757" s="65"/>
      <c r="E757" s="65"/>
      <c r="G757" s="65"/>
      <c r="H757" s="65"/>
      <c r="I757" s="355"/>
      <c r="J757" s="355"/>
      <c r="K757" s="223"/>
      <c r="L757" s="65"/>
      <c r="M757" s="223"/>
      <c r="N757" s="65"/>
      <c r="O757" s="285"/>
      <c r="P757" s="65"/>
      <c r="Q757" s="65"/>
    </row>
    <row r="758">
      <c r="A758" s="65"/>
      <c r="B758" s="65"/>
      <c r="C758" s="65"/>
      <c r="D758" s="65"/>
      <c r="E758" s="65"/>
      <c r="G758" s="65"/>
      <c r="H758" s="65"/>
      <c r="I758" s="355"/>
      <c r="J758" s="355"/>
      <c r="K758" s="223"/>
      <c r="L758" s="65"/>
      <c r="M758" s="223"/>
      <c r="N758" s="65"/>
      <c r="O758" s="285"/>
      <c r="P758" s="65"/>
      <c r="Q758" s="65"/>
    </row>
    <row r="759">
      <c r="A759" s="65"/>
      <c r="B759" s="65"/>
      <c r="C759" s="65"/>
      <c r="D759" s="65"/>
      <c r="E759" s="65"/>
      <c r="G759" s="65"/>
      <c r="H759" s="65"/>
      <c r="I759" s="355"/>
      <c r="J759" s="355"/>
      <c r="K759" s="223"/>
      <c r="L759" s="65"/>
      <c r="M759" s="223"/>
      <c r="N759" s="65"/>
      <c r="O759" s="285"/>
      <c r="P759" s="65"/>
      <c r="Q759" s="65"/>
    </row>
    <row r="760">
      <c r="A760" s="65"/>
      <c r="B760" s="65"/>
      <c r="C760" s="65"/>
      <c r="D760" s="65"/>
      <c r="E760" s="65"/>
      <c r="G760" s="65"/>
      <c r="H760" s="65"/>
      <c r="I760" s="355"/>
      <c r="J760" s="355"/>
      <c r="K760" s="223"/>
      <c r="L760" s="65"/>
      <c r="M760" s="223"/>
      <c r="N760" s="65"/>
      <c r="O760" s="285"/>
      <c r="P760" s="65"/>
      <c r="Q760" s="65"/>
    </row>
    <row r="761">
      <c r="A761" s="65"/>
      <c r="B761" s="65"/>
      <c r="C761" s="65"/>
      <c r="D761" s="65"/>
      <c r="E761" s="65"/>
      <c r="G761" s="65"/>
      <c r="H761" s="65"/>
      <c r="I761" s="355"/>
      <c r="J761" s="355"/>
      <c r="K761" s="223"/>
      <c r="L761" s="65"/>
      <c r="M761" s="223"/>
      <c r="N761" s="65"/>
      <c r="O761" s="285"/>
      <c r="P761" s="65"/>
      <c r="Q761" s="65"/>
    </row>
    <row r="762">
      <c r="A762" s="65"/>
      <c r="B762" s="65"/>
      <c r="C762" s="65"/>
      <c r="D762" s="65"/>
      <c r="E762" s="65"/>
      <c r="G762" s="65"/>
      <c r="H762" s="65"/>
      <c r="I762" s="355"/>
      <c r="J762" s="355"/>
      <c r="K762" s="223"/>
      <c r="L762" s="65"/>
      <c r="M762" s="223"/>
      <c r="N762" s="65"/>
      <c r="O762" s="285"/>
      <c r="P762" s="65"/>
      <c r="Q762" s="65"/>
    </row>
    <row r="763">
      <c r="A763" s="65"/>
      <c r="B763" s="65"/>
      <c r="C763" s="65"/>
      <c r="D763" s="65"/>
      <c r="E763" s="65"/>
      <c r="G763" s="65"/>
      <c r="H763" s="65"/>
      <c r="I763" s="355"/>
      <c r="J763" s="355"/>
      <c r="K763" s="223"/>
      <c r="L763" s="65"/>
      <c r="M763" s="223"/>
      <c r="N763" s="65"/>
      <c r="O763" s="285"/>
      <c r="P763" s="65"/>
      <c r="Q763" s="65"/>
    </row>
    <row r="764">
      <c r="A764" s="65"/>
      <c r="B764" s="65"/>
      <c r="C764" s="65"/>
      <c r="D764" s="65"/>
      <c r="E764" s="65"/>
      <c r="G764" s="65"/>
      <c r="H764" s="65"/>
      <c r="I764" s="355"/>
      <c r="J764" s="355"/>
      <c r="K764" s="223"/>
      <c r="L764" s="65"/>
      <c r="M764" s="223"/>
      <c r="N764" s="65"/>
      <c r="O764" s="285"/>
      <c r="P764" s="65"/>
      <c r="Q764" s="65"/>
    </row>
    <row r="765">
      <c r="A765" s="65"/>
      <c r="B765" s="65"/>
      <c r="C765" s="65"/>
      <c r="D765" s="65"/>
      <c r="E765" s="65"/>
      <c r="G765" s="65"/>
      <c r="H765" s="65"/>
      <c r="I765" s="355"/>
      <c r="J765" s="355"/>
      <c r="K765" s="223"/>
      <c r="L765" s="65"/>
      <c r="M765" s="223"/>
      <c r="N765" s="65"/>
      <c r="O765" s="285"/>
      <c r="P765" s="65"/>
      <c r="Q765" s="65"/>
    </row>
    <row r="766">
      <c r="A766" s="65"/>
      <c r="B766" s="65"/>
      <c r="C766" s="65"/>
      <c r="D766" s="65"/>
      <c r="E766" s="65"/>
      <c r="G766" s="65"/>
      <c r="H766" s="65"/>
      <c r="I766" s="355"/>
      <c r="J766" s="355"/>
      <c r="K766" s="223"/>
      <c r="L766" s="65"/>
      <c r="M766" s="223"/>
      <c r="N766" s="65"/>
      <c r="O766" s="285"/>
      <c r="P766" s="65"/>
      <c r="Q766" s="65"/>
    </row>
    <row r="767">
      <c r="A767" s="65"/>
      <c r="B767" s="65"/>
      <c r="C767" s="65"/>
      <c r="D767" s="65"/>
      <c r="E767" s="65"/>
      <c r="G767" s="65"/>
      <c r="H767" s="65"/>
      <c r="I767" s="355"/>
      <c r="J767" s="355"/>
      <c r="K767" s="223"/>
      <c r="L767" s="65"/>
      <c r="M767" s="223"/>
      <c r="N767" s="65"/>
      <c r="O767" s="285"/>
      <c r="P767" s="65"/>
      <c r="Q767" s="65"/>
    </row>
    <row r="768">
      <c r="A768" s="65"/>
      <c r="B768" s="65"/>
      <c r="C768" s="65"/>
      <c r="D768" s="65"/>
      <c r="E768" s="65"/>
      <c r="G768" s="65"/>
      <c r="H768" s="65"/>
      <c r="I768" s="355"/>
      <c r="J768" s="355"/>
      <c r="K768" s="223"/>
      <c r="L768" s="65"/>
      <c r="M768" s="223"/>
      <c r="N768" s="65"/>
      <c r="O768" s="285"/>
      <c r="P768" s="65"/>
      <c r="Q768" s="65"/>
    </row>
    <row r="769">
      <c r="A769" s="65"/>
      <c r="B769" s="65"/>
      <c r="C769" s="65"/>
      <c r="D769" s="65"/>
      <c r="E769" s="65"/>
      <c r="G769" s="65"/>
      <c r="H769" s="65"/>
      <c r="I769" s="355"/>
      <c r="J769" s="355"/>
      <c r="K769" s="223"/>
      <c r="L769" s="65"/>
      <c r="M769" s="223"/>
      <c r="N769" s="65"/>
      <c r="O769" s="285"/>
      <c r="P769" s="65"/>
      <c r="Q769" s="65"/>
    </row>
    <row r="770">
      <c r="A770" s="65"/>
      <c r="B770" s="65"/>
      <c r="C770" s="65"/>
      <c r="D770" s="65"/>
      <c r="E770" s="65"/>
      <c r="G770" s="65"/>
      <c r="H770" s="65"/>
      <c r="I770" s="355"/>
      <c r="J770" s="355"/>
      <c r="K770" s="223"/>
      <c r="L770" s="65"/>
      <c r="M770" s="223"/>
      <c r="N770" s="65"/>
      <c r="O770" s="285"/>
      <c r="P770" s="65"/>
      <c r="Q770" s="65"/>
    </row>
    <row r="771">
      <c r="A771" s="65"/>
      <c r="B771" s="65"/>
      <c r="C771" s="65"/>
      <c r="D771" s="65"/>
      <c r="E771" s="65"/>
      <c r="G771" s="65"/>
      <c r="H771" s="65"/>
      <c r="I771" s="355"/>
      <c r="J771" s="355"/>
      <c r="K771" s="223"/>
      <c r="L771" s="65"/>
      <c r="M771" s="223"/>
      <c r="N771" s="65"/>
      <c r="O771" s="285"/>
      <c r="P771" s="65"/>
      <c r="Q771" s="65"/>
    </row>
    <row r="772">
      <c r="A772" s="65"/>
      <c r="B772" s="65"/>
      <c r="C772" s="65"/>
      <c r="D772" s="65"/>
      <c r="E772" s="65"/>
      <c r="G772" s="65"/>
      <c r="H772" s="65"/>
      <c r="I772" s="355"/>
      <c r="J772" s="355"/>
      <c r="K772" s="223"/>
      <c r="L772" s="65"/>
      <c r="M772" s="223"/>
      <c r="N772" s="65"/>
      <c r="O772" s="285"/>
      <c r="P772" s="65"/>
      <c r="Q772" s="65"/>
    </row>
    <row r="773">
      <c r="A773" s="65"/>
      <c r="B773" s="65"/>
      <c r="C773" s="65"/>
      <c r="D773" s="65"/>
      <c r="E773" s="65"/>
      <c r="G773" s="65"/>
      <c r="H773" s="65"/>
      <c r="I773" s="355"/>
      <c r="J773" s="355"/>
      <c r="K773" s="223"/>
      <c r="L773" s="65"/>
      <c r="M773" s="223"/>
      <c r="N773" s="65"/>
      <c r="O773" s="285"/>
      <c r="P773" s="65"/>
      <c r="Q773" s="65"/>
    </row>
    <row r="774">
      <c r="A774" s="65"/>
      <c r="B774" s="65"/>
      <c r="C774" s="65"/>
      <c r="D774" s="65"/>
      <c r="E774" s="65"/>
      <c r="G774" s="65"/>
      <c r="H774" s="65"/>
      <c r="I774" s="355"/>
      <c r="J774" s="355"/>
      <c r="K774" s="223"/>
      <c r="L774" s="65"/>
      <c r="M774" s="223"/>
      <c r="N774" s="65"/>
      <c r="O774" s="285"/>
      <c r="P774" s="65"/>
      <c r="Q774" s="65"/>
    </row>
    <row r="775">
      <c r="A775" s="65"/>
      <c r="B775" s="65"/>
      <c r="C775" s="65"/>
      <c r="D775" s="65"/>
      <c r="E775" s="65"/>
      <c r="G775" s="65"/>
      <c r="H775" s="65"/>
      <c r="I775" s="355"/>
      <c r="J775" s="355"/>
      <c r="K775" s="223"/>
      <c r="L775" s="65"/>
      <c r="M775" s="223"/>
      <c r="N775" s="65"/>
      <c r="O775" s="285"/>
      <c r="P775" s="65"/>
      <c r="Q775" s="65"/>
    </row>
    <row r="776">
      <c r="A776" s="65"/>
      <c r="B776" s="65"/>
      <c r="C776" s="65"/>
      <c r="D776" s="65"/>
      <c r="E776" s="65"/>
      <c r="G776" s="65"/>
      <c r="H776" s="65"/>
      <c r="I776" s="355"/>
      <c r="J776" s="355"/>
      <c r="K776" s="223"/>
      <c r="L776" s="65"/>
      <c r="M776" s="223"/>
      <c r="N776" s="65"/>
      <c r="O776" s="285"/>
      <c r="P776" s="65"/>
      <c r="Q776" s="65"/>
    </row>
    <row r="777">
      <c r="A777" s="65"/>
      <c r="B777" s="65"/>
      <c r="C777" s="65"/>
      <c r="D777" s="65"/>
      <c r="E777" s="65"/>
      <c r="G777" s="65"/>
      <c r="H777" s="65"/>
      <c r="I777" s="355"/>
      <c r="J777" s="355"/>
      <c r="K777" s="223"/>
      <c r="L777" s="65"/>
      <c r="M777" s="223"/>
      <c r="N777" s="65"/>
      <c r="O777" s="285"/>
      <c r="P777" s="65"/>
      <c r="Q777" s="65"/>
    </row>
    <row r="778">
      <c r="A778" s="65"/>
      <c r="B778" s="65"/>
      <c r="C778" s="65"/>
      <c r="D778" s="65"/>
      <c r="E778" s="65"/>
      <c r="G778" s="65"/>
      <c r="H778" s="65"/>
      <c r="I778" s="355"/>
      <c r="J778" s="355"/>
      <c r="K778" s="223"/>
      <c r="L778" s="65"/>
      <c r="M778" s="223"/>
      <c r="N778" s="65"/>
      <c r="O778" s="285"/>
      <c r="P778" s="65"/>
      <c r="Q778" s="65"/>
    </row>
    <row r="779">
      <c r="A779" s="65"/>
      <c r="B779" s="65"/>
      <c r="C779" s="65"/>
      <c r="D779" s="65"/>
      <c r="E779" s="65"/>
      <c r="G779" s="65"/>
      <c r="H779" s="65"/>
      <c r="I779" s="355"/>
      <c r="J779" s="355"/>
      <c r="K779" s="223"/>
      <c r="L779" s="65"/>
      <c r="M779" s="223"/>
      <c r="N779" s="65"/>
      <c r="O779" s="285"/>
      <c r="P779" s="65"/>
      <c r="Q779" s="65"/>
    </row>
    <row r="780">
      <c r="A780" s="65"/>
      <c r="B780" s="65"/>
      <c r="C780" s="65"/>
      <c r="D780" s="65"/>
      <c r="E780" s="65"/>
      <c r="G780" s="65"/>
      <c r="H780" s="65"/>
      <c r="I780" s="355"/>
      <c r="J780" s="355"/>
      <c r="K780" s="223"/>
      <c r="L780" s="65"/>
      <c r="M780" s="223"/>
      <c r="N780" s="65"/>
      <c r="O780" s="285"/>
      <c r="P780" s="65"/>
      <c r="Q780" s="65"/>
    </row>
    <row r="781">
      <c r="A781" s="65"/>
      <c r="B781" s="65"/>
      <c r="C781" s="65"/>
      <c r="D781" s="65"/>
      <c r="E781" s="65"/>
      <c r="G781" s="65"/>
      <c r="H781" s="65"/>
      <c r="I781" s="355"/>
      <c r="J781" s="355"/>
      <c r="K781" s="223"/>
      <c r="L781" s="65"/>
      <c r="M781" s="223"/>
      <c r="N781" s="65"/>
      <c r="O781" s="285"/>
      <c r="P781" s="65"/>
      <c r="Q781" s="65"/>
    </row>
    <row r="782">
      <c r="A782" s="65"/>
      <c r="B782" s="65"/>
      <c r="C782" s="65"/>
      <c r="D782" s="65"/>
      <c r="E782" s="65"/>
      <c r="G782" s="65"/>
      <c r="H782" s="65"/>
      <c r="I782" s="355"/>
      <c r="J782" s="355"/>
      <c r="K782" s="223"/>
      <c r="L782" s="65"/>
      <c r="M782" s="223"/>
      <c r="N782" s="65"/>
      <c r="O782" s="285"/>
      <c r="P782" s="65"/>
      <c r="Q782" s="65"/>
    </row>
    <row r="783">
      <c r="A783" s="65"/>
      <c r="B783" s="65"/>
      <c r="C783" s="65"/>
      <c r="D783" s="65"/>
      <c r="E783" s="65"/>
      <c r="G783" s="65"/>
      <c r="H783" s="65"/>
      <c r="I783" s="355"/>
      <c r="J783" s="355"/>
      <c r="K783" s="223"/>
      <c r="L783" s="65"/>
      <c r="M783" s="223"/>
      <c r="N783" s="65"/>
      <c r="O783" s="285"/>
      <c r="P783" s="65"/>
      <c r="Q783" s="65"/>
    </row>
    <row r="784">
      <c r="A784" s="65"/>
      <c r="B784" s="65"/>
      <c r="C784" s="65"/>
      <c r="D784" s="65"/>
      <c r="E784" s="65"/>
      <c r="G784" s="65"/>
      <c r="H784" s="65"/>
      <c r="I784" s="355"/>
      <c r="J784" s="355"/>
      <c r="K784" s="223"/>
      <c r="L784" s="65"/>
      <c r="M784" s="223"/>
      <c r="N784" s="65"/>
      <c r="O784" s="285"/>
      <c r="P784" s="65"/>
      <c r="Q784" s="65"/>
    </row>
    <row r="785">
      <c r="A785" s="65"/>
      <c r="B785" s="65"/>
      <c r="C785" s="65"/>
      <c r="D785" s="65"/>
      <c r="E785" s="65"/>
      <c r="G785" s="65"/>
      <c r="H785" s="65"/>
      <c r="I785" s="355"/>
      <c r="J785" s="355"/>
      <c r="K785" s="223"/>
      <c r="L785" s="65"/>
      <c r="M785" s="223"/>
      <c r="N785" s="65"/>
      <c r="O785" s="285"/>
      <c r="P785" s="65"/>
      <c r="Q785" s="65"/>
    </row>
    <row r="786">
      <c r="A786" s="65"/>
      <c r="B786" s="65"/>
      <c r="C786" s="65"/>
      <c r="D786" s="65"/>
      <c r="E786" s="65"/>
      <c r="G786" s="65"/>
      <c r="H786" s="65"/>
      <c r="I786" s="355"/>
      <c r="J786" s="355"/>
      <c r="K786" s="223"/>
      <c r="L786" s="65"/>
      <c r="M786" s="223"/>
      <c r="N786" s="65"/>
      <c r="O786" s="285"/>
      <c r="P786" s="65"/>
      <c r="Q786" s="65"/>
    </row>
    <row r="787">
      <c r="A787" s="65"/>
      <c r="B787" s="65"/>
      <c r="C787" s="65"/>
      <c r="D787" s="65"/>
      <c r="E787" s="65"/>
      <c r="G787" s="65"/>
      <c r="H787" s="65"/>
      <c r="I787" s="355"/>
      <c r="J787" s="355"/>
      <c r="K787" s="223"/>
      <c r="L787" s="65"/>
      <c r="M787" s="223"/>
      <c r="N787" s="65"/>
      <c r="O787" s="285"/>
      <c r="P787" s="65"/>
      <c r="Q787" s="65"/>
    </row>
    <row r="788">
      <c r="A788" s="65"/>
      <c r="B788" s="65"/>
      <c r="C788" s="65"/>
      <c r="D788" s="65"/>
      <c r="E788" s="65"/>
      <c r="G788" s="65"/>
      <c r="H788" s="65"/>
      <c r="I788" s="355"/>
      <c r="J788" s="355"/>
      <c r="K788" s="223"/>
      <c r="L788" s="65"/>
      <c r="M788" s="223"/>
      <c r="N788" s="65"/>
      <c r="O788" s="285"/>
      <c r="P788" s="65"/>
      <c r="Q788" s="65"/>
    </row>
    <row r="789">
      <c r="A789" s="65"/>
      <c r="B789" s="65"/>
      <c r="C789" s="65"/>
      <c r="D789" s="65"/>
      <c r="E789" s="65"/>
      <c r="G789" s="65"/>
      <c r="H789" s="65"/>
      <c r="I789" s="355"/>
      <c r="J789" s="355"/>
      <c r="K789" s="223"/>
      <c r="L789" s="65"/>
      <c r="M789" s="223"/>
      <c r="N789" s="65"/>
      <c r="O789" s="285"/>
      <c r="P789" s="65"/>
      <c r="Q789" s="65"/>
    </row>
    <row r="790">
      <c r="A790" s="65"/>
      <c r="B790" s="65"/>
      <c r="C790" s="65"/>
      <c r="D790" s="65"/>
      <c r="E790" s="65"/>
      <c r="G790" s="65"/>
      <c r="H790" s="65"/>
      <c r="I790" s="355"/>
      <c r="J790" s="355"/>
      <c r="K790" s="223"/>
      <c r="L790" s="65"/>
      <c r="M790" s="223"/>
      <c r="N790" s="65"/>
      <c r="O790" s="285"/>
      <c r="P790" s="65"/>
      <c r="Q790" s="65"/>
    </row>
    <row r="791">
      <c r="A791" s="65"/>
      <c r="B791" s="65"/>
      <c r="C791" s="65"/>
      <c r="D791" s="65"/>
      <c r="E791" s="65"/>
      <c r="G791" s="65"/>
      <c r="H791" s="65"/>
      <c r="I791" s="355"/>
      <c r="J791" s="355"/>
      <c r="K791" s="223"/>
      <c r="L791" s="65"/>
      <c r="M791" s="223"/>
      <c r="N791" s="65"/>
      <c r="O791" s="285"/>
      <c r="P791" s="65"/>
      <c r="Q791" s="65"/>
    </row>
    <row r="792">
      <c r="A792" s="65"/>
      <c r="B792" s="65"/>
      <c r="C792" s="65"/>
      <c r="D792" s="65"/>
      <c r="E792" s="65"/>
      <c r="G792" s="65"/>
      <c r="H792" s="65"/>
      <c r="I792" s="355"/>
      <c r="J792" s="355"/>
      <c r="K792" s="223"/>
      <c r="L792" s="65"/>
      <c r="M792" s="223"/>
      <c r="N792" s="65"/>
      <c r="O792" s="285"/>
      <c r="P792" s="65"/>
      <c r="Q792" s="65"/>
    </row>
    <row r="793">
      <c r="A793" s="65"/>
      <c r="B793" s="65"/>
      <c r="C793" s="65"/>
      <c r="D793" s="65"/>
      <c r="E793" s="65"/>
      <c r="G793" s="65"/>
      <c r="H793" s="65"/>
      <c r="I793" s="355"/>
      <c r="J793" s="355"/>
      <c r="K793" s="223"/>
      <c r="L793" s="65"/>
      <c r="M793" s="223"/>
      <c r="N793" s="65"/>
      <c r="O793" s="285"/>
      <c r="P793" s="65"/>
      <c r="Q793" s="65"/>
    </row>
    <row r="794">
      <c r="A794" s="65"/>
      <c r="B794" s="65"/>
      <c r="C794" s="65"/>
      <c r="D794" s="65"/>
      <c r="E794" s="65"/>
      <c r="G794" s="65"/>
      <c r="H794" s="65"/>
      <c r="I794" s="355"/>
      <c r="J794" s="355"/>
      <c r="K794" s="223"/>
      <c r="L794" s="65"/>
      <c r="M794" s="223"/>
      <c r="N794" s="65"/>
      <c r="O794" s="285"/>
      <c r="P794" s="65"/>
      <c r="Q794" s="65"/>
    </row>
    <row r="795">
      <c r="A795" s="65"/>
      <c r="B795" s="65"/>
      <c r="C795" s="65"/>
      <c r="D795" s="65"/>
      <c r="E795" s="65"/>
      <c r="G795" s="65"/>
      <c r="H795" s="65"/>
      <c r="I795" s="355"/>
      <c r="J795" s="355"/>
      <c r="K795" s="223"/>
      <c r="L795" s="65"/>
      <c r="M795" s="223"/>
      <c r="N795" s="65"/>
      <c r="O795" s="285"/>
      <c r="P795" s="65"/>
      <c r="Q795" s="65"/>
    </row>
    <row r="796">
      <c r="A796" s="65"/>
      <c r="B796" s="65"/>
      <c r="C796" s="65"/>
      <c r="D796" s="65"/>
      <c r="E796" s="65"/>
      <c r="G796" s="65"/>
      <c r="H796" s="65"/>
      <c r="I796" s="355"/>
      <c r="J796" s="355"/>
      <c r="K796" s="223"/>
      <c r="L796" s="65"/>
      <c r="M796" s="223"/>
      <c r="N796" s="65"/>
      <c r="O796" s="285"/>
      <c r="P796" s="65"/>
      <c r="Q796" s="65"/>
    </row>
    <row r="797">
      <c r="A797" s="65"/>
      <c r="B797" s="65"/>
      <c r="C797" s="65"/>
      <c r="D797" s="65"/>
      <c r="E797" s="65"/>
      <c r="G797" s="65"/>
      <c r="H797" s="65"/>
      <c r="I797" s="355"/>
      <c r="J797" s="355"/>
      <c r="K797" s="223"/>
      <c r="L797" s="65"/>
      <c r="M797" s="223"/>
      <c r="N797" s="65"/>
      <c r="O797" s="285"/>
      <c r="P797" s="65"/>
      <c r="Q797" s="65"/>
    </row>
    <row r="798">
      <c r="A798" s="65"/>
      <c r="B798" s="65"/>
      <c r="C798" s="65"/>
      <c r="D798" s="65"/>
      <c r="E798" s="65"/>
      <c r="G798" s="65"/>
      <c r="H798" s="65"/>
      <c r="I798" s="355"/>
      <c r="J798" s="355"/>
      <c r="K798" s="223"/>
      <c r="L798" s="65"/>
      <c r="M798" s="223"/>
      <c r="N798" s="65"/>
      <c r="O798" s="285"/>
      <c r="P798" s="65"/>
      <c r="Q798" s="65"/>
    </row>
    <row r="799">
      <c r="A799" s="65"/>
      <c r="B799" s="65"/>
      <c r="C799" s="65"/>
      <c r="D799" s="65"/>
      <c r="E799" s="65"/>
      <c r="G799" s="65"/>
      <c r="H799" s="65"/>
      <c r="I799" s="355"/>
      <c r="J799" s="355"/>
      <c r="K799" s="223"/>
      <c r="L799" s="65"/>
      <c r="M799" s="223"/>
      <c r="N799" s="65"/>
      <c r="O799" s="285"/>
      <c r="P799" s="65"/>
      <c r="Q799" s="65"/>
    </row>
    <row r="800">
      <c r="A800" s="65"/>
      <c r="B800" s="65"/>
      <c r="C800" s="65"/>
      <c r="D800" s="65"/>
      <c r="E800" s="65"/>
      <c r="G800" s="65"/>
      <c r="H800" s="65"/>
      <c r="I800" s="355"/>
      <c r="J800" s="355"/>
      <c r="K800" s="223"/>
      <c r="L800" s="65"/>
      <c r="M800" s="223"/>
      <c r="N800" s="65"/>
      <c r="O800" s="285"/>
      <c r="P800" s="65"/>
      <c r="Q800" s="65"/>
    </row>
    <row r="801">
      <c r="A801" s="65"/>
      <c r="B801" s="65"/>
      <c r="C801" s="65"/>
      <c r="D801" s="65"/>
      <c r="E801" s="65"/>
      <c r="G801" s="65"/>
      <c r="H801" s="65"/>
      <c r="I801" s="355"/>
      <c r="J801" s="355"/>
      <c r="K801" s="223"/>
      <c r="L801" s="65"/>
      <c r="M801" s="223"/>
      <c r="N801" s="65"/>
      <c r="O801" s="285"/>
      <c r="P801" s="65"/>
      <c r="Q801" s="65"/>
    </row>
    <row r="802">
      <c r="A802" s="65"/>
      <c r="B802" s="65"/>
      <c r="C802" s="65"/>
      <c r="D802" s="65"/>
      <c r="E802" s="65"/>
      <c r="G802" s="65"/>
      <c r="H802" s="65"/>
      <c r="I802" s="355"/>
      <c r="J802" s="355"/>
      <c r="K802" s="223"/>
      <c r="L802" s="65"/>
      <c r="M802" s="223"/>
      <c r="N802" s="65"/>
      <c r="O802" s="285"/>
      <c r="P802" s="65"/>
      <c r="Q802" s="65"/>
    </row>
    <row r="803">
      <c r="A803" s="65"/>
      <c r="B803" s="65"/>
      <c r="C803" s="65"/>
      <c r="D803" s="65"/>
      <c r="E803" s="65"/>
      <c r="G803" s="65"/>
      <c r="H803" s="65"/>
      <c r="I803" s="355"/>
      <c r="J803" s="355"/>
      <c r="K803" s="223"/>
      <c r="L803" s="65"/>
      <c r="M803" s="223"/>
      <c r="N803" s="65"/>
      <c r="O803" s="285"/>
      <c r="P803" s="65"/>
      <c r="Q803" s="65"/>
    </row>
    <row r="804">
      <c r="A804" s="65"/>
      <c r="B804" s="65"/>
      <c r="C804" s="65"/>
      <c r="D804" s="65"/>
      <c r="E804" s="65"/>
      <c r="G804" s="65"/>
      <c r="H804" s="65"/>
      <c r="I804" s="355"/>
      <c r="J804" s="355"/>
      <c r="K804" s="223"/>
      <c r="L804" s="65"/>
      <c r="M804" s="223"/>
      <c r="N804" s="65"/>
      <c r="O804" s="285"/>
      <c r="P804" s="65"/>
      <c r="Q804" s="65"/>
    </row>
    <row r="805">
      <c r="A805" s="65"/>
      <c r="B805" s="65"/>
      <c r="C805" s="65"/>
      <c r="D805" s="65"/>
      <c r="E805" s="65"/>
      <c r="G805" s="65"/>
      <c r="H805" s="65"/>
      <c r="I805" s="355"/>
      <c r="J805" s="355"/>
      <c r="K805" s="223"/>
      <c r="L805" s="65"/>
      <c r="M805" s="223"/>
      <c r="N805" s="65"/>
      <c r="O805" s="285"/>
      <c r="P805" s="65"/>
      <c r="Q805" s="65"/>
    </row>
    <row r="806">
      <c r="A806" s="65"/>
      <c r="B806" s="65"/>
      <c r="C806" s="65"/>
      <c r="D806" s="65"/>
      <c r="E806" s="65"/>
      <c r="G806" s="65"/>
      <c r="H806" s="65"/>
      <c r="I806" s="355"/>
      <c r="J806" s="355"/>
      <c r="K806" s="223"/>
      <c r="L806" s="65"/>
      <c r="M806" s="223"/>
      <c r="N806" s="65"/>
      <c r="O806" s="285"/>
      <c r="P806" s="65"/>
      <c r="Q806" s="65"/>
    </row>
    <row r="807">
      <c r="A807" s="65"/>
      <c r="B807" s="65"/>
      <c r="C807" s="65"/>
      <c r="D807" s="65"/>
      <c r="E807" s="65"/>
      <c r="G807" s="65"/>
      <c r="H807" s="65"/>
      <c r="I807" s="355"/>
      <c r="J807" s="355"/>
      <c r="K807" s="223"/>
      <c r="L807" s="65"/>
      <c r="M807" s="223"/>
      <c r="N807" s="65"/>
      <c r="O807" s="285"/>
      <c r="P807" s="65"/>
      <c r="Q807" s="65"/>
    </row>
    <row r="808">
      <c r="A808" s="65"/>
      <c r="B808" s="65"/>
      <c r="C808" s="65"/>
      <c r="D808" s="65"/>
      <c r="E808" s="65"/>
      <c r="G808" s="65"/>
      <c r="H808" s="65"/>
      <c r="I808" s="355"/>
      <c r="J808" s="355"/>
      <c r="K808" s="223"/>
      <c r="L808" s="65"/>
      <c r="M808" s="223"/>
      <c r="N808" s="65"/>
      <c r="O808" s="285"/>
      <c r="P808" s="65"/>
      <c r="Q808" s="65"/>
    </row>
    <row r="809">
      <c r="A809" s="65"/>
      <c r="B809" s="65"/>
      <c r="C809" s="65"/>
      <c r="D809" s="65"/>
      <c r="E809" s="65"/>
      <c r="G809" s="65"/>
      <c r="H809" s="65"/>
      <c r="I809" s="355"/>
      <c r="J809" s="355"/>
      <c r="K809" s="223"/>
      <c r="L809" s="65"/>
      <c r="M809" s="223"/>
      <c r="N809" s="65"/>
      <c r="O809" s="285"/>
      <c r="P809" s="65"/>
      <c r="Q809" s="65"/>
    </row>
    <row r="810">
      <c r="A810" s="65"/>
      <c r="B810" s="65"/>
      <c r="C810" s="65"/>
      <c r="D810" s="65"/>
      <c r="E810" s="65"/>
      <c r="G810" s="65"/>
      <c r="H810" s="65"/>
      <c r="I810" s="355"/>
      <c r="J810" s="355"/>
      <c r="K810" s="223"/>
      <c r="L810" s="65"/>
      <c r="M810" s="223"/>
      <c r="N810" s="65"/>
      <c r="O810" s="285"/>
      <c r="P810" s="65"/>
      <c r="Q810" s="65"/>
    </row>
    <row r="811">
      <c r="A811" s="65"/>
      <c r="B811" s="65"/>
      <c r="C811" s="65"/>
      <c r="D811" s="65"/>
      <c r="E811" s="65"/>
      <c r="G811" s="65"/>
      <c r="H811" s="65"/>
      <c r="I811" s="355"/>
      <c r="J811" s="355"/>
      <c r="K811" s="223"/>
      <c r="L811" s="65"/>
      <c r="M811" s="223"/>
      <c r="N811" s="65"/>
      <c r="O811" s="285"/>
      <c r="P811" s="65"/>
      <c r="Q811" s="65"/>
    </row>
    <row r="812">
      <c r="A812" s="65"/>
      <c r="B812" s="65"/>
      <c r="C812" s="65"/>
      <c r="D812" s="65"/>
      <c r="E812" s="65"/>
      <c r="G812" s="65"/>
      <c r="H812" s="65"/>
      <c r="I812" s="355"/>
      <c r="J812" s="355"/>
      <c r="K812" s="223"/>
      <c r="L812" s="65"/>
      <c r="M812" s="223"/>
      <c r="N812" s="65"/>
      <c r="O812" s="285"/>
      <c r="P812" s="65"/>
      <c r="Q812" s="65"/>
    </row>
    <row r="813">
      <c r="A813" s="65"/>
      <c r="B813" s="65"/>
      <c r="C813" s="65"/>
      <c r="D813" s="65"/>
      <c r="E813" s="65"/>
      <c r="G813" s="65"/>
      <c r="H813" s="65"/>
      <c r="I813" s="355"/>
      <c r="J813" s="355"/>
      <c r="K813" s="223"/>
      <c r="L813" s="65"/>
      <c r="M813" s="223"/>
      <c r="N813" s="65"/>
      <c r="O813" s="285"/>
      <c r="P813" s="65"/>
      <c r="Q813" s="65"/>
    </row>
    <row r="814">
      <c r="A814" s="65"/>
      <c r="B814" s="65"/>
      <c r="C814" s="65"/>
      <c r="D814" s="65"/>
      <c r="E814" s="65"/>
      <c r="G814" s="65"/>
      <c r="H814" s="65"/>
      <c r="I814" s="355"/>
      <c r="J814" s="355"/>
      <c r="K814" s="223"/>
      <c r="L814" s="65"/>
      <c r="M814" s="223"/>
      <c r="N814" s="65"/>
      <c r="O814" s="285"/>
      <c r="P814" s="65"/>
      <c r="Q814" s="65"/>
    </row>
    <row r="815">
      <c r="A815" s="65"/>
      <c r="B815" s="65"/>
      <c r="C815" s="65"/>
      <c r="D815" s="65"/>
      <c r="E815" s="65"/>
      <c r="G815" s="65"/>
      <c r="H815" s="65"/>
      <c r="I815" s="355"/>
      <c r="J815" s="355"/>
      <c r="K815" s="223"/>
      <c r="L815" s="65"/>
      <c r="M815" s="223"/>
      <c r="N815" s="65"/>
      <c r="O815" s="285"/>
      <c r="P815" s="65"/>
      <c r="Q815" s="65"/>
    </row>
    <row r="816">
      <c r="A816" s="65"/>
      <c r="B816" s="65"/>
      <c r="C816" s="65"/>
      <c r="D816" s="65"/>
      <c r="E816" s="65"/>
      <c r="G816" s="65"/>
      <c r="H816" s="65"/>
      <c r="I816" s="355"/>
      <c r="J816" s="355"/>
      <c r="K816" s="223"/>
      <c r="L816" s="65"/>
      <c r="M816" s="223"/>
      <c r="N816" s="65"/>
      <c r="O816" s="285"/>
      <c r="P816" s="65"/>
      <c r="Q816" s="65"/>
    </row>
    <row r="817">
      <c r="A817" s="65"/>
      <c r="B817" s="65"/>
      <c r="C817" s="65"/>
      <c r="D817" s="65"/>
      <c r="E817" s="65"/>
      <c r="G817" s="65"/>
      <c r="H817" s="65"/>
      <c r="I817" s="355"/>
      <c r="J817" s="355"/>
      <c r="K817" s="223"/>
      <c r="L817" s="65"/>
      <c r="M817" s="223"/>
      <c r="N817" s="65"/>
      <c r="O817" s="285"/>
      <c r="P817" s="65"/>
      <c r="Q817" s="65"/>
    </row>
    <row r="818">
      <c r="A818" s="65"/>
      <c r="B818" s="65"/>
      <c r="C818" s="65"/>
      <c r="D818" s="65"/>
      <c r="E818" s="65"/>
      <c r="G818" s="65"/>
      <c r="H818" s="65"/>
      <c r="I818" s="355"/>
      <c r="J818" s="355"/>
      <c r="K818" s="223"/>
      <c r="L818" s="65"/>
      <c r="M818" s="223"/>
      <c r="N818" s="65"/>
      <c r="O818" s="285"/>
      <c r="P818" s="65"/>
      <c r="Q818" s="65"/>
    </row>
    <row r="819">
      <c r="A819" s="65"/>
      <c r="B819" s="65"/>
      <c r="C819" s="65"/>
      <c r="D819" s="65"/>
      <c r="E819" s="65"/>
      <c r="G819" s="65"/>
      <c r="H819" s="65"/>
      <c r="I819" s="355"/>
      <c r="J819" s="355"/>
      <c r="K819" s="223"/>
      <c r="L819" s="65"/>
      <c r="M819" s="223"/>
      <c r="N819" s="65"/>
      <c r="O819" s="285"/>
      <c r="P819" s="65"/>
      <c r="Q819" s="65"/>
    </row>
    <row r="820">
      <c r="A820" s="65"/>
      <c r="B820" s="65"/>
      <c r="C820" s="65"/>
      <c r="D820" s="65"/>
      <c r="E820" s="65"/>
      <c r="G820" s="65"/>
      <c r="H820" s="65"/>
      <c r="I820" s="355"/>
      <c r="J820" s="355"/>
      <c r="K820" s="223"/>
      <c r="L820" s="65"/>
      <c r="M820" s="223"/>
      <c r="N820" s="65"/>
      <c r="O820" s="285"/>
      <c r="P820" s="65"/>
      <c r="Q820" s="65"/>
    </row>
    <row r="821">
      <c r="A821" s="65"/>
      <c r="B821" s="65"/>
      <c r="C821" s="65"/>
      <c r="D821" s="65"/>
      <c r="E821" s="65"/>
      <c r="G821" s="65"/>
      <c r="H821" s="65"/>
      <c r="I821" s="355"/>
      <c r="J821" s="355"/>
      <c r="K821" s="223"/>
      <c r="L821" s="65"/>
      <c r="M821" s="223"/>
      <c r="N821" s="65"/>
      <c r="O821" s="285"/>
      <c r="P821" s="65"/>
      <c r="Q821" s="65"/>
    </row>
    <row r="822">
      <c r="A822" s="65"/>
      <c r="B822" s="65"/>
      <c r="C822" s="65"/>
      <c r="D822" s="65"/>
      <c r="E822" s="65"/>
      <c r="G822" s="65"/>
      <c r="H822" s="65"/>
      <c r="I822" s="355"/>
      <c r="J822" s="355"/>
      <c r="K822" s="223"/>
      <c r="L822" s="65"/>
      <c r="M822" s="223"/>
      <c r="N822" s="65"/>
      <c r="O822" s="285"/>
      <c r="P822" s="65"/>
      <c r="Q822" s="65"/>
    </row>
    <row r="823">
      <c r="A823" s="65"/>
      <c r="B823" s="65"/>
      <c r="C823" s="65"/>
      <c r="D823" s="65"/>
      <c r="E823" s="65"/>
      <c r="G823" s="65"/>
      <c r="H823" s="65"/>
      <c r="I823" s="355"/>
      <c r="J823" s="355"/>
      <c r="K823" s="223"/>
      <c r="L823" s="65"/>
      <c r="M823" s="223"/>
      <c r="N823" s="65"/>
      <c r="O823" s="285"/>
      <c r="P823" s="65"/>
      <c r="Q823" s="65"/>
    </row>
    <row r="824">
      <c r="A824" s="65"/>
      <c r="B824" s="65"/>
      <c r="C824" s="65"/>
      <c r="D824" s="65"/>
      <c r="E824" s="65"/>
      <c r="G824" s="65"/>
      <c r="H824" s="65"/>
      <c r="I824" s="355"/>
      <c r="J824" s="355"/>
      <c r="K824" s="223"/>
      <c r="L824" s="65"/>
      <c r="M824" s="223"/>
      <c r="N824" s="65"/>
      <c r="O824" s="285"/>
      <c r="P824" s="65"/>
      <c r="Q824" s="65"/>
    </row>
    <row r="825">
      <c r="A825" s="65"/>
      <c r="B825" s="65"/>
      <c r="C825" s="65"/>
      <c r="D825" s="65"/>
      <c r="E825" s="65"/>
      <c r="G825" s="65"/>
      <c r="H825" s="65"/>
      <c r="I825" s="355"/>
      <c r="J825" s="355"/>
      <c r="K825" s="223"/>
      <c r="L825" s="65"/>
      <c r="M825" s="223"/>
      <c r="N825" s="65"/>
      <c r="O825" s="285"/>
      <c r="P825" s="65"/>
      <c r="Q825" s="65"/>
    </row>
    <row r="826">
      <c r="A826" s="65"/>
      <c r="B826" s="65"/>
      <c r="C826" s="65"/>
      <c r="D826" s="65"/>
      <c r="E826" s="65"/>
      <c r="G826" s="65"/>
      <c r="H826" s="65"/>
      <c r="I826" s="355"/>
      <c r="J826" s="355"/>
      <c r="K826" s="223"/>
      <c r="L826" s="65"/>
      <c r="M826" s="223"/>
      <c r="N826" s="65"/>
      <c r="O826" s="285"/>
      <c r="P826" s="65"/>
      <c r="Q826" s="65"/>
    </row>
    <row r="827">
      <c r="A827" s="65"/>
      <c r="B827" s="65"/>
      <c r="C827" s="65"/>
      <c r="D827" s="65"/>
      <c r="E827" s="65"/>
      <c r="G827" s="65"/>
      <c r="H827" s="65"/>
      <c r="I827" s="355"/>
      <c r="J827" s="355"/>
      <c r="K827" s="223"/>
      <c r="L827" s="65"/>
      <c r="M827" s="223"/>
      <c r="N827" s="65"/>
      <c r="O827" s="285"/>
      <c r="P827" s="65"/>
      <c r="Q827" s="65"/>
    </row>
    <row r="828">
      <c r="A828" s="65"/>
      <c r="B828" s="65"/>
      <c r="C828" s="65"/>
      <c r="D828" s="65"/>
      <c r="E828" s="65"/>
      <c r="G828" s="65"/>
      <c r="H828" s="65"/>
      <c r="I828" s="355"/>
      <c r="J828" s="355"/>
      <c r="K828" s="223"/>
      <c r="L828" s="65"/>
      <c r="M828" s="223"/>
      <c r="N828" s="65"/>
      <c r="O828" s="285"/>
      <c r="P828" s="65"/>
      <c r="Q828" s="65"/>
    </row>
    <row r="829">
      <c r="A829" s="65"/>
      <c r="B829" s="65"/>
      <c r="C829" s="65"/>
      <c r="D829" s="65"/>
      <c r="E829" s="65"/>
      <c r="G829" s="65"/>
      <c r="H829" s="65"/>
      <c r="I829" s="355"/>
      <c r="J829" s="355"/>
      <c r="K829" s="223"/>
      <c r="L829" s="65"/>
      <c r="M829" s="223"/>
      <c r="N829" s="65"/>
      <c r="O829" s="285"/>
      <c r="P829" s="65"/>
      <c r="Q829" s="65"/>
    </row>
    <row r="830">
      <c r="A830" s="65"/>
      <c r="B830" s="65"/>
      <c r="C830" s="65"/>
      <c r="D830" s="65"/>
      <c r="E830" s="65"/>
      <c r="G830" s="65"/>
      <c r="H830" s="65"/>
      <c r="I830" s="355"/>
      <c r="J830" s="355"/>
      <c r="K830" s="223"/>
      <c r="L830" s="65"/>
      <c r="M830" s="223"/>
      <c r="N830" s="65"/>
      <c r="O830" s="285"/>
      <c r="P830" s="65"/>
      <c r="Q830" s="65"/>
    </row>
    <row r="831">
      <c r="A831" s="65"/>
      <c r="B831" s="65"/>
      <c r="C831" s="65"/>
      <c r="D831" s="65"/>
      <c r="E831" s="65"/>
      <c r="G831" s="65"/>
      <c r="H831" s="65"/>
      <c r="I831" s="355"/>
      <c r="J831" s="355"/>
      <c r="K831" s="223"/>
      <c r="L831" s="65"/>
      <c r="M831" s="223"/>
      <c r="N831" s="65"/>
      <c r="O831" s="285"/>
      <c r="P831" s="65"/>
      <c r="Q831" s="65"/>
    </row>
    <row r="832">
      <c r="A832" s="65"/>
      <c r="B832" s="65"/>
      <c r="C832" s="65"/>
      <c r="D832" s="65"/>
      <c r="E832" s="65"/>
      <c r="G832" s="65"/>
      <c r="H832" s="65"/>
      <c r="I832" s="355"/>
      <c r="J832" s="355"/>
      <c r="K832" s="223"/>
      <c r="L832" s="65"/>
      <c r="M832" s="223"/>
      <c r="N832" s="65"/>
      <c r="O832" s="285"/>
      <c r="P832" s="65"/>
      <c r="Q832" s="65"/>
    </row>
    <row r="833">
      <c r="A833" s="65"/>
      <c r="B833" s="65"/>
      <c r="C833" s="65"/>
      <c r="D833" s="65"/>
      <c r="E833" s="65"/>
      <c r="G833" s="65"/>
      <c r="H833" s="65"/>
      <c r="I833" s="355"/>
      <c r="J833" s="355"/>
      <c r="K833" s="223"/>
      <c r="L833" s="65"/>
      <c r="M833" s="223"/>
      <c r="N833" s="65"/>
      <c r="O833" s="285"/>
      <c r="P833" s="65"/>
      <c r="Q833" s="65"/>
    </row>
    <row r="834">
      <c r="A834" s="65"/>
      <c r="B834" s="65"/>
      <c r="C834" s="65"/>
      <c r="D834" s="65"/>
      <c r="E834" s="65"/>
      <c r="G834" s="65"/>
      <c r="H834" s="65"/>
      <c r="I834" s="355"/>
      <c r="J834" s="355"/>
      <c r="K834" s="223"/>
      <c r="L834" s="65"/>
      <c r="M834" s="223"/>
      <c r="N834" s="65"/>
      <c r="O834" s="285"/>
      <c r="P834" s="65"/>
      <c r="Q834" s="65"/>
    </row>
    <row r="835">
      <c r="A835" s="65"/>
      <c r="B835" s="65"/>
      <c r="C835" s="65"/>
      <c r="D835" s="65"/>
      <c r="E835" s="65"/>
      <c r="G835" s="65"/>
      <c r="H835" s="65"/>
      <c r="I835" s="355"/>
      <c r="J835" s="355"/>
      <c r="K835" s="223"/>
      <c r="L835" s="65"/>
      <c r="M835" s="223"/>
      <c r="N835" s="65"/>
      <c r="O835" s="285"/>
      <c r="P835" s="65"/>
      <c r="Q835" s="65"/>
    </row>
    <row r="836">
      <c r="A836" s="65"/>
      <c r="B836" s="65"/>
      <c r="C836" s="65"/>
      <c r="D836" s="65"/>
      <c r="E836" s="65"/>
      <c r="G836" s="65"/>
      <c r="H836" s="65"/>
      <c r="I836" s="355"/>
      <c r="J836" s="355"/>
      <c r="K836" s="223"/>
      <c r="L836" s="65"/>
      <c r="M836" s="223"/>
      <c r="N836" s="65"/>
      <c r="O836" s="285"/>
      <c r="P836" s="65"/>
      <c r="Q836" s="65"/>
    </row>
    <row r="837">
      <c r="A837" s="65"/>
      <c r="B837" s="65"/>
      <c r="C837" s="65"/>
      <c r="D837" s="65"/>
      <c r="E837" s="65"/>
      <c r="G837" s="65"/>
      <c r="H837" s="65"/>
      <c r="I837" s="355"/>
      <c r="J837" s="355"/>
      <c r="K837" s="223"/>
      <c r="L837" s="65"/>
      <c r="M837" s="223"/>
      <c r="N837" s="65"/>
      <c r="O837" s="285"/>
      <c r="P837" s="65"/>
      <c r="Q837" s="65"/>
    </row>
    <row r="838">
      <c r="A838" s="65"/>
      <c r="B838" s="65"/>
      <c r="C838" s="65"/>
      <c r="D838" s="65"/>
      <c r="E838" s="65"/>
      <c r="G838" s="65"/>
      <c r="H838" s="65"/>
      <c r="I838" s="355"/>
      <c r="J838" s="355"/>
      <c r="K838" s="223"/>
      <c r="L838" s="65"/>
      <c r="M838" s="223"/>
      <c r="N838" s="65"/>
      <c r="O838" s="285"/>
      <c r="P838" s="65"/>
      <c r="Q838" s="65"/>
    </row>
    <row r="839">
      <c r="A839" s="65"/>
      <c r="B839" s="65"/>
      <c r="C839" s="65"/>
      <c r="D839" s="65"/>
      <c r="E839" s="65"/>
      <c r="G839" s="65"/>
      <c r="H839" s="65"/>
      <c r="I839" s="355"/>
      <c r="J839" s="355"/>
      <c r="K839" s="223"/>
      <c r="L839" s="65"/>
      <c r="M839" s="223"/>
      <c r="N839" s="65"/>
      <c r="O839" s="285"/>
      <c r="P839" s="65"/>
      <c r="Q839" s="65"/>
    </row>
    <row r="840">
      <c r="A840" s="65"/>
      <c r="B840" s="65"/>
      <c r="C840" s="65"/>
      <c r="D840" s="65"/>
      <c r="E840" s="65"/>
      <c r="G840" s="65"/>
      <c r="H840" s="65"/>
      <c r="I840" s="355"/>
      <c r="J840" s="355"/>
      <c r="K840" s="223"/>
      <c r="L840" s="65"/>
      <c r="M840" s="223"/>
      <c r="N840" s="65"/>
      <c r="O840" s="285"/>
      <c r="P840" s="65"/>
      <c r="Q840" s="65"/>
    </row>
    <row r="841">
      <c r="A841" s="65"/>
      <c r="B841" s="65"/>
      <c r="C841" s="65"/>
      <c r="D841" s="65"/>
      <c r="E841" s="65"/>
      <c r="G841" s="65"/>
      <c r="H841" s="65"/>
      <c r="I841" s="355"/>
      <c r="J841" s="355"/>
      <c r="K841" s="223"/>
      <c r="L841" s="65"/>
      <c r="M841" s="223"/>
      <c r="N841" s="65"/>
      <c r="O841" s="285"/>
      <c r="P841" s="65"/>
      <c r="Q841" s="65"/>
    </row>
    <row r="842">
      <c r="A842" s="65"/>
      <c r="B842" s="65"/>
      <c r="C842" s="65"/>
      <c r="D842" s="65"/>
      <c r="E842" s="65"/>
      <c r="G842" s="65"/>
      <c r="H842" s="65"/>
      <c r="I842" s="355"/>
      <c r="J842" s="355"/>
      <c r="K842" s="223"/>
      <c r="L842" s="65"/>
      <c r="M842" s="223"/>
      <c r="N842" s="65"/>
      <c r="O842" s="285"/>
      <c r="P842" s="65"/>
      <c r="Q842" s="65"/>
    </row>
    <row r="843">
      <c r="A843" s="65"/>
      <c r="B843" s="65"/>
      <c r="C843" s="65"/>
      <c r="D843" s="65"/>
      <c r="E843" s="65"/>
      <c r="G843" s="65"/>
      <c r="H843" s="65"/>
      <c r="I843" s="355"/>
      <c r="J843" s="355"/>
      <c r="K843" s="223"/>
      <c r="L843" s="65"/>
      <c r="M843" s="223"/>
      <c r="N843" s="65"/>
      <c r="O843" s="285"/>
      <c r="P843" s="65"/>
      <c r="Q843" s="65"/>
    </row>
    <row r="844">
      <c r="A844" s="65"/>
      <c r="B844" s="65"/>
      <c r="C844" s="65"/>
      <c r="D844" s="65"/>
      <c r="E844" s="65"/>
      <c r="G844" s="65"/>
      <c r="H844" s="65"/>
      <c r="I844" s="355"/>
      <c r="J844" s="355"/>
      <c r="K844" s="223"/>
      <c r="L844" s="65"/>
      <c r="M844" s="223"/>
      <c r="N844" s="65"/>
      <c r="O844" s="285"/>
      <c r="P844" s="65"/>
      <c r="Q844" s="65"/>
    </row>
    <row r="845">
      <c r="A845" s="65"/>
      <c r="B845" s="65"/>
      <c r="C845" s="65"/>
      <c r="D845" s="65"/>
      <c r="E845" s="65"/>
      <c r="G845" s="65"/>
      <c r="H845" s="65"/>
      <c r="I845" s="355"/>
      <c r="J845" s="355"/>
      <c r="K845" s="223"/>
      <c r="L845" s="65"/>
      <c r="M845" s="223"/>
      <c r="N845" s="65"/>
      <c r="O845" s="285"/>
      <c r="P845" s="65"/>
      <c r="Q845" s="65"/>
    </row>
    <row r="846">
      <c r="A846" s="65"/>
      <c r="B846" s="65"/>
      <c r="C846" s="65"/>
      <c r="D846" s="65"/>
      <c r="E846" s="65"/>
      <c r="G846" s="65"/>
      <c r="H846" s="65"/>
      <c r="I846" s="355"/>
      <c r="J846" s="355"/>
      <c r="K846" s="223"/>
      <c r="L846" s="65"/>
      <c r="M846" s="223"/>
      <c r="N846" s="65"/>
      <c r="O846" s="285"/>
      <c r="P846" s="65"/>
      <c r="Q846" s="65"/>
    </row>
    <row r="847">
      <c r="A847" s="65"/>
      <c r="B847" s="65"/>
      <c r="C847" s="65"/>
      <c r="D847" s="65"/>
      <c r="E847" s="65"/>
      <c r="G847" s="65"/>
      <c r="H847" s="65"/>
      <c r="I847" s="355"/>
      <c r="J847" s="355"/>
      <c r="K847" s="223"/>
      <c r="L847" s="65"/>
      <c r="M847" s="223"/>
      <c r="N847" s="65"/>
      <c r="O847" s="285"/>
      <c r="P847" s="65"/>
      <c r="Q847" s="65"/>
    </row>
    <row r="848">
      <c r="A848" s="65"/>
      <c r="B848" s="65"/>
      <c r="C848" s="65"/>
      <c r="D848" s="65"/>
      <c r="E848" s="65"/>
      <c r="G848" s="65"/>
      <c r="H848" s="65"/>
      <c r="I848" s="355"/>
      <c r="J848" s="355"/>
      <c r="K848" s="223"/>
      <c r="L848" s="65"/>
      <c r="M848" s="223"/>
      <c r="N848" s="65"/>
      <c r="O848" s="285"/>
      <c r="P848" s="65"/>
      <c r="Q848" s="65"/>
    </row>
    <row r="849">
      <c r="A849" s="65"/>
      <c r="B849" s="65"/>
      <c r="C849" s="65"/>
      <c r="D849" s="65"/>
      <c r="E849" s="65"/>
      <c r="G849" s="65"/>
      <c r="H849" s="65"/>
      <c r="I849" s="355"/>
      <c r="J849" s="355"/>
      <c r="K849" s="223"/>
      <c r="L849" s="65"/>
      <c r="M849" s="223"/>
      <c r="N849" s="65"/>
      <c r="O849" s="285"/>
      <c r="P849" s="65"/>
      <c r="Q849" s="65"/>
    </row>
    <row r="850">
      <c r="A850" s="65"/>
      <c r="B850" s="65"/>
      <c r="C850" s="65"/>
      <c r="D850" s="65"/>
      <c r="E850" s="65"/>
      <c r="G850" s="65"/>
      <c r="H850" s="65"/>
      <c r="I850" s="355"/>
      <c r="J850" s="355"/>
      <c r="K850" s="223"/>
      <c r="L850" s="65"/>
      <c r="M850" s="223"/>
      <c r="N850" s="65"/>
      <c r="O850" s="285"/>
      <c r="P850" s="65"/>
      <c r="Q850" s="65"/>
    </row>
    <row r="851">
      <c r="A851" s="65"/>
      <c r="B851" s="65"/>
      <c r="C851" s="65"/>
      <c r="D851" s="65"/>
      <c r="E851" s="65"/>
      <c r="G851" s="65"/>
      <c r="H851" s="65"/>
      <c r="I851" s="355"/>
      <c r="J851" s="355"/>
      <c r="K851" s="223"/>
      <c r="L851" s="65"/>
      <c r="M851" s="223"/>
      <c r="N851" s="65"/>
      <c r="O851" s="285"/>
      <c r="P851" s="65"/>
      <c r="Q851" s="65"/>
    </row>
    <row r="852">
      <c r="A852" s="65"/>
      <c r="B852" s="65"/>
      <c r="C852" s="65"/>
      <c r="D852" s="65"/>
      <c r="E852" s="65"/>
      <c r="G852" s="65"/>
      <c r="H852" s="65"/>
      <c r="I852" s="355"/>
      <c r="J852" s="355"/>
      <c r="K852" s="223"/>
      <c r="L852" s="65"/>
      <c r="M852" s="223"/>
      <c r="N852" s="65"/>
      <c r="O852" s="285"/>
      <c r="P852" s="65"/>
      <c r="Q852" s="65"/>
    </row>
    <row r="853">
      <c r="A853" s="65"/>
      <c r="B853" s="65"/>
      <c r="C853" s="65"/>
      <c r="D853" s="65"/>
      <c r="E853" s="65"/>
      <c r="G853" s="65"/>
      <c r="H853" s="65"/>
      <c r="I853" s="355"/>
      <c r="J853" s="355"/>
      <c r="K853" s="223"/>
      <c r="L853" s="65"/>
      <c r="M853" s="223"/>
      <c r="N853" s="65"/>
      <c r="O853" s="285"/>
      <c r="P853" s="65"/>
      <c r="Q853" s="65"/>
    </row>
    <row r="854">
      <c r="A854" s="65"/>
      <c r="B854" s="65"/>
      <c r="C854" s="65"/>
      <c r="D854" s="65"/>
      <c r="E854" s="65"/>
      <c r="G854" s="65"/>
      <c r="H854" s="65"/>
      <c r="I854" s="355"/>
      <c r="J854" s="355"/>
      <c r="K854" s="223"/>
      <c r="L854" s="65"/>
      <c r="M854" s="223"/>
      <c r="N854" s="65"/>
      <c r="O854" s="285"/>
      <c r="P854" s="65"/>
      <c r="Q854" s="65"/>
    </row>
    <row r="855">
      <c r="A855" s="65"/>
      <c r="B855" s="65"/>
      <c r="C855" s="65"/>
      <c r="D855" s="65"/>
      <c r="E855" s="65"/>
      <c r="G855" s="65"/>
      <c r="H855" s="65"/>
      <c r="I855" s="355"/>
      <c r="J855" s="355"/>
      <c r="K855" s="223"/>
      <c r="L855" s="65"/>
      <c r="M855" s="223"/>
      <c r="N855" s="65"/>
      <c r="O855" s="285"/>
      <c r="P855" s="65"/>
      <c r="Q855" s="65"/>
    </row>
    <row r="856">
      <c r="A856" s="65"/>
      <c r="B856" s="65"/>
      <c r="C856" s="65"/>
      <c r="D856" s="65"/>
      <c r="E856" s="65"/>
      <c r="G856" s="65"/>
      <c r="H856" s="65"/>
      <c r="I856" s="355"/>
      <c r="J856" s="355"/>
      <c r="K856" s="223"/>
      <c r="L856" s="65"/>
      <c r="M856" s="223"/>
      <c r="N856" s="65"/>
      <c r="O856" s="285"/>
      <c r="P856" s="65"/>
      <c r="Q856" s="65"/>
    </row>
    <row r="857">
      <c r="A857" s="65"/>
      <c r="B857" s="65"/>
      <c r="C857" s="65"/>
      <c r="D857" s="65"/>
      <c r="E857" s="65"/>
      <c r="G857" s="65"/>
      <c r="H857" s="65"/>
      <c r="I857" s="355"/>
      <c r="J857" s="355"/>
      <c r="K857" s="223"/>
      <c r="L857" s="65"/>
      <c r="M857" s="223"/>
      <c r="N857" s="65"/>
      <c r="O857" s="285"/>
      <c r="P857" s="65"/>
      <c r="Q857" s="65"/>
    </row>
    <row r="858">
      <c r="A858" s="65"/>
      <c r="B858" s="65"/>
      <c r="C858" s="65"/>
      <c r="D858" s="65"/>
      <c r="E858" s="65"/>
      <c r="G858" s="65"/>
      <c r="H858" s="65"/>
      <c r="I858" s="355"/>
      <c r="J858" s="355"/>
      <c r="K858" s="223"/>
      <c r="L858" s="65"/>
      <c r="M858" s="223"/>
      <c r="N858" s="65"/>
      <c r="O858" s="285"/>
      <c r="P858" s="65"/>
      <c r="Q858" s="65"/>
    </row>
    <row r="859">
      <c r="A859" s="65"/>
      <c r="B859" s="65"/>
      <c r="C859" s="65"/>
      <c r="D859" s="65"/>
      <c r="E859" s="65"/>
      <c r="G859" s="65"/>
      <c r="H859" s="65"/>
      <c r="I859" s="355"/>
      <c r="J859" s="355"/>
      <c r="K859" s="223"/>
      <c r="L859" s="65"/>
      <c r="M859" s="223"/>
      <c r="N859" s="65"/>
      <c r="O859" s="285"/>
      <c r="P859" s="65"/>
      <c r="Q859" s="65"/>
    </row>
    <row r="860">
      <c r="A860" s="65"/>
      <c r="B860" s="65"/>
      <c r="C860" s="65"/>
      <c r="D860" s="65"/>
      <c r="E860" s="65"/>
      <c r="G860" s="65"/>
      <c r="H860" s="65"/>
      <c r="I860" s="355"/>
      <c r="J860" s="355"/>
      <c r="K860" s="223"/>
      <c r="L860" s="65"/>
      <c r="M860" s="223"/>
      <c r="N860" s="65"/>
      <c r="O860" s="285"/>
      <c r="P860" s="65"/>
      <c r="Q860" s="65"/>
    </row>
    <row r="861">
      <c r="A861" s="65"/>
      <c r="B861" s="65"/>
      <c r="C861" s="65"/>
      <c r="D861" s="65"/>
      <c r="E861" s="65"/>
      <c r="G861" s="65"/>
      <c r="H861" s="65"/>
      <c r="I861" s="355"/>
      <c r="J861" s="355"/>
      <c r="K861" s="223"/>
      <c r="L861" s="65"/>
      <c r="M861" s="223"/>
      <c r="N861" s="65"/>
      <c r="O861" s="285"/>
      <c r="P861" s="65"/>
      <c r="Q861" s="65"/>
    </row>
    <row r="862">
      <c r="A862" s="65"/>
      <c r="B862" s="65"/>
      <c r="C862" s="65"/>
      <c r="D862" s="65"/>
      <c r="E862" s="65"/>
      <c r="G862" s="65"/>
      <c r="H862" s="65"/>
      <c r="I862" s="355"/>
      <c r="J862" s="355"/>
      <c r="K862" s="223"/>
      <c r="L862" s="65"/>
      <c r="M862" s="223"/>
      <c r="N862" s="65"/>
      <c r="O862" s="285"/>
      <c r="P862" s="65"/>
      <c r="Q862" s="65"/>
    </row>
    <row r="863">
      <c r="A863" s="65"/>
      <c r="B863" s="65"/>
      <c r="C863" s="65"/>
      <c r="D863" s="65"/>
      <c r="E863" s="65"/>
      <c r="G863" s="65"/>
      <c r="H863" s="65"/>
      <c r="I863" s="355"/>
      <c r="J863" s="355"/>
      <c r="K863" s="223"/>
      <c r="L863" s="65"/>
      <c r="M863" s="223"/>
      <c r="N863" s="65"/>
      <c r="O863" s="285"/>
      <c r="P863" s="65"/>
      <c r="Q863" s="65"/>
    </row>
    <row r="864">
      <c r="A864" s="65"/>
      <c r="B864" s="65"/>
      <c r="C864" s="65"/>
      <c r="D864" s="65"/>
      <c r="E864" s="65"/>
      <c r="G864" s="65"/>
      <c r="H864" s="65"/>
      <c r="I864" s="355"/>
      <c r="J864" s="355"/>
      <c r="K864" s="223"/>
      <c r="L864" s="65"/>
      <c r="M864" s="223"/>
      <c r="N864" s="65"/>
      <c r="O864" s="285"/>
      <c r="P864" s="65"/>
      <c r="Q864" s="65"/>
    </row>
    <row r="865">
      <c r="A865" s="65"/>
      <c r="B865" s="65"/>
      <c r="C865" s="65"/>
      <c r="D865" s="65"/>
      <c r="E865" s="65"/>
      <c r="G865" s="65"/>
      <c r="H865" s="65"/>
      <c r="I865" s="355"/>
      <c r="J865" s="355"/>
      <c r="K865" s="223"/>
      <c r="L865" s="65"/>
      <c r="M865" s="223"/>
      <c r="N865" s="65"/>
      <c r="O865" s="285"/>
      <c r="P865" s="65"/>
      <c r="Q865" s="65"/>
    </row>
    <row r="866">
      <c r="A866" s="65"/>
      <c r="B866" s="65"/>
      <c r="C866" s="65"/>
      <c r="D866" s="65"/>
      <c r="E866" s="65"/>
      <c r="G866" s="65"/>
      <c r="H866" s="65"/>
      <c r="I866" s="355"/>
      <c r="J866" s="355"/>
      <c r="K866" s="223"/>
      <c r="L866" s="65"/>
      <c r="M866" s="223"/>
      <c r="N866" s="65"/>
      <c r="O866" s="285"/>
      <c r="P866" s="65"/>
      <c r="Q866" s="65"/>
    </row>
    <row r="867">
      <c r="A867" s="65"/>
      <c r="B867" s="65"/>
      <c r="C867" s="65"/>
      <c r="D867" s="65"/>
      <c r="E867" s="65"/>
      <c r="G867" s="65"/>
      <c r="H867" s="65"/>
      <c r="I867" s="355"/>
      <c r="J867" s="355"/>
      <c r="K867" s="223"/>
      <c r="L867" s="65"/>
      <c r="M867" s="223"/>
      <c r="N867" s="65"/>
      <c r="O867" s="285"/>
      <c r="P867" s="65"/>
      <c r="Q867" s="65"/>
    </row>
    <row r="868">
      <c r="A868" s="65"/>
      <c r="B868" s="65"/>
      <c r="C868" s="65"/>
      <c r="D868" s="65"/>
      <c r="E868" s="65"/>
      <c r="G868" s="65"/>
      <c r="H868" s="65"/>
      <c r="I868" s="355"/>
      <c r="J868" s="355"/>
      <c r="K868" s="223"/>
      <c r="L868" s="65"/>
      <c r="M868" s="223"/>
      <c r="N868" s="65"/>
      <c r="O868" s="285"/>
      <c r="P868" s="65"/>
      <c r="Q868" s="65"/>
    </row>
    <row r="869">
      <c r="A869" s="65"/>
      <c r="B869" s="65"/>
      <c r="C869" s="65"/>
      <c r="D869" s="65"/>
      <c r="E869" s="65"/>
      <c r="G869" s="65"/>
      <c r="H869" s="65"/>
      <c r="I869" s="355"/>
      <c r="J869" s="355"/>
      <c r="K869" s="223"/>
      <c r="L869" s="65"/>
      <c r="M869" s="223"/>
      <c r="N869" s="65"/>
      <c r="O869" s="285"/>
      <c r="P869" s="65"/>
      <c r="Q869" s="65"/>
    </row>
    <row r="870">
      <c r="A870" s="65"/>
      <c r="B870" s="65"/>
      <c r="C870" s="65"/>
      <c r="D870" s="65"/>
      <c r="E870" s="65"/>
      <c r="G870" s="65"/>
      <c r="H870" s="65"/>
      <c r="I870" s="355"/>
      <c r="J870" s="355"/>
      <c r="K870" s="223"/>
      <c r="L870" s="65"/>
      <c r="M870" s="223"/>
      <c r="N870" s="65"/>
      <c r="O870" s="285"/>
      <c r="P870" s="65"/>
      <c r="Q870" s="65"/>
    </row>
    <row r="871">
      <c r="A871" s="65"/>
      <c r="B871" s="65"/>
      <c r="C871" s="65"/>
      <c r="D871" s="65"/>
      <c r="E871" s="65"/>
      <c r="G871" s="65"/>
      <c r="H871" s="65"/>
      <c r="I871" s="355"/>
      <c r="J871" s="355"/>
      <c r="K871" s="223"/>
      <c r="L871" s="65"/>
      <c r="M871" s="223"/>
      <c r="N871" s="65"/>
      <c r="O871" s="285"/>
      <c r="P871" s="65"/>
      <c r="Q871" s="65"/>
    </row>
    <row r="872">
      <c r="A872" s="65"/>
      <c r="B872" s="65"/>
      <c r="C872" s="65"/>
      <c r="D872" s="65"/>
      <c r="E872" s="65"/>
      <c r="G872" s="65"/>
      <c r="H872" s="65"/>
      <c r="I872" s="355"/>
      <c r="J872" s="355"/>
      <c r="K872" s="223"/>
      <c r="L872" s="65"/>
      <c r="M872" s="223"/>
      <c r="N872" s="65"/>
      <c r="O872" s="285"/>
      <c r="P872" s="65"/>
      <c r="Q872" s="65"/>
    </row>
    <row r="873">
      <c r="A873" s="65"/>
      <c r="B873" s="65"/>
      <c r="C873" s="65"/>
      <c r="D873" s="65"/>
      <c r="E873" s="65"/>
      <c r="G873" s="65"/>
      <c r="H873" s="65"/>
      <c r="I873" s="355"/>
      <c r="J873" s="355"/>
      <c r="K873" s="223"/>
      <c r="L873" s="65"/>
      <c r="M873" s="223"/>
      <c r="N873" s="65"/>
      <c r="O873" s="285"/>
      <c r="P873" s="65"/>
      <c r="Q873" s="65"/>
    </row>
    <row r="874">
      <c r="A874" s="65"/>
      <c r="B874" s="65"/>
      <c r="C874" s="65"/>
      <c r="D874" s="65"/>
      <c r="E874" s="65"/>
      <c r="G874" s="65"/>
      <c r="H874" s="65"/>
      <c r="I874" s="355"/>
      <c r="J874" s="355"/>
      <c r="K874" s="223"/>
      <c r="L874" s="65"/>
      <c r="M874" s="223"/>
      <c r="N874" s="65"/>
      <c r="O874" s="285"/>
      <c r="P874" s="65"/>
      <c r="Q874" s="65"/>
    </row>
    <row r="875">
      <c r="A875" s="65"/>
      <c r="B875" s="65"/>
      <c r="C875" s="65"/>
      <c r="D875" s="65"/>
      <c r="E875" s="65"/>
      <c r="G875" s="65"/>
      <c r="H875" s="65"/>
      <c r="I875" s="355"/>
      <c r="J875" s="355"/>
      <c r="K875" s="223"/>
      <c r="L875" s="65"/>
      <c r="M875" s="223"/>
      <c r="N875" s="65"/>
      <c r="O875" s="285"/>
      <c r="P875" s="65"/>
      <c r="Q875" s="65"/>
    </row>
    <row r="876">
      <c r="A876" s="65"/>
      <c r="B876" s="65"/>
      <c r="C876" s="65"/>
      <c r="D876" s="65"/>
      <c r="E876" s="65"/>
      <c r="G876" s="65"/>
      <c r="H876" s="65"/>
      <c r="I876" s="355"/>
      <c r="J876" s="355"/>
      <c r="K876" s="223"/>
      <c r="L876" s="65"/>
      <c r="M876" s="223"/>
      <c r="N876" s="65"/>
      <c r="O876" s="285"/>
      <c r="P876" s="65"/>
      <c r="Q876" s="65"/>
    </row>
    <row r="877">
      <c r="A877" s="65"/>
      <c r="B877" s="65"/>
      <c r="C877" s="65"/>
      <c r="D877" s="65"/>
      <c r="E877" s="65"/>
      <c r="G877" s="65"/>
      <c r="H877" s="65"/>
      <c r="I877" s="355"/>
      <c r="J877" s="355"/>
      <c r="K877" s="223"/>
      <c r="L877" s="65"/>
      <c r="M877" s="223"/>
      <c r="N877" s="65"/>
      <c r="O877" s="285"/>
      <c r="P877" s="65"/>
      <c r="Q877" s="65"/>
    </row>
    <row r="878">
      <c r="A878" s="65"/>
      <c r="B878" s="65"/>
      <c r="C878" s="65"/>
      <c r="D878" s="65"/>
      <c r="E878" s="65"/>
      <c r="G878" s="65"/>
      <c r="H878" s="65"/>
      <c r="I878" s="355"/>
      <c r="J878" s="355"/>
      <c r="K878" s="223"/>
      <c r="L878" s="65"/>
      <c r="M878" s="223"/>
      <c r="N878" s="65"/>
      <c r="O878" s="285"/>
      <c r="P878" s="65"/>
      <c r="Q878" s="65"/>
    </row>
    <row r="879">
      <c r="A879" s="65"/>
      <c r="B879" s="65"/>
      <c r="C879" s="65"/>
      <c r="D879" s="65"/>
      <c r="E879" s="65"/>
      <c r="G879" s="65"/>
      <c r="H879" s="65"/>
      <c r="I879" s="355"/>
      <c r="J879" s="355"/>
      <c r="K879" s="223"/>
      <c r="L879" s="65"/>
      <c r="M879" s="223"/>
      <c r="N879" s="65"/>
      <c r="O879" s="285"/>
      <c r="P879" s="65"/>
      <c r="Q879" s="65"/>
    </row>
    <row r="880">
      <c r="A880" s="65"/>
      <c r="B880" s="65"/>
      <c r="C880" s="65"/>
      <c r="D880" s="65"/>
      <c r="E880" s="65"/>
      <c r="G880" s="65"/>
      <c r="H880" s="65"/>
      <c r="I880" s="355"/>
      <c r="J880" s="355"/>
      <c r="K880" s="223"/>
      <c r="L880" s="65"/>
      <c r="M880" s="223"/>
      <c r="N880" s="65"/>
      <c r="O880" s="285"/>
      <c r="P880" s="65"/>
      <c r="Q880" s="65"/>
    </row>
    <row r="881">
      <c r="A881" s="65"/>
      <c r="B881" s="65"/>
      <c r="C881" s="65"/>
      <c r="D881" s="65"/>
      <c r="E881" s="65"/>
      <c r="G881" s="65"/>
      <c r="H881" s="65"/>
      <c r="I881" s="355"/>
      <c r="J881" s="355"/>
      <c r="K881" s="223"/>
      <c r="L881" s="65"/>
      <c r="M881" s="223"/>
      <c r="N881" s="65"/>
      <c r="O881" s="285"/>
      <c r="P881" s="65"/>
      <c r="Q881" s="65"/>
    </row>
    <row r="882">
      <c r="A882" s="65"/>
      <c r="B882" s="65"/>
      <c r="C882" s="65"/>
      <c r="D882" s="65"/>
      <c r="E882" s="65"/>
      <c r="G882" s="65"/>
      <c r="H882" s="65"/>
      <c r="I882" s="355"/>
      <c r="J882" s="355"/>
      <c r="K882" s="223"/>
      <c r="L882" s="65"/>
      <c r="M882" s="223"/>
      <c r="N882" s="65"/>
      <c r="O882" s="285"/>
      <c r="P882" s="65"/>
      <c r="Q882" s="65"/>
    </row>
    <row r="883">
      <c r="A883" s="65"/>
      <c r="B883" s="65"/>
      <c r="C883" s="65"/>
      <c r="D883" s="65"/>
      <c r="E883" s="65"/>
      <c r="G883" s="65"/>
      <c r="H883" s="65"/>
      <c r="I883" s="355"/>
      <c r="J883" s="355"/>
      <c r="K883" s="223"/>
      <c r="L883" s="65"/>
      <c r="M883" s="223"/>
      <c r="N883" s="65"/>
      <c r="O883" s="285"/>
      <c r="P883" s="65"/>
      <c r="Q883" s="65"/>
    </row>
    <row r="884">
      <c r="A884" s="65"/>
      <c r="B884" s="65"/>
      <c r="C884" s="65"/>
      <c r="D884" s="65"/>
      <c r="E884" s="65"/>
      <c r="G884" s="65"/>
      <c r="H884" s="65"/>
      <c r="I884" s="355"/>
      <c r="J884" s="355"/>
      <c r="K884" s="223"/>
      <c r="L884" s="65"/>
      <c r="M884" s="223"/>
      <c r="N884" s="65"/>
      <c r="O884" s="285"/>
      <c r="P884" s="65"/>
      <c r="Q884" s="65"/>
    </row>
    <row r="885">
      <c r="A885" s="65"/>
      <c r="B885" s="65"/>
      <c r="C885" s="65"/>
      <c r="D885" s="65"/>
      <c r="E885" s="65"/>
      <c r="G885" s="65"/>
      <c r="H885" s="65"/>
      <c r="I885" s="355"/>
      <c r="J885" s="355"/>
      <c r="K885" s="223"/>
      <c r="L885" s="65"/>
      <c r="M885" s="223"/>
      <c r="N885" s="65"/>
      <c r="O885" s="285"/>
      <c r="P885" s="65"/>
      <c r="Q885" s="65"/>
    </row>
    <row r="886">
      <c r="A886" s="65"/>
      <c r="B886" s="65"/>
      <c r="C886" s="65"/>
      <c r="D886" s="65"/>
      <c r="E886" s="65"/>
      <c r="G886" s="65"/>
      <c r="H886" s="65"/>
      <c r="I886" s="355"/>
      <c r="J886" s="355"/>
      <c r="K886" s="223"/>
      <c r="L886" s="65"/>
      <c r="M886" s="223"/>
      <c r="N886" s="65"/>
      <c r="O886" s="285"/>
      <c r="P886" s="65"/>
      <c r="Q886" s="65"/>
    </row>
    <row r="887">
      <c r="A887" s="65"/>
      <c r="B887" s="65"/>
      <c r="C887" s="65"/>
      <c r="D887" s="65"/>
      <c r="E887" s="65"/>
      <c r="G887" s="65"/>
      <c r="H887" s="65"/>
      <c r="I887" s="355"/>
      <c r="J887" s="355"/>
      <c r="K887" s="223"/>
      <c r="L887" s="65"/>
      <c r="M887" s="223"/>
      <c r="N887" s="65"/>
      <c r="O887" s="285"/>
      <c r="P887" s="65"/>
      <c r="Q887" s="65"/>
    </row>
    <row r="888">
      <c r="A888" s="65"/>
      <c r="B888" s="65"/>
      <c r="C888" s="65"/>
      <c r="D888" s="65"/>
      <c r="E888" s="65"/>
      <c r="G888" s="65"/>
      <c r="H888" s="65"/>
      <c r="I888" s="355"/>
      <c r="J888" s="355"/>
      <c r="K888" s="223"/>
      <c r="L888" s="65"/>
      <c r="M888" s="223"/>
      <c r="N888" s="65"/>
      <c r="O888" s="285"/>
      <c r="P888" s="65"/>
      <c r="Q888" s="65"/>
    </row>
    <row r="889">
      <c r="A889" s="65"/>
      <c r="B889" s="65"/>
      <c r="C889" s="65"/>
      <c r="D889" s="65"/>
      <c r="E889" s="65"/>
      <c r="G889" s="65"/>
      <c r="H889" s="65"/>
      <c r="I889" s="355"/>
      <c r="J889" s="355"/>
      <c r="K889" s="223"/>
      <c r="L889" s="65"/>
      <c r="M889" s="223"/>
      <c r="N889" s="65"/>
      <c r="O889" s="285"/>
      <c r="P889" s="65"/>
      <c r="Q889" s="65"/>
    </row>
    <row r="890">
      <c r="A890" s="65"/>
      <c r="B890" s="65"/>
      <c r="C890" s="65"/>
      <c r="D890" s="65"/>
      <c r="E890" s="65"/>
      <c r="G890" s="65"/>
      <c r="H890" s="65"/>
      <c r="I890" s="355"/>
      <c r="J890" s="355"/>
      <c r="K890" s="223"/>
      <c r="L890" s="65"/>
      <c r="M890" s="223"/>
      <c r="N890" s="65"/>
      <c r="O890" s="285"/>
      <c r="P890" s="65"/>
      <c r="Q890" s="65"/>
    </row>
    <row r="891">
      <c r="A891" s="65"/>
      <c r="B891" s="65"/>
      <c r="C891" s="65"/>
      <c r="D891" s="65"/>
      <c r="E891" s="65"/>
      <c r="G891" s="65"/>
      <c r="H891" s="65"/>
      <c r="I891" s="355"/>
      <c r="J891" s="355"/>
      <c r="K891" s="223"/>
      <c r="L891" s="65"/>
      <c r="M891" s="223"/>
      <c r="N891" s="65"/>
      <c r="O891" s="285"/>
      <c r="P891" s="65"/>
      <c r="Q891" s="65"/>
    </row>
    <row r="892">
      <c r="A892" s="65"/>
      <c r="B892" s="65"/>
      <c r="C892" s="65"/>
      <c r="D892" s="65"/>
      <c r="E892" s="65"/>
      <c r="G892" s="65"/>
      <c r="H892" s="65"/>
      <c r="I892" s="355"/>
      <c r="J892" s="355"/>
      <c r="K892" s="223"/>
      <c r="L892" s="65"/>
      <c r="M892" s="223"/>
      <c r="N892" s="65"/>
      <c r="O892" s="285"/>
      <c r="P892" s="65"/>
      <c r="Q892" s="65"/>
    </row>
    <row r="893">
      <c r="A893" s="65"/>
      <c r="B893" s="65"/>
      <c r="C893" s="65"/>
      <c r="D893" s="65"/>
      <c r="E893" s="65"/>
      <c r="G893" s="65"/>
      <c r="H893" s="65"/>
      <c r="I893" s="355"/>
      <c r="J893" s="355"/>
      <c r="K893" s="223"/>
      <c r="L893" s="65"/>
      <c r="M893" s="223"/>
      <c r="N893" s="65"/>
      <c r="O893" s="285"/>
      <c r="P893" s="65"/>
      <c r="Q893" s="65"/>
    </row>
    <row r="894">
      <c r="A894" s="65"/>
      <c r="B894" s="65"/>
      <c r="C894" s="65"/>
      <c r="D894" s="65"/>
      <c r="E894" s="65"/>
      <c r="G894" s="65"/>
      <c r="H894" s="65"/>
      <c r="I894" s="355"/>
      <c r="J894" s="355"/>
      <c r="K894" s="223"/>
      <c r="L894" s="65"/>
      <c r="M894" s="223"/>
      <c r="N894" s="65"/>
      <c r="O894" s="285"/>
      <c r="P894" s="65"/>
      <c r="Q894" s="65"/>
    </row>
    <row r="895">
      <c r="A895" s="65"/>
      <c r="B895" s="65"/>
      <c r="C895" s="65"/>
      <c r="D895" s="65"/>
      <c r="E895" s="65"/>
      <c r="G895" s="65"/>
      <c r="H895" s="65"/>
      <c r="I895" s="355"/>
      <c r="J895" s="355"/>
      <c r="K895" s="223"/>
      <c r="L895" s="65"/>
      <c r="M895" s="223"/>
      <c r="N895" s="65"/>
      <c r="O895" s="285"/>
      <c r="P895" s="65"/>
      <c r="Q895" s="65"/>
    </row>
    <row r="896">
      <c r="A896" s="65"/>
      <c r="B896" s="65"/>
      <c r="C896" s="65"/>
      <c r="D896" s="65"/>
      <c r="E896" s="65"/>
      <c r="G896" s="65"/>
      <c r="H896" s="65"/>
      <c r="I896" s="355"/>
      <c r="J896" s="355"/>
      <c r="K896" s="223"/>
      <c r="L896" s="65"/>
      <c r="M896" s="223"/>
      <c r="N896" s="65"/>
      <c r="O896" s="285"/>
      <c r="P896" s="65"/>
      <c r="Q896" s="65"/>
    </row>
    <row r="897">
      <c r="A897" s="65"/>
      <c r="B897" s="65"/>
      <c r="C897" s="65"/>
      <c r="D897" s="65"/>
      <c r="E897" s="65"/>
      <c r="G897" s="65"/>
      <c r="H897" s="65"/>
      <c r="I897" s="355"/>
      <c r="J897" s="355"/>
      <c r="K897" s="223"/>
      <c r="L897" s="65"/>
      <c r="M897" s="223"/>
      <c r="N897" s="65"/>
      <c r="O897" s="285"/>
      <c r="P897" s="65"/>
      <c r="Q897" s="65"/>
    </row>
    <row r="898">
      <c r="A898" s="65"/>
      <c r="B898" s="65"/>
      <c r="C898" s="65"/>
      <c r="D898" s="65"/>
      <c r="E898" s="65"/>
      <c r="G898" s="65"/>
      <c r="H898" s="65"/>
      <c r="I898" s="355"/>
      <c r="J898" s="355"/>
      <c r="K898" s="223"/>
      <c r="L898" s="65"/>
      <c r="M898" s="223"/>
      <c r="N898" s="65"/>
      <c r="O898" s="285"/>
      <c r="P898" s="65"/>
      <c r="Q898" s="65"/>
    </row>
    <row r="899">
      <c r="A899" s="65"/>
      <c r="B899" s="65"/>
      <c r="C899" s="65"/>
      <c r="D899" s="65"/>
      <c r="E899" s="65"/>
      <c r="G899" s="65"/>
      <c r="H899" s="65"/>
      <c r="I899" s="355"/>
      <c r="J899" s="355"/>
      <c r="K899" s="223"/>
      <c r="L899" s="65"/>
      <c r="M899" s="223"/>
      <c r="N899" s="65"/>
      <c r="O899" s="285"/>
      <c r="P899" s="65"/>
      <c r="Q899" s="65"/>
    </row>
    <row r="900">
      <c r="A900" s="65"/>
      <c r="B900" s="65"/>
      <c r="C900" s="65"/>
      <c r="D900" s="65"/>
      <c r="E900" s="65"/>
      <c r="G900" s="65"/>
      <c r="H900" s="65"/>
      <c r="I900" s="355"/>
      <c r="J900" s="355"/>
      <c r="K900" s="223"/>
      <c r="L900" s="65"/>
      <c r="M900" s="223"/>
      <c r="N900" s="65"/>
      <c r="O900" s="285"/>
      <c r="P900" s="65"/>
      <c r="Q900" s="65"/>
    </row>
    <row r="901">
      <c r="A901" s="65"/>
      <c r="B901" s="65"/>
      <c r="C901" s="65"/>
      <c r="D901" s="65"/>
      <c r="E901" s="65"/>
      <c r="G901" s="65"/>
      <c r="H901" s="65"/>
      <c r="I901" s="355"/>
      <c r="J901" s="355"/>
      <c r="K901" s="223"/>
      <c r="L901" s="65"/>
      <c r="M901" s="223"/>
      <c r="N901" s="65"/>
      <c r="O901" s="285"/>
      <c r="P901" s="65"/>
      <c r="Q901" s="65"/>
    </row>
    <row r="902">
      <c r="A902" s="65"/>
      <c r="B902" s="65"/>
      <c r="C902" s="65"/>
      <c r="D902" s="65"/>
      <c r="E902" s="65"/>
      <c r="G902" s="65"/>
      <c r="H902" s="65"/>
      <c r="I902" s="355"/>
      <c r="J902" s="355"/>
      <c r="K902" s="223"/>
      <c r="L902" s="65"/>
      <c r="M902" s="223"/>
      <c r="N902" s="65"/>
      <c r="O902" s="285"/>
      <c r="P902" s="65"/>
      <c r="Q902" s="65"/>
    </row>
    <row r="903">
      <c r="A903" s="65"/>
      <c r="B903" s="65"/>
      <c r="C903" s="65"/>
      <c r="D903" s="65"/>
      <c r="E903" s="65"/>
      <c r="G903" s="65"/>
      <c r="H903" s="65"/>
      <c r="I903" s="355"/>
      <c r="J903" s="355"/>
      <c r="K903" s="223"/>
      <c r="L903" s="65"/>
      <c r="M903" s="223"/>
      <c r="N903" s="65"/>
      <c r="O903" s="285"/>
      <c r="P903" s="65"/>
      <c r="Q903" s="65"/>
    </row>
    <row r="904">
      <c r="A904" s="65"/>
      <c r="B904" s="65"/>
      <c r="C904" s="65"/>
      <c r="D904" s="65"/>
      <c r="E904" s="65"/>
      <c r="G904" s="65"/>
      <c r="H904" s="65"/>
      <c r="I904" s="355"/>
      <c r="J904" s="355"/>
      <c r="K904" s="223"/>
      <c r="L904" s="65"/>
      <c r="M904" s="223"/>
      <c r="N904" s="65"/>
      <c r="O904" s="285"/>
      <c r="P904" s="65"/>
      <c r="Q904" s="65"/>
    </row>
    <row r="905">
      <c r="A905" s="65"/>
      <c r="B905" s="65"/>
      <c r="C905" s="65"/>
      <c r="D905" s="65"/>
      <c r="E905" s="65"/>
      <c r="G905" s="65"/>
      <c r="H905" s="65"/>
      <c r="I905" s="355"/>
      <c r="J905" s="355"/>
      <c r="K905" s="223"/>
      <c r="L905" s="65"/>
      <c r="M905" s="223"/>
      <c r="N905" s="65"/>
      <c r="O905" s="285"/>
      <c r="P905" s="65"/>
      <c r="Q905" s="65"/>
    </row>
    <row r="906">
      <c r="A906" s="65"/>
      <c r="B906" s="65"/>
      <c r="C906" s="65"/>
      <c r="D906" s="65"/>
      <c r="E906" s="65"/>
      <c r="G906" s="65"/>
      <c r="H906" s="65"/>
      <c r="I906" s="355"/>
      <c r="J906" s="355"/>
      <c r="K906" s="223"/>
      <c r="L906" s="65"/>
      <c r="M906" s="223"/>
      <c r="N906" s="65"/>
      <c r="O906" s="285"/>
      <c r="P906" s="65"/>
      <c r="Q906" s="65"/>
    </row>
    <row r="907">
      <c r="A907" s="65"/>
      <c r="B907" s="65"/>
      <c r="C907" s="65"/>
      <c r="D907" s="65"/>
      <c r="E907" s="65"/>
      <c r="G907" s="65"/>
      <c r="H907" s="65"/>
      <c r="I907" s="355"/>
      <c r="J907" s="355"/>
      <c r="K907" s="223"/>
      <c r="L907" s="65"/>
      <c r="M907" s="223"/>
      <c r="N907" s="65"/>
      <c r="O907" s="285"/>
      <c r="P907" s="65"/>
      <c r="Q907" s="65"/>
    </row>
    <row r="908">
      <c r="A908" s="65"/>
      <c r="B908" s="65"/>
      <c r="C908" s="65"/>
      <c r="D908" s="65"/>
      <c r="E908" s="65"/>
      <c r="G908" s="65"/>
      <c r="H908" s="65"/>
      <c r="I908" s="355"/>
      <c r="J908" s="355"/>
      <c r="K908" s="223"/>
      <c r="L908" s="65"/>
      <c r="M908" s="223"/>
      <c r="N908" s="65"/>
      <c r="O908" s="285"/>
      <c r="P908" s="65"/>
      <c r="Q908" s="65"/>
    </row>
    <row r="909">
      <c r="A909" s="65"/>
      <c r="B909" s="65"/>
      <c r="C909" s="65"/>
      <c r="D909" s="65"/>
      <c r="E909" s="65"/>
      <c r="G909" s="65"/>
      <c r="H909" s="65"/>
      <c r="I909" s="355"/>
      <c r="J909" s="355"/>
      <c r="K909" s="223"/>
      <c r="L909" s="65"/>
      <c r="M909" s="223"/>
      <c r="N909" s="65"/>
      <c r="O909" s="285"/>
      <c r="P909" s="65"/>
      <c r="Q909" s="65"/>
    </row>
    <row r="910">
      <c r="A910" s="65"/>
      <c r="B910" s="65"/>
      <c r="C910" s="65"/>
      <c r="D910" s="65"/>
      <c r="E910" s="65"/>
      <c r="G910" s="65"/>
      <c r="H910" s="65"/>
      <c r="I910" s="355"/>
      <c r="J910" s="355"/>
      <c r="K910" s="223"/>
      <c r="L910" s="65"/>
      <c r="M910" s="223"/>
      <c r="N910" s="65"/>
      <c r="O910" s="285"/>
      <c r="P910" s="65"/>
      <c r="Q910" s="65"/>
    </row>
    <row r="911">
      <c r="A911" s="65"/>
      <c r="B911" s="65"/>
      <c r="C911" s="65"/>
      <c r="D911" s="65"/>
      <c r="E911" s="65"/>
      <c r="G911" s="65"/>
      <c r="H911" s="65"/>
      <c r="I911" s="355"/>
      <c r="J911" s="355"/>
      <c r="K911" s="223"/>
      <c r="L911" s="65"/>
      <c r="M911" s="223"/>
      <c r="N911" s="65"/>
      <c r="O911" s="285"/>
      <c r="P911" s="65"/>
      <c r="Q911" s="65"/>
    </row>
    <row r="912">
      <c r="A912" s="65"/>
      <c r="B912" s="65"/>
      <c r="C912" s="65"/>
      <c r="D912" s="65"/>
      <c r="E912" s="65"/>
      <c r="G912" s="65"/>
      <c r="H912" s="65"/>
      <c r="I912" s="355"/>
      <c r="J912" s="355"/>
      <c r="K912" s="223"/>
      <c r="L912" s="65"/>
      <c r="M912" s="223"/>
      <c r="N912" s="65"/>
      <c r="O912" s="285"/>
      <c r="P912" s="65"/>
      <c r="Q912" s="65"/>
    </row>
    <row r="913">
      <c r="A913" s="65"/>
      <c r="B913" s="65"/>
      <c r="C913" s="65"/>
      <c r="D913" s="65"/>
      <c r="E913" s="65"/>
      <c r="G913" s="65"/>
      <c r="H913" s="65"/>
      <c r="I913" s="355"/>
      <c r="J913" s="355"/>
      <c r="K913" s="223"/>
      <c r="L913" s="65"/>
      <c r="M913" s="223"/>
      <c r="N913" s="65"/>
      <c r="O913" s="285"/>
      <c r="P913" s="65"/>
      <c r="Q913" s="65"/>
    </row>
    <row r="914">
      <c r="A914" s="65"/>
      <c r="B914" s="65"/>
      <c r="C914" s="65"/>
      <c r="D914" s="65"/>
      <c r="E914" s="65"/>
      <c r="G914" s="65"/>
      <c r="H914" s="65"/>
      <c r="I914" s="355"/>
      <c r="J914" s="355"/>
      <c r="K914" s="223"/>
      <c r="L914" s="65"/>
      <c r="M914" s="223"/>
      <c r="N914" s="65"/>
      <c r="O914" s="285"/>
      <c r="P914" s="65"/>
      <c r="Q914" s="65"/>
    </row>
    <row r="915">
      <c r="A915" s="65"/>
      <c r="B915" s="65"/>
      <c r="C915" s="65"/>
      <c r="D915" s="65"/>
      <c r="E915" s="65"/>
      <c r="G915" s="65"/>
      <c r="H915" s="65"/>
      <c r="I915" s="355"/>
      <c r="J915" s="355"/>
      <c r="K915" s="223"/>
      <c r="L915" s="65"/>
      <c r="M915" s="223"/>
      <c r="N915" s="65"/>
      <c r="O915" s="285"/>
      <c r="P915" s="65"/>
      <c r="Q915" s="65"/>
    </row>
    <row r="916">
      <c r="A916" s="65"/>
      <c r="B916" s="65"/>
      <c r="C916" s="65"/>
      <c r="D916" s="65"/>
      <c r="E916" s="65"/>
      <c r="G916" s="65"/>
      <c r="H916" s="65"/>
      <c r="I916" s="355"/>
      <c r="J916" s="355"/>
      <c r="K916" s="223"/>
      <c r="L916" s="65"/>
      <c r="M916" s="223"/>
      <c r="N916" s="65"/>
      <c r="O916" s="285"/>
      <c r="P916" s="65"/>
      <c r="Q916" s="65"/>
    </row>
    <row r="917">
      <c r="A917" s="65"/>
      <c r="B917" s="65"/>
      <c r="C917" s="65"/>
      <c r="D917" s="65"/>
      <c r="E917" s="65"/>
      <c r="G917" s="65"/>
      <c r="H917" s="65"/>
      <c r="I917" s="355"/>
      <c r="J917" s="355"/>
      <c r="K917" s="223"/>
      <c r="L917" s="65"/>
      <c r="M917" s="223"/>
      <c r="N917" s="65"/>
      <c r="O917" s="285"/>
      <c r="P917" s="65"/>
      <c r="Q917" s="65"/>
    </row>
    <row r="918">
      <c r="A918" s="65"/>
      <c r="B918" s="65"/>
      <c r="C918" s="65"/>
      <c r="D918" s="65"/>
      <c r="E918" s="65"/>
      <c r="G918" s="65"/>
      <c r="H918" s="65"/>
      <c r="I918" s="355"/>
      <c r="J918" s="355"/>
      <c r="K918" s="223"/>
      <c r="L918" s="65"/>
      <c r="M918" s="223"/>
      <c r="N918" s="65"/>
      <c r="O918" s="285"/>
      <c r="P918" s="65"/>
      <c r="Q918" s="65"/>
    </row>
    <row r="919">
      <c r="A919" s="65"/>
      <c r="B919" s="65"/>
      <c r="C919" s="65"/>
      <c r="D919" s="65"/>
      <c r="E919" s="65"/>
      <c r="G919" s="65"/>
      <c r="H919" s="65"/>
      <c r="I919" s="355"/>
      <c r="J919" s="355"/>
      <c r="K919" s="223"/>
      <c r="L919" s="65"/>
      <c r="M919" s="223"/>
      <c r="N919" s="65"/>
      <c r="O919" s="285"/>
      <c r="P919" s="65"/>
      <c r="Q919" s="65"/>
    </row>
    <row r="920">
      <c r="A920" s="65"/>
      <c r="B920" s="65"/>
      <c r="C920" s="65"/>
      <c r="D920" s="65"/>
      <c r="E920" s="65"/>
      <c r="G920" s="65"/>
      <c r="H920" s="65"/>
      <c r="I920" s="355"/>
      <c r="J920" s="355"/>
      <c r="K920" s="223"/>
      <c r="L920" s="65"/>
      <c r="M920" s="223"/>
      <c r="N920" s="65"/>
      <c r="O920" s="285"/>
      <c r="P920" s="65"/>
      <c r="Q920" s="65"/>
    </row>
    <row r="921">
      <c r="A921" s="65"/>
      <c r="B921" s="65"/>
      <c r="C921" s="65"/>
      <c r="D921" s="65"/>
      <c r="E921" s="65"/>
      <c r="G921" s="65"/>
      <c r="H921" s="65"/>
      <c r="I921" s="355"/>
      <c r="J921" s="355"/>
      <c r="K921" s="223"/>
      <c r="L921" s="65"/>
      <c r="M921" s="223"/>
      <c r="N921" s="65"/>
      <c r="O921" s="285"/>
      <c r="P921" s="65"/>
      <c r="Q921" s="65"/>
    </row>
    <row r="922">
      <c r="A922" s="65"/>
      <c r="B922" s="65"/>
      <c r="C922" s="65"/>
      <c r="D922" s="65"/>
      <c r="E922" s="65"/>
      <c r="G922" s="65"/>
      <c r="H922" s="65"/>
      <c r="I922" s="355"/>
      <c r="J922" s="355"/>
      <c r="K922" s="223"/>
      <c r="L922" s="65"/>
      <c r="M922" s="223"/>
      <c r="N922" s="65"/>
      <c r="O922" s="285"/>
      <c r="P922" s="65"/>
      <c r="Q922" s="65"/>
    </row>
    <row r="923">
      <c r="A923" s="65"/>
      <c r="B923" s="65"/>
      <c r="C923" s="65"/>
      <c r="D923" s="65"/>
      <c r="E923" s="65"/>
      <c r="G923" s="65"/>
      <c r="H923" s="65"/>
      <c r="I923" s="355"/>
      <c r="J923" s="355"/>
      <c r="K923" s="223"/>
      <c r="L923" s="65"/>
      <c r="M923" s="223"/>
      <c r="N923" s="65"/>
      <c r="O923" s="285"/>
      <c r="P923" s="65"/>
      <c r="Q923" s="65"/>
    </row>
    <row r="924">
      <c r="A924" s="65"/>
      <c r="B924" s="65"/>
      <c r="C924" s="65"/>
      <c r="D924" s="65"/>
      <c r="E924" s="65"/>
      <c r="G924" s="65"/>
      <c r="H924" s="65"/>
      <c r="I924" s="355"/>
      <c r="J924" s="355"/>
      <c r="K924" s="223"/>
      <c r="L924" s="65"/>
      <c r="M924" s="223"/>
      <c r="N924" s="65"/>
      <c r="O924" s="285"/>
      <c r="P924" s="65"/>
      <c r="Q924" s="65"/>
    </row>
    <row r="925">
      <c r="A925" s="65"/>
      <c r="B925" s="65"/>
      <c r="C925" s="65"/>
      <c r="D925" s="65"/>
      <c r="E925" s="65"/>
      <c r="G925" s="65"/>
      <c r="H925" s="65"/>
      <c r="I925" s="355"/>
      <c r="J925" s="355"/>
      <c r="K925" s="223"/>
      <c r="L925" s="65"/>
      <c r="M925" s="223"/>
      <c r="N925" s="65"/>
      <c r="O925" s="285"/>
      <c r="P925" s="65"/>
      <c r="Q925" s="65"/>
    </row>
    <row r="926">
      <c r="A926" s="65"/>
      <c r="B926" s="65"/>
      <c r="C926" s="65"/>
      <c r="D926" s="65"/>
      <c r="E926" s="65"/>
      <c r="G926" s="65"/>
      <c r="H926" s="65"/>
      <c r="I926" s="355"/>
      <c r="J926" s="355"/>
      <c r="K926" s="223"/>
      <c r="L926" s="65"/>
      <c r="M926" s="223"/>
      <c r="N926" s="65"/>
      <c r="O926" s="285"/>
      <c r="P926" s="65"/>
      <c r="Q926" s="65"/>
    </row>
    <row r="927">
      <c r="A927" s="65"/>
      <c r="B927" s="65"/>
      <c r="C927" s="65"/>
      <c r="D927" s="65"/>
      <c r="E927" s="65"/>
      <c r="G927" s="65"/>
      <c r="H927" s="65"/>
      <c r="I927" s="355"/>
      <c r="J927" s="355"/>
      <c r="K927" s="223"/>
      <c r="L927" s="65"/>
      <c r="M927" s="223"/>
      <c r="N927" s="65"/>
      <c r="O927" s="285"/>
      <c r="P927" s="65"/>
      <c r="Q927" s="65"/>
    </row>
    <row r="928">
      <c r="A928" s="65"/>
      <c r="B928" s="65"/>
      <c r="C928" s="65"/>
      <c r="D928" s="65"/>
      <c r="E928" s="65"/>
      <c r="G928" s="65"/>
      <c r="H928" s="65"/>
      <c r="I928" s="355"/>
      <c r="J928" s="355"/>
      <c r="K928" s="223"/>
      <c r="L928" s="65"/>
      <c r="M928" s="223"/>
      <c r="N928" s="65"/>
      <c r="O928" s="285"/>
      <c r="P928" s="65"/>
      <c r="Q928" s="65"/>
    </row>
    <row r="929">
      <c r="A929" s="65"/>
      <c r="B929" s="65"/>
      <c r="C929" s="65"/>
      <c r="D929" s="65"/>
      <c r="E929" s="65"/>
      <c r="G929" s="65"/>
      <c r="H929" s="65"/>
      <c r="I929" s="355"/>
      <c r="J929" s="355"/>
      <c r="K929" s="223"/>
      <c r="L929" s="65"/>
      <c r="M929" s="223"/>
      <c r="N929" s="65"/>
      <c r="O929" s="285"/>
      <c r="P929" s="65"/>
      <c r="Q929" s="65"/>
    </row>
    <row r="930">
      <c r="A930" s="65"/>
      <c r="B930" s="65"/>
      <c r="C930" s="65"/>
      <c r="D930" s="65"/>
      <c r="E930" s="65"/>
      <c r="G930" s="65"/>
      <c r="H930" s="65"/>
      <c r="I930" s="355"/>
      <c r="J930" s="355"/>
      <c r="K930" s="223"/>
      <c r="L930" s="65"/>
      <c r="M930" s="223"/>
      <c r="N930" s="65"/>
      <c r="O930" s="285"/>
      <c r="P930" s="65"/>
      <c r="Q930" s="65"/>
    </row>
    <row r="931">
      <c r="A931" s="65"/>
      <c r="B931" s="65"/>
      <c r="C931" s="65"/>
      <c r="D931" s="65"/>
      <c r="E931" s="65"/>
      <c r="G931" s="65"/>
      <c r="H931" s="65"/>
      <c r="I931" s="355"/>
      <c r="J931" s="355"/>
      <c r="K931" s="223"/>
      <c r="L931" s="65"/>
      <c r="M931" s="223"/>
      <c r="N931" s="65"/>
      <c r="O931" s="285"/>
      <c r="P931" s="65"/>
      <c r="Q931" s="65"/>
    </row>
    <row r="932">
      <c r="A932" s="65"/>
      <c r="B932" s="65"/>
      <c r="C932" s="65"/>
      <c r="D932" s="65"/>
      <c r="E932" s="65"/>
      <c r="G932" s="65"/>
      <c r="H932" s="65"/>
      <c r="I932" s="355"/>
      <c r="J932" s="355"/>
      <c r="K932" s="223"/>
      <c r="L932" s="65"/>
      <c r="M932" s="223"/>
      <c r="N932" s="65"/>
      <c r="O932" s="285"/>
      <c r="P932" s="65"/>
      <c r="Q932" s="65"/>
    </row>
    <row r="933">
      <c r="A933" s="65"/>
      <c r="B933" s="65"/>
      <c r="C933" s="65"/>
      <c r="D933" s="65"/>
      <c r="E933" s="65"/>
      <c r="G933" s="65"/>
      <c r="H933" s="65"/>
      <c r="I933" s="355"/>
      <c r="J933" s="355"/>
      <c r="K933" s="223"/>
      <c r="L933" s="65"/>
      <c r="M933" s="223"/>
      <c r="N933" s="65"/>
      <c r="O933" s="285"/>
      <c r="P933" s="65"/>
      <c r="Q933" s="65"/>
    </row>
    <row r="934">
      <c r="A934" s="65"/>
      <c r="B934" s="65"/>
      <c r="C934" s="65"/>
      <c r="D934" s="65"/>
      <c r="E934" s="65"/>
      <c r="G934" s="65"/>
      <c r="H934" s="65"/>
      <c r="I934" s="355"/>
      <c r="J934" s="355"/>
      <c r="K934" s="223"/>
      <c r="L934" s="65"/>
      <c r="M934" s="223"/>
      <c r="N934" s="65"/>
      <c r="O934" s="285"/>
      <c r="P934" s="65"/>
      <c r="Q934" s="65"/>
    </row>
    <row r="935">
      <c r="A935" s="65"/>
      <c r="B935" s="65"/>
      <c r="C935" s="65"/>
      <c r="D935" s="65"/>
      <c r="E935" s="65"/>
      <c r="G935" s="65"/>
      <c r="H935" s="65"/>
      <c r="I935" s="355"/>
      <c r="J935" s="355"/>
      <c r="K935" s="223"/>
      <c r="L935" s="65"/>
      <c r="M935" s="223"/>
      <c r="N935" s="65"/>
      <c r="O935" s="285"/>
      <c r="P935" s="65"/>
      <c r="Q935" s="65"/>
    </row>
    <row r="936">
      <c r="A936" s="65"/>
      <c r="B936" s="65"/>
      <c r="C936" s="65"/>
      <c r="D936" s="65"/>
      <c r="E936" s="65"/>
      <c r="G936" s="65"/>
      <c r="H936" s="65"/>
      <c r="I936" s="355"/>
      <c r="J936" s="355"/>
      <c r="K936" s="223"/>
      <c r="L936" s="65"/>
      <c r="M936" s="223"/>
      <c r="N936" s="65"/>
      <c r="O936" s="285"/>
      <c r="P936" s="65"/>
      <c r="Q936" s="65"/>
    </row>
    <row r="937">
      <c r="A937" s="65"/>
      <c r="B937" s="65"/>
      <c r="C937" s="65"/>
      <c r="D937" s="65"/>
      <c r="E937" s="65"/>
      <c r="G937" s="65"/>
      <c r="H937" s="65"/>
      <c r="I937" s="355"/>
      <c r="J937" s="355"/>
      <c r="K937" s="223"/>
      <c r="L937" s="65"/>
      <c r="M937" s="223"/>
      <c r="N937" s="65"/>
      <c r="O937" s="285"/>
      <c r="P937" s="65"/>
      <c r="Q937" s="65"/>
    </row>
    <row r="938">
      <c r="A938" s="65"/>
      <c r="B938" s="65"/>
      <c r="C938" s="65"/>
      <c r="D938" s="65"/>
      <c r="E938" s="65"/>
      <c r="G938" s="65"/>
      <c r="H938" s="65"/>
      <c r="I938" s="355"/>
      <c r="J938" s="355"/>
      <c r="K938" s="223"/>
      <c r="L938" s="65"/>
      <c r="M938" s="223"/>
      <c r="N938" s="65"/>
      <c r="O938" s="285"/>
      <c r="P938" s="65"/>
      <c r="Q938" s="65"/>
    </row>
    <row r="939">
      <c r="A939" s="65"/>
      <c r="B939" s="65"/>
      <c r="C939" s="65"/>
      <c r="D939" s="65"/>
      <c r="E939" s="65"/>
      <c r="G939" s="65"/>
      <c r="H939" s="65"/>
      <c r="I939" s="355"/>
      <c r="J939" s="355"/>
      <c r="K939" s="223"/>
      <c r="L939" s="65"/>
      <c r="M939" s="223"/>
      <c r="N939" s="65"/>
      <c r="O939" s="285"/>
      <c r="P939" s="65"/>
      <c r="Q939" s="65"/>
    </row>
    <row r="940">
      <c r="A940" s="65"/>
      <c r="B940" s="65"/>
      <c r="C940" s="65"/>
      <c r="D940" s="65"/>
      <c r="E940" s="65"/>
      <c r="G940" s="65"/>
      <c r="H940" s="65"/>
      <c r="I940" s="355"/>
      <c r="J940" s="355"/>
      <c r="K940" s="223"/>
      <c r="L940" s="65"/>
      <c r="M940" s="223"/>
      <c r="N940" s="65"/>
      <c r="O940" s="285"/>
      <c r="P940" s="65"/>
      <c r="Q940" s="65"/>
    </row>
    <row r="941">
      <c r="A941" s="65"/>
      <c r="B941" s="65"/>
      <c r="C941" s="65"/>
      <c r="D941" s="65"/>
      <c r="E941" s="65"/>
      <c r="G941" s="65"/>
      <c r="H941" s="65"/>
      <c r="I941" s="355"/>
      <c r="J941" s="355"/>
      <c r="K941" s="223"/>
      <c r="L941" s="65"/>
      <c r="M941" s="223"/>
      <c r="N941" s="65"/>
      <c r="O941" s="285"/>
      <c r="P941" s="65"/>
      <c r="Q941" s="65"/>
    </row>
    <row r="942">
      <c r="A942" s="65"/>
      <c r="B942" s="65"/>
      <c r="C942" s="65"/>
      <c r="D942" s="65"/>
      <c r="E942" s="65"/>
      <c r="G942" s="65"/>
      <c r="H942" s="65"/>
      <c r="I942" s="355"/>
      <c r="J942" s="355"/>
      <c r="K942" s="223"/>
      <c r="L942" s="65"/>
      <c r="M942" s="223"/>
      <c r="N942" s="65"/>
      <c r="O942" s="285"/>
      <c r="P942" s="65"/>
      <c r="Q942" s="65"/>
    </row>
    <row r="943">
      <c r="A943" s="65"/>
      <c r="B943" s="65"/>
      <c r="C943" s="65"/>
      <c r="D943" s="65"/>
      <c r="E943" s="65"/>
      <c r="G943" s="65"/>
      <c r="H943" s="65"/>
      <c r="I943" s="355"/>
      <c r="J943" s="355"/>
      <c r="K943" s="223"/>
      <c r="L943" s="65"/>
      <c r="M943" s="223"/>
      <c r="N943" s="65"/>
      <c r="O943" s="285"/>
      <c r="P943" s="65"/>
      <c r="Q943" s="65"/>
    </row>
    <row r="944">
      <c r="A944" s="65"/>
      <c r="B944" s="65"/>
      <c r="C944" s="65"/>
      <c r="D944" s="65"/>
      <c r="E944" s="65"/>
      <c r="G944" s="65"/>
      <c r="H944" s="65"/>
      <c r="I944" s="355"/>
      <c r="J944" s="355"/>
      <c r="K944" s="223"/>
      <c r="L944" s="65"/>
      <c r="M944" s="223"/>
      <c r="N944" s="65"/>
      <c r="O944" s="285"/>
      <c r="P944" s="65"/>
      <c r="Q944" s="65"/>
    </row>
    <row r="945">
      <c r="A945" s="65"/>
      <c r="B945" s="65"/>
      <c r="C945" s="65"/>
      <c r="D945" s="65"/>
      <c r="E945" s="65"/>
      <c r="G945" s="65"/>
      <c r="H945" s="65"/>
      <c r="I945" s="355"/>
      <c r="J945" s="355"/>
      <c r="K945" s="223"/>
      <c r="L945" s="65"/>
      <c r="M945" s="223"/>
      <c r="N945" s="65"/>
      <c r="O945" s="285"/>
      <c r="P945" s="65"/>
      <c r="Q945" s="65"/>
    </row>
    <row r="946">
      <c r="A946" s="65"/>
      <c r="B946" s="65"/>
      <c r="C946" s="65"/>
      <c r="D946" s="65"/>
      <c r="E946" s="65"/>
      <c r="G946" s="65"/>
      <c r="H946" s="65"/>
      <c r="I946" s="355"/>
      <c r="J946" s="355"/>
      <c r="K946" s="223"/>
      <c r="L946" s="65"/>
      <c r="M946" s="223"/>
      <c r="N946" s="65"/>
      <c r="O946" s="285"/>
      <c r="P946" s="65"/>
      <c r="Q946" s="65"/>
    </row>
    <row r="947">
      <c r="A947" s="65"/>
      <c r="B947" s="65"/>
      <c r="C947" s="65"/>
      <c r="D947" s="65"/>
      <c r="E947" s="65"/>
      <c r="G947" s="65"/>
      <c r="H947" s="65"/>
      <c r="I947" s="355"/>
      <c r="J947" s="355"/>
      <c r="K947" s="223"/>
      <c r="L947" s="65"/>
      <c r="M947" s="223"/>
      <c r="N947" s="65"/>
      <c r="O947" s="285"/>
      <c r="P947" s="65"/>
      <c r="Q947" s="65"/>
    </row>
    <row r="948">
      <c r="A948" s="65"/>
      <c r="B948" s="65"/>
      <c r="C948" s="65"/>
      <c r="D948" s="65"/>
      <c r="E948" s="65"/>
      <c r="G948" s="65"/>
      <c r="H948" s="65"/>
      <c r="I948" s="355"/>
      <c r="J948" s="355"/>
      <c r="K948" s="223"/>
      <c r="L948" s="65"/>
      <c r="M948" s="223"/>
      <c r="N948" s="65"/>
      <c r="O948" s="285"/>
      <c r="P948" s="65"/>
      <c r="Q948" s="65"/>
    </row>
    <row r="949">
      <c r="A949" s="65"/>
      <c r="B949" s="65"/>
      <c r="C949" s="65"/>
      <c r="D949" s="65"/>
      <c r="E949" s="65"/>
      <c r="G949" s="65"/>
      <c r="H949" s="65"/>
      <c r="I949" s="355"/>
      <c r="J949" s="355"/>
      <c r="K949" s="223"/>
      <c r="L949" s="65"/>
      <c r="M949" s="223"/>
      <c r="N949" s="65"/>
      <c r="O949" s="285"/>
      <c r="P949" s="65"/>
      <c r="Q949" s="65"/>
    </row>
    <row r="950">
      <c r="A950" s="65"/>
      <c r="B950" s="65"/>
      <c r="C950" s="65"/>
      <c r="D950" s="65"/>
      <c r="E950" s="65"/>
      <c r="G950" s="65"/>
      <c r="H950" s="65"/>
      <c r="I950" s="355"/>
      <c r="J950" s="355"/>
      <c r="K950" s="223"/>
      <c r="L950" s="65"/>
      <c r="M950" s="223"/>
      <c r="N950" s="65"/>
      <c r="O950" s="285"/>
      <c r="P950" s="65"/>
      <c r="Q950" s="65"/>
    </row>
    <row r="951">
      <c r="A951" s="65"/>
      <c r="B951" s="65"/>
      <c r="C951" s="65"/>
      <c r="D951" s="65"/>
      <c r="E951" s="65"/>
      <c r="G951" s="65"/>
      <c r="H951" s="65"/>
      <c r="I951" s="355"/>
      <c r="J951" s="355"/>
      <c r="K951" s="223"/>
      <c r="L951" s="65"/>
      <c r="M951" s="223"/>
      <c r="N951" s="65"/>
      <c r="O951" s="285"/>
      <c r="P951" s="65"/>
      <c r="Q951" s="65"/>
    </row>
    <row r="952">
      <c r="A952" s="65"/>
      <c r="B952" s="65"/>
      <c r="C952" s="65"/>
      <c r="D952" s="65"/>
      <c r="E952" s="65"/>
      <c r="G952" s="65"/>
      <c r="H952" s="65"/>
      <c r="I952" s="355"/>
      <c r="J952" s="355"/>
      <c r="K952" s="223"/>
      <c r="L952" s="65"/>
      <c r="M952" s="223"/>
      <c r="N952" s="65"/>
      <c r="O952" s="285"/>
      <c r="P952" s="65"/>
      <c r="Q952" s="65"/>
    </row>
    <row r="953">
      <c r="A953" s="65"/>
      <c r="B953" s="65"/>
      <c r="C953" s="65"/>
      <c r="D953" s="65"/>
      <c r="E953" s="65"/>
      <c r="G953" s="65"/>
      <c r="H953" s="65"/>
      <c r="I953" s="355"/>
      <c r="J953" s="355"/>
      <c r="K953" s="223"/>
      <c r="L953" s="65"/>
      <c r="M953" s="223"/>
      <c r="N953" s="65"/>
      <c r="O953" s="285"/>
      <c r="P953" s="65"/>
      <c r="Q953" s="65"/>
    </row>
    <row r="954">
      <c r="A954" s="65"/>
      <c r="B954" s="65"/>
      <c r="C954" s="65"/>
      <c r="D954" s="65"/>
      <c r="E954" s="65"/>
      <c r="G954" s="65"/>
      <c r="H954" s="65"/>
      <c r="I954" s="355"/>
      <c r="J954" s="355"/>
      <c r="K954" s="223"/>
      <c r="L954" s="65"/>
      <c r="M954" s="223"/>
      <c r="N954" s="65"/>
      <c r="O954" s="285"/>
      <c r="P954" s="65"/>
      <c r="Q954" s="65"/>
    </row>
    <row r="955">
      <c r="A955" s="65"/>
      <c r="B955" s="65"/>
      <c r="C955" s="65"/>
      <c r="D955" s="65"/>
      <c r="E955" s="65"/>
      <c r="G955" s="65"/>
      <c r="H955" s="65"/>
      <c r="I955" s="355"/>
      <c r="J955" s="355"/>
      <c r="K955" s="223"/>
      <c r="L955" s="65"/>
      <c r="M955" s="223"/>
      <c r="N955" s="65"/>
      <c r="O955" s="285"/>
      <c r="P955" s="65"/>
      <c r="Q955" s="65"/>
    </row>
    <row r="956">
      <c r="A956" s="65"/>
      <c r="B956" s="65"/>
      <c r="C956" s="65"/>
      <c r="D956" s="65"/>
      <c r="E956" s="65"/>
      <c r="G956" s="65"/>
      <c r="H956" s="65"/>
      <c r="I956" s="355"/>
      <c r="J956" s="355"/>
      <c r="K956" s="223"/>
      <c r="L956" s="65"/>
      <c r="M956" s="223"/>
      <c r="N956" s="65"/>
      <c r="O956" s="285"/>
      <c r="P956" s="65"/>
      <c r="Q956" s="65"/>
    </row>
    <row r="957">
      <c r="A957" s="65"/>
      <c r="B957" s="65"/>
      <c r="C957" s="65"/>
      <c r="D957" s="65"/>
      <c r="E957" s="65"/>
      <c r="G957" s="65"/>
      <c r="H957" s="65"/>
      <c r="I957" s="355"/>
      <c r="J957" s="355"/>
      <c r="K957" s="223"/>
      <c r="L957" s="65"/>
      <c r="M957" s="223"/>
      <c r="N957" s="65"/>
      <c r="O957" s="285"/>
      <c r="P957" s="65"/>
      <c r="Q957" s="65"/>
    </row>
    <row r="958">
      <c r="A958" s="65"/>
      <c r="B958" s="65"/>
      <c r="C958" s="65"/>
      <c r="D958" s="65"/>
      <c r="E958" s="65"/>
      <c r="G958" s="65"/>
      <c r="H958" s="65"/>
      <c r="I958" s="355"/>
      <c r="J958" s="355"/>
      <c r="K958" s="223"/>
      <c r="L958" s="65"/>
      <c r="M958" s="223"/>
      <c r="N958" s="65"/>
      <c r="O958" s="285"/>
      <c r="P958" s="65"/>
      <c r="Q958" s="65"/>
    </row>
    <row r="959">
      <c r="A959" s="65"/>
      <c r="B959" s="65"/>
      <c r="C959" s="65"/>
      <c r="D959" s="65"/>
      <c r="E959" s="65"/>
      <c r="G959" s="65"/>
      <c r="H959" s="65"/>
      <c r="I959" s="355"/>
      <c r="J959" s="355"/>
      <c r="K959" s="223"/>
      <c r="L959" s="65"/>
      <c r="M959" s="223"/>
      <c r="N959" s="65"/>
      <c r="O959" s="285"/>
      <c r="P959" s="65"/>
      <c r="Q959" s="65"/>
    </row>
    <row r="960">
      <c r="A960" s="65"/>
      <c r="B960" s="65"/>
      <c r="C960" s="65"/>
      <c r="D960" s="65"/>
      <c r="E960" s="65"/>
      <c r="G960" s="65"/>
      <c r="H960" s="65"/>
      <c r="I960" s="355"/>
      <c r="J960" s="355"/>
      <c r="K960" s="223"/>
      <c r="L960" s="65"/>
      <c r="M960" s="223"/>
      <c r="N960" s="65"/>
      <c r="O960" s="285"/>
      <c r="P960" s="65"/>
      <c r="Q960" s="65"/>
    </row>
    <row r="961">
      <c r="A961" s="65"/>
      <c r="B961" s="65"/>
      <c r="C961" s="65"/>
      <c r="D961" s="65"/>
      <c r="E961" s="65"/>
      <c r="G961" s="65"/>
      <c r="H961" s="65"/>
      <c r="I961" s="355"/>
      <c r="J961" s="355"/>
      <c r="K961" s="223"/>
      <c r="L961" s="65"/>
      <c r="M961" s="223"/>
      <c r="N961" s="65"/>
      <c r="O961" s="285"/>
      <c r="P961" s="65"/>
      <c r="Q961" s="65"/>
    </row>
    <row r="962">
      <c r="A962" s="65"/>
      <c r="B962" s="65"/>
      <c r="C962" s="65"/>
      <c r="D962" s="65"/>
      <c r="E962" s="65"/>
      <c r="G962" s="65"/>
      <c r="H962" s="65"/>
      <c r="I962" s="355"/>
      <c r="J962" s="355"/>
      <c r="K962" s="223"/>
      <c r="L962" s="65"/>
      <c r="M962" s="223"/>
      <c r="N962" s="65"/>
      <c r="O962" s="285"/>
      <c r="P962" s="65"/>
      <c r="Q962" s="65"/>
    </row>
    <row r="963">
      <c r="A963" s="65"/>
      <c r="B963" s="65"/>
      <c r="C963" s="65"/>
      <c r="D963" s="65"/>
      <c r="E963" s="65"/>
      <c r="G963" s="65"/>
      <c r="H963" s="65"/>
      <c r="I963" s="355"/>
      <c r="J963" s="355"/>
      <c r="K963" s="223"/>
      <c r="L963" s="65"/>
      <c r="M963" s="223"/>
      <c r="N963" s="65"/>
      <c r="O963" s="285"/>
      <c r="P963" s="65"/>
      <c r="Q963" s="65"/>
    </row>
    <row r="964">
      <c r="A964" s="65"/>
      <c r="B964" s="65"/>
      <c r="C964" s="65"/>
      <c r="D964" s="65"/>
      <c r="E964" s="65"/>
      <c r="G964" s="65"/>
      <c r="H964" s="65"/>
      <c r="I964" s="355"/>
      <c r="J964" s="355"/>
      <c r="K964" s="223"/>
      <c r="L964" s="65"/>
      <c r="M964" s="223"/>
      <c r="N964" s="65"/>
      <c r="O964" s="285"/>
      <c r="P964" s="65"/>
      <c r="Q964" s="65"/>
    </row>
    <row r="965">
      <c r="A965" s="65"/>
      <c r="B965" s="65"/>
      <c r="C965" s="65"/>
      <c r="D965" s="65"/>
      <c r="E965" s="65"/>
      <c r="G965" s="65"/>
      <c r="H965" s="65"/>
      <c r="I965" s="355"/>
      <c r="J965" s="355"/>
      <c r="K965" s="223"/>
      <c r="L965" s="65"/>
      <c r="M965" s="223"/>
      <c r="N965" s="65"/>
      <c r="O965" s="285"/>
      <c r="P965" s="65"/>
      <c r="Q965" s="65"/>
    </row>
    <row r="966">
      <c r="A966" s="65"/>
      <c r="B966" s="65"/>
      <c r="C966" s="65"/>
      <c r="D966" s="65"/>
      <c r="E966" s="65"/>
      <c r="G966" s="65"/>
      <c r="H966" s="65"/>
      <c r="I966" s="355"/>
      <c r="J966" s="355"/>
      <c r="K966" s="223"/>
      <c r="L966" s="65"/>
      <c r="M966" s="223"/>
      <c r="N966" s="65"/>
      <c r="O966" s="285"/>
      <c r="P966" s="65"/>
      <c r="Q966" s="65"/>
    </row>
    <row r="967">
      <c r="A967" s="65"/>
      <c r="B967" s="65"/>
      <c r="C967" s="65"/>
      <c r="D967" s="65"/>
      <c r="E967" s="65"/>
      <c r="G967" s="65"/>
      <c r="H967" s="65"/>
      <c r="I967" s="355"/>
      <c r="J967" s="355"/>
      <c r="K967" s="223"/>
      <c r="L967" s="65"/>
      <c r="M967" s="223"/>
      <c r="N967" s="65"/>
      <c r="O967" s="285"/>
      <c r="P967" s="65"/>
      <c r="Q967" s="65"/>
    </row>
    <row r="968">
      <c r="A968" s="65"/>
      <c r="B968" s="65"/>
      <c r="C968" s="65"/>
      <c r="D968" s="65"/>
      <c r="E968" s="65"/>
      <c r="G968" s="65"/>
      <c r="H968" s="65"/>
      <c r="I968" s="355"/>
      <c r="J968" s="355"/>
      <c r="K968" s="223"/>
      <c r="L968" s="65"/>
      <c r="M968" s="223"/>
      <c r="N968" s="65"/>
      <c r="O968" s="285"/>
      <c r="P968" s="65"/>
      <c r="Q968" s="65"/>
    </row>
    <row r="969">
      <c r="A969" s="65"/>
      <c r="B969" s="65"/>
      <c r="C969" s="65"/>
      <c r="D969" s="65"/>
      <c r="E969" s="65"/>
      <c r="G969" s="65"/>
      <c r="H969" s="65"/>
      <c r="I969" s="355"/>
      <c r="J969" s="355"/>
      <c r="K969" s="223"/>
      <c r="L969" s="65"/>
      <c r="M969" s="223"/>
      <c r="N969" s="65"/>
      <c r="O969" s="285"/>
      <c r="P969" s="65"/>
      <c r="Q969" s="65"/>
    </row>
    <row r="970">
      <c r="A970" s="65"/>
      <c r="B970" s="65"/>
      <c r="C970" s="65"/>
      <c r="D970" s="65"/>
      <c r="E970" s="65"/>
      <c r="G970" s="65"/>
      <c r="H970" s="65"/>
      <c r="I970" s="355"/>
      <c r="J970" s="355"/>
      <c r="K970" s="223"/>
      <c r="L970" s="65"/>
      <c r="M970" s="223"/>
      <c r="N970" s="65"/>
      <c r="O970" s="285"/>
      <c r="P970" s="65"/>
      <c r="Q970" s="65"/>
    </row>
    <row r="971">
      <c r="A971" s="65"/>
      <c r="B971" s="65"/>
      <c r="C971" s="65"/>
      <c r="D971" s="65"/>
      <c r="E971" s="65"/>
      <c r="G971" s="65"/>
      <c r="H971" s="65"/>
      <c r="I971" s="355"/>
      <c r="J971" s="355"/>
      <c r="K971" s="223"/>
      <c r="L971" s="65"/>
      <c r="M971" s="223"/>
      <c r="N971" s="65"/>
      <c r="O971" s="285"/>
      <c r="P971" s="65"/>
      <c r="Q971" s="65"/>
    </row>
    <row r="972">
      <c r="A972" s="65"/>
      <c r="B972" s="65"/>
      <c r="C972" s="65"/>
      <c r="D972" s="65"/>
      <c r="E972" s="65"/>
      <c r="G972" s="65"/>
      <c r="H972" s="65"/>
      <c r="I972" s="355"/>
      <c r="J972" s="355"/>
      <c r="K972" s="223"/>
      <c r="L972" s="65"/>
      <c r="M972" s="223"/>
      <c r="N972" s="65"/>
      <c r="O972" s="285"/>
      <c r="P972" s="65"/>
      <c r="Q972" s="65"/>
    </row>
    <row r="973">
      <c r="A973" s="65"/>
      <c r="B973" s="65"/>
      <c r="C973" s="65"/>
      <c r="D973" s="65"/>
      <c r="E973" s="65"/>
      <c r="G973" s="65"/>
      <c r="H973" s="65"/>
      <c r="I973" s="355"/>
      <c r="J973" s="355"/>
      <c r="K973" s="223"/>
      <c r="L973" s="65"/>
      <c r="M973" s="223"/>
      <c r="N973" s="65"/>
      <c r="O973" s="285"/>
      <c r="P973" s="65"/>
      <c r="Q973" s="65"/>
    </row>
    <row r="974">
      <c r="A974" s="65"/>
      <c r="B974" s="65"/>
      <c r="C974" s="65"/>
      <c r="D974" s="65"/>
      <c r="E974" s="65"/>
      <c r="G974" s="65"/>
      <c r="H974" s="65"/>
      <c r="I974" s="355"/>
      <c r="J974" s="355"/>
      <c r="K974" s="223"/>
      <c r="L974" s="65"/>
      <c r="M974" s="223"/>
      <c r="N974" s="65"/>
      <c r="O974" s="285"/>
      <c r="P974" s="65"/>
      <c r="Q974" s="65"/>
    </row>
    <row r="975">
      <c r="A975" s="65"/>
      <c r="B975" s="65"/>
      <c r="C975" s="65"/>
      <c r="D975" s="65"/>
      <c r="E975" s="65"/>
      <c r="G975" s="65"/>
      <c r="H975" s="65"/>
      <c r="I975" s="355"/>
      <c r="J975" s="355"/>
      <c r="K975" s="223"/>
      <c r="L975" s="65"/>
      <c r="M975" s="223"/>
      <c r="N975" s="65"/>
      <c r="O975" s="285"/>
      <c r="P975" s="65"/>
      <c r="Q975" s="65"/>
    </row>
    <row r="976">
      <c r="A976" s="65"/>
      <c r="B976" s="65"/>
      <c r="C976" s="65"/>
      <c r="D976" s="65"/>
      <c r="E976" s="65"/>
      <c r="G976" s="65"/>
      <c r="H976" s="65"/>
      <c r="I976" s="355"/>
      <c r="J976" s="355"/>
      <c r="K976" s="223"/>
      <c r="L976" s="65"/>
      <c r="M976" s="223"/>
      <c r="N976" s="65"/>
      <c r="O976" s="285"/>
      <c r="P976" s="65"/>
      <c r="Q976" s="65"/>
    </row>
    <row r="977">
      <c r="A977" s="65"/>
      <c r="B977" s="65"/>
      <c r="C977" s="65"/>
      <c r="D977" s="65"/>
      <c r="E977" s="65"/>
      <c r="G977" s="65"/>
      <c r="H977" s="65"/>
      <c r="I977" s="355"/>
      <c r="J977" s="355"/>
      <c r="K977" s="223"/>
      <c r="L977" s="65"/>
      <c r="M977" s="223"/>
      <c r="N977" s="65"/>
      <c r="O977" s="285"/>
      <c r="P977" s="65"/>
      <c r="Q977" s="65"/>
    </row>
    <row r="978">
      <c r="A978" s="65"/>
      <c r="B978" s="65"/>
      <c r="C978" s="65"/>
      <c r="D978" s="65"/>
      <c r="E978" s="65"/>
      <c r="G978" s="65"/>
      <c r="H978" s="65"/>
      <c r="I978" s="355"/>
      <c r="J978" s="355"/>
      <c r="K978" s="223"/>
      <c r="L978" s="65"/>
      <c r="M978" s="223"/>
      <c r="N978" s="65"/>
      <c r="O978" s="285"/>
      <c r="P978" s="65"/>
      <c r="Q978" s="65"/>
    </row>
    <row r="979">
      <c r="A979" s="65"/>
      <c r="B979" s="65"/>
      <c r="C979" s="65"/>
      <c r="D979" s="65"/>
      <c r="E979" s="65"/>
      <c r="G979" s="65"/>
      <c r="H979" s="65"/>
      <c r="I979" s="355"/>
      <c r="J979" s="355"/>
      <c r="K979" s="223"/>
      <c r="L979" s="65"/>
      <c r="M979" s="223"/>
      <c r="N979" s="65"/>
      <c r="O979" s="285"/>
      <c r="P979" s="65"/>
      <c r="Q979" s="65"/>
    </row>
    <row r="980">
      <c r="A980" s="65"/>
      <c r="B980" s="65"/>
      <c r="C980" s="65"/>
      <c r="D980" s="65"/>
      <c r="E980" s="65"/>
      <c r="G980" s="65"/>
      <c r="H980" s="65"/>
      <c r="I980" s="355"/>
      <c r="J980" s="355"/>
      <c r="K980" s="223"/>
      <c r="L980" s="65"/>
      <c r="M980" s="223"/>
      <c r="N980" s="65"/>
      <c r="O980" s="285"/>
      <c r="P980" s="65"/>
      <c r="Q980" s="65"/>
    </row>
    <row r="981">
      <c r="A981" s="65"/>
      <c r="B981" s="65"/>
      <c r="C981" s="65"/>
      <c r="D981" s="65"/>
      <c r="E981" s="65"/>
      <c r="G981" s="65"/>
      <c r="H981" s="65"/>
      <c r="I981" s="355"/>
      <c r="J981" s="355"/>
      <c r="K981" s="223"/>
      <c r="L981" s="65"/>
      <c r="M981" s="223"/>
      <c r="N981" s="65"/>
      <c r="O981" s="285"/>
      <c r="P981" s="65"/>
      <c r="Q981" s="65"/>
    </row>
    <row r="982">
      <c r="A982" s="65"/>
      <c r="B982" s="65"/>
      <c r="C982" s="65"/>
      <c r="D982" s="65"/>
      <c r="E982" s="65"/>
      <c r="G982" s="65"/>
      <c r="H982" s="65"/>
      <c r="I982" s="355"/>
      <c r="J982" s="355"/>
      <c r="K982" s="223"/>
      <c r="L982" s="65"/>
      <c r="M982" s="223"/>
      <c r="N982" s="65"/>
      <c r="O982" s="285"/>
      <c r="P982" s="65"/>
      <c r="Q982" s="65"/>
    </row>
    <row r="983">
      <c r="A983" s="65"/>
      <c r="B983" s="65"/>
      <c r="C983" s="65"/>
      <c r="D983" s="65"/>
      <c r="E983" s="65"/>
      <c r="G983" s="65"/>
      <c r="H983" s="65"/>
      <c r="I983" s="355"/>
      <c r="J983" s="355"/>
      <c r="K983" s="223"/>
      <c r="L983" s="65"/>
      <c r="M983" s="223"/>
      <c r="N983" s="65"/>
      <c r="O983" s="285"/>
      <c r="P983" s="65"/>
      <c r="Q983" s="65"/>
    </row>
    <row r="984">
      <c r="A984" s="65"/>
      <c r="B984" s="65"/>
      <c r="C984" s="65"/>
      <c r="D984" s="65"/>
      <c r="E984" s="65"/>
      <c r="G984" s="65"/>
      <c r="H984" s="65"/>
      <c r="I984" s="355"/>
      <c r="J984" s="355"/>
      <c r="K984" s="223"/>
      <c r="L984" s="65"/>
      <c r="M984" s="223"/>
      <c r="N984" s="65"/>
      <c r="O984" s="285"/>
      <c r="P984" s="65"/>
      <c r="Q984" s="65"/>
    </row>
    <row r="985">
      <c r="A985" s="65"/>
      <c r="B985" s="65"/>
      <c r="C985" s="65"/>
      <c r="D985" s="65"/>
      <c r="E985" s="65"/>
      <c r="G985" s="65"/>
      <c r="H985" s="65"/>
      <c r="I985" s="355"/>
      <c r="J985" s="355"/>
      <c r="K985" s="223"/>
      <c r="L985" s="65"/>
      <c r="M985" s="223"/>
      <c r="N985" s="65"/>
      <c r="O985" s="285"/>
      <c r="P985" s="65"/>
      <c r="Q985" s="65"/>
    </row>
    <row r="986">
      <c r="A986" s="65"/>
      <c r="B986" s="65"/>
      <c r="C986" s="65"/>
      <c r="D986" s="65"/>
      <c r="E986" s="65"/>
      <c r="G986" s="65"/>
      <c r="H986" s="65"/>
      <c r="I986" s="355"/>
      <c r="J986" s="355"/>
      <c r="K986" s="223"/>
      <c r="L986" s="65"/>
      <c r="M986" s="223"/>
      <c r="N986" s="65"/>
      <c r="O986" s="285"/>
      <c r="P986" s="65"/>
      <c r="Q986" s="65"/>
    </row>
    <row r="987">
      <c r="A987" s="65"/>
      <c r="B987" s="65"/>
      <c r="C987" s="65"/>
      <c r="D987" s="65"/>
      <c r="E987" s="65"/>
      <c r="G987" s="65"/>
      <c r="H987" s="65"/>
      <c r="I987" s="355"/>
      <c r="J987" s="355"/>
      <c r="K987" s="223"/>
      <c r="L987" s="65"/>
      <c r="M987" s="223"/>
      <c r="N987" s="65"/>
      <c r="O987" s="285"/>
      <c r="P987" s="65"/>
      <c r="Q987" s="65"/>
    </row>
    <row r="988">
      <c r="A988" s="65"/>
      <c r="B988" s="65"/>
      <c r="C988" s="65"/>
      <c r="D988" s="65"/>
      <c r="E988" s="65"/>
      <c r="G988" s="65"/>
      <c r="H988" s="65"/>
      <c r="I988" s="355"/>
      <c r="J988" s="355"/>
      <c r="K988" s="223"/>
      <c r="L988" s="65"/>
      <c r="M988" s="223"/>
      <c r="N988" s="65"/>
      <c r="O988" s="285"/>
      <c r="P988" s="65"/>
      <c r="Q988" s="65"/>
    </row>
    <row r="989">
      <c r="A989" s="65"/>
      <c r="B989" s="65"/>
      <c r="C989" s="65"/>
      <c r="D989" s="65"/>
      <c r="E989" s="65"/>
      <c r="G989" s="65"/>
      <c r="H989" s="65"/>
      <c r="I989" s="355"/>
      <c r="J989" s="355"/>
      <c r="K989" s="223"/>
      <c r="L989" s="65"/>
      <c r="M989" s="223"/>
      <c r="N989" s="65"/>
      <c r="O989" s="285"/>
      <c r="P989" s="65"/>
      <c r="Q989" s="65"/>
    </row>
    <row r="990">
      <c r="A990" s="65"/>
      <c r="B990" s="65"/>
      <c r="C990" s="65"/>
      <c r="D990" s="65"/>
      <c r="E990" s="65"/>
      <c r="G990" s="65"/>
      <c r="H990" s="65"/>
      <c r="I990" s="355"/>
      <c r="J990" s="355"/>
      <c r="K990" s="223"/>
      <c r="L990" s="65"/>
      <c r="M990" s="223"/>
      <c r="N990" s="65"/>
      <c r="O990" s="285"/>
      <c r="P990" s="65"/>
      <c r="Q990" s="65"/>
    </row>
    <row r="991">
      <c r="A991" s="65"/>
      <c r="B991" s="65"/>
      <c r="C991" s="65"/>
      <c r="D991" s="65"/>
      <c r="E991" s="65"/>
      <c r="G991" s="65"/>
      <c r="H991" s="65"/>
      <c r="I991" s="355"/>
      <c r="J991" s="355"/>
      <c r="K991" s="223"/>
      <c r="L991" s="65"/>
      <c r="M991" s="223"/>
      <c r="N991" s="65"/>
      <c r="O991" s="285"/>
      <c r="P991" s="65"/>
      <c r="Q991" s="65"/>
    </row>
    <row r="992">
      <c r="A992" s="65"/>
      <c r="B992" s="65"/>
      <c r="C992" s="65"/>
      <c r="D992" s="65"/>
      <c r="E992" s="65"/>
      <c r="G992" s="65"/>
      <c r="H992" s="65"/>
      <c r="I992" s="355"/>
      <c r="J992" s="355"/>
      <c r="K992" s="223"/>
      <c r="L992" s="65"/>
      <c r="M992" s="223"/>
      <c r="N992" s="65"/>
      <c r="O992" s="285"/>
      <c r="P992" s="65"/>
      <c r="Q992" s="65"/>
    </row>
    <row r="993">
      <c r="A993" s="65"/>
      <c r="B993" s="65"/>
      <c r="C993" s="65"/>
      <c r="D993" s="65"/>
      <c r="E993" s="65"/>
      <c r="G993" s="65"/>
      <c r="H993" s="65"/>
      <c r="I993" s="355"/>
      <c r="J993" s="355"/>
      <c r="K993" s="223"/>
      <c r="L993" s="65"/>
      <c r="M993" s="223"/>
      <c r="N993" s="65"/>
      <c r="O993" s="285"/>
      <c r="P993" s="65"/>
      <c r="Q993" s="65"/>
    </row>
    <row r="994">
      <c r="A994" s="65"/>
      <c r="B994" s="65"/>
      <c r="C994" s="65"/>
      <c r="D994" s="65"/>
      <c r="E994" s="65"/>
      <c r="G994" s="65"/>
      <c r="H994" s="65"/>
      <c r="I994" s="355"/>
      <c r="J994" s="355"/>
      <c r="K994" s="223"/>
      <c r="L994" s="65"/>
      <c r="M994" s="223"/>
      <c r="N994" s="65"/>
      <c r="O994" s="285"/>
      <c r="P994" s="65"/>
      <c r="Q994" s="65"/>
    </row>
    <row r="995">
      <c r="A995" s="65"/>
      <c r="B995" s="65"/>
      <c r="C995" s="65"/>
      <c r="D995" s="65"/>
      <c r="E995" s="65"/>
      <c r="G995" s="65"/>
      <c r="H995" s="65"/>
      <c r="I995" s="355"/>
      <c r="J995" s="355"/>
      <c r="K995" s="223"/>
      <c r="L995" s="65"/>
      <c r="M995" s="223"/>
      <c r="N995" s="65"/>
      <c r="O995" s="285"/>
      <c r="P995" s="65"/>
      <c r="Q995" s="65"/>
    </row>
    <row r="996">
      <c r="A996" s="65"/>
      <c r="B996" s="65"/>
      <c r="C996" s="65"/>
      <c r="D996" s="65"/>
      <c r="E996" s="65"/>
      <c r="I996" s="355"/>
      <c r="J996" s="355"/>
      <c r="K996" s="223"/>
      <c r="L996" s="65"/>
      <c r="M996" s="223"/>
      <c r="N996" s="65"/>
      <c r="O996" s="285"/>
      <c r="P996" s="65"/>
      <c r="Q996" s="65"/>
    </row>
    <row r="997">
      <c r="A997" s="65"/>
      <c r="B997" s="65"/>
      <c r="C997" s="65"/>
      <c r="D997" s="65"/>
      <c r="E997" s="65"/>
      <c r="I997" s="355"/>
      <c r="J997" s="355"/>
      <c r="K997" s="223"/>
      <c r="L997" s="65"/>
      <c r="M997" s="223"/>
      <c r="N997" s="65"/>
      <c r="O997" s="285"/>
      <c r="P997" s="65"/>
      <c r="Q997" s="65"/>
    </row>
    <row r="998">
      <c r="A998" s="65"/>
      <c r="B998" s="65"/>
      <c r="C998" s="65"/>
      <c r="D998" s="65"/>
      <c r="E998" s="65"/>
      <c r="I998" s="355"/>
      <c r="J998" s="355"/>
      <c r="K998" s="223"/>
      <c r="L998" s="65"/>
      <c r="M998" s="223"/>
      <c r="N998" s="65"/>
      <c r="O998" s="285"/>
      <c r="P998" s="65"/>
      <c r="Q998" s="65"/>
    </row>
    <row r="999">
      <c r="A999" s="65"/>
      <c r="B999" s="65"/>
      <c r="C999" s="65"/>
      <c r="D999" s="65"/>
      <c r="E999" s="65"/>
      <c r="I999" s="355"/>
      <c r="J999" s="355"/>
      <c r="K999" s="223"/>
      <c r="L999" s="65"/>
      <c r="M999" s="223"/>
      <c r="N999" s="65"/>
      <c r="O999" s="285"/>
      <c r="P999" s="65"/>
      <c r="Q999" s="65"/>
    </row>
    <row r="1000">
      <c r="A1000" s="65"/>
      <c r="B1000" s="65"/>
      <c r="C1000" s="65"/>
      <c r="D1000" s="65"/>
      <c r="E1000" s="65"/>
      <c r="I1000" s="355"/>
      <c r="J1000" s="355"/>
      <c r="K1000" s="223"/>
      <c r="L1000" s="65"/>
      <c r="M1000" s="223"/>
      <c r="N1000" s="65"/>
      <c r="O1000" s="285"/>
      <c r="P1000" s="65"/>
      <c r="Q1000" s="65"/>
    </row>
    <row r="1001">
      <c r="A1001" s="65"/>
      <c r="B1001" s="65"/>
      <c r="C1001" s="65"/>
      <c r="D1001" s="65"/>
      <c r="E1001" s="65"/>
      <c r="I1001" s="355"/>
      <c r="J1001" s="355"/>
      <c r="K1001" s="223"/>
      <c r="L1001" s="65"/>
      <c r="M1001" s="223"/>
      <c r="N1001" s="65"/>
      <c r="O1001" s="285"/>
      <c r="P1001" s="65"/>
      <c r="Q1001" s="65"/>
    </row>
    <row r="1002">
      <c r="A1002" s="65"/>
      <c r="B1002" s="65"/>
      <c r="C1002" s="65"/>
      <c r="D1002" s="65"/>
      <c r="E1002" s="65"/>
      <c r="I1002" s="355"/>
      <c r="J1002" s="355"/>
      <c r="K1002" s="223"/>
      <c r="L1002" s="65"/>
      <c r="M1002" s="223"/>
      <c r="N1002" s="65"/>
      <c r="O1002" s="285"/>
      <c r="P1002" s="65"/>
      <c r="Q1002" s="65"/>
    </row>
    <row r="1003">
      <c r="A1003" s="65"/>
      <c r="B1003" s="65"/>
      <c r="C1003" s="65"/>
      <c r="D1003" s="65"/>
      <c r="E1003" s="65"/>
      <c r="I1003" s="355"/>
      <c r="J1003" s="355"/>
      <c r="K1003" s="223"/>
      <c r="L1003" s="65"/>
      <c r="M1003" s="223"/>
      <c r="N1003" s="65"/>
      <c r="O1003" s="285"/>
      <c r="P1003" s="65"/>
      <c r="Q1003" s="65"/>
    </row>
    <row r="1004">
      <c r="A1004" s="65"/>
      <c r="B1004" s="65"/>
      <c r="C1004" s="65"/>
      <c r="D1004" s="65"/>
      <c r="E1004" s="65"/>
      <c r="I1004" s="355"/>
      <c r="J1004" s="355"/>
      <c r="K1004" s="223"/>
      <c r="L1004" s="65"/>
      <c r="M1004" s="223"/>
      <c r="N1004" s="65"/>
      <c r="O1004" s="285"/>
      <c r="P1004" s="65"/>
      <c r="Q1004" s="65"/>
    </row>
    <row r="1005">
      <c r="A1005" s="65"/>
      <c r="B1005" s="65"/>
      <c r="C1005" s="65"/>
      <c r="D1005" s="65"/>
      <c r="E1005" s="65"/>
      <c r="I1005" s="355"/>
      <c r="J1005" s="355"/>
      <c r="K1005" s="223"/>
      <c r="L1005" s="65"/>
      <c r="M1005" s="223"/>
      <c r="N1005" s="65"/>
      <c r="O1005" s="285"/>
      <c r="P1005" s="65"/>
      <c r="Q1005" s="65"/>
    </row>
    <row r="1006">
      <c r="A1006" s="65"/>
      <c r="B1006" s="65"/>
      <c r="C1006" s="65"/>
      <c r="D1006" s="65"/>
      <c r="E1006" s="65"/>
      <c r="I1006" s="355"/>
      <c r="J1006" s="355"/>
      <c r="K1006" s="223"/>
      <c r="L1006" s="65"/>
      <c r="M1006" s="223"/>
      <c r="N1006" s="65"/>
      <c r="O1006" s="285"/>
      <c r="P1006" s="65"/>
      <c r="Q1006" s="65"/>
    </row>
    <row r="1007">
      <c r="A1007" s="65"/>
      <c r="B1007" s="65"/>
      <c r="C1007" s="65"/>
      <c r="D1007" s="65"/>
      <c r="E1007" s="65"/>
      <c r="I1007" s="355"/>
      <c r="J1007" s="355"/>
      <c r="K1007" s="223"/>
      <c r="L1007" s="65"/>
      <c r="M1007" s="223"/>
      <c r="N1007" s="65"/>
      <c r="O1007" s="285"/>
      <c r="P1007" s="65"/>
      <c r="Q1007" s="65"/>
    </row>
    <row r="1008">
      <c r="A1008" s="65"/>
      <c r="B1008" s="65"/>
      <c r="C1008" s="65"/>
      <c r="D1008" s="65"/>
      <c r="E1008" s="65"/>
      <c r="I1008" s="355"/>
      <c r="J1008" s="355"/>
      <c r="K1008" s="223"/>
      <c r="L1008" s="65"/>
      <c r="M1008" s="223"/>
      <c r="N1008" s="65"/>
      <c r="O1008" s="285"/>
      <c r="P1008" s="65"/>
      <c r="Q1008" s="65"/>
    </row>
    <row r="1009">
      <c r="A1009" s="65"/>
      <c r="B1009" s="65"/>
      <c r="C1009" s="65"/>
      <c r="D1009" s="65"/>
      <c r="E1009" s="65"/>
      <c r="I1009" s="355"/>
      <c r="J1009" s="355"/>
      <c r="K1009" s="223"/>
      <c r="L1009" s="65"/>
      <c r="M1009" s="223"/>
      <c r="N1009" s="65"/>
      <c r="O1009" s="285"/>
      <c r="P1009" s="65"/>
      <c r="Q1009" s="65"/>
    </row>
    <row r="1010">
      <c r="A1010" s="65"/>
      <c r="B1010" s="65"/>
      <c r="C1010" s="65"/>
      <c r="D1010" s="65"/>
      <c r="E1010" s="65"/>
      <c r="I1010" s="355"/>
      <c r="J1010" s="355"/>
      <c r="K1010" s="223"/>
      <c r="L1010" s="65"/>
      <c r="M1010" s="223"/>
      <c r="N1010" s="65"/>
      <c r="O1010" s="285"/>
      <c r="P1010" s="65"/>
      <c r="Q1010" s="65"/>
    </row>
    <row r="1011">
      <c r="A1011" s="65"/>
      <c r="B1011" s="65"/>
      <c r="C1011" s="65"/>
      <c r="D1011" s="65"/>
      <c r="E1011" s="65"/>
      <c r="I1011" s="355"/>
      <c r="J1011" s="355"/>
      <c r="K1011" s="223"/>
      <c r="L1011" s="65"/>
      <c r="M1011" s="223"/>
      <c r="N1011" s="65"/>
      <c r="O1011" s="285"/>
      <c r="P1011" s="65"/>
      <c r="Q1011" s="65"/>
    </row>
    <row r="1012">
      <c r="A1012" s="65"/>
      <c r="B1012" s="65"/>
      <c r="C1012" s="65"/>
      <c r="D1012" s="65"/>
      <c r="E1012" s="65"/>
      <c r="I1012" s="355"/>
      <c r="J1012" s="355"/>
      <c r="K1012" s="223"/>
      <c r="L1012" s="65"/>
      <c r="M1012" s="223"/>
      <c r="N1012" s="65"/>
      <c r="O1012" s="285"/>
      <c r="P1012" s="65"/>
      <c r="Q1012" s="65"/>
    </row>
    <row r="1013">
      <c r="A1013" s="65"/>
      <c r="B1013" s="65"/>
      <c r="C1013" s="65"/>
      <c r="D1013" s="65"/>
      <c r="E1013" s="65"/>
      <c r="I1013" s="355"/>
      <c r="J1013" s="355"/>
      <c r="K1013" s="223"/>
      <c r="L1013" s="65"/>
      <c r="M1013" s="223"/>
      <c r="N1013" s="65"/>
      <c r="O1013" s="285"/>
      <c r="P1013" s="65"/>
      <c r="Q1013" s="65"/>
    </row>
  </sheetData>
  <mergeCells count="15">
    <mergeCell ref="G9:H9"/>
    <mergeCell ref="G10:H12"/>
    <mergeCell ref="G13:H15"/>
    <mergeCell ref="G16:H16"/>
    <mergeCell ref="G17:H19"/>
    <mergeCell ref="G20:H22"/>
    <mergeCell ref="G23:H25"/>
    <mergeCell ref="G26:H28"/>
    <mergeCell ref="C1:E1"/>
    <mergeCell ref="G1:H1"/>
    <mergeCell ref="G2:H2"/>
    <mergeCell ref="G3:H3"/>
    <mergeCell ref="G4:G7"/>
    <mergeCell ref="J4:J7"/>
    <mergeCell ref="G8:H8"/>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9.38"/>
    <col customWidth="1" min="3" max="3" width="15.25"/>
    <col customWidth="1" min="4" max="4" width="25.88"/>
    <col customWidth="1" min="5" max="5" width="17.38"/>
    <col customWidth="1" min="6" max="6" width="17.0"/>
    <col customWidth="1" min="7" max="9" width="37.63"/>
  </cols>
  <sheetData>
    <row r="1">
      <c r="A1" s="381" t="s">
        <v>248</v>
      </c>
      <c r="B1" s="382" t="s">
        <v>249</v>
      </c>
      <c r="C1" s="383" t="s">
        <v>250</v>
      </c>
      <c r="D1" s="382" t="s">
        <v>251</v>
      </c>
      <c r="E1" s="382" t="s">
        <v>252</v>
      </c>
      <c r="F1" s="382" t="s">
        <v>253</v>
      </c>
      <c r="G1" s="382" t="s">
        <v>254</v>
      </c>
      <c r="H1" s="382" t="s">
        <v>255</v>
      </c>
      <c r="I1" s="384" t="s">
        <v>256</v>
      </c>
      <c r="J1" s="385"/>
      <c r="K1" s="385"/>
      <c r="L1" s="385"/>
      <c r="M1" s="385"/>
      <c r="N1" s="385"/>
      <c r="O1" s="385"/>
      <c r="P1" s="385"/>
      <c r="Q1" s="385"/>
      <c r="R1" s="385"/>
      <c r="S1" s="385"/>
      <c r="T1" s="385"/>
      <c r="U1" s="385"/>
      <c r="V1" s="385"/>
      <c r="W1" s="385"/>
      <c r="X1" s="385"/>
      <c r="Y1" s="385"/>
    </row>
    <row r="2">
      <c r="A2" s="386" t="s">
        <v>257</v>
      </c>
      <c r="B2" s="387" t="s">
        <v>178</v>
      </c>
      <c r="C2" s="388" t="s">
        <v>258</v>
      </c>
      <c r="D2" s="387" t="s">
        <v>259</v>
      </c>
      <c r="E2" s="387" t="s">
        <v>260</v>
      </c>
      <c r="F2" s="387" t="s">
        <v>261</v>
      </c>
      <c r="G2" s="387" t="s">
        <v>99</v>
      </c>
      <c r="H2" s="387" t="s">
        <v>262</v>
      </c>
      <c r="I2" s="389" t="s">
        <v>263</v>
      </c>
      <c r="J2" s="390"/>
      <c r="K2" s="390"/>
      <c r="L2" s="390"/>
      <c r="M2" s="390"/>
      <c r="N2" s="390"/>
      <c r="O2" s="390"/>
      <c r="P2" s="390"/>
      <c r="Q2" s="390"/>
      <c r="R2" s="390"/>
      <c r="S2" s="390"/>
      <c r="T2" s="390"/>
      <c r="U2" s="390"/>
      <c r="V2" s="390"/>
      <c r="W2" s="390"/>
      <c r="X2" s="390"/>
      <c r="Y2" s="390"/>
    </row>
    <row r="3">
      <c r="A3" s="386" t="s">
        <v>264</v>
      </c>
      <c r="B3" s="387" t="s">
        <v>178</v>
      </c>
      <c r="C3" s="388" t="s">
        <v>258</v>
      </c>
      <c r="D3" s="387" t="s">
        <v>265</v>
      </c>
      <c r="E3" s="387" t="s">
        <v>266</v>
      </c>
      <c r="F3" s="387" t="s">
        <v>267</v>
      </c>
      <c r="G3" s="387" t="s">
        <v>99</v>
      </c>
      <c r="H3" s="387" t="s">
        <v>268</v>
      </c>
      <c r="I3" s="389" t="s">
        <v>263</v>
      </c>
      <c r="J3" s="390"/>
      <c r="K3" s="390"/>
      <c r="L3" s="390"/>
      <c r="M3" s="390"/>
      <c r="N3" s="390"/>
      <c r="O3" s="390"/>
      <c r="P3" s="390"/>
      <c r="Q3" s="390"/>
      <c r="R3" s="390"/>
      <c r="S3" s="390"/>
      <c r="T3" s="390"/>
      <c r="U3" s="390"/>
      <c r="V3" s="390"/>
      <c r="W3" s="390"/>
      <c r="X3" s="390"/>
      <c r="Y3" s="390"/>
    </row>
    <row r="4">
      <c r="A4" s="386" t="s">
        <v>269</v>
      </c>
      <c r="B4" s="387" t="s">
        <v>178</v>
      </c>
      <c r="C4" s="388" t="s">
        <v>258</v>
      </c>
      <c r="D4" s="387" t="s">
        <v>270</v>
      </c>
      <c r="E4" s="387" t="s">
        <v>271</v>
      </c>
      <c r="F4" s="387" t="s">
        <v>267</v>
      </c>
      <c r="G4" s="387" t="s">
        <v>272</v>
      </c>
      <c r="H4" s="387" t="s">
        <v>273</v>
      </c>
      <c r="I4" s="389" t="s">
        <v>263</v>
      </c>
      <c r="J4" s="390"/>
      <c r="K4" s="390"/>
      <c r="L4" s="390"/>
      <c r="M4" s="390"/>
      <c r="N4" s="390"/>
      <c r="O4" s="390"/>
      <c r="P4" s="390"/>
      <c r="Q4" s="390"/>
      <c r="R4" s="390"/>
      <c r="S4" s="390"/>
      <c r="T4" s="390"/>
      <c r="U4" s="390"/>
      <c r="V4" s="390"/>
      <c r="W4" s="390"/>
      <c r="X4" s="390"/>
      <c r="Y4" s="390"/>
    </row>
    <row r="5">
      <c r="A5" s="386" t="s">
        <v>274</v>
      </c>
      <c r="B5" s="387" t="s">
        <v>178</v>
      </c>
      <c r="C5" s="388" t="s">
        <v>258</v>
      </c>
      <c r="D5" s="387" t="s">
        <v>259</v>
      </c>
      <c r="E5" s="387" t="s">
        <v>275</v>
      </c>
      <c r="F5" s="387" t="s">
        <v>276</v>
      </c>
      <c r="G5" s="387" t="s">
        <v>99</v>
      </c>
      <c r="H5" s="387" t="s">
        <v>277</v>
      </c>
      <c r="I5" s="389" t="s">
        <v>263</v>
      </c>
      <c r="J5" s="390"/>
      <c r="K5" s="390"/>
      <c r="L5" s="390"/>
      <c r="M5" s="390"/>
      <c r="N5" s="390"/>
      <c r="O5" s="390"/>
      <c r="P5" s="390"/>
      <c r="Q5" s="390"/>
      <c r="R5" s="390"/>
      <c r="S5" s="390"/>
      <c r="T5" s="390"/>
      <c r="U5" s="390"/>
      <c r="V5" s="390"/>
      <c r="W5" s="390"/>
      <c r="X5" s="390"/>
      <c r="Y5" s="390"/>
    </row>
    <row r="6">
      <c r="A6" s="386" t="s">
        <v>278</v>
      </c>
      <c r="B6" s="387" t="s">
        <v>178</v>
      </c>
      <c r="C6" s="388" t="s">
        <v>258</v>
      </c>
      <c r="D6" s="387" t="s">
        <v>259</v>
      </c>
      <c r="E6" s="387" t="s">
        <v>271</v>
      </c>
      <c r="F6" s="387" t="s">
        <v>267</v>
      </c>
      <c r="G6" s="387" t="s">
        <v>99</v>
      </c>
      <c r="H6" s="387" t="s">
        <v>279</v>
      </c>
      <c r="I6" s="389" t="s">
        <v>263</v>
      </c>
      <c r="J6" s="390"/>
      <c r="K6" s="390"/>
      <c r="L6" s="390"/>
      <c r="M6" s="390"/>
      <c r="N6" s="390"/>
      <c r="O6" s="390"/>
      <c r="P6" s="390"/>
      <c r="Q6" s="390"/>
      <c r="R6" s="390"/>
      <c r="S6" s="390"/>
      <c r="T6" s="390"/>
      <c r="U6" s="390"/>
      <c r="V6" s="390"/>
      <c r="W6" s="390"/>
      <c r="X6" s="390"/>
      <c r="Y6" s="390"/>
    </row>
    <row r="7">
      <c r="A7" s="386" t="s">
        <v>280</v>
      </c>
      <c r="B7" s="387" t="s">
        <v>178</v>
      </c>
      <c r="C7" s="388" t="s">
        <v>258</v>
      </c>
      <c r="D7" s="387" t="s">
        <v>259</v>
      </c>
      <c r="E7" s="387" t="s">
        <v>271</v>
      </c>
      <c r="F7" s="387" t="s">
        <v>267</v>
      </c>
      <c r="G7" s="387" t="s">
        <v>99</v>
      </c>
      <c r="H7" s="387" t="s">
        <v>281</v>
      </c>
      <c r="I7" s="389" t="s">
        <v>263</v>
      </c>
      <c r="J7" s="390"/>
      <c r="K7" s="390"/>
      <c r="L7" s="390"/>
      <c r="M7" s="390"/>
      <c r="N7" s="390"/>
      <c r="O7" s="390"/>
      <c r="P7" s="390"/>
      <c r="Q7" s="390"/>
      <c r="R7" s="390"/>
      <c r="S7" s="390"/>
      <c r="T7" s="390"/>
      <c r="U7" s="390"/>
      <c r="V7" s="390"/>
      <c r="W7" s="390"/>
      <c r="X7" s="390"/>
      <c r="Y7" s="390"/>
    </row>
    <row r="8">
      <c r="A8" s="386" t="s">
        <v>282</v>
      </c>
      <c r="B8" s="387" t="s">
        <v>178</v>
      </c>
      <c r="C8" s="388" t="s">
        <v>258</v>
      </c>
      <c r="D8" s="387" t="s">
        <v>270</v>
      </c>
      <c r="E8" s="387" t="s">
        <v>283</v>
      </c>
      <c r="F8" s="387" t="s">
        <v>284</v>
      </c>
      <c r="G8" s="387" t="s">
        <v>99</v>
      </c>
      <c r="H8" s="387" t="s">
        <v>285</v>
      </c>
      <c r="I8" s="389" t="s">
        <v>263</v>
      </c>
      <c r="J8" s="390"/>
      <c r="K8" s="390"/>
      <c r="L8" s="390"/>
      <c r="M8" s="390"/>
      <c r="N8" s="390"/>
      <c r="O8" s="390"/>
      <c r="P8" s="390"/>
      <c r="Q8" s="390"/>
      <c r="R8" s="390"/>
      <c r="S8" s="390"/>
      <c r="T8" s="390"/>
      <c r="U8" s="390"/>
      <c r="V8" s="390"/>
      <c r="W8" s="390"/>
      <c r="X8" s="390"/>
      <c r="Y8" s="390"/>
    </row>
    <row r="9">
      <c r="A9" s="386" t="s">
        <v>103</v>
      </c>
      <c r="B9" s="387" t="s">
        <v>178</v>
      </c>
      <c r="C9" s="388" t="s">
        <v>258</v>
      </c>
      <c r="D9" s="387" t="s">
        <v>286</v>
      </c>
      <c r="E9" s="387" t="s">
        <v>271</v>
      </c>
      <c r="F9" s="387" t="s">
        <v>284</v>
      </c>
      <c r="G9" s="387" t="s">
        <v>287</v>
      </c>
      <c r="H9" s="387" t="s">
        <v>288</v>
      </c>
      <c r="I9" s="389" t="s">
        <v>263</v>
      </c>
      <c r="J9" s="390"/>
      <c r="K9" s="390"/>
      <c r="L9" s="390"/>
      <c r="M9" s="390"/>
      <c r="N9" s="390"/>
      <c r="O9" s="390"/>
      <c r="P9" s="390"/>
      <c r="Q9" s="390"/>
      <c r="R9" s="390"/>
      <c r="S9" s="390"/>
      <c r="T9" s="390"/>
      <c r="U9" s="390"/>
      <c r="V9" s="390"/>
      <c r="W9" s="390"/>
      <c r="X9" s="390"/>
      <c r="Y9" s="390"/>
    </row>
    <row r="10">
      <c r="A10" s="386" t="s">
        <v>289</v>
      </c>
      <c r="B10" s="387" t="s">
        <v>178</v>
      </c>
      <c r="C10" s="388" t="s">
        <v>258</v>
      </c>
      <c r="D10" s="387" t="s">
        <v>290</v>
      </c>
      <c r="E10" s="387" t="s">
        <v>260</v>
      </c>
      <c r="F10" s="387" t="s">
        <v>276</v>
      </c>
      <c r="G10" s="387" t="s">
        <v>99</v>
      </c>
      <c r="H10" s="387" t="s">
        <v>291</v>
      </c>
      <c r="I10" s="389" t="s">
        <v>263</v>
      </c>
      <c r="J10" s="390"/>
      <c r="K10" s="390"/>
      <c r="L10" s="390"/>
      <c r="M10" s="390"/>
      <c r="N10" s="390"/>
      <c r="O10" s="390"/>
      <c r="P10" s="390"/>
      <c r="Q10" s="390"/>
      <c r="R10" s="390"/>
      <c r="S10" s="390"/>
      <c r="T10" s="390"/>
      <c r="U10" s="390"/>
      <c r="V10" s="390"/>
      <c r="W10" s="390"/>
      <c r="X10" s="390"/>
      <c r="Y10" s="390"/>
    </row>
    <row r="11">
      <c r="A11" s="386" t="s">
        <v>292</v>
      </c>
      <c r="B11" s="387" t="s">
        <v>178</v>
      </c>
      <c r="C11" s="388" t="s">
        <v>293</v>
      </c>
      <c r="D11" s="387" t="s">
        <v>259</v>
      </c>
      <c r="E11" s="387" t="s">
        <v>275</v>
      </c>
      <c r="F11" s="387" t="s">
        <v>284</v>
      </c>
      <c r="G11" s="387" t="s">
        <v>294</v>
      </c>
      <c r="H11" s="387" t="s">
        <v>295</v>
      </c>
      <c r="I11" s="389" t="s">
        <v>263</v>
      </c>
      <c r="J11" s="390"/>
      <c r="K11" s="390"/>
      <c r="L11" s="390"/>
      <c r="M11" s="390"/>
      <c r="N11" s="390"/>
      <c r="O11" s="390"/>
      <c r="P11" s="390"/>
      <c r="Q11" s="390"/>
      <c r="R11" s="390"/>
      <c r="S11" s="390"/>
      <c r="T11" s="390"/>
      <c r="U11" s="390"/>
      <c r="V11" s="390"/>
      <c r="W11" s="390"/>
      <c r="X11" s="390"/>
      <c r="Y11" s="390"/>
    </row>
    <row r="12">
      <c r="A12" s="386" t="s">
        <v>296</v>
      </c>
      <c r="B12" s="387" t="s">
        <v>178</v>
      </c>
      <c r="C12" s="388" t="s">
        <v>258</v>
      </c>
      <c r="D12" s="387" t="s">
        <v>265</v>
      </c>
      <c r="E12" s="387" t="s">
        <v>275</v>
      </c>
      <c r="F12" s="387" t="s">
        <v>267</v>
      </c>
      <c r="G12" s="387" t="s">
        <v>297</v>
      </c>
      <c r="H12" s="387" t="s">
        <v>298</v>
      </c>
      <c r="I12" s="389" t="s">
        <v>263</v>
      </c>
      <c r="J12" s="390"/>
      <c r="K12" s="390"/>
      <c r="L12" s="390"/>
      <c r="M12" s="390"/>
      <c r="N12" s="390"/>
      <c r="O12" s="390"/>
      <c r="P12" s="390"/>
      <c r="Q12" s="390"/>
      <c r="R12" s="390"/>
      <c r="S12" s="390"/>
      <c r="T12" s="390"/>
      <c r="U12" s="390"/>
      <c r="V12" s="390"/>
      <c r="W12" s="390"/>
      <c r="X12" s="390"/>
      <c r="Y12" s="390"/>
    </row>
    <row r="13">
      <c r="A13" s="386" t="s">
        <v>299</v>
      </c>
      <c r="B13" s="387" t="s">
        <v>178</v>
      </c>
      <c r="C13" s="388" t="s">
        <v>258</v>
      </c>
      <c r="D13" s="387" t="s">
        <v>290</v>
      </c>
      <c r="E13" s="387" t="s">
        <v>300</v>
      </c>
      <c r="F13" s="387" t="s">
        <v>276</v>
      </c>
      <c r="G13" s="387" t="s">
        <v>301</v>
      </c>
      <c r="H13" s="387" t="s">
        <v>302</v>
      </c>
      <c r="I13" s="389" t="s">
        <v>263</v>
      </c>
      <c r="J13" s="390"/>
      <c r="K13" s="390"/>
      <c r="L13" s="390"/>
      <c r="M13" s="390"/>
      <c r="N13" s="390"/>
      <c r="O13" s="390"/>
      <c r="P13" s="390"/>
      <c r="Q13" s="390"/>
      <c r="R13" s="390"/>
      <c r="S13" s="390"/>
      <c r="T13" s="390"/>
      <c r="U13" s="390"/>
      <c r="V13" s="390"/>
      <c r="W13" s="390"/>
      <c r="X13" s="390"/>
      <c r="Y13" s="390"/>
    </row>
    <row r="14">
      <c r="A14" s="386" t="s">
        <v>303</v>
      </c>
      <c r="B14" s="387" t="s">
        <v>178</v>
      </c>
      <c r="C14" s="388" t="s">
        <v>258</v>
      </c>
      <c r="D14" s="387" t="s">
        <v>259</v>
      </c>
      <c r="E14" s="387" t="s">
        <v>260</v>
      </c>
      <c r="F14" s="387" t="s">
        <v>304</v>
      </c>
      <c r="G14" s="387" t="s">
        <v>99</v>
      </c>
      <c r="H14" s="387" t="s">
        <v>305</v>
      </c>
      <c r="I14" s="389" t="s">
        <v>263</v>
      </c>
      <c r="J14" s="390"/>
      <c r="K14" s="390"/>
      <c r="L14" s="390"/>
      <c r="M14" s="390"/>
      <c r="N14" s="390"/>
      <c r="O14" s="390"/>
      <c r="P14" s="390"/>
      <c r="Q14" s="390"/>
      <c r="R14" s="390"/>
      <c r="S14" s="390"/>
      <c r="T14" s="390"/>
      <c r="U14" s="390"/>
      <c r="V14" s="390"/>
      <c r="W14" s="390"/>
      <c r="X14" s="390"/>
      <c r="Y14" s="390"/>
    </row>
    <row r="15">
      <c r="A15" s="386" t="s">
        <v>306</v>
      </c>
      <c r="B15" s="387" t="s">
        <v>178</v>
      </c>
      <c r="C15" s="388" t="s">
        <v>258</v>
      </c>
      <c r="D15" s="387" t="s">
        <v>307</v>
      </c>
      <c r="E15" s="387" t="s">
        <v>275</v>
      </c>
      <c r="F15" s="387" t="s">
        <v>304</v>
      </c>
      <c r="G15" s="387" t="s">
        <v>99</v>
      </c>
      <c r="H15" s="387" t="s">
        <v>308</v>
      </c>
      <c r="I15" s="389" t="s">
        <v>263</v>
      </c>
      <c r="J15" s="390"/>
      <c r="K15" s="390"/>
      <c r="L15" s="390"/>
      <c r="M15" s="390"/>
      <c r="N15" s="390"/>
      <c r="O15" s="390"/>
      <c r="P15" s="390"/>
      <c r="Q15" s="390"/>
      <c r="R15" s="390"/>
      <c r="S15" s="390"/>
      <c r="T15" s="390"/>
      <c r="U15" s="390"/>
      <c r="V15" s="390"/>
      <c r="W15" s="390"/>
      <c r="X15" s="390"/>
      <c r="Y15" s="390"/>
    </row>
    <row r="16">
      <c r="A16" s="386" t="s">
        <v>309</v>
      </c>
      <c r="B16" s="387" t="s">
        <v>178</v>
      </c>
      <c r="C16" s="388" t="s">
        <v>258</v>
      </c>
      <c r="D16" s="387" t="s">
        <v>310</v>
      </c>
      <c r="E16" s="387" t="s">
        <v>260</v>
      </c>
      <c r="F16" s="387" t="s">
        <v>311</v>
      </c>
      <c r="G16" s="387" t="s">
        <v>99</v>
      </c>
      <c r="H16" s="387" t="s">
        <v>312</v>
      </c>
      <c r="I16" s="389" t="s">
        <v>263</v>
      </c>
      <c r="J16" s="390"/>
      <c r="K16" s="390"/>
      <c r="L16" s="390"/>
      <c r="M16" s="390"/>
      <c r="N16" s="390"/>
      <c r="O16" s="390"/>
      <c r="P16" s="390"/>
      <c r="Q16" s="390"/>
      <c r="R16" s="390"/>
      <c r="S16" s="390"/>
      <c r="T16" s="390"/>
      <c r="U16" s="390"/>
      <c r="V16" s="390"/>
      <c r="W16" s="390"/>
      <c r="X16" s="390"/>
      <c r="Y16" s="390"/>
    </row>
    <row r="17">
      <c r="A17" s="386" t="s">
        <v>313</v>
      </c>
      <c r="B17" s="387" t="s">
        <v>178</v>
      </c>
      <c r="C17" s="388" t="s">
        <v>258</v>
      </c>
      <c r="D17" s="387" t="s">
        <v>259</v>
      </c>
      <c r="E17" s="387" t="s">
        <v>271</v>
      </c>
      <c r="F17" s="387" t="s">
        <v>261</v>
      </c>
      <c r="G17" s="387" t="s">
        <v>99</v>
      </c>
      <c r="H17" s="387" t="s">
        <v>314</v>
      </c>
      <c r="I17" s="389" t="s">
        <v>263</v>
      </c>
      <c r="J17" s="390"/>
      <c r="K17" s="390"/>
      <c r="L17" s="390"/>
      <c r="M17" s="390"/>
      <c r="N17" s="390"/>
      <c r="O17" s="390"/>
      <c r="P17" s="390"/>
      <c r="Q17" s="390"/>
      <c r="R17" s="390"/>
      <c r="S17" s="390"/>
      <c r="T17" s="390"/>
      <c r="U17" s="390"/>
      <c r="V17" s="390"/>
      <c r="W17" s="390"/>
      <c r="X17" s="390"/>
      <c r="Y17" s="390"/>
    </row>
    <row r="18">
      <c r="A18" s="386" t="s">
        <v>315</v>
      </c>
      <c r="B18" s="387" t="s">
        <v>178</v>
      </c>
      <c r="C18" s="388" t="s">
        <v>258</v>
      </c>
      <c r="D18" s="387" t="s">
        <v>270</v>
      </c>
      <c r="E18" s="387" t="s">
        <v>316</v>
      </c>
      <c r="F18" s="387" t="s">
        <v>284</v>
      </c>
      <c r="G18" s="387" t="s">
        <v>317</v>
      </c>
      <c r="H18" s="387" t="s">
        <v>318</v>
      </c>
      <c r="I18" s="389" t="s">
        <v>263</v>
      </c>
      <c r="J18" s="390"/>
      <c r="K18" s="390"/>
      <c r="L18" s="390"/>
      <c r="M18" s="390"/>
      <c r="N18" s="390"/>
      <c r="O18" s="390"/>
      <c r="P18" s="390"/>
      <c r="Q18" s="390"/>
      <c r="R18" s="390"/>
      <c r="S18" s="390"/>
      <c r="T18" s="390"/>
      <c r="U18" s="390"/>
      <c r="V18" s="390"/>
      <c r="W18" s="390"/>
      <c r="X18" s="390"/>
      <c r="Y18" s="390"/>
    </row>
    <row r="19">
      <c r="A19" s="391" t="s">
        <v>95</v>
      </c>
      <c r="B19" s="392" t="s">
        <v>178</v>
      </c>
      <c r="C19" s="393" t="s">
        <v>258</v>
      </c>
      <c r="D19" s="392" t="s">
        <v>259</v>
      </c>
      <c r="E19" s="392" t="s">
        <v>271</v>
      </c>
      <c r="F19" s="392" t="s">
        <v>261</v>
      </c>
      <c r="G19" s="392" t="s">
        <v>99</v>
      </c>
      <c r="H19" s="387" t="s">
        <v>319</v>
      </c>
      <c r="I19" s="394" t="s">
        <v>263</v>
      </c>
      <c r="J19" s="390"/>
      <c r="K19" s="390"/>
      <c r="L19" s="390"/>
      <c r="M19" s="390"/>
      <c r="N19" s="390"/>
      <c r="O19" s="390"/>
      <c r="P19" s="390"/>
      <c r="Q19" s="390"/>
      <c r="R19" s="390"/>
      <c r="S19" s="390"/>
      <c r="T19" s="390"/>
      <c r="U19" s="390"/>
      <c r="V19" s="390"/>
      <c r="W19" s="390"/>
      <c r="X19" s="390"/>
      <c r="Y19" s="390"/>
    </row>
    <row r="20">
      <c r="A20" s="391" t="s">
        <v>320</v>
      </c>
      <c r="B20" s="392" t="s">
        <v>178</v>
      </c>
      <c r="C20" s="393" t="s">
        <v>258</v>
      </c>
      <c r="D20" s="392" t="s">
        <v>290</v>
      </c>
      <c r="E20" s="392" t="s">
        <v>275</v>
      </c>
      <c r="F20" s="392" t="s">
        <v>284</v>
      </c>
      <c r="G20" s="392" t="s">
        <v>321</v>
      </c>
      <c r="H20" s="387" t="s">
        <v>322</v>
      </c>
      <c r="I20" s="394" t="s">
        <v>263</v>
      </c>
      <c r="J20" s="390"/>
      <c r="K20" s="390"/>
      <c r="L20" s="390"/>
      <c r="M20" s="390"/>
      <c r="N20" s="390"/>
      <c r="O20" s="390"/>
      <c r="P20" s="390"/>
      <c r="Q20" s="390"/>
      <c r="R20" s="390"/>
      <c r="S20" s="390"/>
      <c r="T20" s="390"/>
      <c r="U20" s="390"/>
      <c r="V20" s="390"/>
      <c r="W20" s="390"/>
      <c r="X20" s="390"/>
      <c r="Y20" s="390"/>
    </row>
    <row r="21">
      <c r="A21" s="391" t="s">
        <v>323</v>
      </c>
      <c r="B21" s="392" t="s">
        <v>178</v>
      </c>
      <c r="C21" s="393" t="s">
        <v>258</v>
      </c>
      <c r="D21" s="392" t="s">
        <v>259</v>
      </c>
      <c r="E21" s="392" t="s">
        <v>271</v>
      </c>
      <c r="F21" s="392" t="s">
        <v>284</v>
      </c>
      <c r="G21" s="392" t="s">
        <v>99</v>
      </c>
      <c r="H21" s="387" t="s">
        <v>324</v>
      </c>
      <c r="I21" s="394" t="s">
        <v>263</v>
      </c>
      <c r="J21" s="390"/>
      <c r="K21" s="390"/>
      <c r="L21" s="390"/>
      <c r="M21" s="390"/>
      <c r="N21" s="390"/>
      <c r="O21" s="390"/>
      <c r="P21" s="390"/>
      <c r="Q21" s="390"/>
      <c r="R21" s="390"/>
      <c r="S21" s="390"/>
      <c r="T21" s="390"/>
      <c r="U21" s="390"/>
      <c r="V21" s="390"/>
      <c r="W21" s="390"/>
      <c r="X21" s="390"/>
      <c r="Y21" s="390"/>
    </row>
    <row r="22">
      <c r="A22" s="391" t="s">
        <v>325</v>
      </c>
      <c r="B22" s="392" t="s">
        <v>178</v>
      </c>
      <c r="C22" s="393" t="s">
        <v>258</v>
      </c>
      <c r="D22" s="392" t="s">
        <v>259</v>
      </c>
      <c r="E22" s="392" t="s">
        <v>266</v>
      </c>
      <c r="F22" s="392" t="s">
        <v>284</v>
      </c>
      <c r="G22" s="392" t="s">
        <v>99</v>
      </c>
      <c r="H22" s="387" t="s">
        <v>326</v>
      </c>
      <c r="I22" s="394" t="s">
        <v>263</v>
      </c>
      <c r="J22" s="390"/>
      <c r="K22" s="390"/>
      <c r="L22" s="390"/>
      <c r="M22" s="390"/>
      <c r="N22" s="390"/>
      <c r="O22" s="390"/>
      <c r="P22" s="390"/>
      <c r="Q22" s="390"/>
      <c r="R22" s="390"/>
      <c r="S22" s="390"/>
      <c r="T22" s="390"/>
      <c r="U22" s="390"/>
      <c r="V22" s="390"/>
      <c r="W22" s="390"/>
      <c r="X22" s="390"/>
      <c r="Y22" s="390"/>
    </row>
    <row r="23">
      <c r="A23" s="391" t="s">
        <v>327</v>
      </c>
      <c r="B23" s="392" t="s">
        <v>178</v>
      </c>
      <c r="C23" s="393" t="s">
        <v>258</v>
      </c>
      <c r="D23" s="392" t="s">
        <v>328</v>
      </c>
      <c r="E23" s="392" t="s">
        <v>275</v>
      </c>
      <c r="F23" s="392" t="s">
        <v>276</v>
      </c>
      <c r="G23" s="392" t="s">
        <v>329</v>
      </c>
      <c r="H23" s="387" t="s">
        <v>330</v>
      </c>
      <c r="I23" s="394" t="s">
        <v>263</v>
      </c>
      <c r="J23" s="390"/>
      <c r="K23" s="390"/>
      <c r="L23" s="390"/>
      <c r="M23" s="390"/>
      <c r="N23" s="390"/>
      <c r="O23" s="390"/>
      <c r="P23" s="390"/>
      <c r="Q23" s="390"/>
      <c r="R23" s="390"/>
      <c r="S23" s="390"/>
      <c r="T23" s="390"/>
      <c r="U23" s="390"/>
      <c r="V23" s="390"/>
      <c r="W23" s="390"/>
      <c r="X23" s="390"/>
      <c r="Y23" s="390"/>
    </row>
    <row r="24">
      <c r="A24" s="391" t="s">
        <v>331</v>
      </c>
      <c r="B24" s="392" t="s">
        <v>178</v>
      </c>
      <c r="C24" s="393" t="s">
        <v>258</v>
      </c>
      <c r="D24" s="392" t="s">
        <v>332</v>
      </c>
      <c r="E24" s="392" t="s">
        <v>283</v>
      </c>
      <c r="F24" s="392" t="s">
        <v>276</v>
      </c>
      <c r="G24" s="392" t="s">
        <v>145</v>
      </c>
      <c r="H24" s="387" t="s">
        <v>333</v>
      </c>
      <c r="I24" s="394" t="s">
        <v>263</v>
      </c>
      <c r="J24" s="390"/>
      <c r="K24" s="390"/>
      <c r="L24" s="390"/>
      <c r="M24" s="390"/>
      <c r="N24" s="390"/>
      <c r="O24" s="390"/>
      <c r="P24" s="390"/>
      <c r="Q24" s="390"/>
      <c r="R24" s="390"/>
      <c r="S24" s="390"/>
      <c r="T24" s="390"/>
      <c r="U24" s="390"/>
      <c r="V24" s="390"/>
      <c r="W24" s="390"/>
      <c r="X24" s="390"/>
      <c r="Y24" s="390"/>
    </row>
    <row r="25">
      <c r="A25" s="391" t="s">
        <v>334</v>
      </c>
      <c r="B25" s="392" t="s">
        <v>178</v>
      </c>
      <c r="C25" s="393" t="s">
        <v>258</v>
      </c>
      <c r="D25" s="392" t="s">
        <v>259</v>
      </c>
      <c r="E25" s="392" t="s">
        <v>335</v>
      </c>
      <c r="F25" s="392" t="s">
        <v>261</v>
      </c>
      <c r="G25" s="392" t="s">
        <v>329</v>
      </c>
      <c r="H25" s="387" t="s">
        <v>336</v>
      </c>
      <c r="I25" s="394" t="s">
        <v>263</v>
      </c>
      <c r="J25" s="390"/>
      <c r="K25" s="390"/>
      <c r="L25" s="390"/>
      <c r="M25" s="390"/>
      <c r="N25" s="390"/>
      <c r="O25" s="390"/>
      <c r="P25" s="390"/>
      <c r="Q25" s="390"/>
      <c r="R25" s="390"/>
      <c r="S25" s="390"/>
      <c r="T25" s="390"/>
      <c r="U25" s="390"/>
      <c r="V25" s="390"/>
      <c r="W25" s="390"/>
      <c r="X25" s="390"/>
      <c r="Y25" s="390"/>
    </row>
    <row r="26">
      <c r="A26" s="395" t="s">
        <v>337</v>
      </c>
      <c r="B26" s="396" t="s">
        <v>35</v>
      </c>
      <c r="C26" s="397" t="s">
        <v>293</v>
      </c>
      <c r="D26" s="396" t="s">
        <v>338</v>
      </c>
      <c r="E26" s="396" t="s">
        <v>339</v>
      </c>
      <c r="F26" s="396" t="s">
        <v>276</v>
      </c>
      <c r="G26" s="396" t="s">
        <v>340</v>
      </c>
      <c r="H26" s="396" t="s">
        <v>341</v>
      </c>
      <c r="I26" s="398" t="s">
        <v>263</v>
      </c>
      <c r="J26" s="390"/>
      <c r="K26" s="390"/>
      <c r="L26" s="390"/>
      <c r="M26" s="390"/>
      <c r="N26" s="390"/>
      <c r="O26" s="390"/>
      <c r="P26" s="390"/>
      <c r="Q26" s="390"/>
      <c r="R26" s="390"/>
      <c r="S26" s="390"/>
      <c r="T26" s="390"/>
      <c r="U26" s="390"/>
      <c r="V26" s="390"/>
      <c r="W26" s="390"/>
      <c r="X26" s="390"/>
      <c r="Y26" s="390"/>
    </row>
    <row r="27">
      <c r="A27" s="395" t="s">
        <v>342</v>
      </c>
      <c r="B27" s="396" t="s">
        <v>35</v>
      </c>
      <c r="C27" s="397" t="s">
        <v>343</v>
      </c>
      <c r="D27" s="396" t="s">
        <v>344</v>
      </c>
      <c r="E27" s="396" t="s">
        <v>335</v>
      </c>
      <c r="F27" s="396" t="s">
        <v>276</v>
      </c>
      <c r="G27" s="396" t="s">
        <v>345</v>
      </c>
      <c r="H27" s="396" t="s">
        <v>346</v>
      </c>
      <c r="I27" s="398" t="s">
        <v>347</v>
      </c>
      <c r="J27" s="390"/>
      <c r="K27" s="390"/>
      <c r="L27" s="390"/>
      <c r="M27" s="390"/>
      <c r="N27" s="390"/>
      <c r="O27" s="390"/>
      <c r="P27" s="390"/>
      <c r="Q27" s="390"/>
      <c r="R27" s="390"/>
      <c r="S27" s="390"/>
      <c r="T27" s="390"/>
      <c r="U27" s="390"/>
      <c r="V27" s="390"/>
      <c r="W27" s="390"/>
      <c r="X27" s="390"/>
      <c r="Y27" s="390"/>
    </row>
    <row r="28">
      <c r="A28" s="395" t="s">
        <v>348</v>
      </c>
      <c r="B28" s="396" t="s">
        <v>35</v>
      </c>
      <c r="C28" s="397" t="s">
        <v>343</v>
      </c>
      <c r="D28" s="396" t="s">
        <v>270</v>
      </c>
      <c r="E28" s="396" t="s">
        <v>335</v>
      </c>
      <c r="F28" s="396" t="s">
        <v>276</v>
      </c>
      <c r="G28" s="396" t="s">
        <v>349</v>
      </c>
      <c r="H28" s="396" t="s">
        <v>350</v>
      </c>
      <c r="I28" s="398" t="s">
        <v>351</v>
      </c>
      <c r="J28" s="390"/>
      <c r="K28" s="390"/>
      <c r="L28" s="390"/>
      <c r="M28" s="390"/>
      <c r="N28" s="390"/>
      <c r="O28" s="390"/>
      <c r="P28" s="390"/>
      <c r="Q28" s="390"/>
      <c r="R28" s="390"/>
      <c r="S28" s="390"/>
      <c r="T28" s="390"/>
      <c r="U28" s="390"/>
      <c r="V28" s="390"/>
      <c r="W28" s="390"/>
      <c r="X28" s="390"/>
      <c r="Y28" s="390"/>
    </row>
    <row r="29">
      <c r="A29" s="395" t="s">
        <v>352</v>
      </c>
      <c r="B29" s="396" t="s">
        <v>35</v>
      </c>
      <c r="C29" s="397" t="s">
        <v>343</v>
      </c>
      <c r="D29" s="396" t="s">
        <v>270</v>
      </c>
      <c r="E29" s="396" t="s">
        <v>335</v>
      </c>
      <c r="F29" s="396" t="s">
        <v>276</v>
      </c>
      <c r="G29" s="396" t="s">
        <v>353</v>
      </c>
      <c r="H29" s="396" t="s">
        <v>354</v>
      </c>
      <c r="I29" s="398" t="s">
        <v>351</v>
      </c>
      <c r="J29" s="390"/>
      <c r="K29" s="390"/>
      <c r="L29" s="390"/>
      <c r="M29" s="390"/>
      <c r="N29" s="390"/>
      <c r="O29" s="390"/>
      <c r="P29" s="390"/>
      <c r="Q29" s="390"/>
      <c r="R29" s="390"/>
      <c r="S29" s="390"/>
      <c r="T29" s="390"/>
      <c r="U29" s="390"/>
      <c r="V29" s="390"/>
      <c r="W29" s="390"/>
      <c r="X29" s="390"/>
      <c r="Y29" s="390"/>
    </row>
    <row r="30">
      <c r="A30" s="395" t="s">
        <v>355</v>
      </c>
      <c r="B30" s="396" t="s">
        <v>35</v>
      </c>
      <c r="C30" s="397" t="s">
        <v>343</v>
      </c>
      <c r="D30" s="396" t="s">
        <v>259</v>
      </c>
      <c r="E30" s="396" t="s">
        <v>271</v>
      </c>
      <c r="F30" s="396" t="s">
        <v>356</v>
      </c>
      <c r="G30" s="396" t="s">
        <v>99</v>
      </c>
      <c r="H30" s="396" t="s">
        <v>357</v>
      </c>
      <c r="I30" s="398" t="s">
        <v>358</v>
      </c>
      <c r="J30" s="390"/>
      <c r="K30" s="390"/>
      <c r="L30" s="390"/>
      <c r="M30" s="390"/>
      <c r="N30" s="390"/>
      <c r="O30" s="390"/>
      <c r="P30" s="390"/>
      <c r="Q30" s="390"/>
      <c r="R30" s="390"/>
      <c r="S30" s="390"/>
      <c r="T30" s="390"/>
      <c r="U30" s="390"/>
      <c r="V30" s="390"/>
      <c r="W30" s="390"/>
      <c r="X30" s="390"/>
      <c r="Y30" s="390"/>
    </row>
    <row r="31">
      <c r="A31" s="395" t="s">
        <v>359</v>
      </c>
      <c r="B31" s="396" t="s">
        <v>35</v>
      </c>
      <c r="C31" s="397" t="s">
        <v>343</v>
      </c>
      <c r="D31" s="396" t="s">
        <v>286</v>
      </c>
      <c r="E31" s="396" t="s">
        <v>335</v>
      </c>
      <c r="F31" s="396" t="s">
        <v>276</v>
      </c>
      <c r="G31" s="396" t="s">
        <v>99</v>
      </c>
      <c r="H31" s="396" t="s">
        <v>360</v>
      </c>
      <c r="I31" s="398" t="s">
        <v>361</v>
      </c>
      <c r="J31" s="390"/>
      <c r="K31" s="390"/>
      <c r="L31" s="390"/>
      <c r="M31" s="390"/>
      <c r="N31" s="390"/>
      <c r="O31" s="390"/>
      <c r="P31" s="390"/>
      <c r="Q31" s="390"/>
      <c r="R31" s="390"/>
      <c r="S31" s="390"/>
      <c r="T31" s="390"/>
      <c r="U31" s="390"/>
      <c r="V31" s="390"/>
      <c r="W31" s="390"/>
      <c r="X31" s="390"/>
      <c r="Y31" s="390"/>
    </row>
    <row r="32">
      <c r="A32" s="395" t="s">
        <v>362</v>
      </c>
      <c r="B32" s="396" t="s">
        <v>35</v>
      </c>
      <c r="C32" s="397" t="s">
        <v>343</v>
      </c>
      <c r="D32" s="396" t="s">
        <v>265</v>
      </c>
      <c r="E32" s="396" t="s">
        <v>300</v>
      </c>
      <c r="F32" s="396" t="s">
        <v>356</v>
      </c>
      <c r="G32" s="396" t="s">
        <v>363</v>
      </c>
      <c r="H32" s="396" t="s">
        <v>364</v>
      </c>
      <c r="I32" s="398" t="s">
        <v>365</v>
      </c>
      <c r="J32" s="390"/>
      <c r="K32" s="390"/>
      <c r="L32" s="390"/>
      <c r="M32" s="390"/>
      <c r="N32" s="390"/>
      <c r="O32" s="390"/>
      <c r="P32" s="390"/>
      <c r="Q32" s="390"/>
      <c r="R32" s="390"/>
      <c r="S32" s="390"/>
      <c r="T32" s="390"/>
      <c r="U32" s="390"/>
      <c r="V32" s="390"/>
      <c r="W32" s="390"/>
      <c r="X32" s="390"/>
      <c r="Y32" s="390"/>
    </row>
    <row r="33">
      <c r="A33" s="395" t="s">
        <v>366</v>
      </c>
      <c r="B33" s="396" t="s">
        <v>35</v>
      </c>
      <c r="C33" s="397" t="s">
        <v>343</v>
      </c>
      <c r="D33" s="396" t="s">
        <v>265</v>
      </c>
      <c r="E33" s="396" t="s">
        <v>335</v>
      </c>
      <c r="F33" s="396" t="s">
        <v>261</v>
      </c>
      <c r="G33" s="396" t="s">
        <v>329</v>
      </c>
      <c r="H33" s="396" t="s">
        <v>367</v>
      </c>
      <c r="I33" s="398" t="s">
        <v>368</v>
      </c>
      <c r="J33" s="390"/>
      <c r="K33" s="390"/>
      <c r="L33" s="390"/>
      <c r="M33" s="390"/>
      <c r="N33" s="390"/>
      <c r="O33" s="390"/>
      <c r="P33" s="390"/>
      <c r="Q33" s="390"/>
      <c r="R33" s="390"/>
      <c r="S33" s="390"/>
      <c r="T33" s="390"/>
      <c r="U33" s="390"/>
      <c r="V33" s="390"/>
      <c r="W33" s="390"/>
      <c r="X33" s="390"/>
      <c r="Y33" s="390"/>
    </row>
    <row r="34">
      <c r="A34" s="395" t="s">
        <v>369</v>
      </c>
      <c r="B34" s="396" t="s">
        <v>35</v>
      </c>
      <c r="C34" s="397" t="s">
        <v>343</v>
      </c>
      <c r="D34" s="396" t="s">
        <v>286</v>
      </c>
      <c r="E34" s="396" t="s">
        <v>370</v>
      </c>
      <c r="F34" s="396" t="s">
        <v>311</v>
      </c>
      <c r="G34" s="396" t="s">
        <v>371</v>
      </c>
      <c r="H34" s="396" t="s">
        <v>372</v>
      </c>
      <c r="I34" s="398" t="s">
        <v>263</v>
      </c>
      <c r="J34" s="390"/>
      <c r="K34" s="390"/>
      <c r="L34" s="390"/>
      <c r="M34" s="390"/>
      <c r="N34" s="390"/>
      <c r="O34" s="390"/>
      <c r="P34" s="390"/>
      <c r="Q34" s="390"/>
      <c r="R34" s="390"/>
      <c r="S34" s="390"/>
      <c r="T34" s="390"/>
      <c r="U34" s="390"/>
      <c r="V34" s="390"/>
      <c r="W34" s="390"/>
      <c r="X34" s="390"/>
      <c r="Y34" s="390"/>
    </row>
    <row r="35">
      <c r="A35" s="395" t="s">
        <v>373</v>
      </c>
      <c r="B35" s="396" t="s">
        <v>35</v>
      </c>
      <c r="C35" s="397" t="s">
        <v>343</v>
      </c>
      <c r="D35" s="396" t="s">
        <v>259</v>
      </c>
      <c r="E35" s="396" t="s">
        <v>275</v>
      </c>
      <c r="F35" s="396" t="s">
        <v>276</v>
      </c>
      <c r="G35" s="396" t="s">
        <v>374</v>
      </c>
      <c r="H35" s="396" t="s">
        <v>375</v>
      </c>
      <c r="I35" s="398" t="s">
        <v>376</v>
      </c>
      <c r="J35" s="390"/>
      <c r="K35" s="390"/>
      <c r="L35" s="390"/>
      <c r="M35" s="390"/>
      <c r="N35" s="390"/>
      <c r="O35" s="390"/>
      <c r="P35" s="390"/>
      <c r="Q35" s="390"/>
      <c r="R35" s="390"/>
      <c r="S35" s="390"/>
      <c r="T35" s="390"/>
      <c r="U35" s="390"/>
      <c r="V35" s="390"/>
      <c r="W35" s="390"/>
      <c r="X35" s="390"/>
      <c r="Y35" s="390"/>
    </row>
    <row r="36">
      <c r="A36" s="395" t="s">
        <v>377</v>
      </c>
      <c r="B36" s="396" t="s">
        <v>35</v>
      </c>
      <c r="C36" s="397" t="s">
        <v>343</v>
      </c>
      <c r="D36" s="396" t="s">
        <v>259</v>
      </c>
      <c r="E36" s="396" t="s">
        <v>271</v>
      </c>
      <c r="F36" s="396" t="s">
        <v>284</v>
      </c>
      <c r="G36" s="396" t="s">
        <v>99</v>
      </c>
      <c r="H36" s="396" t="s">
        <v>378</v>
      </c>
      <c r="I36" s="398" t="s">
        <v>379</v>
      </c>
      <c r="J36" s="390"/>
      <c r="K36" s="390"/>
      <c r="L36" s="390"/>
      <c r="M36" s="390"/>
      <c r="N36" s="390"/>
      <c r="O36" s="390"/>
      <c r="P36" s="390"/>
      <c r="Q36" s="390"/>
      <c r="R36" s="390"/>
      <c r="S36" s="390"/>
      <c r="T36" s="390"/>
      <c r="U36" s="390"/>
      <c r="V36" s="390"/>
      <c r="W36" s="390"/>
      <c r="X36" s="390"/>
      <c r="Y36" s="390"/>
    </row>
    <row r="37">
      <c r="A37" s="395" t="s">
        <v>380</v>
      </c>
      <c r="B37" s="396" t="s">
        <v>35</v>
      </c>
      <c r="C37" s="397" t="s">
        <v>343</v>
      </c>
      <c r="D37" s="396" t="s">
        <v>381</v>
      </c>
      <c r="E37" s="396" t="s">
        <v>283</v>
      </c>
      <c r="F37" s="396" t="s">
        <v>311</v>
      </c>
      <c r="G37" s="396" t="s">
        <v>99</v>
      </c>
      <c r="H37" s="396" t="s">
        <v>382</v>
      </c>
      <c r="I37" s="398" t="s">
        <v>263</v>
      </c>
      <c r="J37" s="390"/>
      <c r="K37" s="390"/>
      <c r="L37" s="390"/>
      <c r="M37" s="390"/>
      <c r="N37" s="390"/>
      <c r="O37" s="390"/>
      <c r="P37" s="390"/>
      <c r="Q37" s="390"/>
      <c r="R37" s="390"/>
      <c r="S37" s="390"/>
      <c r="T37" s="390"/>
      <c r="U37" s="390"/>
      <c r="V37" s="390"/>
      <c r="W37" s="390"/>
      <c r="X37" s="390"/>
      <c r="Y37" s="390"/>
    </row>
    <row r="38">
      <c r="A38" s="395" t="s">
        <v>383</v>
      </c>
      <c r="B38" s="396" t="s">
        <v>35</v>
      </c>
      <c r="C38" s="397" t="s">
        <v>343</v>
      </c>
      <c r="D38" s="396" t="s">
        <v>381</v>
      </c>
      <c r="E38" s="396" t="s">
        <v>370</v>
      </c>
      <c r="F38" s="396" t="s">
        <v>311</v>
      </c>
      <c r="G38" s="396" t="s">
        <v>99</v>
      </c>
      <c r="H38" s="396" t="s">
        <v>384</v>
      </c>
      <c r="I38" s="398" t="s">
        <v>263</v>
      </c>
      <c r="J38" s="390"/>
      <c r="K38" s="390"/>
      <c r="L38" s="390"/>
      <c r="M38" s="390"/>
      <c r="N38" s="390"/>
      <c r="O38" s="390"/>
      <c r="P38" s="390"/>
      <c r="Q38" s="390"/>
      <c r="R38" s="390"/>
      <c r="S38" s="390"/>
      <c r="T38" s="390"/>
      <c r="U38" s="390"/>
      <c r="V38" s="390"/>
      <c r="W38" s="390"/>
      <c r="X38" s="390"/>
      <c r="Y38" s="390"/>
    </row>
    <row r="39">
      <c r="A39" s="395" t="s">
        <v>385</v>
      </c>
      <c r="B39" s="396" t="s">
        <v>35</v>
      </c>
      <c r="C39" s="397" t="s">
        <v>343</v>
      </c>
      <c r="D39" s="396" t="s">
        <v>381</v>
      </c>
      <c r="E39" s="396" t="s">
        <v>370</v>
      </c>
      <c r="F39" s="396" t="s">
        <v>311</v>
      </c>
      <c r="G39" s="396" t="s">
        <v>386</v>
      </c>
      <c r="H39" s="396" t="s">
        <v>387</v>
      </c>
      <c r="I39" s="398" t="s">
        <v>263</v>
      </c>
      <c r="J39" s="390"/>
      <c r="K39" s="390"/>
      <c r="L39" s="390"/>
      <c r="M39" s="390"/>
      <c r="N39" s="390"/>
      <c r="O39" s="390"/>
      <c r="P39" s="390"/>
      <c r="Q39" s="390"/>
      <c r="R39" s="390"/>
      <c r="S39" s="390"/>
      <c r="T39" s="390"/>
      <c r="U39" s="390"/>
      <c r="V39" s="390"/>
      <c r="W39" s="390"/>
      <c r="X39" s="390"/>
      <c r="Y39" s="390"/>
    </row>
    <row r="40">
      <c r="A40" s="395" t="s">
        <v>388</v>
      </c>
      <c r="B40" s="396" t="s">
        <v>35</v>
      </c>
      <c r="C40" s="397" t="s">
        <v>343</v>
      </c>
      <c r="D40" s="396" t="s">
        <v>286</v>
      </c>
      <c r="E40" s="396" t="s">
        <v>300</v>
      </c>
      <c r="F40" s="396" t="s">
        <v>311</v>
      </c>
      <c r="G40" s="396" t="s">
        <v>99</v>
      </c>
      <c r="H40" s="396" t="s">
        <v>389</v>
      </c>
      <c r="I40" s="398" t="s">
        <v>263</v>
      </c>
      <c r="J40" s="390"/>
      <c r="K40" s="390"/>
      <c r="L40" s="390"/>
      <c r="M40" s="390"/>
      <c r="N40" s="390"/>
      <c r="O40" s="390"/>
      <c r="P40" s="390"/>
      <c r="Q40" s="390"/>
      <c r="R40" s="390"/>
      <c r="S40" s="390"/>
      <c r="T40" s="390"/>
      <c r="U40" s="390"/>
      <c r="V40" s="390"/>
      <c r="W40" s="390"/>
      <c r="X40" s="390"/>
      <c r="Y40" s="390"/>
    </row>
    <row r="41">
      <c r="A41" s="395" t="s">
        <v>390</v>
      </c>
      <c r="B41" s="396" t="s">
        <v>35</v>
      </c>
      <c r="C41" s="397" t="s">
        <v>258</v>
      </c>
      <c r="D41" s="396" t="s">
        <v>270</v>
      </c>
      <c r="E41" s="396" t="s">
        <v>271</v>
      </c>
      <c r="F41" s="396" t="s">
        <v>311</v>
      </c>
      <c r="G41" s="396" t="s">
        <v>99</v>
      </c>
      <c r="H41" s="396" t="s">
        <v>391</v>
      </c>
      <c r="I41" s="398" t="s">
        <v>263</v>
      </c>
      <c r="J41" s="390"/>
      <c r="K41" s="390"/>
      <c r="L41" s="390"/>
      <c r="M41" s="390"/>
      <c r="N41" s="390"/>
      <c r="O41" s="390"/>
      <c r="P41" s="390"/>
      <c r="Q41" s="390"/>
      <c r="R41" s="390"/>
      <c r="S41" s="390"/>
      <c r="T41" s="390"/>
      <c r="U41" s="390"/>
      <c r="V41" s="390"/>
      <c r="W41" s="390"/>
      <c r="X41" s="390"/>
      <c r="Y41" s="390"/>
    </row>
    <row r="42">
      <c r="A42" s="395" t="s">
        <v>392</v>
      </c>
      <c r="B42" s="396" t="s">
        <v>35</v>
      </c>
      <c r="C42" s="397" t="s">
        <v>343</v>
      </c>
      <c r="D42" s="396" t="s">
        <v>270</v>
      </c>
      <c r="E42" s="396" t="s">
        <v>260</v>
      </c>
      <c r="F42" s="396" t="s">
        <v>393</v>
      </c>
      <c r="G42" s="396" t="s">
        <v>99</v>
      </c>
      <c r="H42" s="396" t="s">
        <v>394</v>
      </c>
      <c r="I42" s="398" t="s">
        <v>263</v>
      </c>
      <c r="J42" s="390"/>
      <c r="K42" s="390"/>
      <c r="L42" s="390"/>
      <c r="M42" s="390"/>
      <c r="N42" s="390"/>
      <c r="O42" s="390"/>
      <c r="P42" s="390"/>
      <c r="Q42" s="390"/>
      <c r="R42" s="390"/>
      <c r="S42" s="390"/>
      <c r="T42" s="390"/>
      <c r="U42" s="390"/>
      <c r="V42" s="390"/>
      <c r="W42" s="390"/>
      <c r="X42" s="390"/>
      <c r="Y42" s="390"/>
    </row>
    <row r="43">
      <c r="A43" s="395" t="s">
        <v>395</v>
      </c>
      <c r="B43" s="396" t="s">
        <v>35</v>
      </c>
      <c r="C43" s="397" t="s">
        <v>258</v>
      </c>
      <c r="D43" s="396" t="s">
        <v>381</v>
      </c>
      <c r="E43" s="396" t="s">
        <v>275</v>
      </c>
      <c r="F43" s="396" t="s">
        <v>311</v>
      </c>
      <c r="G43" s="396" t="s">
        <v>99</v>
      </c>
      <c r="H43" s="396" t="s">
        <v>396</v>
      </c>
      <c r="I43" s="398" t="s">
        <v>263</v>
      </c>
      <c r="J43" s="390"/>
      <c r="K43" s="390"/>
      <c r="L43" s="390"/>
      <c r="M43" s="390"/>
      <c r="N43" s="390"/>
      <c r="O43" s="390"/>
      <c r="P43" s="390"/>
      <c r="Q43" s="390"/>
      <c r="R43" s="390"/>
      <c r="S43" s="390"/>
      <c r="T43" s="390"/>
      <c r="U43" s="390"/>
      <c r="V43" s="390"/>
      <c r="W43" s="390"/>
      <c r="X43" s="390"/>
      <c r="Y43" s="390"/>
    </row>
    <row r="44">
      <c r="A44" s="395" t="s">
        <v>397</v>
      </c>
      <c r="B44" s="396" t="s">
        <v>35</v>
      </c>
      <c r="C44" s="397" t="s">
        <v>343</v>
      </c>
      <c r="D44" s="396" t="s">
        <v>270</v>
      </c>
      <c r="E44" s="396" t="s">
        <v>271</v>
      </c>
      <c r="F44" s="396" t="s">
        <v>261</v>
      </c>
      <c r="G44" s="396" t="s">
        <v>329</v>
      </c>
      <c r="H44" s="396" t="s">
        <v>398</v>
      </c>
      <c r="I44" s="398" t="s">
        <v>263</v>
      </c>
      <c r="J44" s="390"/>
      <c r="K44" s="390"/>
      <c r="L44" s="390"/>
      <c r="M44" s="390"/>
      <c r="N44" s="390"/>
      <c r="O44" s="390"/>
      <c r="P44" s="390"/>
      <c r="Q44" s="390"/>
      <c r="R44" s="390"/>
      <c r="S44" s="390"/>
      <c r="T44" s="390"/>
      <c r="U44" s="390"/>
      <c r="V44" s="390"/>
      <c r="W44" s="390"/>
      <c r="X44" s="390"/>
      <c r="Y44" s="390"/>
    </row>
    <row r="45">
      <c r="A45" s="395" t="s">
        <v>399</v>
      </c>
      <c r="B45" s="396" t="s">
        <v>35</v>
      </c>
      <c r="C45" s="397" t="s">
        <v>343</v>
      </c>
      <c r="D45" s="396" t="s">
        <v>286</v>
      </c>
      <c r="E45" s="396" t="s">
        <v>266</v>
      </c>
      <c r="F45" s="396" t="s">
        <v>311</v>
      </c>
      <c r="G45" s="396" t="s">
        <v>400</v>
      </c>
      <c r="H45" s="396" t="s">
        <v>401</v>
      </c>
      <c r="I45" s="398" t="s">
        <v>402</v>
      </c>
      <c r="J45" s="390"/>
      <c r="K45" s="390"/>
      <c r="L45" s="390"/>
      <c r="M45" s="390"/>
      <c r="N45" s="390"/>
      <c r="O45" s="390"/>
      <c r="P45" s="390"/>
      <c r="Q45" s="390"/>
      <c r="R45" s="390"/>
      <c r="S45" s="390"/>
      <c r="T45" s="390"/>
      <c r="U45" s="390"/>
      <c r="V45" s="390"/>
      <c r="W45" s="390"/>
      <c r="X45" s="390"/>
      <c r="Y45" s="390"/>
    </row>
    <row r="46">
      <c r="A46" s="395" t="s">
        <v>403</v>
      </c>
      <c r="B46" s="396" t="s">
        <v>35</v>
      </c>
      <c r="C46" s="397" t="s">
        <v>404</v>
      </c>
      <c r="D46" s="396" t="s">
        <v>290</v>
      </c>
      <c r="E46" s="396" t="s">
        <v>275</v>
      </c>
      <c r="F46" s="396" t="s">
        <v>261</v>
      </c>
      <c r="G46" s="396" t="s">
        <v>405</v>
      </c>
      <c r="H46" s="396" t="s">
        <v>406</v>
      </c>
      <c r="I46" s="398" t="s">
        <v>263</v>
      </c>
      <c r="J46" s="390"/>
      <c r="K46" s="390"/>
      <c r="L46" s="390"/>
      <c r="M46" s="390"/>
      <c r="N46" s="390"/>
      <c r="O46" s="390"/>
      <c r="P46" s="390"/>
      <c r="Q46" s="390"/>
      <c r="R46" s="390"/>
      <c r="S46" s="390"/>
      <c r="T46" s="390"/>
      <c r="U46" s="390"/>
      <c r="V46" s="390"/>
      <c r="W46" s="390"/>
      <c r="X46" s="390"/>
      <c r="Y46" s="390"/>
    </row>
    <row r="47">
      <c r="A47" s="395" t="s">
        <v>407</v>
      </c>
      <c r="B47" s="396" t="s">
        <v>35</v>
      </c>
      <c r="C47" s="397" t="s">
        <v>408</v>
      </c>
      <c r="D47" s="396" t="s">
        <v>259</v>
      </c>
      <c r="E47" s="396" t="s">
        <v>409</v>
      </c>
      <c r="F47" s="396" t="s">
        <v>304</v>
      </c>
      <c r="G47" s="396" t="s">
        <v>410</v>
      </c>
      <c r="H47" s="396" t="s">
        <v>411</v>
      </c>
      <c r="I47" s="398" t="s">
        <v>263</v>
      </c>
      <c r="J47" s="390"/>
      <c r="K47" s="390"/>
      <c r="L47" s="390"/>
      <c r="M47" s="390"/>
      <c r="N47" s="390"/>
      <c r="O47" s="390"/>
      <c r="P47" s="390"/>
      <c r="Q47" s="390"/>
      <c r="R47" s="390"/>
      <c r="S47" s="390"/>
      <c r="T47" s="390"/>
      <c r="U47" s="390"/>
      <c r="V47" s="390"/>
      <c r="W47" s="390"/>
      <c r="X47" s="390"/>
      <c r="Y47" s="390"/>
    </row>
    <row r="48">
      <c r="A48" s="395" t="s">
        <v>412</v>
      </c>
      <c r="B48" s="396" t="s">
        <v>35</v>
      </c>
      <c r="C48" s="397" t="s">
        <v>343</v>
      </c>
      <c r="D48" s="396" t="s">
        <v>413</v>
      </c>
      <c r="E48" s="396" t="s">
        <v>260</v>
      </c>
      <c r="F48" s="396" t="s">
        <v>267</v>
      </c>
      <c r="G48" s="396" t="s">
        <v>99</v>
      </c>
      <c r="H48" s="396" t="s">
        <v>414</v>
      </c>
      <c r="I48" s="398" t="s">
        <v>415</v>
      </c>
      <c r="J48" s="390"/>
      <c r="K48" s="390"/>
      <c r="L48" s="390"/>
      <c r="M48" s="390"/>
      <c r="N48" s="390"/>
      <c r="O48" s="390"/>
      <c r="P48" s="390"/>
      <c r="Q48" s="390"/>
      <c r="R48" s="390"/>
      <c r="S48" s="390"/>
      <c r="T48" s="390"/>
      <c r="U48" s="390"/>
      <c r="V48" s="390"/>
      <c r="W48" s="390"/>
      <c r="X48" s="390"/>
      <c r="Y48" s="390"/>
    </row>
    <row r="49">
      <c r="A49" s="395" t="s">
        <v>416</v>
      </c>
      <c r="B49" s="396" t="s">
        <v>35</v>
      </c>
      <c r="C49" s="397" t="s">
        <v>343</v>
      </c>
      <c r="D49" s="396" t="s">
        <v>259</v>
      </c>
      <c r="E49" s="396" t="s">
        <v>275</v>
      </c>
      <c r="F49" s="396" t="s">
        <v>284</v>
      </c>
      <c r="G49" s="396" t="s">
        <v>417</v>
      </c>
      <c r="H49" s="396" t="s">
        <v>418</v>
      </c>
      <c r="I49" s="398" t="s">
        <v>263</v>
      </c>
      <c r="J49" s="390"/>
      <c r="K49" s="390"/>
      <c r="L49" s="390"/>
      <c r="M49" s="390"/>
      <c r="N49" s="390"/>
      <c r="O49" s="390"/>
      <c r="P49" s="390"/>
      <c r="Q49" s="390"/>
      <c r="R49" s="390"/>
      <c r="S49" s="390"/>
      <c r="T49" s="390"/>
      <c r="U49" s="390"/>
      <c r="V49" s="390"/>
      <c r="W49" s="390"/>
      <c r="X49" s="390"/>
      <c r="Y49" s="390"/>
    </row>
    <row r="50">
      <c r="A50" s="395" t="s">
        <v>419</v>
      </c>
      <c r="B50" s="396" t="s">
        <v>35</v>
      </c>
      <c r="C50" s="397" t="s">
        <v>343</v>
      </c>
      <c r="D50" s="396" t="s">
        <v>290</v>
      </c>
      <c r="E50" s="396" t="s">
        <v>260</v>
      </c>
      <c r="F50" s="396" t="s">
        <v>261</v>
      </c>
      <c r="G50" s="396" t="s">
        <v>420</v>
      </c>
      <c r="H50" s="396" t="s">
        <v>421</v>
      </c>
      <c r="I50" s="398" t="s">
        <v>263</v>
      </c>
      <c r="J50" s="390"/>
      <c r="K50" s="390"/>
      <c r="L50" s="390"/>
      <c r="M50" s="390"/>
      <c r="N50" s="390"/>
      <c r="O50" s="390"/>
      <c r="P50" s="390"/>
      <c r="Q50" s="390"/>
      <c r="R50" s="390"/>
      <c r="S50" s="390"/>
      <c r="T50" s="390"/>
      <c r="U50" s="390"/>
      <c r="V50" s="390"/>
      <c r="W50" s="390"/>
      <c r="X50" s="390"/>
      <c r="Y50" s="390"/>
    </row>
    <row r="51">
      <c r="A51" s="395" t="s">
        <v>422</v>
      </c>
      <c r="B51" s="396" t="s">
        <v>35</v>
      </c>
      <c r="C51" s="397" t="s">
        <v>343</v>
      </c>
      <c r="D51" s="396" t="s">
        <v>265</v>
      </c>
      <c r="E51" s="396" t="s">
        <v>271</v>
      </c>
      <c r="F51" s="396" t="s">
        <v>267</v>
      </c>
      <c r="G51" s="396" t="s">
        <v>99</v>
      </c>
      <c r="H51" s="396" t="s">
        <v>423</v>
      </c>
      <c r="I51" s="398" t="s">
        <v>358</v>
      </c>
      <c r="J51" s="390"/>
      <c r="K51" s="390"/>
      <c r="L51" s="390"/>
      <c r="M51" s="390"/>
      <c r="N51" s="390"/>
      <c r="O51" s="390"/>
      <c r="P51" s="390"/>
      <c r="Q51" s="390"/>
      <c r="R51" s="390"/>
      <c r="S51" s="390"/>
      <c r="T51" s="390"/>
      <c r="U51" s="390"/>
      <c r="V51" s="390"/>
      <c r="W51" s="390"/>
      <c r="X51" s="390"/>
      <c r="Y51" s="390"/>
    </row>
    <row r="52">
      <c r="A52" s="395" t="s">
        <v>424</v>
      </c>
      <c r="B52" s="396" t="s">
        <v>35</v>
      </c>
      <c r="C52" s="397" t="s">
        <v>258</v>
      </c>
      <c r="D52" s="396" t="s">
        <v>259</v>
      </c>
      <c r="E52" s="396" t="s">
        <v>271</v>
      </c>
      <c r="F52" s="396" t="s">
        <v>261</v>
      </c>
      <c r="G52" s="396" t="s">
        <v>329</v>
      </c>
      <c r="H52" s="396" t="s">
        <v>425</v>
      </c>
      <c r="I52" s="398" t="s">
        <v>426</v>
      </c>
      <c r="J52" s="390"/>
      <c r="K52" s="390"/>
      <c r="L52" s="390"/>
      <c r="M52" s="390"/>
      <c r="N52" s="390"/>
      <c r="O52" s="390"/>
      <c r="P52" s="390"/>
      <c r="Q52" s="390"/>
      <c r="R52" s="390"/>
      <c r="S52" s="390"/>
      <c r="T52" s="390"/>
      <c r="U52" s="390"/>
      <c r="V52" s="390"/>
      <c r="W52" s="390"/>
      <c r="X52" s="390"/>
      <c r="Y52" s="390"/>
    </row>
    <row r="53">
      <c r="A53" s="395" t="s">
        <v>427</v>
      </c>
      <c r="B53" s="396" t="s">
        <v>35</v>
      </c>
      <c r="C53" s="397" t="s">
        <v>404</v>
      </c>
      <c r="D53" s="396" t="s">
        <v>259</v>
      </c>
      <c r="E53" s="396" t="s">
        <v>271</v>
      </c>
      <c r="F53" s="396" t="s">
        <v>261</v>
      </c>
      <c r="G53" s="396" t="s">
        <v>99</v>
      </c>
      <c r="H53" s="396" t="s">
        <v>428</v>
      </c>
      <c r="I53" s="398" t="s">
        <v>429</v>
      </c>
      <c r="J53" s="390"/>
      <c r="K53" s="390"/>
      <c r="L53" s="390"/>
      <c r="M53" s="390"/>
      <c r="N53" s="390"/>
      <c r="O53" s="390"/>
      <c r="P53" s="390"/>
      <c r="Q53" s="390"/>
      <c r="R53" s="390"/>
      <c r="S53" s="390"/>
      <c r="T53" s="390"/>
      <c r="U53" s="390"/>
      <c r="V53" s="390"/>
      <c r="W53" s="390"/>
      <c r="X53" s="390"/>
      <c r="Y53" s="390"/>
    </row>
    <row r="54">
      <c r="A54" s="395" t="s">
        <v>430</v>
      </c>
      <c r="B54" s="396" t="s">
        <v>35</v>
      </c>
      <c r="C54" s="397" t="s">
        <v>343</v>
      </c>
      <c r="D54" s="396" t="s">
        <v>270</v>
      </c>
      <c r="E54" s="396" t="s">
        <v>335</v>
      </c>
      <c r="F54" s="396" t="s">
        <v>284</v>
      </c>
      <c r="G54" s="396" t="s">
        <v>99</v>
      </c>
      <c r="H54" s="396" t="s">
        <v>431</v>
      </c>
      <c r="I54" s="398" t="s">
        <v>351</v>
      </c>
      <c r="J54" s="390"/>
      <c r="K54" s="390"/>
      <c r="L54" s="390"/>
      <c r="M54" s="390"/>
      <c r="N54" s="390"/>
      <c r="O54" s="390"/>
      <c r="P54" s="390"/>
      <c r="Q54" s="390"/>
      <c r="R54" s="390"/>
      <c r="S54" s="390"/>
      <c r="T54" s="390"/>
      <c r="U54" s="390"/>
      <c r="V54" s="390"/>
      <c r="W54" s="390"/>
      <c r="X54" s="390"/>
      <c r="Y54" s="390"/>
    </row>
    <row r="55">
      <c r="A55" s="395" t="s">
        <v>432</v>
      </c>
      <c r="B55" s="396" t="s">
        <v>35</v>
      </c>
      <c r="C55" s="397" t="s">
        <v>258</v>
      </c>
      <c r="D55" s="396" t="s">
        <v>413</v>
      </c>
      <c r="E55" s="396" t="s">
        <v>283</v>
      </c>
      <c r="F55" s="396" t="s">
        <v>393</v>
      </c>
      <c r="G55" s="396" t="s">
        <v>329</v>
      </c>
      <c r="H55" s="396" t="s">
        <v>433</v>
      </c>
      <c r="I55" s="398" t="s">
        <v>434</v>
      </c>
      <c r="J55" s="390"/>
      <c r="K55" s="390"/>
      <c r="L55" s="390"/>
      <c r="M55" s="390"/>
      <c r="N55" s="390"/>
      <c r="O55" s="390"/>
      <c r="P55" s="390"/>
      <c r="Q55" s="390"/>
      <c r="R55" s="390"/>
      <c r="S55" s="390"/>
      <c r="T55" s="390"/>
      <c r="U55" s="390"/>
      <c r="V55" s="390"/>
      <c r="W55" s="390"/>
      <c r="X55" s="390"/>
      <c r="Y55" s="390"/>
    </row>
    <row r="56">
      <c r="A56" s="395" t="s">
        <v>435</v>
      </c>
      <c r="B56" s="396" t="s">
        <v>35</v>
      </c>
      <c r="C56" s="397" t="s">
        <v>293</v>
      </c>
      <c r="D56" s="396" t="s">
        <v>259</v>
      </c>
      <c r="E56" s="396" t="s">
        <v>370</v>
      </c>
      <c r="F56" s="396" t="s">
        <v>284</v>
      </c>
      <c r="G56" s="396" t="s">
        <v>436</v>
      </c>
      <c r="H56" s="396" t="s">
        <v>437</v>
      </c>
      <c r="I56" s="398" t="s">
        <v>263</v>
      </c>
      <c r="J56" s="390"/>
      <c r="K56" s="390"/>
      <c r="L56" s="390"/>
      <c r="M56" s="390"/>
      <c r="N56" s="390"/>
      <c r="O56" s="390"/>
      <c r="P56" s="390"/>
      <c r="Q56" s="390"/>
      <c r="R56" s="390"/>
      <c r="S56" s="390"/>
      <c r="T56" s="390"/>
      <c r="U56" s="390"/>
      <c r="V56" s="390"/>
      <c r="W56" s="390"/>
      <c r="X56" s="390"/>
      <c r="Y56" s="390"/>
    </row>
    <row r="57">
      <c r="A57" s="395" t="s">
        <v>438</v>
      </c>
      <c r="B57" s="396" t="s">
        <v>35</v>
      </c>
      <c r="C57" s="397" t="s">
        <v>293</v>
      </c>
      <c r="D57" s="396" t="s">
        <v>439</v>
      </c>
      <c r="E57" s="396" t="s">
        <v>440</v>
      </c>
      <c r="F57" s="396" t="s">
        <v>284</v>
      </c>
      <c r="G57" s="396" t="s">
        <v>441</v>
      </c>
      <c r="H57" s="396" t="s">
        <v>442</v>
      </c>
      <c r="I57" s="398" t="s">
        <v>263</v>
      </c>
      <c r="J57" s="390"/>
      <c r="K57" s="390"/>
      <c r="L57" s="390"/>
      <c r="M57" s="390"/>
      <c r="N57" s="390"/>
      <c r="O57" s="390"/>
      <c r="P57" s="390"/>
      <c r="Q57" s="390"/>
      <c r="R57" s="390"/>
      <c r="S57" s="390"/>
      <c r="T57" s="390"/>
      <c r="U57" s="390"/>
      <c r="V57" s="390"/>
      <c r="W57" s="390"/>
      <c r="X57" s="390"/>
      <c r="Y57" s="390"/>
    </row>
    <row r="58">
      <c r="A58" s="395" t="s">
        <v>443</v>
      </c>
      <c r="B58" s="396" t="s">
        <v>35</v>
      </c>
      <c r="C58" s="397" t="s">
        <v>343</v>
      </c>
      <c r="D58" s="396" t="s">
        <v>259</v>
      </c>
      <c r="E58" s="396" t="s">
        <v>266</v>
      </c>
      <c r="F58" s="396" t="s">
        <v>284</v>
      </c>
      <c r="G58" s="396" t="s">
        <v>99</v>
      </c>
      <c r="H58" s="396" t="s">
        <v>444</v>
      </c>
      <c r="I58" s="398" t="s">
        <v>429</v>
      </c>
      <c r="J58" s="390"/>
      <c r="K58" s="390"/>
      <c r="L58" s="390"/>
      <c r="M58" s="390"/>
      <c r="N58" s="390"/>
      <c r="O58" s="390"/>
      <c r="P58" s="390"/>
      <c r="Q58" s="390"/>
      <c r="R58" s="390"/>
      <c r="S58" s="390"/>
      <c r="T58" s="390"/>
      <c r="U58" s="390"/>
      <c r="V58" s="390"/>
      <c r="W58" s="390"/>
      <c r="X58" s="390"/>
      <c r="Y58" s="390"/>
    </row>
    <row r="59">
      <c r="A59" s="395" t="s">
        <v>445</v>
      </c>
      <c r="B59" s="396" t="s">
        <v>35</v>
      </c>
      <c r="C59" s="397" t="s">
        <v>343</v>
      </c>
      <c r="D59" s="396" t="s">
        <v>290</v>
      </c>
      <c r="E59" s="396" t="s">
        <v>275</v>
      </c>
      <c r="F59" s="396" t="s">
        <v>284</v>
      </c>
      <c r="G59" s="396" t="s">
        <v>446</v>
      </c>
      <c r="H59" s="396" t="s">
        <v>447</v>
      </c>
      <c r="I59" s="398" t="s">
        <v>263</v>
      </c>
      <c r="J59" s="390"/>
      <c r="K59" s="390"/>
      <c r="L59" s="390"/>
      <c r="M59" s="390"/>
      <c r="N59" s="390"/>
      <c r="O59" s="390"/>
      <c r="P59" s="390"/>
      <c r="Q59" s="390"/>
      <c r="R59" s="390"/>
      <c r="S59" s="390"/>
      <c r="T59" s="390"/>
      <c r="U59" s="390"/>
      <c r="V59" s="390"/>
      <c r="W59" s="390"/>
      <c r="X59" s="390"/>
      <c r="Y59" s="390"/>
    </row>
    <row r="60">
      <c r="A60" s="395" t="s">
        <v>448</v>
      </c>
      <c r="B60" s="396" t="s">
        <v>35</v>
      </c>
      <c r="C60" s="397" t="s">
        <v>343</v>
      </c>
      <c r="D60" s="396" t="s">
        <v>286</v>
      </c>
      <c r="E60" s="396" t="s">
        <v>275</v>
      </c>
      <c r="F60" s="396" t="s">
        <v>284</v>
      </c>
      <c r="G60" s="396" t="s">
        <v>449</v>
      </c>
      <c r="H60" s="396" t="s">
        <v>450</v>
      </c>
      <c r="I60" s="398" t="s">
        <v>351</v>
      </c>
      <c r="J60" s="390"/>
      <c r="K60" s="390"/>
      <c r="L60" s="390"/>
      <c r="M60" s="390"/>
      <c r="N60" s="390"/>
      <c r="O60" s="390"/>
      <c r="P60" s="390"/>
      <c r="Q60" s="390"/>
      <c r="R60" s="390"/>
      <c r="S60" s="390"/>
      <c r="T60" s="390"/>
      <c r="U60" s="390"/>
      <c r="V60" s="390"/>
      <c r="W60" s="390"/>
      <c r="X60" s="390"/>
      <c r="Y60" s="390"/>
    </row>
    <row r="61">
      <c r="A61" s="395" t="s">
        <v>451</v>
      </c>
      <c r="B61" s="396" t="s">
        <v>35</v>
      </c>
      <c r="C61" s="397" t="s">
        <v>343</v>
      </c>
      <c r="D61" s="396" t="s">
        <v>338</v>
      </c>
      <c r="E61" s="396" t="s">
        <v>316</v>
      </c>
      <c r="F61" s="396" t="s">
        <v>284</v>
      </c>
      <c r="G61" s="396" t="s">
        <v>452</v>
      </c>
      <c r="H61" s="396" t="s">
        <v>453</v>
      </c>
      <c r="I61" s="398" t="s">
        <v>263</v>
      </c>
      <c r="J61" s="390"/>
      <c r="K61" s="390"/>
      <c r="L61" s="390"/>
      <c r="M61" s="390"/>
      <c r="N61" s="390"/>
      <c r="O61" s="390"/>
      <c r="P61" s="390"/>
      <c r="Q61" s="390"/>
      <c r="R61" s="390"/>
      <c r="S61" s="390"/>
      <c r="T61" s="390"/>
      <c r="U61" s="390"/>
      <c r="V61" s="390"/>
      <c r="W61" s="390"/>
      <c r="X61" s="390"/>
      <c r="Y61" s="390"/>
    </row>
    <row r="62">
      <c r="A62" s="395" t="s">
        <v>454</v>
      </c>
      <c r="B62" s="396" t="s">
        <v>35</v>
      </c>
      <c r="C62" s="397" t="s">
        <v>343</v>
      </c>
      <c r="D62" s="396" t="s">
        <v>259</v>
      </c>
      <c r="E62" s="396" t="s">
        <v>271</v>
      </c>
      <c r="F62" s="396" t="s">
        <v>267</v>
      </c>
      <c r="G62" s="396" t="s">
        <v>99</v>
      </c>
      <c r="H62" s="396" t="s">
        <v>455</v>
      </c>
      <c r="I62" s="398" t="s">
        <v>456</v>
      </c>
      <c r="J62" s="390"/>
      <c r="K62" s="390"/>
      <c r="L62" s="390"/>
      <c r="M62" s="390"/>
      <c r="N62" s="390"/>
      <c r="O62" s="390"/>
      <c r="P62" s="390"/>
      <c r="Q62" s="390"/>
      <c r="R62" s="390"/>
      <c r="S62" s="390"/>
      <c r="T62" s="390"/>
      <c r="U62" s="390"/>
      <c r="V62" s="390"/>
      <c r="W62" s="390"/>
      <c r="X62" s="390"/>
      <c r="Y62" s="390"/>
    </row>
    <row r="63">
      <c r="A63" s="395" t="s">
        <v>457</v>
      </c>
      <c r="B63" s="396" t="s">
        <v>35</v>
      </c>
      <c r="C63" s="397" t="s">
        <v>343</v>
      </c>
      <c r="D63" s="396" t="s">
        <v>381</v>
      </c>
      <c r="E63" s="396" t="s">
        <v>316</v>
      </c>
      <c r="F63" s="396" t="s">
        <v>284</v>
      </c>
      <c r="G63" s="396" t="s">
        <v>458</v>
      </c>
      <c r="H63" s="396" t="s">
        <v>459</v>
      </c>
      <c r="I63" s="398" t="s">
        <v>263</v>
      </c>
      <c r="J63" s="390"/>
      <c r="K63" s="390"/>
      <c r="L63" s="390"/>
      <c r="M63" s="390"/>
      <c r="N63" s="390"/>
      <c r="O63" s="390"/>
      <c r="P63" s="390"/>
      <c r="Q63" s="390"/>
      <c r="R63" s="390"/>
      <c r="S63" s="390"/>
      <c r="T63" s="390"/>
      <c r="U63" s="390"/>
      <c r="V63" s="390"/>
      <c r="W63" s="390"/>
      <c r="X63" s="390"/>
      <c r="Y63" s="390"/>
    </row>
    <row r="64">
      <c r="A64" s="395" t="s">
        <v>460</v>
      </c>
      <c r="B64" s="396" t="s">
        <v>35</v>
      </c>
      <c r="C64" s="397" t="s">
        <v>343</v>
      </c>
      <c r="D64" s="396" t="s">
        <v>259</v>
      </c>
      <c r="E64" s="396" t="s">
        <v>461</v>
      </c>
      <c r="F64" s="396" t="s">
        <v>304</v>
      </c>
      <c r="G64" s="396" t="s">
        <v>99</v>
      </c>
      <c r="H64" s="396" t="s">
        <v>462</v>
      </c>
      <c r="I64" s="398" t="s">
        <v>263</v>
      </c>
      <c r="J64" s="390"/>
      <c r="K64" s="390"/>
      <c r="L64" s="390"/>
      <c r="M64" s="390"/>
      <c r="N64" s="390"/>
      <c r="O64" s="390"/>
      <c r="P64" s="390"/>
      <c r="Q64" s="390"/>
      <c r="R64" s="390"/>
      <c r="S64" s="390"/>
      <c r="T64" s="390"/>
      <c r="U64" s="390"/>
      <c r="V64" s="390"/>
      <c r="W64" s="390"/>
      <c r="X64" s="390"/>
      <c r="Y64" s="390"/>
    </row>
    <row r="65">
      <c r="A65" s="399" t="s">
        <v>463</v>
      </c>
      <c r="B65" s="400" t="s">
        <v>35</v>
      </c>
      <c r="C65" s="401" t="s">
        <v>258</v>
      </c>
      <c r="D65" s="400" t="s">
        <v>290</v>
      </c>
      <c r="E65" s="400" t="s">
        <v>316</v>
      </c>
      <c r="F65" s="400" t="s">
        <v>276</v>
      </c>
      <c r="G65" s="400" t="s">
        <v>464</v>
      </c>
      <c r="H65" s="396" t="s">
        <v>465</v>
      </c>
      <c r="I65" s="398" t="s">
        <v>263</v>
      </c>
      <c r="J65" s="390"/>
      <c r="K65" s="390"/>
      <c r="L65" s="390"/>
      <c r="M65" s="390"/>
      <c r="N65" s="390"/>
      <c r="O65" s="390"/>
      <c r="P65" s="390"/>
      <c r="Q65" s="390"/>
      <c r="R65" s="390"/>
      <c r="S65" s="390"/>
      <c r="T65" s="390"/>
      <c r="U65" s="390"/>
      <c r="V65" s="390"/>
      <c r="W65" s="390"/>
      <c r="X65" s="390"/>
      <c r="Y65" s="390"/>
    </row>
    <row r="66">
      <c r="A66" s="399" t="s">
        <v>466</v>
      </c>
      <c r="B66" s="400" t="s">
        <v>35</v>
      </c>
      <c r="C66" s="401" t="s">
        <v>404</v>
      </c>
      <c r="D66" s="400" t="s">
        <v>265</v>
      </c>
      <c r="E66" s="400" t="s">
        <v>316</v>
      </c>
      <c r="F66" s="400" t="s">
        <v>311</v>
      </c>
      <c r="G66" s="400" t="s">
        <v>99</v>
      </c>
      <c r="H66" s="396" t="s">
        <v>467</v>
      </c>
      <c r="I66" s="398" t="s">
        <v>263</v>
      </c>
      <c r="J66" s="390"/>
      <c r="K66" s="390"/>
      <c r="L66" s="390"/>
      <c r="M66" s="390"/>
      <c r="N66" s="390"/>
      <c r="O66" s="390"/>
      <c r="P66" s="390"/>
      <c r="Q66" s="390"/>
      <c r="R66" s="390"/>
      <c r="S66" s="390"/>
      <c r="T66" s="390"/>
      <c r="U66" s="390"/>
      <c r="V66" s="390"/>
      <c r="W66" s="390"/>
      <c r="X66" s="390"/>
      <c r="Y66" s="390"/>
    </row>
    <row r="67">
      <c r="A67" s="399" t="s">
        <v>468</v>
      </c>
      <c r="B67" s="400" t="s">
        <v>35</v>
      </c>
      <c r="C67" s="401" t="s">
        <v>258</v>
      </c>
      <c r="D67" s="400" t="s">
        <v>381</v>
      </c>
      <c r="E67" s="400" t="s">
        <v>316</v>
      </c>
      <c r="F67" s="400" t="s">
        <v>261</v>
      </c>
      <c r="G67" s="400" t="s">
        <v>469</v>
      </c>
      <c r="H67" s="396" t="s">
        <v>470</v>
      </c>
      <c r="I67" s="398" t="s">
        <v>263</v>
      </c>
      <c r="J67" s="390"/>
      <c r="K67" s="390"/>
      <c r="L67" s="390"/>
      <c r="M67" s="390"/>
      <c r="N67" s="390"/>
      <c r="O67" s="390"/>
      <c r="P67" s="390"/>
      <c r="Q67" s="390"/>
      <c r="R67" s="390"/>
      <c r="S67" s="390"/>
      <c r="T67" s="390"/>
      <c r="U67" s="390"/>
      <c r="V67" s="390"/>
      <c r="W67" s="390"/>
      <c r="X67" s="390"/>
      <c r="Y67" s="390"/>
    </row>
    <row r="68">
      <c r="A68" s="399" t="s">
        <v>471</v>
      </c>
      <c r="B68" s="400" t="s">
        <v>35</v>
      </c>
      <c r="C68" s="401" t="s">
        <v>343</v>
      </c>
      <c r="D68" s="400" t="s">
        <v>381</v>
      </c>
      <c r="E68" s="400" t="s">
        <v>300</v>
      </c>
      <c r="F68" s="400" t="s">
        <v>261</v>
      </c>
      <c r="G68" s="400" t="s">
        <v>472</v>
      </c>
      <c r="H68" s="396" t="s">
        <v>473</v>
      </c>
      <c r="I68" s="398" t="s">
        <v>263</v>
      </c>
      <c r="J68" s="390"/>
      <c r="K68" s="390"/>
      <c r="L68" s="390"/>
      <c r="M68" s="390"/>
      <c r="N68" s="390"/>
      <c r="O68" s="390"/>
      <c r="P68" s="390"/>
      <c r="Q68" s="390"/>
      <c r="R68" s="390"/>
      <c r="S68" s="390"/>
      <c r="T68" s="390"/>
      <c r="U68" s="390"/>
      <c r="V68" s="390"/>
      <c r="W68" s="390"/>
      <c r="X68" s="390"/>
      <c r="Y68" s="390"/>
    </row>
    <row r="69">
      <c r="A69" s="399" t="s">
        <v>474</v>
      </c>
      <c r="B69" s="400" t="s">
        <v>35</v>
      </c>
      <c r="C69" s="401" t="s">
        <v>343</v>
      </c>
      <c r="D69" s="400" t="s">
        <v>290</v>
      </c>
      <c r="E69" s="400" t="s">
        <v>335</v>
      </c>
      <c r="F69" s="400" t="s">
        <v>393</v>
      </c>
      <c r="G69" s="400" t="s">
        <v>475</v>
      </c>
      <c r="H69" s="396" t="s">
        <v>476</v>
      </c>
      <c r="I69" s="398" t="s">
        <v>477</v>
      </c>
      <c r="J69" s="390"/>
      <c r="K69" s="390"/>
      <c r="L69" s="390"/>
      <c r="M69" s="390"/>
      <c r="N69" s="390"/>
      <c r="O69" s="390"/>
      <c r="P69" s="390"/>
      <c r="Q69" s="390"/>
      <c r="R69" s="390"/>
      <c r="S69" s="390"/>
      <c r="T69" s="390"/>
      <c r="U69" s="390"/>
      <c r="V69" s="390"/>
      <c r="W69" s="390"/>
      <c r="X69" s="390"/>
      <c r="Y69" s="390"/>
    </row>
    <row r="70">
      <c r="A70" s="399" t="s">
        <v>478</v>
      </c>
      <c r="B70" s="400" t="s">
        <v>35</v>
      </c>
      <c r="C70" s="401" t="s">
        <v>343</v>
      </c>
      <c r="D70" s="400" t="s">
        <v>310</v>
      </c>
      <c r="E70" s="400" t="s">
        <v>370</v>
      </c>
      <c r="F70" s="400" t="s">
        <v>311</v>
      </c>
      <c r="G70" s="400" t="s">
        <v>99</v>
      </c>
      <c r="H70" s="396" t="s">
        <v>479</v>
      </c>
      <c r="I70" s="398" t="s">
        <v>263</v>
      </c>
      <c r="J70" s="390"/>
      <c r="K70" s="390"/>
      <c r="L70" s="390"/>
      <c r="M70" s="390"/>
      <c r="N70" s="390"/>
      <c r="O70" s="390"/>
      <c r="P70" s="390"/>
      <c r="Q70" s="390"/>
      <c r="R70" s="390"/>
      <c r="S70" s="390"/>
      <c r="T70" s="390"/>
      <c r="U70" s="390"/>
      <c r="V70" s="390"/>
      <c r="W70" s="390"/>
      <c r="X70" s="390"/>
      <c r="Y70" s="390"/>
    </row>
    <row r="71">
      <c r="A71" s="399" t="s">
        <v>480</v>
      </c>
      <c r="B71" s="400" t="s">
        <v>35</v>
      </c>
      <c r="C71" s="401" t="s">
        <v>343</v>
      </c>
      <c r="D71" s="400" t="s">
        <v>270</v>
      </c>
      <c r="E71" s="400" t="s">
        <v>335</v>
      </c>
      <c r="F71" s="400" t="s">
        <v>276</v>
      </c>
      <c r="G71" s="400" t="s">
        <v>481</v>
      </c>
      <c r="H71" s="396" t="s">
        <v>482</v>
      </c>
      <c r="I71" s="398" t="s">
        <v>263</v>
      </c>
      <c r="J71" s="390"/>
      <c r="K71" s="390"/>
      <c r="L71" s="390"/>
      <c r="M71" s="390"/>
      <c r="N71" s="390"/>
      <c r="O71" s="390"/>
      <c r="P71" s="390"/>
      <c r="Q71" s="390"/>
      <c r="R71" s="390"/>
      <c r="S71" s="390"/>
      <c r="T71" s="390"/>
      <c r="U71" s="390"/>
      <c r="V71" s="390"/>
      <c r="W71" s="390"/>
      <c r="X71" s="390"/>
      <c r="Y71" s="390"/>
    </row>
    <row r="72">
      <c r="A72" s="399" t="s">
        <v>483</v>
      </c>
      <c r="B72" s="400" t="s">
        <v>35</v>
      </c>
      <c r="C72" s="401" t="s">
        <v>343</v>
      </c>
      <c r="D72" s="400" t="s">
        <v>286</v>
      </c>
      <c r="E72" s="400" t="s">
        <v>409</v>
      </c>
      <c r="F72" s="400" t="s">
        <v>276</v>
      </c>
      <c r="G72" s="400" t="s">
        <v>484</v>
      </c>
      <c r="H72" s="396" t="s">
        <v>485</v>
      </c>
      <c r="I72" s="398" t="s">
        <v>263</v>
      </c>
      <c r="J72" s="390"/>
      <c r="K72" s="390"/>
      <c r="L72" s="390"/>
      <c r="M72" s="390"/>
      <c r="N72" s="390"/>
      <c r="O72" s="390"/>
      <c r="P72" s="390"/>
      <c r="Q72" s="390"/>
      <c r="R72" s="390"/>
      <c r="S72" s="390"/>
      <c r="T72" s="390"/>
      <c r="U72" s="390"/>
      <c r="V72" s="390"/>
      <c r="W72" s="390"/>
      <c r="X72" s="390"/>
      <c r="Y72" s="390"/>
    </row>
    <row r="73">
      <c r="A73" s="399" t="s">
        <v>486</v>
      </c>
      <c r="B73" s="400" t="s">
        <v>35</v>
      </c>
      <c r="C73" s="401" t="s">
        <v>343</v>
      </c>
      <c r="D73" s="400" t="s">
        <v>259</v>
      </c>
      <c r="E73" s="400" t="s">
        <v>271</v>
      </c>
      <c r="F73" s="400" t="s">
        <v>487</v>
      </c>
      <c r="G73" s="400" t="s">
        <v>99</v>
      </c>
      <c r="H73" s="396" t="s">
        <v>488</v>
      </c>
      <c r="I73" s="398" t="s">
        <v>489</v>
      </c>
      <c r="J73" s="390"/>
      <c r="K73" s="390"/>
      <c r="L73" s="390"/>
      <c r="M73" s="390"/>
      <c r="N73" s="390"/>
      <c r="O73" s="390"/>
      <c r="P73" s="390"/>
      <c r="Q73" s="390"/>
      <c r="R73" s="390"/>
      <c r="S73" s="390"/>
      <c r="T73" s="390"/>
      <c r="U73" s="390"/>
      <c r="V73" s="390"/>
      <c r="W73" s="390"/>
      <c r="X73" s="390"/>
      <c r="Y73" s="390"/>
    </row>
    <row r="74">
      <c r="A74" s="399" t="s">
        <v>490</v>
      </c>
      <c r="B74" s="400" t="s">
        <v>35</v>
      </c>
      <c r="C74" s="401" t="s">
        <v>343</v>
      </c>
      <c r="D74" s="400" t="s">
        <v>286</v>
      </c>
      <c r="E74" s="400" t="s">
        <v>409</v>
      </c>
      <c r="F74" s="400" t="s">
        <v>261</v>
      </c>
      <c r="G74" s="400" t="s">
        <v>491</v>
      </c>
      <c r="H74" s="396" t="s">
        <v>492</v>
      </c>
      <c r="I74" s="398" t="s">
        <v>263</v>
      </c>
      <c r="J74" s="390"/>
      <c r="K74" s="390"/>
      <c r="L74" s="390"/>
      <c r="M74" s="390"/>
      <c r="N74" s="390"/>
      <c r="O74" s="390"/>
      <c r="P74" s="390"/>
      <c r="Q74" s="390"/>
      <c r="R74" s="390"/>
      <c r="S74" s="390"/>
      <c r="T74" s="390"/>
      <c r="U74" s="390"/>
      <c r="V74" s="390"/>
      <c r="W74" s="390"/>
      <c r="X74" s="390"/>
      <c r="Y74" s="390"/>
    </row>
    <row r="75">
      <c r="A75" s="402" t="s">
        <v>493</v>
      </c>
      <c r="B75" s="403" t="s">
        <v>36</v>
      </c>
      <c r="C75" s="404" t="s">
        <v>343</v>
      </c>
      <c r="D75" s="403" t="s">
        <v>338</v>
      </c>
      <c r="E75" s="403" t="s">
        <v>316</v>
      </c>
      <c r="F75" s="403" t="s">
        <v>276</v>
      </c>
      <c r="G75" s="403" t="s">
        <v>494</v>
      </c>
      <c r="H75" s="403" t="s">
        <v>495</v>
      </c>
      <c r="I75" s="405" t="s">
        <v>496</v>
      </c>
      <c r="J75" s="390"/>
      <c r="K75" s="390"/>
      <c r="L75" s="390"/>
      <c r="M75" s="390"/>
      <c r="N75" s="390"/>
      <c r="O75" s="390"/>
      <c r="P75" s="390"/>
      <c r="Q75" s="390"/>
      <c r="R75" s="390"/>
      <c r="S75" s="390"/>
      <c r="T75" s="390"/>
      <c r="U75" s="390"/>
      <c r="V75" s="390"/>
      <c r="W75" s="390"/>
      <c r="X75" s="390"/>
      <c r="Y75" s="390"/>
    </row>
    <row r="76">
      <c r="A76" s="402" t="s">
        <v>497</v>
      </c>
      <c r="B76" s="403" t="s">
        <v>36</v>
      </c>
      <c r="C76" s="404" t="s">
        <v>343</v>
      </c>
      <c r="D76" s="403" t="s">
        <v>413</v>
      </c>
      <c r="E76" s="403" t="s">
        <v>275</v>
      </c>
      <c r="F76" s="403" t="s">
        <v>311</v>
      </c>
      <c r="G76" s="403" t="s">
        <v>99</v>
      </c>
      <c r="H76" s="403" t="s">
        <v>498</v>
      </c>
      <c r="I76" s="405" t="s">
        <v>263</v>
      </c>
      <c r="J76" s="390"/>
      <c r="K76" s="390"/>
      <c r="L76" s="390"/>
      <c r="M76" s="390"/>
      <c r="N76" s="390"/>
      <c r="O76" s="390"/>
      <c r="P76" s="390"/>
      <c r="Q76" s="390"/>
      <c r="R76" s="390"/>
      <c r="S76" s="390"/>
      <c r="T76" s="390"/>
      <c r="U76" s="390"/>
      <c r="V76" s="390"/>
      <c r="W76" s="390"/>
      <c r="X76" s="390"/>
      <c r="Y76" s="390"/>
    </row>
    <row r="77">
      <c r="A77" s="402" t="s">
        <v>499</v>
      </c>
      <c r="B77" s="403" t="s">
        <v>36</v>
      </c>
      <c r="C77" s="404" t="s">
        <v>343</v>
      </c>
      <c r="D77" s="403" t="s">
        <v>344</v>
      </c>
      <c r="E77" s="403" t="s">
        <v>500</v>
      </c>
      <c r="F77" s="403" t="s">
        <v>276</v>
      </c>
      <c r="G77" s="403" t="s">
        <v>345</v>
      </c>
      <c r="H77" s="403" t="s">
        <v>501</v>
      </c>
      <c r="I77" s="405" t="s">
        <v>502</v>
      </c>
      <c r="J77" s="390"/>
      <c r="K77" s="390"/>
      <c r="L77" s="390"/>
      <c r="M77" s="390"/>
      <c r="N77" s="390"/>
      <c r="O77" s="390"/>
      <c r="P77" s="390"/>
      <c r="Q77" s="390"/>
      <c r="R77" s="390"/>
      <c r="S77" s="390"/>
      <c r="T77" s="390"/>
      <c r="U77" s="390"/>
      <c r="V77" s="390"/>
      <c r="W77" s="390"/>
      <c r="X77" s="390"/>
      <c r="Y77" s="390"/>
    </row>
    <row r="78">
      <c r="A78" s="402" t="s">
        <v>503</v>
      </c>
      <c r="B78" s="403" t="s">
        <v>36</v>
      </c>
      <c r="C78" s="404" t="s">
        <v>343</v>
      </c>
      <c r="D78" s="403" t="s">
        <v>504</v>
      </c>
      <c r="E78" s="403" t="s">
        <v>316</v>
      </c>
      <c r="F78" s="403" t="s">
        <v>284</v>
      </c>
      <c r="G78" s="403" t="s">
        <v>505</v>
      </c>
      <c r="H78" s="403" t="s">
        <v>506</v>
      </c>
      <c r="I78" s="405" t="s">
        <v>263</v>
      </c>
      <c r="J78" s="390"/>
      <c r="K78" s="390"/>
      <c r="L78" s="390"/>
      <c r="M78" s="390"/>
      <c r="N78" s="390"/>
      <c r="O78" s="390"/>
      <c r="P78" s="390"/>
      <c r="Q78" s="390"/>
      <c r="R78" s="390"/>
      <c r="S78" s="390"/>
      <c r="T78" s="390"/>
      <c r="U78" s="390"/>
      <c r="V78" s="390"/>
      <c r="W78" s="390"/>
      <c r="X78" s="390"/>
      <c r="Y78" s="390"/>
    </row>
    <row r="79">
      <c r="A79" s="402" t="s">
        <v>507</v>
      </c>
      <c r="B79" s="403" t="s">
        <v>36</v>
      </c>
      <c r="C79" s="404" t="s">
        <v>293</v>
      </c>
      <c r="D79" s="403" t="s">
        <v>259</v>
      </c>
      <c r="E79" s="403" t="s">
        <v>370</v>
      </c>
      <c r="F79" s="403" t="s">
        <v>311</v>
      </c>
      <c r="G79" s="403" t="s">
        <v>508</v>
      </c>
      <c r="H79" s="403" t="s">
        <v>509</v>
      </c>
      <c r="I79" s="405" t="s">
        <v>263</v>
      </c>
      <c r="J79" s="390"/>
      <c r="K79" s="390"/>
      <c r="L79" s="390"/>
      <c r="M79" s="390"/>
      <c r="N79" s="390"/>
      <c r="O79" s="390"/>
      <c r="P79" s="390"/>
      <c r="Q79" s="390"/>
      <c r="R79" s="390"/>
      <c r="S79" s="390"/>
      <c r="T79" s="390"/>
      <c r="U79" s="390"/>
      <c r="V79" s="390"/>
      <c r="W79" s="390"/>
      <c r="X79" s="390"/>
      <c r="Y79" s="390"/>
    </row>
    <row r="80">
      <c r="A80" s="402" t="s">
        <v>510</v>
      </c>
      <c r="B80" s="403" t="s">
        <v>36</v>
      </c>
      <c r="C80" s="404" t="s">
        <v>343</v>
      </c>
      <c r="D80" s="403" t="s">
        <v>413</v>
      </c>
      <c r="E80" s="403" t="s">
        <v>275</v>
      </c>
      <c r="F80" s="403" t="s">
        <v>284</v>
      </c>
      <c r="G80" s="403" t="s">
        <v>511</v>
      </c>
      <c r="H80" s="403" t="s">
        <v>512</v>
      </c>
      <c r="I80" s="405" t="s">
        <v>263</v>
      </c>
      <c r="J80" s="390"/>
      <c r="K80" s="390"/>
      <c r="L80" s="390"/>
      <c r="M80" s="390"/>
      <c r="N80" s="390"/>
      <c r="O80" s="390"/>
      <c r="P80" s="390"/>
      <c r="Q80" s="390"/>
      <c r="R80" s="390"/>
      <c r="S80" s="390"/>
      <c r="T80" s="390"/>
      <c r="U80" s="390"/>
      <c r="V80" s="390"/>
      <c r="W80" s="390"/>
      <c r="X80" s="390"/>
      <c r="Y80" s="390"/>
    </row>
    <row r="81">
      <c r="A81" s="402" t="s">
        <v>513</v>
      </c>
      <c r="B81" s="403" t="s">
        <v>36</v>
      </c>
      <c r="C81" s="404" t="s">
        <v>343</v>
      </c>
      <c r="D81" s="403" t="s">
        <v>290</v>
      </c>
      <c r="E81" s="403" t="s">
        <v>266</v>
      </c>
      <c r="F81" s="403" t="s">
        <v>276</v>
      </c>
      <c r="G81" s="403" t="s">
        <v>329</v>
      </c>
      <c r="H81" s="403" t="s">
        <v>514</v>
      </c>
      <c r="I81" s="405" t="s">
        <v>515</v>
      </c>
      <c r="J81" s="390"/>
      <c r="K81" s="390"/>
      <c r="L81" s="390"/>
      <c r="M81" s="390"/>
      <c r="N81" s="390"/>
      <c r="O81" s="390"/>
      <c r="P81" s="390"/>
      <c r="Q81" s="390"/>
      <c r="R81" s="390"/>
      <c r="S81" s="390"/>
      <c r="T81" s="390"/>
      <c r="U81" s="390"/>
      <c r="V81" s="390"/>
      <c r="W81" s="390"/>
      <c r="X81" s="390"/>
      <c r="Y81" s="390"/>
    </row>
    <row r="82">
      <c r="A82" s="402" t="s">
        <v>516</v>
      </c>
      <c r="B82" s="403" t="s">
        <v>36</v>
      </c>
      <c r="C82" s="404" t="s">
        <v>343</v>
      </c>
      <c r="D82" s="403" t="s">
        <v>270</v>
      </c>
      <c r="E82" s="403" t="s">
        <v>300</v>
      </c>
      <c r="F82" s="403" t="s">
        <v>311</v>
      </c>
      <c r="G82" s="403" t="s">
        <v>329</v>
      </c>
      <c r="H82" s="403" t="s">
        <v>517</v>
      </c>
      <c r="I82" s="405" t="s">
        <v>263</v>
      </c>
      <c r="J82" s="390"/>
      <c r="K82" s="390"/>
      <c r="L82" s="390"/>
      <c r="M82" s="390"/>
      <c r="N82" s="390"/>
      <c r="O82" s="390"/>
      <c r="P82" s="390"/>
      <c r="Q82" s="390"/>
      <c r="R82" s="390"/>
      <c r="S82" s="390"/>
      <c r="T82" s="390"/>
      <c r="U82" s="390"/>
      <c r="V82" s="390"/>
      <c r="W82" s="390"/>
      <c r="X82" s="390"/>
      <c r="Y82" s="390"/>
    </row>
    <row r="83">
      <c r="A83" s="402" t="s">
        <v>518</v>
      </c>
      <c r="B83" s="403" t="s">
        <v>36</v>
      </c>
      <c r="C83" s="404" t="s">
        <v>258</v>
      </c>
      <c r="D83" s="403" t="s">
        <v>270</v>
      </c>
      <c r="E83" s="403" t="s">
        <v>271</v>
      </c>
      <c r="F83" s="403" t="s">
        <v>311</v>
      </c>
      <c r="G83" s="403" t="s">
        <v>329</v>
      </c>
      <c r="H83" s="403" t="s">
        <v>519</v>
      </c>
      <c r="I83" s="405" t="s">
        <v>520</v>
      </c>
      <c r="J83" s="390"/>
      <c r="K83" s="390"/>
      <c r="L83" s="390"/>
      <c r="M83" s="390"/>
      <c r="N83" s="390"/>
      <c r="O83" s="390"/>
      <c r="P83" s="390"/>
      <c r="Q83" s="390"/>
      <c r="R83" s="390"/>
      <c r="S83" s="390"/>
      <c r="T83" s="390"/>
      <c r="U83" s="390"/>
      <c r="V83" s="390"/>
      <c r="W83" s="390"/>
      <c r="X83" s="390"/>
      <c r="Y83" s="390"/>
    </row>
    <row r="84">
      <c r="A84" s="402" t="s">
        <v>521</v>
      </c>
      <c r="B84" s="403" t="s">
        <v>36</v>
      </c>
      <c r="C84" s="404" t="s">
        <v>343</v>
      </c>
      <c r="D84" s="403" t="s">
        <v>270</v>
      </c>
      <c r="E84" s="403" t="s">
        <v>335</v>
      </c>
      <c r="F84" s="403" t="s">
        <v>261</v>
      </c>
      <c r="G84" s="403" t="s">
        <v>99</v>
      </c>
      <c r="H84" s="403" t="s">
        <v>522</v>
      </c>
      <c r="I84" s="405" t="s">
        <v>263</v>
      </c>
      <c r="J84" s="390"/>
      <c r="K84" s="390"/>
      <c r="L84" s="390"/>
      <c r="M84" s="390"/>
      <c r="N84" s="390"/>
      <c r="O84" s="390"/>
      <c r="P84" s="390"/>
      <c r="Q84" s="390"/>
      <c r="R84" s="390"/>
      <c r="S84" s="390"/>
      <c r="T84" s="390"/>
      <c r="U84" s="390"/>
      <c r="V84" s="390"/>
      <c r="W84" s="390"/>
      <c r="X84" s="390"/>
      <c r="Y84" s="390"/>
    </row>
    <row r="85">
      <c r="A85" s="402" t="s">
        <v>523</v>
      </c>
      <c r="B85" s="403" t="s">
        <v>36</v>
      </c>
      <c r="C85" s="404" t="s">
        <v>343</v>
      </c>
      <c r="D85" s="403" t="s">
        <v>504</v>
      </c>
      <c r="E85" s="403" t="s">
        <v>271</v>
      </c>
      <c r="F85" s="403" t="s">
        <v>284</v>
      </c>
      <c r="G85" s="403" t="s">
        <v>524</v>
      </c>
      <c r="H85" s="403" t="s">
        <v>525</v>
      </c>
      <c r="I85" s="405" t="s">
        <v>263</v>
      </c>
      <c r="J85" s="390"/>
      <c r="K85" s="390"/>
      <c r="L85" s="390"/>
      <c r="M85" s="390"/>
      <c r="N85" s="390"/>
      <c r="O85" s="390"/>
      <c r="P85" s="390"/>
      <c r="Q85" s="390"/>
      <c r="R85" s="390"/>
      <c r="S85" s="390"/>
      <c r="T85" s="390"/>
      <c r="U85" s="390"/>
      <c r="V85" s="390"/>
      <c r="W85" s="390"/>
      <c r="X85" s="390"/>
      <c r="Y85" s="390"/>
    </row>
    <row r="86">
      <c r="A86" s="402" t="s">
        <v>526</v>
      </c>
      <c r="B86" s="403" t="s">
        <v>36</v>
      </c>
      <c r="C86" s="404" t="s">
        <v>343</v>
      </c>
      <c r="D86" s="403" t="s">
        <v>381</v>
      </c>
      <c r="E86" s="403" t="s">
        <v>271</v>
      </c>
      <c r="F86" s="403" t="s">
        <v>261</v>
      </c>
      <c r="G86" s="403" t="s">
        <v>527</v>
      </c>
      <c r="H86" s="403" t="s">
        <v>528</v>
      </c>
      <c r="I86" s="405" t="s">
        <v>263</v>
      </c>
      <c r="J86" s="390"/>
      <c r="K86" s="390"/>
      <c r="L86" s="390"/>
      <c r="M86" s="390"/>
      <c r="N86" s="390"/>
      <c r="O86" s="390"/>
      <c r="P86" s="390"/>
      <c r="Q86" s="390"/>
      <c r="R86" s="390"/>
      <c r="S86" s="390"/>
      <c r="T86" s="390"/>
      <c r="U86" s="390"/>
      <c r="V86" s="390"/>
      <c r="W86" s="390"/>
      <c r="X86" s="390"/>
      <c r="Y86" s="390"/>
    </row>
    <row r="87">
      <c r="A87" s="402" t="s">
        <v>154</v>
      </c>
      <c r="B87" s="403" t="s">
        <v>36</v>
      </c>
      <c r="C87" s="404" t="s">
        <v>343</v>
      </c>
      <c r="D87" s="403" t="s">
        <v>338</v>
      </c>
      <c r="E87" s="403" t="s">
        <v>275</v>
      </c>
      <c r="F87" s="403" t="s">
        <v>284</v>
      </c>
      <c r="G87" s="403" t="s">
        <v>529</v>
      </c>
      <c r="H87" s="403" t="s">
        <v>530</v>
      </c>
      <c r="I87" s="405" t="s">
        <v>263</v>
      </c>
      <c r="J87" s="390"/>
      <c r="K87" s="390"/>
      <c r="L87" s="390"/>
      <c r="M87" s="390"/>
      <c r="N87" s="390"/>
      <c r="O87" s="390"/>
      <c r="P87" s="390"/>
      <c r="Q87" s="390"/>
      <c r="R87" s="390"/>
      <c r="S87" s="390"/>
      <c r="T87" s="390"/>
      <c r="U87" s="390"/>
      <c r="V87" s="390"/>
      <c r="W87" s="390"/>
      <c r="X87" s="390"/>
      <c r="Y87" s="390"/>
    </row>
    <row r="88">
      <c r="A88" s="402" t="s">
        <v>531</v>
      </c>
      <c r="B88" s="403" t="s">
        <v>36</v>
      </c>
      <c r="C88" s="404" t="s">
        <v>343</v>
      </c>
      <c r="D88" s="403" t="s">
        <v>270</v>
      </c>
      <c r="E88" s="403" t="s">
        <v>283</v>
      </c>
      <c r="F88" s="403" t="s">
        <v>311</v>
      </c>
      <c r="G88" s="403" t="s">
        <v>532</v>
      </c>
      <c r="H88" s="403" t="s">
        <v>533</v>
      </c>
      <c r="I88" s="405" t="s">
        <v>263</v>
      </c>
      <c r="J88" s="390"/>
      <c r="K88" s="390"/>
      <c r="L88" s="390"/>
      <c r="M88" s="390"/>
      <c r="N88" s="390"/>
      <c r="O88" s="390"/>
      <c r="P88" s="390"/>
      <c r="Q88" s="390"/>
      <c r="R88" s="390"/>
      <c r="S88" s="390"/>
      <c r="T88" s="390"/>
      <c r="U88" s="390"/>
      <c r="V88" s="390"/>
      <c r="W88" s="390"/>
      <c r="X88" s="390"/>
      <c r="Y88" s="390"/>
    </row>
    <row r="89">
      <c r="A89" s="402" t="s">
        <v>534</v>
      </c>
      <c r="B89" s="403" t="s">
        <v>36</v>
      </c>
      <c r="C89" s="404" t="s">
        <v>343</v>
      </c>
      <c r="D89" s="403" t="s">
        <v>413</v>
      </c>
      <c r="E89" s="403" t="s">
        <v>275</v>
      </c>
      <c r="F89" s="403" t="s">
        <v>284</v>
      </c>
      <c r="G89" s="403" t="s">
        <v>535</v>
      </c>
      <c r="H89" s="403" t="s">
        <v>536</v>
      </c>
      <c r="I89" s="405" t="s">
        <v>515</v>
      </c>
      <c r="J89" s="390"/>
      <c r="K89" s="390"/>
      <c r="L89" s="390"/>
      <c r="M89" s="390"/>
      <c r="N89" s="390"/>
      <c r="O89" s="390"/>
      <c r="P89" s="390"/>
      <c r="Q89" s="390"/>
      <c r="R89" s="390"/>
      <c r="S89" s="390"/>
      <c r="T89" s="390"/>
      <c r="U89" s="390"/>
      <c r="V89" s="390"/>
      <c r="W89" s="390"/>
      <c r="X89" s="390"/>
      <c r="Y89" s="390"/>
    </row>
    <row r="90">
      <c r="A90" s="402" t="s">
        <v>537</v>
      </c>
      <c r="B90" s="403" t="s">
        <v>36</v>
      </c>
      <c r="C90" s="404" t="s">
        <v>343</v>
      </c>
      <c r="D90" s="403" t="s">
        <v>270</v>
      </c>
      <c r="E90" s="403" t="s">
        <v>275</v>
      </c>
      <c r="F90" s="403" t="s">
        <v>276</v>
      </c>
      <c r="G90" s="403" t="s">
        <v>538</v>
      </c>
      <c r="H90" s="403" t="s">
        <v>539</v>
      </c>
      <c r="I90" s="405" t="s">
        <v>263</v>
      </c>
      <c r="J90" s="390"/>
      <c r="K90" s="390"/>
      <c r="L90" s="390"/>
      <c r="M90" s="390"/>
      <c r="N90" s="390"/>
      <c r="O90" s="390"/>
      <c r="P90" s="390"/>
      <c r="Q90" s="390"/>
      <c r="R90" s="390"/>
      <c r="S90" s="390"/>
      <c r="T90" s="390"/>
      <c r="U90" s="390"/>
      <c r="V90" s="390"/>
      <c r="W90" s="390"/>
      <c r="X90" s="390"/>
      <c r="Y90" s="390"/>
    </row>
    <row r="91">
      <c r="A91" s="402" t="s">
        <v>540</v>
      </c>
      <c r="B91" s="403" t="s">
        <v>36</v>
      </c>
      <c r="C91" s="404" t="s">
        <v>343</v>
      </c>
      <c r="D91" s="403" t="s">
        <v>290</v>
      </c>
      <c r="E91" s="403" t="s">
        <v>335</v>
      </c>
      <c r="F91" s="403" t="s">
        <v>261</v>
      </c>
      <c r="G91" s="403" t="s">
        <v>99</v>
      </c>
      <c r="H91" s="403" t="s">
        <v>541</v>
      </c>
      <c r="I91" s="405" t="s">
        <v>263</v>
      </c>
      <c r="J91" s="390"/>
      <c r="K91" s="390"/>
      <c r="L91" s="390"/>
      <c r="M91" s="390"/>
      <c r="N91" s="390"/>
      <c r="O91" s="390"/>
      <c r="P91" s="390"/>
      <c r="Q91" s="390"/>
      <c r="R91" s="390"/>
      <c r="S91" s="390"/>
      <c r="T91" s="390"/>
      <c r="U91" s="390"/>
      <c r="V91" s="390"/>
      <c r="W91" s="390"/>
      <c r="X91" s="390"/>
      <c r="Y91" s="390"/>
    </row>
    <row r="92">
      <c r="A92" s="402" t="s">
        <v>542</v>
      </c>
      <c r="B92" s="403" t="s">
        <v>36</v>
      </c>
      <c r="C92" s="404" t="s">
        <v>543</v>
      </c>
      <c r="D92" s="403" t="s">
        <v>259</v>
      </c>
      <c r="E92" s="403" t="s">
        <v>260</v>
      </c>
      <c r="F92" s="403" t="s">
        <v>276</v>
      </c>
      <c r="G92" s="403" t="s">
        <v>99</v>
      </c>
      <c r="H92" s="403" t="s">
        <v>544</v>
      </c>
      <c r="I92" s="405" t="s">
        <v>263</v>
      </c>
      <c r="J92" s="390"/>
      <c r="K92" s="390"/>
      <c r="L92" s="390"/>
      <c r="M92" s="390"/>
      <c r="N92" s="390"/>
      <c r="O92" s="390"/>
      <c r="P92" s="390"/>
      <c r="Q92" s="390"/>
      <c r="R92" s="390"/>
      <c r="S92" s="390"/>
      <c r="T92" s="390"/>
      <c r="U92" s="390"/>
      <c r="V92" s="390"/>
      <c r="W92" s="390"/>
      <c r="X92" s="390"/>
      <c r="Y92" s="390"/>
    </row>
    <row r="93">
      <c r="A93" s="402" t="s">
        <v>545</v>
      </c>
      <c r="B93" s="403" t="s">
        <v>36</v>
      </c>
      <c r="C93" s="404" t="s">
        <v>343</v>
      </c>
      <c r="D93" s="403" t="s">
        <v>259</v>
      </c>
      <c r="E93" s="403" t="s">
        <v>283</v>
      </c>
      <c r="F93" s="403" t="s">
        <v>267</v>
      </c>
      <c r="G93" s="403" t="s">
        <v>99</v>
      </c>
      <c r="H93" s="403" t="s">
        <v>546</v>
      </c>
      <c r="I93" s="405" t="s">
        <v>263</v>
      </c>
      <c r="J93" s="390"/>
      <c r="K93" s="390"/>
      <c r="L93" s="390"/>
      <c r="M93" s="390"/>
      <c r="N93" s="390"/>
      <c r="O93" s="390"/>
      <c r="P93" s="390"/>
      <c r="Q93" s="390"/>
      <c r="R93" s="390"/>
      <c r="S93" s="390"/>
      <c r="T93" s="390"/>
      <c r="U93" s="390"/>
      <c r="V93" s="390"/>
      <c r="W93" s="390"/>
      <c r="X93" s="390"/>
      <c r="Y93" s="390"/>
    </row>
    <row r="94">
      <c r="A94" s="402" t="s">
        <v>547</v>
      </c>
      <c r="B94" s="403" t="s">
        <v>36</v>
      </c>
      <c r="C94" s="404" t="s">
        <v>258</v>
      </c>
      <c r="D94" s="403" t="s">
        <v>381</v>
      </c>
      <c r="E94" s="403" t="s">
        <v>271</v>
      </c>
      <c r="F94" s="403" t="s">
        <v>311</v>
      </c>
      <c r="G94" s="403" t="s">
        <v>548</v>
      </c>
      <c r="H94" s="403" t="s">
        <v>549</v>
      </c>
      <c r="I94" s="405" t="s">
        <v>550</v>
      </c>
      <c r="J94" s="390"/>
      <c r="K94" s="390"/>
      <c r="L94" s="390"/>
      <c r="M94" s="390"/>
      <c r="N94" s="390"/>
      <c r="O94" s="390"/>
      <c r="P94" s="390"/>
      <c r="Q94" s="390"/>
      <c r="R94" s="390"/>
      <c r="S94" s="390"/>
      <c r="T94" s="390"/>
      <c r="U94" s="390"/>
      <c r="V94" s="390"/>
      <c r="W94" s="390"/>
      <c r="X94" s="390"/>
      <c r="Y94" s="390"/>
    </row>
    <row r="95">
      <c r="A95" s="402" t="s">
        <v>551</v>
      </c>
      <c r="B95" s="403" t="s">
        <v>36</v>
      </c>
      <c r="C95" s="404" t="s">
        <v>343</v>
      </c>
      <c r="D95" s="403" t="s">
        <v>270</v>
      </c>
      <c r="E95" s="403" t="s">
        <v>260</v>
      </c>
      <c r="F95" s="403" t="s">
        <v>261</v>
      </c>
      <c r="G95" s="403" t="s">
        <v>552</v>
      </c>
      <c r="H95" s="403" t="s">
        <v>553</v>
      </c>
      <c r="I95" s="405" t="s">
        <v>554</v>
      </c>
      <c r="J95" s="390"/>
      <c r="K95" s="390"/>
      <c r="L95" s="390"/>
      <c r="M95" s="390"/>
      <c r="N95" s="390"/>
      <c r="O95" s="390"/>
      <c r="P95" s="390"/>
      <c r="Q95" s="390"/>
      <c r="R95" s="390"/>
      <c r="S95" s="390"/>
      <c r="T95" s="390"/>
      <c r="U95" s="390"/>
      <c r="V95" s="390"/>
      <c r="W95" s="390"/>
      <c r="X95" s="390"/>
      <c r="Y95" s="390"/>
    </row>
    <row r="96">
      <c r="A96" s="402" t="s">
        <v>555</v>
      </c>
      <c r="B96" s="403" t="s">
        <v>36</v>
      </c>
      <c r="C96" s="404" t="s">
        <v>343</v>
      </c>
      <c r="D96" s="403" t="s">
        <v>439</v>
      </c>
      <c r="E96" s="403" t="s">
        <v>556</v>
      </c>
      <c r="F96" s="403" t="s">
        <v>284</v>
      </c>
      <c r="G96" s="403" t="s">
        <v>557</v>
      </c>
      <c r="H96" s="403" t="s">
        <v>558</v>
      </c>
      <c r="I96" s="405" t="s">
        <v>263</v>
      </c>
      <c r="J96" s="390"/>
      <c r="K96" s="390"/>
      <c r="L96" s="390"/>
      <c r="M96" s="390"/>
      <c r="N96" s="390"/>
      <c r="O96" s="390"/>
      <c r="P96" s="390"/>
      <c r="Q96" s="390"/>
      <c r="R96" s="390"/>
      <c r="S96" s="390"/>
      <c r="T96" s="390"/>
      <c r="U96" s="390"/>
      <c r="V96" s="390"/>
      <c r="W96" s="390"/>
      <c r="X96" s="390"/>
      <c r="Y96" s="390"/>
    </row>
    <row r="97">
      <c r="A97" s="402" t="s">
        <v>559</v>
      </c>
      <c r="B97" s="403" t="s">
        <v>36</v>
      </c>
      <c r="C97" s="404" t="s">
        <v>343</v>
      </c>
      <c r="D97" s="403" t="s">
        <v>270</v>
      </c>
      <c r="E97" s="403" t="s">
        <v>271</v>
      </c>
      <c r="F97" s="403" t="s">
        <v>560</v>
      </c>
      <c r="G97" s="403" t="s">
        <v>561</v>
      </c>
      <c r="H97" s="403" t="s">
        <v>562</v>
      </c>
      <c r="I97" s="405" t="s">
        <v>263</v>
      </c>
      <c r="J97" s="390"/>
      <c r="K97" s="390"/>
      <c r="L97" s="390"/>
      <c r="M97" s="390"/>
      <c r="N97" s="390"/>
      <c r="O97" s="390"/>
      <c r="P97" s="390"/>
      <c r="Q97" s="390"/>
      <c r="R97" s="390"/>
      <c r="S97" s="390"/>
      <c r="T97" s="390"/>
      <c r="U97" s="390"/>
      <c r="V97" s="390"/>
      <c r="W97" s="390"/>
      <c r="X97" s="390"/>
      <c r="Y97" s="390"/>
    </row>
    <row r="98">
      <c r="A98" s="402" t="s">
        <v>563</v>
      </c>
      <c r="B98" s="403" t="s">
        <v>36</v>
      </c>
      <c r="C98" s="404" t="s">
        <v>343</v>
      </c>
      <c r="D98" s="403" t="s">
        <v>270</v>
      </c>
      <c r="E98" s="403" t="s">
        <v>275</v>
      </c>
      <c r="F98" s="403" t="s">
        <v>261</v>
      </c>
      <c r="G98" s="403" t="s">
        <v>564</v>
      </c>
      <c r="H98" s="403" t="s">
        <v>565</v>
      </c>
      <c r="I98" s="405" t="s">
        <v>566</v>
      </c>
      <c r="J98" s="390"/>
      <c r="K98" s="390"/>
      <c r="L98" s="390"/>
      <c r="M98" s="390"/>
      <c r="N98" s="390"/>
      <c r="O98" s="390"/>
      <c r="P98" s="390"/>
      <c r="Q98" s="390"/>
      <c r="R98" s="390"/>
      <c r="S98" s="390"/>
      <c r="T98" s="390"/>
      <c r="U98" s="390"/>
      <c r="V98" s="390"/>
      <c r="W98" s="390"/>
      <c r="X98" s="390"/>
      <c r="Y98" s="390"/>
    </row>
    <row r="99">
      <c r="A99" s="402" t="s">
        <v>567</v>
      </c>
      <c r="B99" s="403" t="s">
        <v>36</v>
      </c>
      <c r="C99" s="404" t="s">
        <v>343</v>
      </c>
      <c r="D99" s="403" t="s">
        <v>270</v>
      </c>
      <c r="E99" s="403" t="s">
        <v>335</v>
      </c>
      <c r="F99" s="403" t="s">
        <v>261</v>
      </c>
      <c r="G99" s="403" t="s">
        <v>568</v>
      </c>
      <c r="H99" s="403" t="s">
        <v>569</v>
      </c>
      <c r="I99" s="405" t="s">
        <v>570</v>
      </c>
      <c r="J99" s="390"/>
      <c r="K99" s="390"/>
      <c r="L99" s="390"/>
      <c r="M99" s="390"/>
      <c r="N99" s="390"/>
      <c r="O99" s="390"/>
      <c r="P99" s="390"/>
      <c r="Q99" s="390"/>
      <c r="R99" s="390"/>
      <c r="S99" s="390"/>
      <c r="T99" s="390"/>
      <c r="U99" s="390"/>
      <c r="V99" s="390"/>
      <c r="W99" s="390"/>
      <c r="X99" s="390"/>
      <c r="Y99" s="390"/>
    </row>
    <row r="100">
      <c r="A100" s="402" t="s">
        <v>571</v>
      </c>
      <c r="B100" s="403" t="s">
        <v>36</v>
      </c>
      <c r="C100" s="404" t="s">
        <v>343</v>
      </c>
      <c r="D100" s="403" t="s">
        <v>413</v>
      </c>
      <c r="E100" s="403" t="s">
        <v>300</v>
      </c>
      <c r="F100" s="403" t="s">
        <v>284</v>
      </c>
      <c r="G100" s="403" t="s">
        <v>572</v>
      </c>
      <c r="H100" s="403" t="s">
        <v>573</v>
      </c>
      <c r="I100" s="405" t="s">
        <v>515</v>
      </c>
      <c r="J100" s="390"/>
      <c r="K100" s="390"/>
      <c r="L100" s="390"/>
      <c r="M100" s="390"/>
      <c r="N100" s="390"/>
      <c r="O100" s="390"/>
      <c r="P100" s="390"/>
      <c r="Q100" s="390"/>
      <c r="R100" s="390"/>
      <c r="S100" s="390"/>
      <c r="T100" s="390"/>
      <c r="U100" s="390"/>
      <c r="V100" s="390"/>
      <c r="W100" s="390"/>
      <c r="X100" s="390"/>
      <c r="Y100" s="390"/>
    </row>
    <row r="101">
      <c r="A101" s="402" t="s">
        <v>574</v>
      </c>
      <c r="B101" s="403" t="s">
        <v>36</v>
      </c>
      <c r="C101" s="404" t="s">
        <v>343</v>
      </c>
      <c r="D101" s="403" t="s">
        <v>259</v>
      </c>
      <c r="E101" s="403" t="s">
        <v>275</v>
      </c>
      <c r="F101" s="403" t="s">
        <v>261</v>
      </c>
      <c r="G101" s="403" t="s">
        <v>329</v>
      </c>
      <c r="H101" s="403" t="s">
        <v>575</v>
      </c>
      <c r="I101" s="405" t="s">
        <v>263</v>
      </c>
      <c r="J101" s="390"/>
      <c r="K101" s="390"/>
      <c r="L101" s="390"/>
      <c r="M101" s="390"/>
      <c r="N101" s="390"/>
      <c r="O101" s="390"/>
      <c r="P101" s="390"/>
      <c r="Q101" s="390"/>
      <c r="R101" s="390"/>
      <c r="S101" s="390"/>
      <c r="T101" s="390"/>
      <c r="U101" s="390"/>
      <c r="V101" s="390"/>
      <c r="W101" s="390"/>
      <c r="X101" s="390"/>
      <c r="Y101" s="390"/>
    </row>
    <row r="102">
      <c r="A102" s="402" t="s">
        <v>576</v>
      </c>
      <c r="B102" s="403" t="s">
        <v>36</v>
      </c>
      <c r="C102" s="404" t="s">
        <v>343</v>
      </c>
      <c r="D102" s="403" t="s">
        <v>259</v>
      </c>
      <c r="E102" s="403" t="s">
        <v>316</v>
      </c>
      <c r="F102" s="403" t="s">
        <v>284</v>
      </c>
      <c r="G102" s="403" t="s">
        <v>99</v>
      </c>
      <c r="H102" s="403" t="s">
        <v>577</v>
      </c>
      <c r="I102" s="405" t="s">
        <v>263</v>
      </c>
      <c r="J102" s="390"/>
      <c r="K102" s="390"/>
      <c r="L102" s="390"/>
      <c r="M102" s="390"/>
      <c r="N102" s="390"/>
      <c r="O102" s="390"/>
      <c r="P102" s="390"/>
      <c r="Q102" s="390"/>
      <c r="R102" s="390"/>
      <c r="S102" s="390"/>
      <c r="T102" s="390"/>
      <c r="U102" s="390"/>
      <c r="V102" s="390"/>
      <c r="W102" s="390"/>
      <c r="X102" s="390"/>
      <c r="Y102" s="390"/>
    </row>
    <row r="103">
      <c r="A103" s="402" t="s">
        <v>578</v>
      </c>
      <c r="B103" s="403" t="s">
        <v>36</v>
      </c>
      <c r="C103" s="404" t="s">
        <v>343</v>
      </c>
      <c r="D103" s="403" t="s">
        <v>381</v>
      </c>
      <c r="E103" s="403" t="s">
        <v>275</v>
      </c>
      <c r="F103" s="403" t="s">
        <v>261</v>
      </c>
      <c r="G103" s="403" t="s">
        <v>579</v>
      </c>
      <c r="H103" s="403" t="s">
        <v>580</v>
      </c>
      <c r="I103" s="405" t="s">
        <v>263</v>
      </c>
      <c r="J103" s="390"/>
      <c r="K103" s="390"/>
      <c r="L103" s="390"/>
      <c r="M103" s="390"/>
      <c r="N103" s="390"/>
      <c r="O103" s="390"/>
      <c r="P103" s="390"/>
      <c r="Q103" s="390"/>
      <c r="R103" s="390"/>
      <c r="S103" s="390"/>
      <c r="T103" s="390"/>
      <c r="U103" s="390"/>
      <c r="V103" s="390"/>
      <c r="W103" s="390"/>
      <c r="X103" s="390"/>
      <c r="Y103" s="390"/>
    </row>
    <row r="104">
      <c r="A104" s="402" t="s">
        <v>581</v>
      </c>
      <c r="B104" s="403" t="s">
        <v>36</v>
      </c>
      <c r="C104" s="404" t="s">
        <v>343</v>
      </c>
      <c r="D104" s="403" t="s">
        <v>259</v>
      </c>
      <c r="E104" s="403" t="s">
        <v>370</v>
      </c>
      <c r="F104" s="403" t="s">
        <v>311</v>
      </c>
      <c r="G104" s="403" t="s">
        <v>582</v>
      </c>
      <c r="H104" s="403" t="s">
        <v>583</v>
      </c>
      <c r="I104" s="405" t="s">
        <v>263</v>
      </c>
      <c r="J104" s="390"/>
      <c r="K104" s="390"/>
      <c r="L104" s="390"/>
      <c r="M104" s="390"/>
      <c r="N104" s="390"/>
      <c r="O104" s="390"/>
      <c r="P104" s="390"/>
      <c r="Q104" s="390"/>
      <c r="R104" s="390"/>
      <c r="S104" s="390"/>
      <c r="T104" s="390"/>
      <c r="U104" s="390"/>
      <c r="V104" s="390"/>
      <c r="W104" s="390"/>
      <c r="X104" s="390"/>
      <c r="Y104" s="390"/>
    </row>
    <row r="105">
      <c r="A105" s="402" t="s">
        <v>584</v>
      </c>
      <c r="B105" s="403" t="s">
        <v>36</v>
      </c>
      <c r="C105" s="404" t="s">
        <v>343</v>
      </c>
      <c r="D105" s="403" t="s">
        <v>381</v>
      </c>
      <c r="E105" s="403" t="s">
        <v>283</v>
      </c>
      <c r="F105" s="403" t="s">
        <v>311</v>
      </c>
      <c r="G105" s="403" t="s">
        <v>585</v>
      </c>
      <c r="H105" s="403" t="s">
        <v>586</v>
      </c>
      <c r="I105" s="405" t="s">
        <v>263</v>
      </c>
      <c r="J105" s="390"/>
      <c r="K105" s="390"/>
      <c r="L105" s="390"/>
      <c r="M105" s="390"/>
      <c r="N105" s="390"/>
      <c r="O105" s="390"/>
      <c r="P105" s="390"/>
      <c r="Q105" s="390"/>
      <c r="R105" s="390"/>
      <c r="S105" s="390"/>
      <c r="T105" s="390"/>
      <c r="U105" s="390"/>
      <c r="V105" s="390"/>
      <c r="W105" s="390"/>
      <c r="X105" s="390"/>
      <c r="Y105" s="390"/>
    </row>
    <row r="106">
      <c r="A106" s="402" t="s">
        <v>587</v>
      </c>
      <c r="B106" s="403" t="s">
        <v>36</v>
      </c>
      <c r="C106" s="404" t="s">
        <v>293</v>
      </c>
      <c r="D106" s="403" t="s">
        <v>504</v>
      </c>
      <c r="E106" s="403" t="s">
        <v>440</v>
      </c>
      <c r="F106" s="403" t="s">
        <v>276</v>
      </c>
      <c r="G106" s="403" t="s">
        <v>588</v>
      </c>
      <c r="H106" s="403" t="s">
        <v>589</v>
      </c>
      <c r="I106" s="405" t="s">
        <v>263</v>
      </c>
      <c r="J106" s="390"/>
      <c r="K106" s="390"/>
      <c r="L106" s="390"/>
      <c r="M106" s="390"/>
      <c r="N106" s="390"/>
      <c r="O106" s="390"/>
      <c r="P106" s="390"/>
      <c r="Q106" s="390"/>
      <c r="R106" s="390"/>
      <c r="S106" s="390"/>
      <c r="T106" s="390"/>
      <c r="U106" s="390"/>
      <c r="V106" s="390"/>
      <c r="W106" s="390"/>
      <c r="X106" s="390"/>
      <c r="Y106" s="390"/>
    </row>
    <row r="107">
      <c r="A107" s="402" t="s">
        <v>590</v>
      </c>
      <c r="B107" s="403" t="s">
        <v>36</v>
      </c>
      <c r="C107" s="404" t="s">
        <v>258</v>
      </c>
      <c r="D107" s="403" t="s">
        <v>413</v>
      </c>
      <c r="E107" s="403" t="s">
        <v>275</v>
      </c>
      <c r="F107" s="403" t="s">
        <v>284</v>
      </c>
      <c r="G107" s="403" t="s">
        <v>99</v>
      </c>
      <c r="H107" s="403" t="s">
        <v>591</v>
      </c>
      <c r="I107" s="405" t="s">
        <v>592</v>
      </c>
      <c r="J107" s="390"/>
      <c r="K107" s="390"/>
      <c r="L107" s="390"/>
      <c r="M107" s="390"/>
      <c r="N107" s="390"/>
      <c r="O107" s="390"/>
      <c r="P107" s="390"/>
      <c r="Q107" s="390"/>
      <c r="R107" s="390"/>
      <c r="S107" s="390"/>
      <c r="T107" s="390"/>
      <c r="U107" s="390"/>
      <c r="V107" s="390"/>
      <c r="W107" s="390"/>
      <c r="X107" s="390"/>
      <c r="Y107" s="390"/>
    </row>
    <row r="108">
      <c r="A108" s="402" t="s">
        <v>593</v>
      </c>
      <c r="B108" s="403" t="s">
        <v>36</v>
      </c>
      <c r="C108" s="404" t="s">
        <v>343</v>
      </c>
      <c r="D108" s="403" t="s">
        <v>259</v>
      </c>
      <c r="E108" s="403" t="s">
        <v>271</v>
      </c>
      <c r="F108" s="403" t="s">
        <v>393</v>
      </c>
      <c r="G108" s="403" t="s">
        <v>594</v>
      </c>
      <c r="H108" s="403" t="s">
        <v>595</v>
      </c>
      <c r="I108" s="405" t="s">
        <v>596</v>
      </c>
      <c r="J108" s="390"/>
      <c r="K108" s="390"/>
      <c r="L108" s="390"/>
      <c r="M108" s="390"/>
      <c r="N108" s="390"/>
      <c r="O108" s="390"/>
      <c r="P108" s="390"/>
      <c r="Q108" s="390"/>
      <c r="R108" s="390"/>
      <c r="S108" s="390"/>
      <c r="T108" s="390"/>
      <c r="U108" s="390"/>
      <c r="V108" s="390"/>
      <c r="W108" s="390"/>
      <c r="X108" s="390"/>
      <c r="Y108" s="390"/>
    </row>
    <row r="109">
      <c r="A109" s="402" t="s">
        <v>597</v>
      </c>
      <c r="B109" s="403" t="s">
        <v>36</v>
      </c>
      <c r="C109" s="404" t="s">
        <v>343</v>
      </c>
      <c r="D109" s="403" t="s">
        <v>290</v>
      </c>
      <c r="E109" s="403" t="s">
        <v>300</v>
      </c>
      <c r="F109" s="403" t="s">
        <v>311</v>
      </c>
      <c r="G109" s="403" t="s">
        <v>99</v>
      </c>
      <c r="H109" s="403" t="s">
        <v>598</v>
      </c>
      <c r="I109" s="405" t="s">
        <v>263</v>
      </c>
      <c r="J109" s="390"/>
      <c r="K109" s="390"/>
      <c r="L109" s="390"/>
      <c r="M109" s="390"/>
      <c r="N109" s="390"/>
      <c r="O109" s="390"/>
      <c r="P109" s="390"/>
      <c r="Q109" s="390"/>
      <c r="R109" s="390"/>
      <c r="S109" s="390"/>
      <c r="T109" s="390"/>
      <c r="U109" s="390"/>
      <c r="V109" s="390"/>
      <c r="W109" s="390"/>
      <c r="X109" s="390"/>
      <c r="Y109" s="390"/>
    </row>
    <row r="110">
      <c r="A110" s="402" t="s">
        <v>599</v>
      </c>
      <c r="B110" s="403" t="s">
        <v>36</v>
      </c>
      <c r="C110" s="404" t="s">
        <v>258</v>
      </c>
      <c r="D110" s="403" t="s">
        <v>259</v>
      </c>
      <c r="E110" s="403" t="s">
        <v>260</v>
      </c>
      <c r="F110" s="403" t="s">
        <v>311</v>
      </c>
      <c r="G110" s="403" t="s">
        <v>329</v>
      </c>
      <c r="H110" s="403" t="s">
        <v>600</v>
      </c>
      <c r="I110" s="405" t="s">
        <v>263</v>
      </c>
      <c r="J110" s="390"/>
      <c r="K110" s="390"/>
      <c r="L110" s="390"/>
      <c r="M110" s="390"/>
      <c r="N110" s="390"/>
      <c r="O110" s="390"/>
      <c r="P110" s="390"/>
      <c r="Q110" s="390"/>
      <c r="R110" s="390"/>
      <c r="S110" s="390"/>
      <c r="T110" s="390"/>
      <c r="U110" s="390"/>
      <c r="V110" s="390"/>
      <c r="W110" s="390"/>
      <c r="X110" s="390"/>
      <c r="Y110" s="390"/>
    </row>
    <row r="111">
      <c r="A111" s="402" t="s">
        <v>601</v>
      </c>
      <c r="B111" s="403" t="s">
        <v>36</v>
      </c>
      <c r="C111" s="404" t="s">
        <v>343</v>
      </c>
      <c r="D111" s="403" t="s">
        <v>270</v>
      </c>
      <c r="E111" s="403" t="s">
        <v>271</v>
      </c>
      <c r="F111" s="403" t="s">
        <v>267</v>
      </c>
      <c r="G111" s="403" t="s">
        <v>602</v>
      </c>
      <c r="H111" s="403" t="s">
        <v>603</v>
      </c>
      <c r="I111" s="405" t="s">
        <v>604</v>
      </c>
      <c r="J111" s="390"/>
      <c r="K111" s="390"/>
      <c r="L111" s="390"/>
      <c r="M111" s="390"/>
      <c r="N111" s="390"/>
      <c r="O111" s="390"/>
      <c r="P111" s="390"/>
      <c r="Q111" s="390"/>
      <c r="R111" s="390"/>
      <c r="S111" s="390"/>
      <c r="T111" s="390"/>
      <c r="U111" s="390"/>
      <c r="V111" s="390"/>
      <c r="W111" s="390"/>
      <c r="X111" s="390"/>
      <c r="Y111" s="390"/>
    </row>
    <row r="112">
      <c r="A112" s="402" t="s">
        <v>605</v>
      </c>
      <c r="B112" s="403" t="s">
        <v>36</v>
      </c>
      <c r="C112" s="404" t="s">
        <v>343</v>
      </c>
      <c r="D112" s="403" t="s">
        <v>344</v>
      </c>
      <c r="E112" s="403" t="s">
        <v>300</v>
      </c>
      <c r="F112" s="403" t="s">
        <v>284</v>
      </c>
      <c r="G112" s="403" t="s">
        <v>606</v>
      </c>
      <c r="H112" s="403" t="s">
        <v>607</v>
      </c>
      <c r="I112" s="405" t="s">
        <v>263</v>
      </c>
      <c r="J112" s="390"/>
      <c r="K112" s="390"/>
      <c r="L112" s="390"/>
      <c r="M112" s="390"/>
      <c r="N112" s="390"/>
      <c r="O112" s="390"/>
      <c r="P112" s="390"/>
      <c r="Q112" s="390"/>
      <c r="R112" s="390"/>
      <c r="S112" s="390"/>
      <c r="T112" s="390"/>
      <c r="U112" s="390"/>
      <c r="V112" s="390"/>
      <c r="W112" s="390"/>
      <c r="X112" s="390"/>
      <c r="Y112" s="390"/>
    </row>
    <row r="113">
      <c r="A113" s="402" t="s">
        <v>608</v>
      </c>
      <c r="B113" s="403" t="s">
        <v>36</v>
      </c>
      <c r="C113" s="404" t="s">
        <v>343</v>
      </c>
      <c r="D113" s="403" t="s">
        <v>413</v>
      </c>
      <c r="E113" s="403" t="s">
        <v>316</v>
      </c>
      <c r="F113" s="403" t="s">
        <v>311</v>
      </c>
      <c r="G113" s="403" t="s">
        <v>609</v>
      </c>
      <c r="H113" s="403" t="s">
        <v>610</v>
      </c>
      <c r="I113" s="405" t="s">
        <v>263</v>
      </c>
      <c r="J113" s="390"/>
      <c r="K113" s="390"/>
      <c r="L113" s="390"/>
      <c r="M113" s="390"/>
      <c r="N113" s="390"/>
      <c r="O113" s="390"/>
      <c r="P113" s="390"/>
      <c r="Q113" s="390"/>
      <c r="R113" s="390"/>
      <c r="S113" s="390"/>
      <c r="T113" s="390"/>
      <c r="U113" s="390"/>
      <c r="V113" s="390"/>
      <c r="W113" s="390"/>
      <c r="X113" s="390"/>
      <c r="Y113" s="390"/>
    </row>
    <row r="114">
      <c r="A114" s="402" t="s">
        <v>611</v>
      </c>
      <c r="B114" s="403" t="s">
        <v>36</v>
      </c>
      <c r="C114" s="404" t="s">
        <v>543</v>
      </c>
      <c r="D114" s="403" t="s">
        <v>259</v>
      </c>
      <c r="E114" s="403" t="s">
        <v>271</v>
      </c>
      <c r="F114" s="403" t="s">
        <v>276</v>
      </c>
      <c r="G114" s="403" t="s">
        <v>329</v>
      </c>
      <c r="H114" s="403" t="s">
        <v>612</v>
      </c>
      <c r="I114" s="405" t="s">
        <v>613</v>
      </c>
      <c r="J114" s="390"/>
      <c r="K114" s="390"/>
      <c r="L114" s="390"/>
      <c r="M114" s="390"/>
      <c r="N114" s="390"/>
      <c r="O114" s="390"/>
      <c r="P114" s="390"/>
      <c r="Q114" s="390"/>
      <c r="R114" s="390"/>
      <c r="S114" s="390"/>
      <c r="T114" s="390"/>
      <c r="U114" s="390"/>
      <c r="V114" s="390"/>
      <c r="W114" s="390"/>
      <c r="X114" s="390"/>
      <c r="Y114" s="390"/>
    </row>
    <row r="115">
      <c r="A115" s="402" t="s">
        <v>614</v>
      </c>
      <c r="B115" s="403" t="s">
        <v>36</v>
      </c>
      <c r="C115" s="404" t="s">
        <v>343</v>
      </c>
      <c r="D115" s="403" t="s">
        <v>286</v>
      </c>
      <c r="E115" s="403" t="s">
        <v>316</v>
      </c>
      <c r="F115" s="403" t="s">
        <v>284</v>
      </c>
      <c r="G115" s="403" t="s">
        <v>99</v>
      </c>
      <c r="H115" s="403" t="s">
        <v>615</v>
      </c>
      <c r="I115" s="405" t="s">
        <v>263</v>
      </c>
      <c r="J115" s="390"/>
      <c r="K115" s="390"/>
      <c r="L115" s="390"/>
      <c r="M115" s="390"/>
      <c r="N115" s="390"/>
      <c r="O115" s="390"/>
      <c r="P115" s="390"/>
      <c r="Q115" s="390"/>
      <c r="R115" s="390"/>
      <c r="S115" s="390"/>
      <c r="T115" s="390"/>
      <c r="U115" s="390"/>
      <c r="V115" s="390"/>
      <c r="W115" s="390"/>
      <c r="X115" s="390"/>
      <c r="Y115" s="390"/>
    </row>
    <row r="116">
      <c r="A116" s="402" t="s">
        <v>616</v>
      </c>
      <c r="B116" s="403" t="s">
        <v>36</v>
      </c>
      <c r="C116" s="404" t="s">
        <v>343</v>
      </c>
      <c r="D116" s="403" t="s">
        <v>270</v>
      </c>
      <c r="E116" s="403" t="s">
        <v>266</v>
      </c>
      <c r="F116" s="403" t="s">
        <v>261</v>
      </c>
      <c r="G116" s="403" t="s">
        <v>99</v>
      </c>
      <c r="H116" s="403" t="s">
        <v>617</v>
      </c>
      <c r="I116" s="405" t="s">
        <v>263</v>
      </c>
      <c r="J116" s="390"/>
      <c r="K116" s="390"/>
      <c r="L116" s="390"/>
      <c r="M116" s="390"/>
      <c r="N116" s="390"/>
      <c r="O116" s="390"/>
      <c r="P116" s="390"/>
      <c r="Q116" s="390"/>
      <c r="R116" s="390"/>
      <c r="S116" s="390"/>
      <c r="T116" s="390"/>
      <c r="U116" s="390"/>
      <c r="V116" s="390"/>
      <c r="W116" s="390"/>
      <c r="X116" s="390"/>
      <c r="Y116" s="390"/>
    </row>
    <row r="117">
      <c r="A117" s="406" t="s">
        <v>618</v>
      </c>
      <c r="B117" s="407" t="s">
        <v>36</v>
      </c>
      <c r="C117" s="408" t="s">
        <v>343</v>
      </c>
      <c r="D117" s="407" t="s">
        <v>286</v>
      </c>
      <c r="E117" s="407" t="s">
        <v>275</v>
      </c>
      <c r="F117" s="407" t="s">
        <v>284</v>
      </c>
      <c r="G117" s="407" t="s">
        <v>619</v>
      </c>
      <c r="H117" s="403" t="s">
        <v>620</v>
      </c>
      <c r="I117" s="405" t="s">
        <v>263</v>
      </c>
      <c r="J117" s="390"/>
      <c r="K117" s="390"/>
      <c r="L117" s="390"/>
      <c r="M117" s="390"/>
      <c r="N117" s="390"/>
      <c r="O117" s="390"/>
      <c r="P117" s="390"/>
      <c r="Q117" s="390"/>
      <c r="R117" s="390"/>
      <c r="S117" s="390"/>
      <c r="T117" s="390"/>
      <c r="U117" s="390"/>
      <c r="V117" s="390"/>
      <c r="W117" s="390"/>
      <c r="X117" s="390"/>
      <c r="Y117" s="390"/>
    </row>
    <row r="118">
      <c r="A118" s="406" t="s">
        <v>621</v>
      </c>
      <c r="B118" s="407" t="s">
        <v>36</v>
      </c>
      <c r="C118" s="408" t="s">
        <v>343</v>
      </c>
      <c r="D118" s="407" t="s">
        <v>259</v>
      </c>
      <c r="E118" s="407" t="s">
        <v>271</v>
      </c>
      <c r="F118" s="407" t="s">
        <v>267</v>
      </c>
      <c r="G118" s="407" t="s">
        <v>99</v>
      </c>
      <c r="H118" s="403" t="s">
        <v>622</v>
      </c>
      <c r="I118" s="405" t="s">
        <v>623</v>
      </c>
      <c r="J118" s="390"/>
      <c r="K118" s="390"/>
      <c r="L118" s="390"/>
      <c r="M118" s="390"/>
      <c r="N118" s="390"/>
      <c r="O118" s="390"/>
      <c r="P118" s="390"/>
      <c r="Q118" s="390"/>
      <c r="R118" s="390"/>
      <c r="S118" s="390"/>
      <c r="T118" s="390"/>
      <c r="U118" s="390"/>
      <c r="V118" s="390"/>
      <c r="W118" s="390"/>
      <c r="X118" s="390"/>
      <c r="Y118" s="390"/>
    </row>
    <row r="119">
      <c r="A119" s="406" t="s">
        <v>624</v>
      </c>
      <c r="B119" s="407" t="s">
        <v>36</v>
      </c>
      <c r="C119" s="408" t="s">
        <v>343</v>
      </c>
      <c r="D119" s="407" t="s">
        <v>286</v>
      </c>
      <c r="E119" s="407" t="s">
        <v>283</v>
      </c>
      <c r="F119" s="407" t="s">
        <v>311</v>
      </c>
      <c r="G119" s="407" t="s">
        <v>625</v>
      </c>
      <c r="H119" s="403" t="s">
        <v>626</v>
      </c>
      <c r="I119" s="405" t="s">
        <v>263</v>
      </c>
      <c r="J119" s="390"/>
      <c r="K119" s="390"/>
      <c r="L119" s="390"/>
      <c r="M119" s="390"/>
      <c r="N119" s="390"/>
      <c r="O119" s="390"/>
      <c r="P119" s="390"/>
      <c r="Q119" s="390"/>
      <c r="R119" s="390"/>
      <c r="S119" s="390"/>
      <c r="T119" s="390"/>
      <c r="U119" s="390"/>
      <c r="V119" s="390"/>
      <c r="W119" s="390"/>
      <c r="X119" s="390"/>
      <c r="Y119" s="390"/>
    </row>
    <row r="120">
      <c r="A120" s="406" t="s">
        <v>627</v>
      </c>
      <c r="B120" s="407" t="s">
        <v>36</v>
      </c>
      <c r="C120" s="408" t="s">
        <v>343</v>
      </c>
      <c r="D120" s="407" t="s">
        <v>259</v>
      </c>
      <c r="E120" s="407" t="s">
        <v>271</v>
      </c>
      <c r="F120" s="407" t="s">
        <v>261</v>
      </c>
      <c r="G120" s="407" t="s">
        <v>628</v>
      </c>
      <c r="H120" s="403" t="s">
        <v>629</v>
      </c>
      <c r="I120" s="405" t="s">
        <v>566</v>
      </c>
      <c r="J120" s="390"/>
      <c r="K120" s="390"/>
      <c r="L120" s="390"/>
      <c r="M120" s="390"/>
      <c r="N120" s="390"/>
      <c r="O120" s="390"/>
      <c r="P120" s="390"/>
      <c r="Q120" s="390"/>
      <c r="R120" s="390"/>
      <c r="S120" s="390"/>
      <c r="T120" s="390"/>
      <c r="U120" s="390"/>
      <c r="V120" s="390"/>
      <c r="W120" s="390"/>
      <c r="X120" s="390"/>
      <c r="Y120" s="390"/>
    </row>
    <row r="121">
      <c r="A121" s="406" t="s">
        <v>630</v>
      </c>
      <c r="B121" s="407" t="s">
        <v>36</v>
      </c>
      <c r="C121" s="408" t="s">
        <v>343</v>
      </c>
      <c r="D121" s="407" t="s">
        <v>381</v>
      </c>
      <c r="E121" s="407" t="s">
        <v>440</v>
      </c>
      <c r="F121" s="407" t="s">
        <v>267</v>
      </c>
      <c r="G121" s="407" t="s">
        <v>99</v>
      </c>
      <c r="H121" s="403" t="s">
        <v>631</v>
      </c>
      <c r="I121" s="405" t="s">
        <v>263</v>
      </c>
      <c r="J121" s="390"/>
      <c r="K121" s="390"/>
      <c r="L121" s="390"/>
      <c r="M121" s="390"/>
      <c r="N121" s="390"/>
      <c r="O121" s="390"/>
      <c r="P121" s="390"/>
      <c r="Q121" s="390"/>
      <c r="R121" s="390"/>
      <c r="S121" s="390"/>
      <c r="T121" s="390"/>
      <c r="U121" s="390"/>
      <c r="V121" s="390"/>
      <c r="W121" s="390"/>
      <c r="X121" s="390"/>
      <c r="Y121" s="390"/>
    </row>
    <row r="122">
      <c r="A122" s="406" t="s">
        <v>632</v>
      </c>
      <c r="B122" s="407" t="s">
        <v>36</v>
      </c>
      <c r="C122" s="408" t="s">
        <v>343</v>
      </c>
      <c r="D122" s="407" t="s">
        <v>413</v>
      </c>
      <c r="E122" s="407" t="s">
        <v>275</v>
      </c>
      <c r="F122" s="407" t="s">
        <v>284</v>
      </c>
      <c r="G122" s="407" t="s">
        <v>633</v>
      </c>
      <c r="H122" s="403" t="s">
        <v>634</v>
      </c>
      <c r="I122" s="405" t="s">
        <v>263</v>
      </c>
      <c r="J122" s="390"/>
      <c r="K122" s="390"/>
      <c r="L122" s="390"/>
      <c r="M122" s="390"/>
      <c r="N122" s="390"/>
      <c r="O122" s="390"/>
      <c r="P122" s="390"/>
      <c r="Q122" s="390"/>
      <c r="R122" s="390"/>
      <c r="S122" s="390"/>
      <c r="T122" s="390"/>
      <c r="U122" s="390"/>
      <c r="V122" s="390"/>
      <c r="W122" s="390"/>
      <c r="X122" s="390"/>
      <c r="Y122" s="390"/>
    </row>
    <row r="123">
      <c r="A123" s="406" t="s">
        <v>635</v>
      </c>
      <c r="B123" s="407" t="s">
        <v>36</v>
      </c>
      <c r="C123" s="408" t="s">
        <v>343</v>
      </c>
      <c r="D123" s="407" t="s">
        <v>381</v>
      </c>
      <c r="E123" s="407" t="s">
        <v>275</v>
      </c>
      <c r="F123" s="407" t="s">
        <v>636</v>
      </c>
      <c r="G123" s="407" t="s">
        <v>637</v>
      </c>
      <c r="H123" s="403" t="s">
        <v>638</v>
      </c>
      <c r="I123" s="405" t="s">
        <v>263</v>
      </c>
      <c r="J123" s="390"/>
      <c r="K123" s="390"/>
      <c r="L123" s="390"/>
      <c r="M123" s="390"/>
      <c r="N123" s="390"/>
      <c r="O123" s="390"/>
      <c r="P123" s="390"/>
      <c r="Q123" s="390"/>
      <c r="R123" s="390"/>
      <c r="S123" s="390"/>
      <c r="T123" s="390"/>
      <c r="U123" s="390"/>
      <c r="V123" s="390"/>
      <c r="W123" s="390"/>
      <c r="X123" s="390"/>
      <c r="Y123" s="390"/>
    </row>
    <row r="124">
      <c r="A124" s="406" t="s">
        <v>639</v>
      </c>
      <c r="B124" s="407" t="s">
        <v>36</v>
      </c>
      <c r="C124" s="408" t="s">
        <v>258</v>
      </c>
      <c r="D124" s="407" t="s">
        <v>290</v>
      </c>
      <c r="E124" s="407" t="s">
        <v>271</v>
      </c>
      <c r="F124" s="407" t="s">
        <v>261</v>
      </c>
      <c r="G124" s="407" t="s">
        <v>99</v>
      </c>
      <c r="H124" s="403" t="s">
        <v>640</v>
      </c>
      <c r="I124" s="405" t="s">
        <v>641</v>
      </c>
      <c r="J124" s="390"/>
      <c r="K124" s="390"/>
      <c r="L124" s="390"/>
      <c r="M124" s="390"/>
      <c r="N124" s="390"/>
      <c r="O124" s="390"/>
      <c r="P124" s="390"/>
      <c r="Q124" s="390"/>
      <c r="R124" s="390"/>
      <c r="S124" s="390"/>
      <c r="T124" s="390"/>
      <c r="U124" s="390"/>
      <c r="V124" s="390"/>
      <c r="W124" s="390"/>
      <c r="X124" s="390"/>
      <c r="Y124" s="390"/>
    </row>
    <row r="125">
      <c r="A125" s="406" t="s">
        <v>642</v>
      </c>
      <c r="B125" s="407" t="s">
        <v>36</v>
      </c>
      <c r="C125" s="408" t="s">
        <v>343</v>
      </c>
      <c r="D125" s="407" t="s">
        <v>643</v>
      </c>
      <c r="E125" s="407" t="s">
        <v>335</v>
      </c>
      <c r="F125" s="407" t="s">
        <v>276</v>
      </c>
      <c r="G125" s="407" t="s">
        <v>644</v>
      </c>
      <c r="H125" s="403" t="s">
        <v>645</v>
      </c>
      <c r="I125" s="405" t="s">
        <v>263</v>
      </c>
      <c r="J125" s="390"/>
      <c r="K125" s="390"/>
      <c r="L125" s="390"/>
      <c r="M125" s="390"/>
      <c r="N125" s="390"/>
      <c r="O125" s="390"/>
      <c r="P125" s="390"/>
      <c r="Q125" s="390"/>
      <c r="R125" s="390"/>
      <c r="S125" s="390"/>
      <c r="T125" s="390"/>
      <c r="U125" s="390"/>
      <c r="V125" s="390"/>
      <c r="W125" s="390"/>
      <c r="X125" s="390"/>
      <c r="Y125" s="390"/>
    </row>
    <row r="126">
      <c r="A126" s="406" t="s">
        <v>646</v>
      </c>
      <c r="B126" s="407" t="s">
        <v>36</v>
      </c>
      <c r="C126" s="408" t="s">
        <v>343</v>
      </c>
      <c r="D126" s="407" t="s">
        <v>286</v>
      </c>
      <c r="E126" s="407" t="s">
        <v>316</v>
      </c>
      <c r="F126" s="407" t="s">
        <v>284</v>
      </c>
      <c r="G126" s="407" t="s">
        <v>647</v>
      </c>
      <c r="H126" s="403" t="s">
        <v>648</v>
      </c>
      <c r="I126" s="405" t="s">
        <v>263</v>
      </c>
      <c r="J126" s="390"/>
      <c r="K126" s="390"/>
      <c r="L126" s="390"/>
      <c r="M126" s="390"/>
      <c r="N126" s="390"/>
      <c r="O126" s="390"/>
      <c r="P126" s="390"/>
      <c r="Q126" s="390"/>
      <c r="R126" s="390"/>
      <c r="S126" s="390"/>
      <c r="T126" s="390"/>
      <c r="U126" s="390"/>
      <c r="V126" s="390"/>
      <c r="W126" s="390"/>
      <c r="X126" s="390"/>
      <c r="Y126" s="390"/>
    </row>
    <row r="127">
      <c r="A127" s="406" t="s">
        <v>649</v>
      </c>
      <c r="B127" s="407" t="s">
        <v>36</v>
      </c>
      <c r="C127" s="408" t="s">
        <v>343</v>
      </c>
      <c r="D127" s="407" t="s">
        <v>413</v>
      </c>
      <c r="E127" s="407" t="s">
        <v>260</v>
      </c>
      <c r="F127" s="407" t="s">
        <v>261</v>
      </c>
      <c r="G127" s="407" t="s">
        <v>650</v>
      </c>
      <c r="H127" s="403" t="s">
        <v>651</v>
      </c>
      <c r="I127" s="405" t="s">
        <v>263</v>
      </c>
      <c r="J127" s="390"/>
      <c r="K127" s="390"/>
      <c r="L127" s="390"/>
      <c r="M127" s="390"/>
      <c r="N127" s="390"/>
      <c r="O127" s="390"/>
      <c r="P127" s="390"/>
      <c r="Q127" s="390"/>
      <c r="R127" s="390"/>
      <c r="S127" s="390"/>
      <c r="T127" s="390"/>
      <c r="U127" s="390"/>
      <c r="V127" s="390"/>
      <c r="W127" s="390"/>
      <c r="X127" s="390"/>
      <c r="Y127" s="390"/>
    </row>
    <row r="128">
      <c r="A128" s="406" t="s">
        <v>652</v>
      </c>
      <c r="B128" s="407" t="s">
        <v>36</v>
      </c>
      <c r="C128" s="408" t="s">
        <v>343</v>
      </c>
      <c r="D128" s="407" t="s">
        <v>310</v>
      </c>
      <c r="E128" s="407" t="s">
        <v>335</v>
      </c>
      <c r="F128" s="407" t="s">
        <v>261</v>
      </c>
      <c r="G128" s="407" t="s">
        <v>99</v>
      </c>
      <c r="H128" s="403" t="s">
        <v>653</v>
      </c>
      <c r="I128" s="405" t="s">
        <v>263</v>
      </c>
      <c r="J128" s="390"/>
      <c r="K128" s="390"/>
      <c r="L128" s="390"/>
      <c r="M128" s="390"/>
      <c r="N128" s="390"/>
      <c r="O128" s="390"/>
      <c r="P128" s="390"/>
      <c r="Q128" s="390"/>
      <c r="R128" s="390"/>
      <c r="S128" s="390"/>
      <c r="T128" s="390"/>
      <c r="U128" s="390"/>
      <c r="V128" s="390"/>
      <c r="W128" s="390"/>
      <c r="X128" s="390"/>
      <c r="Y128" s="390"/>
    </row>
    <row r="129">
      <c r="A129" s="409" t="s">
        <v>654</v>
      </c>
      <c r="B129" s="410" t="s">
        <v>37</v>
      </c>
      <c r="C129" s="411" t="s">
        <v>293</v>
      </c>
      <c r="D129" s="410" t="s">
        <v>259</v>
      </c>
      <c r="E129" s="410" t="s">
        <v>266</v>
      </c>
      <c r="F129" s="410" t="s">
        <v>304</v>
      </c>
      <c r="G129" s="410" t="s">
        <v>655</v>
      </c>
      <c r="H129" s="410" t="s">
        <v>656</v>
      </c>
      <c r="I129" s="412" t="s">
        <v>657</v>
      </c>
      <c r="J129" s="390"/>
      <c r="K129" s="390"/>
      <c r="L129" s="390"/>
      <c r="M129" s="390"/>
      <c r="N129" s="390"/>
      <c r="O129" s="390"/>
      <c r="P129" s="390"/>
      <c r="Q129" s="390"/>
      <c r="R129" s="390"/>
      <c r="S129" s="390"/>
      <c r="T129" s="390"/>
      <c r="U129" s="390"/>
      <c r="V129" s="390"/>
      <c r="W129" s="390"/>
      <c r="X129" s="390"/>
      <c r="Y129" s="390"/>
    </row>
    <row r="130">
      <c r="A130" s="409" t="s">
        <v>658</v>
      </c>
      <c r="B130" s="410" t="s">
        <v>37</v>
      </c>
      <c r="C130" s="411" t="s">
        <v>343</v>
      </c>
      <c r="D130" s="410" t="s">
        <v>270</v>
      </c>
      <c r="E130" s="410" t="s">
        <v>316</v>
      </c>
      <c r="F130" s="410" t="s">
        <v>276</v>
      </c>
      <c r="G130" s="410" t="s">
        <v>99</v>
      </c>
      <c r="H130" s="410" t="s">
        <v>659</v>
      </c>
      <c r="I130" s="412" t="s">
        <v>263</v>
      </c>
      <c r="J130" s="390"/>
      <c r="K130" s="390"/>
      <c r="L130" s="390"/>
      <c r="M130" s="390"/>
      <c r="N130" s="390"/>
      <c r="O130" s="390"/>
      <c r="P130" s="390"/>
      <c r="Q130" s="390"/>
      <c r="R130" s="390"/>
      <c r="S130" s="390"/>
      <c r="T130" s="390"/>
      <c r="U130" s="390"/>
      <c r="V130" s="390"/>
      <c r="W130" s="390"/>
      <c r="X130" s="390"/>
      <c r="Y130" s="390"/>
    </row>
    <row r="131">
      <c r="A131" s="409" t="s">
        <v>660</v>
      </c>
      <c r="B131" s="410" t="s">
        <v>37</v>
      </c>
      <c r="C131" s="411" t="s">
        <v>343</v>
      </c>
      <c r="D131" s="410" t="s">
        <v>270</v>
      </c>
      <c r="E131" s="410" t="s">
        <v>266</v>
      </c>
      <c r="F131" s="410" t="s">
        <v>284</v>
      </c>
      <c r="G131" s="410" t="s">
        <v>99</v>
      </c>
      <c r="H131" s="410" t="s">
        <v>661</v>
      </c>
      <c r="I131" s="412" t="s">
        <v>662</v>
      </c>
      <c r="J131" s="390"/>
      <c r="K131" s="390"/>
      <c r="L131" s="390"/>
      <c r="M131" s="390"/>
      <c r="N131" s="390"/>
      <c r="O131" s="390"/>
      <c r="P131" s="390"/>
      <c r="Q131" s="390"/>
      <c r="R131" s="390"/>
      <c r="S131" s="390"/>
      <c r="T131" s="390"/>
      <c r="U131" s="390"/>
      <c r="V131" s="390"/>
      <c r="W131" s="390"/>
      <c r="X131" s="390"/>
      <c r="Y131" s="390"/>
    </row>
    <row r="132">
      <c r="A132" s="409" t="s">
        <v>663</v>
      </c>
      <c r="B132" s="410" t="s">
        <v>37</v>
      </c>
      <c r="C132" s="411" t="s">
        <v>343</v>
      </c>
      <c r="D132" s="410" t="s">
        <v>290</v>
      </c>
      <c r="E132" s="410" t="s">
        <v>275</v>
      </c>
      <c r="F132" s="410" t="s">
        <v>311</v>
      </c>
      <c r="G132" s="410" t="s">
        <v>99</v>
      </c>
      <c r="H132" s="410" t="s">
        <v>664</v>
      </c>
      <c r="I132" s="412" t="s">
        <v>263</v>
      </c>
      <c r="J132" s="390"/>
      <c r="K132" s="390"/>
      <c r="L132" s="390"/>
      <c r="M132" s="390"/>
      <c r="N132" s="390"/>
      <c r="O132" s="390"/>
      <c r="P132" s="390"/>
      <c r="Q132" s="390"/>
      <c r="R132" s="390"/>
      <c r="S132" s="390"/>
      <c r="T132" s="390"/>
      <c r="U132" s="390"/>
      <c r="V132" s="390"/>
      <c r="W132" s="390"/>
      <c r="X132" s="390"/>
      <c r="Y132" s="390"/>
    </row>
    <row r="133">
      <c r="A133" s="409" t="s">
        <v>665</v>
      </c>
      <c r="B133" s="410" t="s">
        <v>37</v>
      </c>
      <c r="C133" s="411" t="s">
        <v>343</v>
      </c>
      <c r="D133" s="410" t="s">
        <v>381</v>
      </c>
      <c r="E133" s="410" t="s">
        <v>260</v>
      </c>
      <c r="F133" s="410" t="s">
        <v>267</v>
      </c>
      <c r="G133" s="410" t="s">
        <v>99</v>
      </c>
      <c r="H133" s="410" t="s">
        <v>666</v>
      </c>
      <c r="I133" s="412" t="s">
        <v>667</v>
      </c>
      <c r="J133" s="390"/>
      <c r="K133" s="390"/>
      <c r="L133" s="390"/>
      <c r="M133" s="390"/>
      <c r="N133" s="390"/>
      <c r="O133" s="390"/>
      <c r="P133" s="390"/>
      <c r="Q133" s="390"/>
      <c r="R133" s="390"/>
      <c r="S133" s="390"/>
      <c r="T133" s="390"/>
      <c r="U133" s="390"/>
      <c r="V133" s="390"/>
      <c r="W133" s="390"/>
      <c r="X133" s="390"/>
      <c r="Y133" s="390"/>
    </row>
    <row r="134">
      <c r="A134" s="409" t="s">
        <v>668</v>
      </c>
      <c r="B134" s="410" t="s">
        <v>37</v>
      </c>
      <c r="C134" s="411" t="s">
        <v>543</v>
      </c>
      <c r="D134" s="410" t="s">
        <v>381</v>
      </c>
      <c r="E134" s="410" t="s">
        <v>283</v>
      </c>
      <c r="F134" s="410" t="s">
        <v>669</v>
      </c>
      <c r="G134" s="410" t="s">
        <v>670</v>
      </c>
      <c r="H134" s="410" t="s">
        <v>671</v>
      </c>
      <c r="I134" s="412" t="s">
        <v>263</v>
      </c>
      <c r="J134" s="390"/>
      <c r="K134" s="390"/>
      <c r="L134" s="390"/>
      <c r="M134" s="390"/>
      <c r="N134" s="390"/>
      <c r="O134" s="390"/>
      <c r="P134" s="390"/>
      <c r="Q134" s="390"/>
      <c r="R134" s="390"/>
      <c r="S134" s="390"/>
      <c r="T134" s="390"/>
      <c r="U134" s="390"/>
      <c r="V134" s="390"/>
      <c r="W134" s="390"/>
      <c r="X134" s="390"/>
      <c r="Y134" s="390"/>
    </row>
    <row r="135">
      <c r="A135" s="409" t="s">
        <v>672</v>
      </c>
      <c r="B135" s="410" t="s">
        <v>37</v>
      </c>
      <c r="C135" s="411" t="s">
        <v>343</v>
      </c>
      <c r="D135" s="410" t="s">
        <v>413</v>
      </c>
      <c r="E135" s="410" t="s">
        <v>260</v>
      </c>
      <c r="F135" s="410" t="s">
        <v>261</v>
      </c>
      <c r="G135" s="410" t="s">
        <v>99</v>
      </c>
      <c r="H135" s="410" t="s">
        <v>673</v>
      </c>
      <c r="I135" s="412" t="s">
        <v>674</v>
      </c>
      <c r="J135" s="390"/>
      <c r="K135" s="390"/>
      <c r="L135" s="390"/>
      <c r="M135" s="390"/>
      <c r="N135" s="390"/>
      <c r="O135" s="390"/>
      <c r="P135" s="390"/>
      <c r="Q135" s="390"/>
      <c r="R135" s="390"/>
      <c r="S135" s="390"/>
      <c r="T135" s="390"/>
      <c r="U135" s="390"/>
      <c r="V135" s="390"/>
      <c r="W135" s="390"/>
      <c r="X135" s="390"/>
      <c r="Y135" s="390"/>
    </row>
    <row r="136">
      <c r="A136" s="409" t="s">
        <v>675</v>
      </c>
      <c r="B136" s="410" t="s">
        <v>37</v>
      </c>
      <c r="C136" s="411" t="s">
        <v>404</v>
      </c>
      <c r="D136" s="410" t="s">
        <v>259</v>
      </c>
      <c r="E136" s="410" t="s">
        <v>316</v>
      </c>
      <c r="F136" s="410" t="s">
        <v>261</v>
      </c>
      <c r="G136" s="410" t="s">
        <v>145</v>
      </c>
      <c r="H136" s="410" t="s">
        <v>676</v>
      </c>
      <c r="I136" s="412" t="s">
        <v>677</v>
      </c>
      <c r="J136" s="390"/>
      <c r="K136" s="390"/>
      <c r="L136" s="390"/>
      <c r="M136" s="390"/>
      <c r="N136" s="390"/>
      <c r="O136" s="390"/>
      <c r="P136" s="390"/>
      <c r="Q136" s="390"/>
      <c r="R136" s="390"/>
      <c r="S136" s="390"/>
      <c r="T136" s="390"/>
      <c r="U136" s="390"/>
      <c r="V136" s="390"/>
      <c r="W136" s="390"/>
      <c r="X136" s="390"/>
      <c r="Y136" s="390"/>
    </row>
    <row r="137">
      <c r="A137" s="409" t="s">
        <v>678</v>
      </c>
      <c r="B137" s="410" t="s">
        <v>37</v>
      </c>
      <c r="C137" s="411" t="s">
        <v>343</v>
      </c>
      <c r="D137" s="410" t="s">
        <v>259</v>
      </c>
      <c r="E137" s="410" t="s">
        <v>260</v>
      </c>
      <c r="F137" s="410" t="s">
        <v>276</v>
      </c>
      <c r="G137" s="410" t="s">
        <v>99</v>
      </c>
      <c r="H137" s="410" t="s">
        <v>679</v>
      </c>
      <c r="I137" s="412" t="s">
        <v>263</v>
      </c>
      <c r="J137" s="390"/>
      <c r="K137" s="390"/>
      <c r="L137" s="390"/>
      <c r="M137" s="390"/>
      <c r="N137" s="390"/>
      <c r="O137" s="390"/>
      <c r="P137" s="390"/>
      <c r="Q137" s="390"/>
      <c r="R137" s="390"/>
      <c r="S137" s="390"/>
      <c r="T137" s="390"/>
      <c r="U137" s="390"/>
      <c r="V137" s="390"/>
      <c r="W137" s="390"/>
      <c r="X137" s="390"/>
      <c r="Y137" s="390"/>
    </row>
    <row r="138">
      <c r="A138" s="409" t="s">
        <v>680</v>
      </c>
      <c r="B138" s="410" t="s">
        <v>37</v>
      </c>
      <c r="C138" s="411" t="s">
        <v>343</v>
      </c>
      <c r="D138" s="410" t="s">
        <v>286</v>
      </c>
      <c r="E138" s="410" t="s">
        <v>271</v>
      </c>
      <c r="F138" s="410" t="s">
        <v>261</v>
      </c>
      <c r="G138" s="410" t="s">
        <v>99</v>
      </c>
      <c r="H138" s="410" t="s">
        <v>681</v>
      </c>
      <c r="I138" s="412" t="s">
        <v>263</v>
      </c>
      <c r="J138" s="390"/>
      <c r="K138" s="390"/>
      <c r="L138" s="390"/>
      <c r="M138" s="390"/>
      <c r="N138" s="390"/>
      <c r="O138" s="390"/>
      <c r="P138" s="390"/>
      <c r="Q138" s="390"/>
      <c r="R138" s="390"/>
      <c r="S138" s="390"/>
      <c r="T138" s="390"/>
      <c r="U138" s="390"/>
      <c r="V138" s="390"/>
      <c r="W138" s="390"/>
      <c r="X138" s="390"/>
      <c r="Y138" s="390"/>
    </row>
    <row r="139">
      <c r="A139" s="409" t="s">
        <v>682</v>
      </c>
      <c r="B139" s="410" t="s">
        <v>37</v>
      </c>
      <c r="C139" s="411" t="s">
        <v>343</v>
      </c>
      <c r="D139" s="410" t="s">
        <v>259</v>
      </c>
      <c r="E139" s="410" t="s">
        <v>316</v>
      </c>
      <c r="F139" s="410" t="s">
        <v>267</v>
      </c>
      <c r="G139" s="410" t="s">
        <v>99</v>
      </c>
      <c r="H139" s="410" t="s">
        <v>683</v>
      </c>
      <c r="I139" s="412" t="s">
        <v>684</v>
      </c>
      <c r="J139" s="390"/>
      <c r="K139" s="390"/>
      <c r="L139" s="390"/>
      <c r="M139" s="390"/>
      <c r="N139" s="390"/>
      <c r="O139" s="390"/>
      <c r="P139" s="390"/>
      <c r="Q139" s="390"/>
      <c r="R139" s="390"/>
      <c r="S139" s="390"/>
      <c r="T139" s="390"/>
      <c r="U139" s="390"/>
      <c r="V139" s="390"/>
      <c r="W139" s="390"/>
      <c r="X139" s="390"/>
      <c r="Y139" s="390"/>
    </row>
    <row r="140">
      <c r="A140" s="409" t="s">
        <v>685</v>
      </c>
      <c r="B140" s="410" t="s">
        <v>37</v>
      </c>
      <c r="C140" s="411" t="s">
        <v>343</v>
      </c>
      <c r="D140" s="410" t="s">
        <v>270</v>
      </c>
      <c r="E140" s="410" t="s">
        <v>300</v>
      </c>
      <c r="F140" s="410" t="s">
        <v>686</v>
      </c>
      <c r="G140" s="410" t="s">
        <v>687</v>
      </c>
      <c r="H140" s="410" t="s">
        <v>688</v>
      </c>
      <c r="I140" s="412" t="s">
        <v>263</v>
      </c>
      <c r="J140" s="390"/>
      <c r="K140" s="390"/>
      <c r="L140" s="390"/>
      <c r="M140" s="390"/>
      <c r="N140" s="390"/>
      <c r="O140" s="390"/>
      <c r="P140" s="390"/>
      <c r="Q140" s="390"/>
      <c r="R140" s="390"/>
      <c r="S140" s="390"/>
      <c r="T140" s="390"/>
      <c r="U140" s="390"/>
      <c r="V140" s="390"/>
      <c r="W140" s="390"/>
      <c r="X140" s="390"/>
      <c r="Y140" s="390"/>
    </row>
    <row r="141">
      <c r="A141" s="409" t="s">
        <v>689</v>
      </c>
      <c r="B141" s="410" t="s">
        <v>37</v>
      </c>
      <c r="C141" s="411" t="s">
        <v>690</v>
      </c>
      <c r="D141" s="410" t="s">
        <v>259</v>
      </c>
      <c r="E141" s="410" t="s">
        <v>271</v>
      </c>
      <c r="F141" s="410" t="s">
        <v>636</v>
      </c>
      <c r="G141" s="410" t="s">
        <v>691</v>
      </c>
      <c r="H141" s="410" t="s">
        <v>692</v>
      </c>
      <c r="I141" s="412" t="s">
        <v>693</v>
      </c>
      <c r="J141" s="390"/>
      <c r="K141" s="390"/>
      <c r="L141" s="390"/>
      <c r="M141" s="390"/>
      <c r="N141" s="390"/>
      <c r="O141" s="390"/>
      <c r="P141" s="390"/>
      <c r="Q141" s="390"/>
      <c r="R141" s="390"/>
      <c r="S141" s="390"/>
      <c r="T141" s="390"/>
      <c r="U141" s="390"/>
      <c r="V141" s="390"/>
      <c r="W141" s="390"/>
      <c r="X141" s="390"/>
      <c r="Y141" s="390"/>
    </row>
    <row r="142">
      <c r="A142" s="409" t="s">
        <v>149</v>
      </c>
      <c r="B142" s="410" t="s">
        <v>37</v>
      </c>
      <c r="C142" s="411" t="s">
        <v>343</v>
      </c>
      <c r="D142" s="410" t="s">
        <v>381</v>
      </c>
      <c r="E142" s="410" t="s">
        <v>275</v>
      </c>
      <c r="F142" s="410" t="s">
        <v>284</v>
      </c>
      <c r="G142" s="410" t="s">
        <v>694</v>
      </c>
      <c r="H142" s="410" t="s">
        <v>695</v>
      </c>
      <c r="I142" s="412" t="s">
        <v>696</v>
      </c>
      <c r="J142" s="390"/>
      <c r="K142" s="390"/>
      <c r="L142" s="390"/>
      <c r="M142" s="390"/>
      <c r="N142" s="390"/>
      <c r="O142" s="390"/>
      <c r="P142" s="390"/>
      <c r="Q142" s="390"/>
      <c r="R142" s="390"/>
      <c r="S142" s="390"/>
      <c r="T142" s="390"/>
      <c r="U142" s="390"/>
      <c r="V142" s="390"/>
      <c r="W142" s="390"/>
      <c r="X142" s="390"/>
      <c r="Y142" s="390"/>
    </row>
    <row r="143">
      <c r="A143" s="409" t="s">
        <v>697</v>
      </c>
      <c r="B143" s="410" t="s">
        <v>37</v>
      </c>
      <c r="C143" s="411" t="s">
        <v>343</v>
      </c>
      <c r="D143" s="410" t="s">
        <v>413</v>
      </c>
      <c r="E143" s="410" t="s">
        <v>275</v>
      </c>
      <c r="F143" s="410" t="s">
        <v>284</v>
      </c>
      <c r="G143" s="410" t="s">
        <v>698</v>
      </c>
      <c r="H143" s="410" t="s">
        <v>699</v>
      </c>
      <c r="I143" s="412" t="s">
        <v>263</v>
      </c>
      <c r="J143" s="390"/>
      <c r="K143" s="390"/>
      <c r="L143" s="390"/>
      <c r="M143" s="390"/>
      <c r="N143" s="390"/>
      <c r="O143" s="390"/>
      <c r="P143" s="390"/>
      <c r="Q143" s="390"/>
      <c r="R143" s="390"/>
      <c r="S143" s="390"/>
      <c r="T143" s="390"/>
      <c r="U143" s="390"/>
      <c r="V143" s="390"/>
      <c r="W143" s="390"/>
      <c r="X143" s="390"/>
      <c r="Y143" s="390"/>
    </row>
    <row r="144">
      <c r="A144" s="409" t="s">
        <v>700</v>
      </c>
      <c r="B144" s="410" t="s">
        <v>37</v>
      </c>
      <c r="C144" s="411" t="s">
        <v>408</v>
      </c>
      <c r="D144" s="410" t="s">
        <v>701</v>
      </c>
      <c r="E144" s="410" t="s">
        <v>316</v>
      </c>
      <c r="F144" s="410" t="s">
        <v>284</v>
      </c>
      <c r="G144" s="410" t="s">
        <v>702</v>
      </c>
      <c r="H144" s="410" t="s">
        <v>703</v>
      </c>
      <c r="I144" s="412" t="s">
        <v>704</v>
      </c>
      <c r="J144" s="390"/>
      <c r="K144" s="390"/>
      <c r="L144" s="390"/>
      <c r="M144" s="390"/>
      <c r="N144" s="390"/>
      <c r="O144" s="390"/>
      <c r="P144" s="390"/>
      <c r="Q144" s="390"/>
      <c r="R144" s="390"/>
      <c r="S144" s="390"/>
      <c r="T144" s="390"/>
      <c r="U144" s="390"/>
      <c r="V144" s="390"/>
      <c r="W144" s="390"/>
      <c r="X144" s="390"/>
      <c r="Y144" s="390"/>
    </row>
    <row r="145">
      <c r="A145" s="409" t="s">
        <v>705</v>
      </c>
      <c r="B145" s="410" t="s">
        <v>37</v>
      </c>
      <c r="C145" s="411" t="s">
        <v>343</v>
      </c>
      <c r="D145" s="410" t="s">
        <v>270</v>
      </c>
      <c r="E145" s="410" t="s">
        <v>275</v>
      </c>
      <c r="F145" s="410" t="s">
        <v>276</v>
      </c>
      <c r="G145" s="410" t="s">
        <v>706</v>
      </c>
      <c r="H145" s="410" t="s">
        <v>707</v>
      </c>
      <c r="I145" s="412" t="s">
        <v>263</v>
      </c>
      <c r="J145" s="390"/>
      <c r="K145" s="390"/>
      <c r="L145" s="390"/>
      <c r="M145" s="390"/>
      <c r="N145" s="390"/>
      <c r="O145" s="390"/>
      <c r="P145" s="390"/>
      <c r="Q145" s="390"/>
      <c r="R145" s="390"/>
      <c r="S145" s="390"/>
      <c r="T145" s="390"/>
      <c r="U145" s="390"/>
      <c r="V145" s="390"/>
      <c r="W145" s="390"/>
      <c r="X145" s="390"/>
      <c r="Y145" s="390"/>
    </row>
    <row r="146">
      <c r="A146" s="409" t="s">
        <v>708</v>
      </c>
      <c r="B146" s="410" t="s">
        <v>37</v>
      </c>
      <c r="C146" s="411" t="s">
        <v>343</v>
      </c>
      <c r="D146" s="410" t="s">
        <v>270</v>
      </c>
      <c r="E146" s="410" t="s">
        <v>300</v>
      </c>
      <c r="F146" s="410" t="s">
        <v>267</v>
      </c>
      <c r="G146" s="410" t="s">
        <v>709</v>
      </c>
      <c r="H146" s="410" t="s">
        <v>710</v>
      </c>
      <c r="I146" s="412" t="s">
        <v>263</v>
      </c>
      <c r="J146" s="390"/>
      <c r="K146" s="390"/>
      <c r="L146" s="390"/>
      <c r="M146" s="390"/>
      <c r="N146" s="390"/>
      <c r="O146" s="390"/>
      <c r="P146" s="390"/>
      <c r="Q146" s="390"/>
      <c r="R146" s="390"/>
      <c r="S146" s="390"/>
      <c r="T146" s="390"/>
      <c r="U146" s="390"/>
      <c r="V146" s="390"/>
      <c r="W146" s="390"/>
      <c r="X146" s="390"/>
      <c r="Y146" s="390"/>
    </row>
    <row r="147">
      <c r="A147" s="409" t="s">
        <v>711</v>
      </c>
      <c r="B147" s="410" t="s">
        <v>37</v>
      </c>
      <c r="C147" s="411" t="s">
        <v>293</v>
      </c>
      <c r="D147" s="410" t="s">
        <v>338</v>
      </c>
      <c r="E147" s="410" t="s">
        <v>712</v>
      </c>
      <c r="F147" s="410" t="s">
        <v>713</v>
      </c>
      <c r="G147" s="410" t="s">
        <v>714</v>
      </c>
      <c r="H147" s="410" t="s">
        <v>715</v>
      </c>
      <c r="I147" s="412" t="s">
        <v>263</v>
      </c>
      <c r="J147" s="390"/>
      <c r="K147" s="390"/>
      <c r="L147" s="390"/>
      <c r="M147" s="390"/>
      <c r="N147" s="390"/>
      <c r="O147" s="390"/>
      <c r="P147" s="390"/>
      <c r="Q147" s="390"/>
      <c r="R147" s="390"/>
      <c r="S147" s="390"/>
      <c r="T147" s="390"/>
      <c r="U147" s="390"/>
      <c r="V147" s="390"/>
      <c r="W147" s="390"/>
      <c r="X147" s="390"/>
      <c r="Y147" s="390"/>
    </row>
    <row r="148">
      <c r="A148" s="409" t="s">
        <v>716</v>
      </c>
      <c r="B148" s="410" t="s">
        <v>37</v>
      </c>
      <c r="C148" s="411" t="s">
        <v>343</v>
      </c>
      <c r="D148" s="410" t="s">
        <v>259</v>
      </c>
      <c r="E148" s="410" t="s">
        <v>271</v>
      </c>
      <c r="F148" s="410" t="s">
        <v>717</v>
      </c>
      <c r="G148" s="410" t="s">
        <v>718</v>
      </c>
      <c r="H148" s="410" t="s">
        <v>719</v>
      </c>
      <c r="I148" s="412" t="s">
        <v>693</v>
      </c>
      <c r="J148" s="390"/>
      <c r="K148" s="390"/>
      <c r="L148" s="390"/>
      <c r="M148" s="390"/>
      <c r="N148" s="390"/>
      <c r="O148" s="390"/>
      <c r="P148" s="390"/>
      <c r="Q148" s="390"/>
      <c r="R148" s="390"/>
      <c r="S148" s="390"/>
      <c r="T148" s="390"/>
      <c r="U148" s="390"/>
      <c r="V148" s="390"/>
      <c r="W148" s="390"/>
      <c r="X148" s="390"/>
      <c r="Y148" s="390"/>
    </row>
    <row r="149">
      <c r="A149" s="409" t="s">
        <v>720</v>
      </c>
      <c r="B149" s="410" t="s">
        <v>37</v>
      </c>
      <c r="C149" s="411" t="s">
        <v>293</v>
      </c>
      <c r="D149" s="410" t="s">
        <v>286</v>
      </c>
      <c r="E149" s="410" t="s">
        <v>316</v>
      </c>
      <c r="F149" s="410" t="s">
        <v>304</v>
      </c>
      <c r="G149" s="410" t="s">
        <v>721</v>
      </c>
      <c r="H149" s="410" t="s">
        <v>722</v>
      </c>
      <c r="I149" s="412" t="s">
        <v>723</v>
      </c>
      <c r="J149" s="390"/>
      <c r="K149" s="390"/>
      <c r="L149" s="390"/>
      <c r="M149" s="390"/>
      <c r="N149" s="390"/>
      <c r="O149" s="390"/>
      <c r="P149" s="390"/>
      <c r="Q149" s="390"/>
      <c r="R149" s="390"/>
      <c r="S149" s="390"/>
      <c r="T149" s="390"/>
      <c r="U149" s="390"/>
      <c r="V149" s="390"/>
      <c r="W149" s="390"/>
      <c r="X149" s="390"/>
      <c r="Y149" s="390"/>
    </row>
    <row r="150">
      <c r="A150" s="409" t="s">
        <v>724</v>
      </c>
      <c r="B150" s="410" t="s">
        <v>37</v>
      </c>
      <c r="C150" s="411" t="s">
        <v>343</v>
      </c>
      <c r="D150" s="410" t="s">
        <v>381</v>
      </c>
      <c r="E150" s="410" t="s">
        <v>300</v>
      </c>
      <c r="F150" s="410" t="s">
        <v>267</v>
      </c>
      <c r="G150" s="410" t="s">
        <v>472</v>
      </c>
      <c r="H150" s="410" t="s">
        <v>725</v>
      </c>
      <c r="I150" s="412" t="s">
        <v>726</v>
      </c>
      <c r="J150" s="390"/>
      <c r="K150" s="390"/>
      <c r="L150" s="390"/>
      <c r="M150" s="390"/>
      <c r="N150" s="390"/>
      <c r="O150" s="390"/>
      <c r="P150" s="390"/>
      <c r="Q150" s="390"/>
      <c r="R150" s="390"/>
      <c r="S150" s="390"/>
      <c r="T150" s="390"/>
      <c r="U150" s="390"/>
      <c r="V150" s="390"/>
      <c r="W150" s="390"/>
      <c r="X150" s="390"/>
      <c r="Y150" s="390"/>
    </row>
    <row r="151">
      <c r="A151" s="409" t="s">
        <v>727</v>
      </c>
      <c r="B151" s="410" t="s">
        <v>37</v>
      </c>
      <c r="C151" s="411" t="s">
        <v>258</v>
      </c>
      <c r="D151" s="410" t="s">
        <v>259</v>
      </c>
      <c r="E151" s="410" t="s">
        <v>271</v>
      </c>
      <c r="F151" s="410" t="s">
        <v>261</v>
      </c>
      <c r="G151" s="410" t="s">
        <v>329</v>
      </c>
      <c r="H151" s="410" t="s">
        <v>728</v>
      </c>
      <c r="I151" s="412" t="s">
        <v>729</v>
      </c>
      <c r="J151" s="390"/>
      <c r="K151" s="390"/>
      <c r="L151" s="390"/>
      <c r="M151" s="390"/>
      <c r="N151" s="390"/>
      <c r="O151" s="390"/>
      <c r="P151" s="390"/>
      <c r="Q151" s="390"/>
      <c r="R151" s="390"/>
      <c r="S151" s="390"/>
      <c r="T151" s="390"/>
      <c r="U151" s="390"/>
      <c r="V151" s="390"/>
      <c r="W151" s="390"/>
      <c r="X151" s="390"/>
      <c r="Y151" s="390"/>
    </row>
    <row r="152">
      <c r="A152" s="409" t="s">
        <v>730</v>
      </c>
      <c r="B152" s="410" t="s">
        <v>37</v>
      </c>
      <c r="C152" s="411" t="s">
        <v>343</v>
      </c>
      <c r="D152" s="410" t="s">
        <v>338</v>
      </c>
      <c r="E152" s="410" t="s">
        <v>461</v>
      </c>
      <c r="F152" s="410" t="s">
        <v>284</v>
      </c>
      <c r="G152" s="410" t="s">
        <v>99</v>
      </c>
      <c r="H152" s="410" t="s">
        <v>731</v>
      </c>
      <c r="I152" s="412" t="s">
        <v>263</v>
      </c>
      <c r="J152" s="390"/>
      <c r="K152" s="390"/>
      <c r="L152" s="390"/>
      <c r="M152" s="390"/>
      <c r="N152" s="390"/>
      <c r="O152" s="390"/>
      <c r="P152" s="390"/>
      <c r="Q152" s="390"/>
      <c r="R152" s="390"/>
      <c r="S152" s="390"/>
      <c r="T152" s="390"/>
      <c r="U152" s="390"/>
      <c r="V152" s="390"/>
      <c r="W152" s="390"/>
      <c r="X152" s="390"/>
      <c r="Y152" s="390"/>
    </row>
    <row r="153">
      <c r="A153" s="409" t="s">
        <v>732</v>
      </c>
      <c r="B153" s="410" t="s">
        <v>37</v>
      </c>
      <c r="C153" s="411" t="s">
        <v>343</v>
      </c>
      <c r="D153" s="410" t="s">
        <v>338</v>
      </c>
      <c r="E153" s="410" t="s">
        <v>316</v>
      </c>
      <c r="F153" s="410" t="s">
        <v>284</v>
      </c>
      <c r="G153" s="410" t="s">
        <v>733</v>
      </c>
      <c r="H153" s="410" t="s">
        <v>734</v>
      </c>
      <c r="I153" s="412" t="s">
        <v>263</v>
      </c>
      <c r="J153" s="390"/>
      <c r="K153" s="390"/>
      <c r="L153" s="390"/>
      <c r="M153" s="390"/>
      <c r="N153" s="390"/>
      <c r="O153" s="390"/>
      <c r="P153" s="390"/>
      <c r="Q153" s="390"/>
      <c r="R153" s="390"/>
      <c r="S153" s="390"/>
      <c r="T153" s="390"/>
      <c r="U153" s="390"/>
      <c r="V153" s="390"/>
      <c r="W153" s="390"/>
      <c r="X153" s="390"/>
      <c r="Y153" s="390"/>
    </row>
    <row r="154">
      <c r="A154" s="409" t="s">
        <v>735</v>
      </c>
      <c r="B154" s="410" t="s">
        <v>37</v>
      </c>
      <c r="C154" s="411" t="s">
        <v>293</v>
      </c>
      <c r="D154" s="410" t="s">
        <v>286</v>
      </c>
      <c r="E154" s="410" t="s">
        <v>440</v>
      </c>
      <c r="F154" s="410" t="s">
        <v>276</v>
      </c>
      <c r="G154" s="410" t="s">
        <v>99</v>
      </c>
      <c r="H154" s="410" t="s">
        <v>736</v>
      </c>
      <c r="I154" s="412" t="s">
        <v>263</v>
      </c>
      <c r="J154" s="390"/>
      <c r="K154" s="390"/>
      <c r="L154" s="390"/>
      <c r="M154" s="390"/>
      <c r="N154" s="390"/>
      <c r="O154" s="390"/>
      <c r="P154" s="390"/>
      <c r="Q154" s="390"/>
      <c r="R154" s="390"/>
      <c r="S154" s="390"/>
      <c r="T154" s="390"/>
      <c r="U154" s="390"/>
      <c r="V154" s="390"/>
      <c r="W154" s="390"/>
      <c r="X154" s="390"/>
      <c r="Y154" s="390"/>
    </row>
    <row r="155">
      <c r="A155" s="409" t="s">
        <v>737</v>
      </c>
      <c r="B155" s="410" t="s">
        <v>37</v>
      </c>
      <c r="C155" s="411" t="s">
        <v>343</v>
      </c>
      <c r="D155" s="410" t="s">
        <v>259</v>
      </c>
      <c r="E155" s="410" t="s">
        <v>275</v>
      </c>
      <c r="F155" s="410" t="s">
        <v>636</v>
      </c>
      <c r="G155" s="410" t="s">
        <v>99</v>
      </c>
      <c r="H155" s="410" t="s">
        <v>738</v>
      </c>
      <c r="I155" s="412" t="s">
        <v>263</v>
      </c>
      <c r="J155" s="390"/>
      <c r="K155" s="390"/>
      <c r="L155" s="390"/>
      <c r="M155" s="390"/>
      <c r="N155" s="390"/>
      <c r="O155" s="390"/>
      <c r="P155" s="390"/>
      <c r="Q155" s="390"/>
      <c r="R155" s="390"/>
      <c r="S155" s="390"/>
      <c r="T155" s="390"/>
      <c r="U155" s="390"/>
      <c r="V155" s="390"/>
      <c r="W155" s="390"/>
      <c r="X155" s="390"/>
      <c r="Y155" s="390"/>
    </row>
    <row r="156">
      <c r="A156" s="409" t="s">
        <v>739</v>
      </c>
      <c r="B156" s="410" t="s">
        <v>37</v>
      </c>
      <c r="C156" s="411" t="s">
        <v>343</v>
      </c>
      <c r="D156" s="410" t="s">
        <v>413</v>
      </c>
      <c r="E156" s="410" t="s">
        <v>316</v>
      </c>
      <c r="F156" s="410" t="s">
        <v>284</v>
      </c>
      <c r="G156" s="410" t="s">
        <v>99</v>
      </c>
      <c r="H156" s="410" t="s">
        <v>740</v>
      </c>
      <c r="I156" s="412" t="s">
        <v>263</v>
      </c>
      <c r="J156" s="390"/>
      <c r="K156" s="390"/>
      <c r="L156" s="390"/>
      <c r="M156" s="390"/>
      <c r="N156" s="390"/>
      <c r="O156" s="390"/>
      <c r="P156" s="390"/>
      <c r="Q156" s="390"/>
      <c r="R156" s="390"/>
      <c r="S156" s="390"/>
      <c r="T156" s="390"/>
      <c r="U156" s="390"/>
      <c r="V156" s="390"/>
      <c r="W156" s="390"/>
      <c r="X156" s="390"/>
      <c r="Y156" s="390"/>
    </row>
    <row r="157">
      <c r="A157" s="409" t="s">
        <v>741</v>
      </c>
      <c r="B157" s="410" t="s">
        <v>37</v>
      </c>
      <c r="C157" s="411" t="s">
        <v>343</v>
      </c>
      <c r="D157" s="410" t="s">
        <v>259</v>
      </c>
      <c r="E157" s="410" t="s">
        <v>316</v>
      </c>
      <c r="F157" s="410" t="s">
        <v>284</v>
      </c>
      <c r="G157" s="410" t="s">
        <v>99</v>
      </c>
      <c r="H157" s="410" t="s">
        <v>742</v>
      </c>
      <c r="I157" s="412" t="s">
        <v>263</v>
      </c>
      <c r="J157" s="390"/>
      <c r="K157" s="390"/>
      <c r="L157" s="390"/>
      <c r="M157" s="390"/>
      <c r="N157" s="390"/>
      <c r="O157" s="390"/>
      <c r="P157" s="390"/>
      <c r="Q157" s="390"/>
      <c r="R157" s="390"/>
      <c r="S157" s="390"/>
      <c r="T157" s="390"/>
      <c r="U157" s="390"/>
      <c r="V157" s="390"/>
      <c r="W157" s="390"/>
      <c r="X157" s="390"/>
      <c r="Y157" s="390"/>
    </row>
    <row r="158">
      <c r="A158" s="413" t="s">
        <v>743</v>
      </c>
      <c r="B158" s="414" t="s">
        <v>37</v>
      </c>
      <c r="C158" s="415" t="s">
        <v>343</v>
      </c>
      <c r="D158" s="414" t="s">
        <v>259</v>
      </c>
      <c r="E158" s="414" t="s">
        <v>266</v>
      </c>
      <c r="F158" s="414" t="s">
        <v>284</v>
      </c>
      <c r="G158" s="414" t="s">
        <v>744</v>
      </c>
      <c r="H158" s="410" t="s">
        <v>745</v>
      </c>
      <c r="I158" s="412" t="s">
        <v>263</v>
      </c>
      <c r="J158" s="390"/>
      <c r="K158" s="390"/>
      <c r="L158" s="390"/>
      <c r="M158" s="390"/>
      <c r="N158" s="390"/>
      <c r="O158" s="390"/>
      <c r="P158" s="390"/>
      <c r="Q158" s="390"/>
      <c r="R158" s="390"/>
      <c r="S158" s="390"/>
      <c r="T158" s="390"/>
      <c r="U158" s="390"/>
      <c r="V158" s="390"/>
      <c r="W158" s="390"/>
      <c r="X158" s="390"/>
      <c r="Y158" s="390"/>
    </row>
    <row r="159">
      <c r="A159" s="413" t="s">
        <v>746</v>
      </c>
      <c r="B159" s="414" t="s">
        <v>37</v>
      </c>
      <c r="C159" s="415" t="s">
        <v>343</v>
      </c>
      <c r="D159" s="414" t="s">
        <v>265</v>
      </c>
      <c r="E159" s="414" t="s">
        <v>271</v>
      </c>
      <c r="F159" s="414" t="s">
        <v>747</v>
      </c>
      <c r="G159" s="414" t="s">
        <v>748</v>
      </c>
      <c r="H159" s="410" t="s">
        <v>749</v>
      </c>
      <c r="I159" s="412" t="s">
        <v>263</v>
      </c>
      <c r="J159" s="390"/>
      <c r="K159" s="390"/>
      <c r="L159" s="390"/>
      <c r="M159" s="390"/>
      <c r="N159" s="390"/>
      <c r="O159" s="390"/>
      <c r="P159" s="390"/>
      <c r="Q159" s="390"/>
      <c r="R159" s="390"/>
      <c r="S159" s="390"/>
      <c r="T159" s="390"/>
      <c r="U159" s="390"/>
      <c r="V159" s="390"/>
      <c r="W159" s="390"/>
      <c r="X159" s="390"/>
      <c r="Y159" s="390"/>
    </row>
    <row r="160">
      <c r="A160" s="413" t="s">
        <v>750</v>
      </c>
      <c r="B160" s="414" t="s">
        <v>37</v>
      </c>
      <c r="C160" s="415" t="s">
        <v>343</v>
      </c>
      <c r="D160" s="414" t="s">
        <v>270</v>
      </c>
      <c r="E160" s="414" t="s">
        <v>260</v>
      </c>
      <c r="F160" s="414" t="s">
        <v>636</v>
      </c>
      <c r="G160" s="414" t="s">
        <v>751</v>
      </c>
      <c r="H160" s="410" t="s">
        <v>752</v>
      </c>
      <c r="I160" s="412" t="s">
        <v>263</v>
      </c>
      <c r="J160" s="390"/>
      <c r="K160" s="390"/>
      <c r="L160" s="390"/>
      <c r="M160" s="390"/>
      <c r="N160" s="390"/>
      <c r="O160" s="390"/>
      <c r="P160" s="390"/>
      <c r="Q160" s="390"/>
      <c r="R160" s="390"/>
      <c r="S160" s="390"/>
      <c r="T160" s="390"/>
      <c r="U160" s="390"/>
      <c r="V160" s="390"/>
      <c r="W160" s="390"/>
      <c r="X160" s="390"/>
      <c r="Y160" s="390"/>
    </row>
    <row r="161">
      <c r="A161" s="413" t="s">
        <v>753</v>
      </c>
      <c r="B161" s="414" t="s">
        <v>37</v>
      </c>
      <c r="C161" s="415" t="s">
        <v>343</v>
      </c>
      <c r="D161" s="414" t="s">
        <v>270</v>
      </c>
      <c r="E161" s="414" t="s">
        <v>275</v>
      </c>
      <c r="F161" s="414" t="s">
        <v>267</v>
      </c>
      <c r="G161" s="414" t="s">
        <v>754</v>
      </c>
      <c r="H161" s="410" t="s">
        <v>755</v>
      </c>
      <c r="I161" s="412" t="s">
        <v>263</v>
      </c>
      <c r="J161" s="390"/>
      <c r="K161" s="390"/>
      <c r="L161" s="390"/>
      <c r="M161" s="390"/>
      <c r="N161" s="390"/>
      <c r="O161" s="390"/>
      <c r="P161" s="390"/>
      <c r="Q161" s="390"/>
      <c r="R161" s="390"/>
      <c r="S161" s="390"/>
      <c r="T161" s="390"/>
      <c r="U161" s="390"/>
      <c r="V161" s="390"/>
      <c r="W161" s="390"/>
      <c r="X161" s="390"/>
      <c r="Y161" s="390"/>
    </row>
    <row r="162">
      <c r="A162" s="413" t="s">
        <v>756</v>
      </c>
      <c r="B162" s="414" t="s">
        <v>37</v>
      </c>
      <c r="C162" s="415" t="s">
        <v>343</v>
      </c>
      <c r="D162" s="414" t="s">
        <v>310</v>
      </c>
      <c r="E162" s="414" t="s">
        <v>266</v>
      </c>
      <c r="F162" s="414" t="s">
        <v>304</v>
      </c>
      <c r="G162" s="414" t="s">
        <v>757</v>
      </c>
      <c r="H162" s="410" t="s">
        <v>758</v>
      </c>
      <c r="I162" s="412" t="s">
        <v>263</v>
      </c>
      <c r="J162" s="390"/>
      <c r="K162" s="390"/>
      <c r="L162" s="390"/>
      <c r="M162" s="390"/>
      <c r="N162" s="390"/>
      <c r="O162" s="390"/>
      <c r="P162" s="390"/>
      <c r="Q162" s="390"/>
      <c r="R162" s="390"/>
      <c r="S162" s="390"/>
      <c r="T162" s="390"/>
      <c r="U162" s="390"/>
      <c r="V162" s="390"/>
      <c r="W162" s="390"/>
      <c r="X162" s="390"/>
      <c r="Y162" s="390"/>
    </row>
    <row r="163">
      <c r="A163" s="413" t="s">
        <v>759</v>
      </c>
      <c r="B163" s="414" t="s">
        <v>37</v>
      </c>
      <c r="C163" s="415" t="s">
        <v>343</v>
      </c>
      <c r="D163" s="414" t="s">
        <v>310</v>
      </c>
      <c r="E163" s="414" t="s">
        <v>275</v>
      </c>
      <c r="F163" s="414" t="s">
        <v>760</v>
      </c>
      <c r="G163" s="414" t="s">
        <v>99</v>
      </c>
      <c r="H163" s="410" t="s">
        <v>761</v>
      </c>
      <c r="I163" s="412" t="s">
        <v>263</v>
      </c>
      <c r="J163" s="390"/>
      <c r="K163" s="390"/>
      <c r="L163" s="390"/>
      <c r="M163" s="390"/>
      <c r="N163" s="390"/>
      <c r="O163" s="390"/>
      <c r="P163" s="390"/>
      <c r="Q163" s="390"/>
      <c r="R163" s="390"/>
      <c r="S163" s="390"/>
      <c r="T163" s="390"/>
      <c r="U163" s="390"/>
      <c r="V163" s="390"/>
      <c r="W163" s="390"/>
      <c r="X163" s="390"/>
      <c r="Y163" s="390"/>
    </row>
    <row r="164">
      <c r="A164" s="413" t="s">
        <v>762</v>
      </c>
      <c r="B164" s="414" t="s">
        <v>37</v>
      </c>
      <c r="C164" s="415" t="s">
        <v>343</v>
      </c>
      <c r="D164" s="414" t="s">
        <v>381</v>
      </c>
      <c r="E164" s="414" t="s">
        <v>260</v>
      </c>
      <c r="F164" s="414" t="s">
        <v>763</v>
      </c>
      <c r="G164" s="414" t="s">
        <v>764</v>
      </c>
      <c r="H164" s="410" t="s">
        <v>765</v>
      </c>
      <c r="I164" s="412" t="s">
        <v>766</v>
      </c>
      <c r="J164" s="390"/>
      <c r="K164" s="390"/>
      <c r="L164" s="390"/>
      <c r="M164" s="390"/>
      <c r="N164" s="390"/>
      <c r="O164" s="390"/>
      <c r="P164" s="390"/>
      <c r="Q164" s="390"/>
      <c r="R164" s="390"/>
      <c r="S164" s="390"/>
      <c r="T164" s="390"/>
      <c r="U164" s="390"/>
      <c r="V164" s="390"/>
      <c r="W164" s="390"/>
      <c r="X164" s="390"/>
      <c r="Y164" s="390"/>
    </row>
    <row r="165">
      <c r="A165" s="413" t="s">
        <v>767</v>
      </c>
      <c r="B165" s="414" t="s">
        <v>37</v>
      </c>
      <c r="C165" s="415" t="s">
        <v>343</v>
      </c>
      <c r="D165" s="414" t="s">
        <v>270</v>
      </c>
      <c r="E165" s="414" t="s">
        <v>260</v>
      </c>
      <c r="F165" s="414" t="s">
        <v>393</v>
      </c>
      <c r="G165" s="414" t="s">
        <v>768</v>
      </c>
      <c r="H165" s="410" t="s">
        <v>769</v>
      </c>
      <c r="I165" s="412" t="s">
        <v>263</v>
      </c>
      <c r="J165" s="390"/>
      <c r="K165" s="390"/>
      <c r="L165" s="390"/>
      <c r="M165" s="390"/>
      <c r="N165" s="390"/>
      <c r="O165" s="390"/>
      <c r="P165" s="390"/>
      <c r="Q165" s="390"/>
      <c r="R165" s="390"/>
      <c r="S165" s="390"/>
      <c r="T165" s="390"/>
      <c r="U165" s="390"/>
      <c r="V165" s="390"/>
      <c r="W165" s="390"/>
      <c r="X165" s="390"/>
      <c r="Y165" s="390"/>
    </row>
    <row r="166">
      <c r="A166" s="413" t="s">
        <v>770</v>
      </c>
      <c r="B166" s="414" t="s">
        <v>37</v>
      </c>
      <c r="C166" s="415" t="s">
        <v>343</v>
      </c>
      <c r="D166" s="414" t="s">
        <v>286</v>
      </c>
      <c r="E166" s="414" t="s">
        <v>283</v>
      </c>
      <c r="F166" s="414" t="s">
        <v>284</v>
      </c>
      <c r="G166" s="414" t="s">
        <v>771</v>
      </c>
      <c r="H166" s="410" t="s">
        <v>772</v>
      </c>
      <c r="I166" s="412" t="s">
        <v>263</v>
      </c>
      <c r="J166" s="390"/>
      <c r="K166" s="390"/>
      <c r="L166" s="390"/>
      <c r="M166" s="390"/>
      <c r="N166" s="390"/>
      <c r="O166" s="390"/>
      <c r="P166" s="390"/>
      <c r="Q166" s="390"/>
      <c r="R166" s="390"/>
      <c r="S166" s="390"/>
      <c r="T166" s="390"/>
      <c r="U166" s="390"/>
      <c r="V166" s="390"/>
      <c r="W166" s="390"/>
      <c r="X166" s="390"/>
      <c r="Y166" s="390"/>
    </row>
    <row r="167">
      <c r="A167" s="413" t="s">
        <v>773</v>
      </c>
      <c r="B167" s="414" t="s">
        <v>37</v>
      </c>
      <c r="C167" s="415" t="s">
        <v>343</v>
      </c>
      <c r="D167" s="414" t="s">
        <v>270</v>
      </c>
      <c r="E167" s="414" t="s">
        <v>266</v>
      </c>
      <c r="F167" s="414" t="s">
        <v>311</v>
      </c>
      <c r="G167" s="414" t="s">
        <v>99</v>
      </c>
      <c r="H167" s="410" t="s">
        <v>774</v>
      </c>
      <c r="I167" s="412" t="s">
        <v>693</v>
      </c>
      <c r="J167" s="390"/>
      <c r="K167" s="390"/>
      <c r="L167" s="390"/>
      <c r="M167" s="390"/>
      <c r="N167" s="390"/>
      <c r="O167" s="390"/>
      <c r="P167" s="390"/>
      <c r="Q167" s="390"/>
      <c r="R167" s="390"/>
      <c r="S167" s="390"/>
      <c r="T167" s="390"/>
      <c r="U167" s="390"/>
      <c r="V167" s="390"/>
      <c r="W167" s="390"/>
      <c r="X167" s="390"/>
      <c r="Y167" s="390"/>
    </row>
    <row r="168">
      <c r="A168" s="413" t="s">
        <v>775</v>
      </c>
      <c r="B168" s="414" t="s">
        <v>37</v>
      </c>
      <c r="C168" s="415" t="s">
        <v>343</v>
      </c>
      <c r="D168" s="414" t="s">
        <v>344</v>
      </c>
      <c r="E168" s="414" t="s">
        <v>461</v>
      </c>
      <c r="F168" s="414" t="s">
        <v>276</v>
      </c>
      <c r="G168" s="414" t="s">
        <v>776</v>
      </c>
      <c r="H168" s="410" t="s">
        <v>777</v>
      </c>
      <c r="I168" s="412" t="s">
        <v>263</v>
      </c>
      <c r="J168" s="390"/>
      <c r="K168" s="390"/>
      <c r="L168" s="390"/>
      <c r="M168" s="390"/>
      <c r="N168" s="390"/>
      <c r="O168" s="390"/>
      <c r="P168" s="390"/>
      <c r="Q168" s="390"/>
      <c r="R168" s="390"/>
      <c r="S168" s="390"/>
      <c r="T168" s="390"/>
      <c r="U168" s="390"/>
      <c r="V168" s="390"/>
      <c r="W168" s="390"/>
      <c r="X168" s="390"/>
      <c r="Y168" s="390"/>
    </row>
    <row r="169">
      <c r="A169" s="413" t="s">
        <v>778</v>
      </c>
      <c r="B169" s="414" t="s">
        <v>37</v>
      </c>
      <c r="C169" s="415" t="s">
        <v>343</v>
      </c>
      <c r="D169" s="414" t="s">
        <v>286</v>
      </c>
      <c r="E169" s="414" t="s">
        <v>461</v>
      </c>
      <c r="F169" s="414" t="s">
        <v>276</v>
      </c>
      <c r="G169" s="414" t="s">
        <v>779</v>
      </c>
      <c r="H169" s="410" t="s">
        <v>780</v>
      </c>
      <c r="I169" s="412" t="s">
        <v>263</v>
      </c>
      <c r="J169" s="390"/>
      <c r="K169" s="390"/>
      <c r="L169" s="390"/>
      <c r="M169" s="390"/>
      <c r="N169" s="390"/>
      <c r="O169" s="390"/>
      <c r="P169" s="390"/>
      <c r="Q169" s="390"/>
      <c r="R169" s="390"/>
      <c r="S169" s="390"/>
      <c r="T169" s="390"/>
      <c r="U169" s="390"/>
      <c r="V169" s="390"/>
      <c r="W169" s="390"/>
      <c r="X169" s="390"/>
      <c r="Y169" s="390"/>
    </row>
    <row r="170">
      <c r="A170" s="413" t="s">
        <v>781</v>
      </c>
      <c r="B170" s="414" t="s">
        <v>37</v>
      </c>
      <c r="C170" s="415" t="s">
        <v>343</v>
      </c>
      <c r="D170" s="414" t="s">
        <v>270</v>
      </c>
      <c r="E170" s="414" t="s">
        <v>271</v>
      </c>
      <c r="F170" s="414" t="s">
        <v>267</v>
      </c>
      <c r="G170" s="414" t="s">
        <v>782</v>
      </c>
      <c r="H170" s="410" t="s">
        <v>783</v>
      </c>
      <c r="I170" s="412" t="s">
        <v>263</v>
      </c>
      <c r="J170" s="390"/>
      <c r="K170" s="390"/>
      <c r="L170" s="390"/>
      <c r="M170" s="390"/>
      <c r="N170" s="390"/>
      <c r="O170" s="390"/>
      <c r="P170" s="390"/>
      <c r="Q170" s="390"/>
      <c r="R170" s="390"/>
      <c r="S170" s="390"/>
      <c r="T170" s="390"/>
      <c r="U170" s="390"/>
      <c r="V170" s="390"/>
      <c r="W170" s="390"/>
      <c r="X170" s="390"/>
      <c r="Y170" s="390"/>
    </row>
    <row r="171">
      <c r="A171" s="416" t="s">
        <v>784</v>
      </c>
      <c r="B171" s="417" t="s">
        <v>38</v>
      </c>
      <c r="C171" s="418" t="s">
        <v>343</v>
      </c>
      <c r="D171" s="417" t="s">
        <v>413</v>
      </c>
      <c r="E171" s="417" t="s">
        <v>283</v>
      </c>
      <c r="F171" s="417" t="s">
        <v>276</v>
      </c>
      <c r="G171" s="417" t="s">
        <v>785</v>
      </c>
      <c r="H171" s="417" t="s">
        <v>786</v>
      </c>
      <c r="I171" s="419" t="s">
        <v>263</v>
      </c>
      <c r="J171" s="390"/>
      <c r="K171" s="390"/>
      <c r="L171" s="390"/>
      <c r="M171" s="390"/>
      <c r="N171" s="390"/>
      <c r="O171" s="390"/>
      <c r="P171" s="390"/>
      <c r="Q171" s="390"/>
      <c r="R171" s="390"/>
      <c r="S171" s="390"/>
      <c r="T171" s="390"/>
      <c r="U171" s="390"/>
      <c r="V171" s="390"/>
      <c r="W171" s="390"/>
      <c r="X171" s="390"/>
      <c r="Y171" s="390"/>
    </row>
    <row r="172">
      <c r="A172" s="416" t="s">
        <v>787</v>
      </c>
      <c r="B172" s="417" t="s">
        <v>38</v>
      </c>
      <c r="C172" s="418" t="s">
        <v>343</v>
      </c>
      <c r="D172" s="417" t="s">
        <v>270</v>
      </c>
      <c r="E172" s="417" t="s">
        <v>316</v>
      </c>
      <c r="F172" s="417" t="s">
        <v>261</v>
      </c>
      <c r="G172" s="417" t="s">
        <v>788</v>
      </c>
      <c r="H172" s="417" t="s">
        <v>789</v>
      </c>
      <c r="I172" s="419" t="s">
        <v>790</v>
      </c>
      <c r="J172" s="390"/>
      <c r="K172" s="390"/>
      <c r="L172" s="390"/>
      <c r="M172" s="390"/>
      <c r="N172" s="390"/>
      <c r="O172" s="390"/>
      <c r="P172" s="390"/>
      <c r="Q172" s="390"/>
      <c r="R172" s="390"/>
      <c r="S172" s="390"/>
      <c r="T172" s="390"/>
      <c r="U172" s="390"/>
      <c r="V172" s="390"/>
      <c r="W172" s="390"/>
      <c r="X172" s="390"/>
      <c r="Y172" s="390"/>
    </row>
    <row r="173">
      <c r="A173" s="416" t="s">
        <v>791</v>
      </c>
      <c r="B173" s="417" t="s">
        <v>38</v>
      </c>
      <c r="C173" s="418" t="s">
        <v>343</v>
      </c>
      <c r="D173" s="417" t="s">
        <v>259</v>
      </c>
      <c r="E173" s="417" t="s">
        <v>266</v>
      </c>
      <c r="F173" s="417" t="s">
        <v>276</v>
      </c>
      <c r="G173" s="417" t="s">
        <v>99</v>
      </c>
      <c r="H173" s="417" t="s">
        <v>792</v>
      </c>
      <c r="I173" s="419" t="s">
        <v>793</v>
      </c>
      <c r="J173" s="390"/>
      <c r="K173" s="390"/>
      <c r="L173" s="390"/>
      <c r="M173" s="390"/>
      <c r="N173" s="390"/>
      <c r="O173" s="390"/>
      <c r="P173" s="390"/>
      <c r="Q173" s="390"/>
      <c r="R173" s="390"/>
      <c r="S173" s="390"/>
      <c r="T173" s="390"/>
      <c r="U173" s="390"/>
      <c r="V173" s="390"/>
      <c r="W173" s="390"/>
      <c r="X173" s="390"/>
      <c r="Y173" s="390"/>
    </row>
    <row r="174">
      <c r="A174" s="416" t="s">
        <v>794</v>
      </c>
      <c r="B174" s="417" t="s">
        <v>38</v>
      </c>
      <c r="C174" s="418" t="s">
        <v>343</v>
      </c>
      <c r="D174" s="417" t="s">
        <v>270</v>
      </c>
      <c r="E174" s="417" t="s">
        <v>335</v>
      </c>
      <c r="F174" s="417" t="s">
        <v>276</v>
      </c>
      <c r="G174" s="417" t="s">
        <v>99</v>
      </c>
      <c r="H174" s="417" t="s">
        <v>795</v>
      </c>
      <c r="I174" s="419" t="s">
        <v>263</v>
      </c>
      <c r="J174" s="390"/>
      <c r="K174" s="390"/>
      <c r="L174" s="390"/>
      <c r="M174" s="390"/>
      <c r="N174" s="390"/>
      <c r="O174" s="390"/>
      <c r="P174" s="390"/>
      <c r="Q174" s="390"/>
      <c r="R174" s="390"/>
      <c r="S174" s="390"/>
      <c r="T174" s="390"/>
      <c r="U174" s="390"/>
      <c r="V174" s="390"/>
      <c r="W174" s="390"/>
      <c r="X174" s="390"/>
      <c r="Y174" s="390"/>
    </row>
    <row r="175">
      <c r="A175" s="416" t="s">
        <v>796</v>
      </c>
      <c r="B175" s="417" t="s">
        <v>38</v>
      </c>
      <c r="C175" s="418" t="s">
        <v>343</v>
      </c>
      <c r="D175" s="417" t="s">
        <v>270</v>
      </c>
      <c r="E175" s="417" t="s">
        <v>335</v>
      </c>
      <c r="F175" s="417" t="s">
        <v>393</v>
      </c>
      <c r="G175" s="417" t="s">
        <v>797</v>
      </c>
      <c r="H175" s="417" t="s">
        <v>798</v>
      </c>
      <c r="I175" s="419" t="s">
        <v>799</v>
      </c>
      <c r="J175" s="390"/>
      <c r="K175" s="390"/>
      <c r="L175" s="390"/>
      <c r="M175" s="390"/>
      <c r="N175" s="390"/>
      <c r="O175" s="390"/>
      <c r="P175" s="390"/>
      <c r="Q175" s="390"/>
      <c r="R175" s="390"/>
      <c r="S175" s="390"/>
      <c r="T175" s="390"/>
      <c r="U175" s="390"/>
      <c r="V175" s="390"/>
      <c r="W175" s="390"/>
      <c r="X175" s="390"/>
      <c r="Y175" s="390"/>
    </row>
    <row r="176">
      <c r="A176" s="416" t="s">
        <v>800</v>
      </c>
      <c r="B176" s="417" t="s">
        <v>38</v>
      </c>
      <c r="C176" s="418" t="s">
        <v>293</v>
      </c>
      <c r="D176" s="417" t="s">
        <v>413</v>
      </c>
      <c r="E176" s="417" t="s">
        <v>260</v>
      </c>
      <c r="F176" s="417" t="s">
        <v>393</v>
      </c>
      <c r="G176" s="417" t="s">
        <v>99</v>
      </c>
      <c r="H176" s="417" t="s">
        <v>801</v>
      </c>
      <c r="I176" s="419" t="s">
        <v>802</v>
      </c>
      <c r="J176" s="390"/>
      <c r="K176" s="390"/>
      <c r="L176" s="390"/>
      <c r="M176" s="390"/>
      <c r="N176" s="390"/>
      <c r="O176" s="390"/>
      <c r="P176" s="390"/>
      <c r="Q176" s="390"/>
      <c r="R176" s="390"/>
      <c r="S176" s="390"/>
      <c r="T176" s="390"/>
      <c r="U176" s="390"/>
      <c r="V176" s="390"/>
      <c r="W176" s="390"/>
      <c r="X176" s="390"/>
      <c r="Y176" s="390"/>
    </row>
    <row r="177">
      <c r="A177" s="416" t="s">
        <v>803</v>
      </c>
      <c r="B177" s="417" t="s">
        <v>38</v>
      </c>
      <c r="C177" s="418" t="s">
        <v>343</v>
      </c>
      <c r="D177" s="417" t="s">
        <v>413</v>
      </c>
      <c r="E177" s="417" t="s">
        <v>260</v>
      </c>
      <c r="F177" s="417" t="s">
        <v>261</v>
      </c>
      <c r="G177" s="417" t="s">
        <v>804</v>
      </c>
      <c r="H177" s="417" t="s">
        <v>805</v>
      </c>
      <c r="I177" s="419" t="s">
        <v>802</v>
      </c>
      <c r="J177" s="390"/>
      <c r="K177" s="390"/>
      <c r="L177" s="390"/>
      <c r="M177" s="390"/>
      <c r="N177" s="390"/>
      <c r="O177" s="390"/>
      <c r="P177" s="390"/>
      <c r="Q177" s="390"/>
      <c r="R177" s="390"/>
      <c r="S177" s="390"/>
      <c r="T177" s="390"/>
      <c r="U177" s="390"/>
      <c r="V177" s="390"/>
      <c r="W177" s="390"/>
      <c r="X177" s="390"/>
      <c r="Y177" s="390"/>
    </row>
    <row r="178">
      <c r="A178" s="416" t="s">
        <v>806</v>
      </c>
      <c r="B178" s="417" t="s">
        <v>38</v>
      </c>
      <c r="C178" s="418" t="s">
        <v>343</v>
      </c>
      <c r="D178" s="417" t="s">
        <v>381</v>
      </c>
      <c r="E178" s="417" t="s">
        <v>275</v>
      </c>
      <c r="F178" s="417" t="s">
        <v>807</v>
      </c>
      <c r="G178" s="417" t="s">
        <v>808</v>
      </c>
      <c r="H178" s="417" t="s">
        <v>809</v>
      </c>
      <c r="I178" s="419" t="s">
        <v>263</v>
      </c>
      <c r="J178" s="390"/>
      <c r="K178" s="390"/>
      <c r="L178" s="390"/>
      <c r="M178" s="390"/>
      <c r="N178" s="390"/>
      <c r="O178" s="390"/>
      <c r="P178" s="390"/>
      <c r="Q178" s="390"/>
      <c r="R178" s="390"/>
      <c r="S178" s="390"/>
      <c r="T178" s="390"/>
      <c r="U178" s="390"/>
      <c r="V178" s="390"/>
      <c r="W178" s="390"/>
      <c r="X178" s="390"/>
      <c r="Y178" s="390"/>
    </row>
    <row r="179">
      <c r="A179" s="416" t="s">
        <v>810</v>
      </c>
      <c r="B179" s="417" t="s">
        <v>38</v>
      </c>
      <c r="C179" s="418" t="s">
        <v>343</v>
      </c>
      <c r="D179" s="417" t="s">
        <v>338</v>
      </c>
      <c r="E179" s="417" t="s">
        <v>316</v>
      </c>
      <c r="F179" s="417" t="s">
        <v>284</v>
      </c>
      <c r="G179" s="417" t="s">
        <v>99</v>
      </c>
      <c r="H179" s="417" t="s">
        <v>811</v>
      </c>
      <c r="I179" s="419" t="s">
        <v>263</v>
      </c>
      <c r="J179" s="390"/>
      <c r="K179" s="390"/>
      <c r="L179" s="390"/>
      <c r="M179" s="390"/>
      <c r="N179" s="390"/>
      <c r="O179" s="390"/>
      <c r="P179" s="390"/>
      <c r="Q179" s="390"/>
      <c r="R179" s="390"/>
      <c r="S179" s="390"/>
      <c r="T179" s="390"/>
      <c r="U179" s="390"/>
      <c r="V179" s="390"/>
      <c r="W179" s="390"/>
      <c r="X179" s="390"/>
      <c r="Y179" s="390"/>
    </row>
    <row r="180">
      <c r="A180" s="416" t="s">
        <v>812</v>
      </c>
      <c r="B180" s="417" t="s">
        <v>38</v>
      </c>
      <c r="C180" s="418" t="s">
        <v>343</v>
      </c>
      <c r="D180" s="417" t="s">
        <v>259</v>
      </c>
      <c r="E180" s="417" t="s">
        <v>260</v>
      </c>
      <c r="F180" s="417" t="s">
        <v>813</v>
      </c>
      <c r="G180" s="417" t="s">
        <v>329</v>
      </c>
      <c r="H180" s="417" t="s">
        <v>814</v>
      </c>
      <c r="I180" s="419" t="s">
        <v>263</v>
      </c>
      <c r="J180" s="390"/>
      <c r="K180" s="390"/>
      <c r="L180" s="390"/>
      <c r="M180" s="390"/>
      <c r="N180" s="390"/>
      <c r="O180" s="390"/>
      <c r="P180" s="390"/>
      <c r="Q180" s="390"/>
      <c r="R180" s="390"/>
      <c r="S180" s="390"/>
      <c r="T180" s="390"/>
      <c r="U180" s="390"/>
      <c r="V180" s="390"/>
      <c r="W180" s="390"/>
      <c r="X180" s="390"/>
      <c r="Y180" s="390"/>
    </row>
    <row r="181">
      <c r="A181" s="416" t="s">
        <v>283</v>
      </c>
      <c r="B181" s="417" t="s">
        <v>38</v>
      </c>
      <c r="C181" s="418" t="s">
        <v>343</v>
      </c>
      <c r="D181" s="417" t="s">
        <v>259</v>
      </c>
      <c r="E181" s="417" t="s">
        <v>370</v>
      </c>
      <c r="F181" s="417" t="s">
        <v>311</v>
      </c>
      <c r="G181" s="417" t="s">
        <v>815</v>
      </c>
      <c r="H181" s="417" t="s">
        <v>816</v>
      </c>
      <c r="I181" s="419" t="s">
        <v>263</v>
      </c>
      <c r="J181" s="390"/>
      <c r="K181" s="390"/>
      <c r="L181" s="390"/>
      <c r="M181" s="390"/>
      <c r="N181" s="390"/>
      <c r="O181" s="390"/>
      <c r="P181" s="390"/>
      <c r="Q181" s="390"/>
      <c r="R181" s="390"/>
      <c r="S181" s="390"/>
      <c r="T181" s="390"/>
      <c r="U181" s="390"/>
      <c r="V181" s="390"/>
      <c r="W181" s="390"/>
      <c r="X181" s="390"/>
      <c r="Y181" s="390"/>
    </row>
    <row r="182">
      <c r="A182" s="416" t="s">
        <v>817</v>
      </c>
      <c r="B182" s="417" t="s">
        <v>38</v>
      </c>
      <c r="C182" s="418" t="s">
        <v>343</v>
      </c>
      <c r="D182" s="417" t="s">
        <v>270</v>
      </c>
      <c r="E182" s="417" t="s">
        <v>335</v>
      </c>
      <c r="F182" s="417" t="s">
        <v>261</v>
      </c>
      <c r="G182" s="417" t="s">
        <v>99</v>
      </c>
      <c r="H182" s="417" t="s">
        <v>818</v>
      </c>
      <c r="I182" s="419" t="s">
        <v>819</v>
      </c>
      <c r="J182" s="390"/>
      <c r="K182" s="390"/>
      <c r="L182" s="390"/>
      <c r="M182" s="390"/>
      <c r="N182" s="390"/>
      <c r="O182" s="390"/>
      <c r="P182" s="390"/>
      <c r="Q182" s="390"/>
      <c r="R182" s="390"/>
      <c r="S182" s="390"/>
      <c r="T182" s="390"/>
      <c r="U182" s="390"/>
      <c r="V182" s="390"/>
      <c r="W182" s="390"/>
      <c r="X182" s="390"/>
      <c r="Y182" s="390"/>
    </row>
    <row r="183">
      <c r="A183" s="416" t="s">
        <v>820</v>
      </c>
      <c r="B183" s="417" t="s">
        <v>38</v>
      </c>
      <c r="C183" s="418" t="s">
        <v>343</v>
      </c>
      <c r="D183" s="417" t="s">
        <v>270</v>
      </c>
      <c r="E183" s="417" t="s">
        <v>260</v>
      </c>
      <c r="F183" s="417" t="s">
        <v>393</v>
      </c>
      <c r="G183" s="417" t="s">
        <v>821</v>
      </c>
      <c r="H183" s="417" t="s">
        <v>822</v>
      </c>
      <c r="I183" s="419" t="s">
        <v>263</v>
      </c>
      <c r="J183" s="390"/>
      <c r="K183" s="390"/>
      <c r="L183" s="390"/>
      <c r="M183" s="390"/>
      <c r="N183" s="390"/>
      <c r="O183" s="390"/>
      <c r="P183" s="390"/>
      <c r="Q183" s="390"/>
      <c r="R183" s="390"/>
      <c r="S183" s="390"/>
      <c r="T183" s="390"/>
      <c r="U183" s="390"/>
      <c r="V183" s="390"/>
      <c r="W183" s="390"/>
      <c r="X183" s="390"/>
      <c r="Y183" s="390"/>
    </row>
    <row r="184">
      <c r="A184" s="416" t="s">
        <v>823</v>
      </c>
      <c r="B184" s="417" t="s">
        <v>38</v>
      </c>
      <c r="C184" s="418" t="s">
        <v>543</v>
      </c>
      <c r="D184" s="417" t="s">
        <v>259</v>
      </c>
      <c r="E184" s="417" t="s">
        <v>275</v>
      </c>
      <c r="F184" s="417" t="s">
        <v>267</v>
      </c>
      <c r="G184" s="417" t="s">
        <v>99</v>
      </c>
      <c r="H184" s="417" t="s">
        <v>824</v>
      </c>
      <c r="I184" s="419" t="s">
        <v>263</v>
      </c>
      <c r="J184" s="390"/>
      <c r="K184" s="390"/>
      <c r="L184" s="390"/>
      <c r="M184" s="390"/>
      <c r="N184" s="390"/>
      <c r="O184" s="390"/>
      <c r="P184" s="390"/>
      <c r="Q184" s="390"/>
      <c r="R184" s="390"/>
      <c r="S184" s="390"/>
      <c r="T184" s="390"/>
      <c r="U184" s="390"/>
      <c r="V184" s="390"/>
      <c r="W184" s="390"/>
      <c r="X184" s="390"/>
      <c r="Y184" s="390"/>
    </row>
    <row r="185">
      <c r="A185" s="416" t="s">
        <v>825</v>
      </c>
      <c r="B185" s="417" t="s">
        <v>38</v>
      </c>
      <c r="C185" s="418" t="s">
        <v>343</v>
      </c>
      <c r="D185" s="417" t="s">
        <v>310</v>
      </c>
      <c r="E185" s="417" t="s">
        <v>271</v>
      </c>
      <c r="F185" s="417" t="s">
        <v>311</v>
      </c>
      <c r="G185" s="417" t="s">
        <v>826</v>
      </c>
      <c r="H185" s="417" t="s">
        <v>827</v>
      </c>
      <c r="I185" s="419" t="s">
        <v>263</v>
      </c>
      <c r="J185" s="390"/>
      <c r="K185" s="390"/>
      <c r="L185" s="390"/>
      <c r="M185" s="390"/>
      <c r="N185" s="390"/>
      <c r="O185" s="390"/>
      <c r="P185" s="390"/>
      <c r="Q185" s="390"/>
      <c r="R185" s="390"/>
      <c r="S185" s="390"/>
      <c r="T185" s="390"/>
      <c r="U185" s="390"/>
      <c r="V185" s="390"/>
      <c r="W185" s="390"/>
      <c r="X185" s="390"/>
      <c r="Y185" s="390"/>
    </row>
    <row r="186">
      <c r="A186" s="416" t="s">
        <v>828</v>
      </c>
      <c r="B186" s="417" t="s">
        <v>38</v>
      </c>
      <c r="C186" s="418" t="s">
        <v>343</v>
      </c>
      <c r="D186" s="417" t="s">
        <v>286</v>
      </c>
      <c r="E186" s="417" t="s">
        <v>316</v>
      </c>
      <c r="F186" s="417" t="s">
        <v>284</v>
      </c>
      <c r="G186" s="417" t="s">
        <v>829</v>
      </c>
      <c r="H186" s="417" t="s">
        <v>830</v>
      </c>
      <c r="I186" s="419" t="s">
        <v>263</v>
      </c>
      <c r="J186" s="390"/>
      <c r="K186" s="390"/>
      <c r="L186" s="390"/>
      <c r="M186" s="390"/>
      <c r="N186" s="390"/>
      <c r="O186" s="390"/>
      <c r="P186" s="390"/>
      <c r="Q186" s="390"/>
      <c r="R186" s="390"/>
      <c r="S186" s="390"/>
      <c r="T186" s="390"/>
      <c r="U186" s="390"/>
      <c r="V186" s="390"/>
      <c r="W186" s="390"/>
      <c r="X186" s="390"/>
      <c r="Y186" s="390"/>
    </row>
    <row r="187">
      <c r="A187" s="416" t="s">
        <v>831</v>
      </c>
      <c r="B187" s="417" t="s">
        <v>38</v>
      </c>
      <c r="C187" s="418" t="s">
        <v>343</v>
      </c>
      <c r="D187" s="417" t="s">
        <v>381</v>
      </c>
      <c r="E187" s="417" t="s">
        <v>275</v>
      </c>
      <c r="F187" s="417" t="s">
        <v>276</v>
      </c>
      <c r="G187" s="417" t="s">
        <v>99</v>
      </c>
      <c r="H187" s="417" t="s">
        <v>832</v>
      </c>
      <c r="I187" s="419" t="s">
        <v>263</v>
      </c>
      <c r="J187" s="390"/>
      <c r="K187" s="390"/>
      <c r="L187" s="390"/>
      <c r="M187" s="390"/>
      <c r="N187" s="390"/>
      <c r="O187" s="390"/>
      <c r="P187" s="390"/>
      <c r="Q187" s="390"/>
      <c r="R187" s="390"/>
      <c r="S187" s="390"/>
      <c r="T187" s="390"/>
      <c r="U187" s="390"/>
      <c r="V187" s="390"/>
      <c r="W187" s="390"/>
      <c r="X187" s="390"/>
      <c r="Y187" s="390"/>
    </row>
    <row r="188">
      <c r="A188" s="416" t="s">
        <v>833</v>
      </c>
      <c r="B188" s="417" t="s">
        <v>38</v>
      </c>
      <c r="C188" s="418" t="s">
        <v>343</v>
      </c>
      <c r="D188" s="417" t="s">
        <v>270</v>
      </c>
      <c r="E188" s="417" t="s">
        <v>300</v>
      </c>
      <c r="F188" s="417" t="s">
        <v>284</v>
      </c>
      <c r="G188" s="417" t="s">
        <v>99</v>
      </c>
      <c r="H188" s="417" t="s">
        <v>834</v>
      </c>
      <c r="I188" s="419" t="s">
        <v>263</v>
      </c>
      <c r="J188" s="390"/>
      <c r="K188" s="390"/>
      <c r="L188" s="390"/>
      <c r="M188" s="390"/>
      <c r="N188" s="390"/>
      <c r="O188" s="390"/>
      <c r="P188" s="390"/>
      <c r="Q188" s="390"/>
      <c r="R188" s="390"/>
      <c r="S188" s="390"/>
      <c r="T188" s="390"/>
      <c r="U188" s="390"/>
      <c r="V188" s="390"/>
      <c r="W188" s="390"/>
      <c r="X188" s="390"/>
      <c r="Y188" s="390"/>
    </row>
    <row r="189">
      <c r="A189" s="416" t="s">
        <v>835</v>
      </c>
      <c r="B189" s="417" t="s">
        <v>38</v>
      </c>
      <c r="C189" s="418" t="s">
        <v>343</v>
      </c>
      <c r="D189" s="417" t="s">
        <v>338</v>
      </c>
      <c r="E189" s="417" t="s">
        <v>260</v>
      </c>
      <c r="F189" s="417" t="s">
        <v>276</v>
      </c>
      <c r="G189" s="417" t="s">
        <v>329</v>
      </c>
      <c r="H189" s="417" t="s">
        <v>836</v>
      </c>
      <c r="I189" s="419" t="s">
        <v>263</v>
      </c>
      <c r="J189" s="390"/>
      <c r="K189" s="390"/>
      <c r="L189" s="390"/>
      <c r="M189" s="390"/>
      <c r="N189" s="390"/>
      <c r="O189" s="390"/>
      <c r="P189" s="390"/>
      <c r="Q189" s="390"/>
      <c r="R189" s="390"/>
      <c r="S189" s="390"/>
      <c r="T189" s="390"/>
      <c r="U189" s="390"/>
      <c r="V189" s="390"/>
      <c r="W189" s="390"/>
      <c r="X189" s="390"/>
      <c r="Y189" s="390"/>
    </row>
    <row r="190">
      <c r="A190" s="416" t="s">
        <v>837</v>
      </c>
      <c r="B190" s="417" t="s">
        <v>38</v>
      </c>
      <c r="C190" s="418" t="s">
        <v>543</v>
      </c>
      <c r="D190" s="417" t="s">
        <v>344</v>
      </c>
      <c r="E190" s="417" t="s">
        <v>300</v>
      </c>
      <c r="F190" s="417" t="s">
        <v>807</v>
      </c>
      <c r="G190" s="417" t="s">
        <v>838</v>
      </c>
      <c r="H190" s="417" t="s">
        <v>839</v>
      </c>
      <c r="I190" s="419" t="s">
        <v>263</v>
      </c>
      <c r="J190" s="390"/>
      <c r="K190" s="390"/>
      <c r="L190" s="390"/>
      <c r="M190" s="390"/>
      <c r="N190" s="390"/>
      <c r="O190" s="390"/>
      <c r="P190" s="390"/>
      <c r="Q190" s="390"/>
      <c r="R190" s="390"/>
      <c r="S190" s="390"/>
      <c r="T190" s="390"/>
      <c r="U190" s="390"/>
      <c r="V190" s="390"/>
      <c r="W190" s="390"/>
      <c r="X190" s="390"/>
      <c r="Y190" s="390"/>
    </row>
    <row r="191">
      <c r="A191" s="416" t="s">
        <v>840</v>
      </c>
      <c r="B191" s="417" t="s">
        <v>38</v>
      </c>
      <c r="C191" s="418" t="s">
        <v>343</v>
      </c>
      <c r="D191" s="417" t="s">
        <v>259</v>
      </c>
      <c r="E191" s="417" t="s">
        <v>271</v>
      </c>
      <c r="F191" s="417" t="s">
        <v>807</v>
      </c>
      <c r="G191" s="417" t="s">
        <v>751</v>
      </c>
      <c r="H191" s="417" t="s">
        <v>841</v>
      </c>
      <c r="I191" s="419" t="s">
        <v>842</v>
      </c>
      <c r="J191" s="390"/>
      <c r="K191" s="390"/>
      <c r="L191" s="390"/>
      <c r="M191" s="390"/>
      <c r="N191" s="390"/>
      <c r="O191" s="390"/>
      <c r="P191" s="390"/>
      <c r="Q191" s="390"/>
      <c r="R191" s="390"/>
      <c r="S191" s="390"/>
      <c r="T191" s="390"/>
      <c r="U191" s="390"/>
      <c r="V191" s="390"/>
      <c r="W191" s="390"/>
      <c r="X191" s="390"/>
      <c r="Y191" s="390"/>
    </row>
    <row r="192">
      <c r="A192" s="416" t="s">
        <v>843</v>
      </c>
      <c r="B192" s="417" t="s">
        <v>38</v>
      </c>
      <c r="C192" s="418" t="s">
        <v>343</v>
      </c>
      <c r="D192" s="417" t="s">
        <v>259</v>
      </c>
      <c r="E192" s="417" t="s">
        <v>260</v>
      </c>
      <c r="F192" s="417" t="s">
        <v>284</v>
      </c>
      <c r="G192" s="417" t="s">
        <v>844</v>
      </c>
      <c r="H192" s="417" t="s">
        <v>845</v>
      </c>
      <c r="I192" s="419" t="s">
        <v>263</v>
      </c>
      <c r="J192" s="390"/>
      <c r="K192" s="390"/>
      <c r="L192" s="390"/>
      <c r="M192" s="390"/>
      <c r="N192" s="390"/>
      <c r="O192" s="390"/>
      <c r="P192" s="390"/>
      <c r="Q192" s="390"/>
      <c r="R192" s="390"/>
      <c r="S192" s="390"/>
      <c r="T192" s="390"/>
      <c r="U192" s="390"/>
      <c r="V192" s="390"/>
      <c r="W192" s="390"/>
      <c r="X192" s="390"/>
      <c r="Y192" s="390"/>
    </row>
    <row r="193">
      <c r="A193" s="416" t="s">
        <v>846</v>
      </c>
      <c r="B193" s="417" t="s">
        <v>38</v>
      </c>
      <c r="C193" s="418" t="s">
        <v>343</v>
      </c>
      <c r="D193" s="417" t="s">
        <v>413</v>
      </c>
      <c r="E193" s="417" t="s">
        <v>283</v>
      </c>
      <c r="F193" s="417" t="s">
        <v>311</v>
      </c>
      <c r="G193" s="417" t="s">
        <v>582</v>
      </c>
      <c r="H193" s="417" t="s">
        <v>847</v>
      </c>
      <c r="I193" s="419" t="s">
        <v>263</v>
      </c>
      <c r="J193" s="390"/>
      <c r="K193" s="390"/>
      <c r="L193" s="390"/>
      <c r="M193" s="390"/>
      <c r="N193" s="390"/>
      <c r="O193" s="390"/>
      <c r="P193" s="390"/>
      <c r="Q193" s="390"/>
      <c r="R193" s="390"/>
      <c r="S193" s="390"/>
      <c r="T193" s="390"/>
      <c r="U193" s="390"/>
      <c r="V193" s="390"/>
      <c r="W193" s="390"/>
      <c r="X193" s="390"/>
      <c r="Y193" s="390"/>
    </row>
    <row r="194">
      <c r="A194" s="416" t="s">
        <v>848</v>
      </c>
      <c r="B194" s="417" t="s">
        <v>38</v>
      </c>
      <c r="C194" s="418" t="s">
        <v>343</v>
      </c>
      <c r="D194" s="417" t="s">
        <v>338</v>
      </c>
      <c r="E194" s="417" t="s">
        <v>260</v>
      </c>
      <c r="F194" s="417" t="s">
        <v>276</v>
      </c>
      <c r="G194" s="417" t="s">
        <v>849</v>
      </c>
      <c r="H194" s="417" t="s">
        <v>850</v>
      </c>
      <c r="I194" s="419" t="s">
        <v>263</v>
      </c>
      <c r="J194" s="390"/>
      <c r="K194" s="390"/>
      <c r="L194" s="390"/>
      <c r="M194" s="390"/>
      <c r="N194" s="390"/>
      <c r="O194" s="390"/>
      <c r="P194" s="390"/>
      <c r="Q194" s="390"/>
      <c r="R194" s="390"/>
      <c r="S194" s="390"/>
      <c r="T194" s="390"/>
      <c r="U194" s="390"/>
      <c r="V194" s="390"/>
      <c r="W194" s="390"/>
      <c r="X194" s="390"/>
      <c r="Y194" s="390"/>
    </row>
    <row r="195">
      <c r="A195" s="416" t="s">
        <v>851</v>
      </c>
      <c r="B195" s="417" t="s">
        <v>38</v>
      </c>
      <c r="C195" s="418" t="s">
        <v>543</v>
      </c>
      <c r="D195" s="417" t="s">
        <v>344</v>
      </c>
      <c r="E195" s="417" t="s">
        <v>316</v>
      </c>
      <c r="F195" s="417" t="s">
        <v>267</v>
      </c>
      <c r="G195" s="417" t="s">
        <v>852</v>
      </c>
      <c r="H195" s="417" t="s">
        <v>853</v>
      </c>
      <c r="I195" s="419" t="s">
        <v>854</v>
      </c>
      <c r="J195" s="390"/>
      <c r="K195" s="390"/>
      <c r="L195" s="390"/>
      <c r="M195" s="390"/>
      <c r="N195" s="390"/>
      <c r="O195" s="390"/>
      <c r="P195" s="390"/>
      <c r="Q195" s="390"/>
      <c r="R195" s="390"/>
      <c r="S195" s="390"/>
      <c r="T195" s="390"/>
      <c r="U195" s="390"/>
      <c r="V195" s="390"/>
      <c r="W195" s="390"/>
      <c r="X195" s="390"/>
      <c r="Y195" s="390"/>
    </row>
    <row r="196">
      <c r="A196" s="416" t="s">
        <v>855</v>
      </c>
      <c r="B196" s="417" t="s">
        <v>38</v>
      </c>
      <c r="C196" s="418" t="s">
        <v>343</v>
      </c>
      <c r="D196" s="417" t="s">
        <v>270</v>
      </c>
      <c r="E196" s="417" t="s">
        <v>271</v>
      </c>
      <c r="F196" s="417" t="s">
        <v>276</v>
      </c>
      <c r="G196" s="417" t="s">
        <v>856</v>
      </c>
      <c r="H196" s="417" t="s">
        <v>857</v>
      </c>
      <c r="I196" s="419" t="s">
        <v>263</v>
      </c>
      <c r="J196" s="390"/>
      <c r="K196" s="390"/>
      <c r="L196" s="390"/>
      <c r="M196" s="390"/>
      <c r="N196" s="390"/>
      <c r="O196" s="390"/>
      <c r="P196" s="390"/>
      <c r="Q196" s="390"/>
      <c r="R196" s="390"/>
      <c r="S196" s="390"/>
      <c r="T196" s="390"/>
      <c r="U196" s="390"/>
      <c r="V196" s="390"/>
      <c r="W196" s="390"/>
      <c r="X196" s="390"/>
      <c r="Y196" s="390"/>
    </row>
    <row r="197">
      <c r="A197" s="416" t="s">
        <v>858</v>
      </c>
      <c r="B197" s="417" t="s">
        <v>38</v>
      </c>
      <c r="C197" s="418" t="s">
        <v>343</v>
      </c>
      <c r="D197" s="417" t="s">
        <v>270</v>
      </c>
      <c r="E197" s="417" t="s">
        <v>300</v>
      </c>
      <c r="F197" s="417" t="s">
        <v>267</v>
      </c>
      <c r="G197" s="417" t="s">
        <v>99</v>
      </c>
      <c r="H197" s="417" t="s">
        <v>859</v>
      </c>
      <c r="I197" s="419" t="s">
        <v>860</v>
      </c>
      <c r="J197" s="390"/>
      <c r="K197" s="390"/>
      <c r="L197" s="390"/>
      <c r="M197" s="390"/>
      <c r="N197" s="390"/>
      <c r="O197" s="390"/>
      <c r="P197" s="390"/>
      <c r="Q197" s="390"/>
      <c r="R197" s="390"/>
      <c r="S197" s="390"/>
      <c r="T197" s="390"/>
      <c r="U197" s="390"/>
      <c r="V197" s="390"/>
      <c r="W197" s="390"/>
      <c r="X197" s="390"/>
      <c r="Y197" s="390"/>
    </row>
    <row r="198">
      <c r="A198" s="416" t="s">
        <v>861</v>
      </c>
      <c r="B198" s="417" t="s">
        <v>38</v>
      </c>
      <c r="C198" s="418" t="s">
        <v>343</v>
      </c>
      <c r="D198" s="417" t="s">
        <v>413</v>
      </c>
      <c r="E198" s="417" t="s">
        <v>275</v>
      </c>
      <c r="F198" s="417" t="s">
        <v>261</v>
      </c>
      <c r="G198" s="417" t="s">
        <v>862</v>
      </c>
      <c r="H198" s="417" t="s">
        <v>863</v>
      </c>
      <c r="I198" s="419" t="s">
        <v>263</v>
      </c>
      <c r="J198" s="390"/>
      <c r="K198" s="390"/>
      <c r="L198" s="390"/>
      <c r="M198" s="390"/>
      <c r="N198" s="390"/>
      <c r="O198" s="390"/>
      <c r="P198" s="390"/>
      <c r="Q198" s="390"/>
      <c r="R198" s="390"/>
      <c r="S198" s="390"/>
      <c r="T198" s="390"/>
      <c r="U198" s="390"/>
      <c r="V198" s="390"/>
      <c r="W198" s="390"/>
      <c r="X198" s="390"/>
      <c r="Y198" s="390"/>
    </row>
    <row r="199">
      <c r="A199" s="420" t="s">
        <v>864</v>
      </c>
      <c r="B199" s="421" t="s">
        <v>38</v>
      </c>
      <c r="C199" s="422" t="s">
        <v>343</v>
      </c>
      <c r="D199" s="421" t="s">
        <v>259</v>
      </c>
      <c r="E199" s="421" t="s">
        <v>275</v>
      </c>
      <c r="F199" s="421" t="s">
        <v>284</v>
      </c>
      <c r="G199" s="421" t="s">
        <v>865</v>
      </c>
      <c r="H199" s="417" t="s">
        <v>866</v>
      </c>
      <c r="I199" s="419" t="s">
        <v>263</v>
      </c>
      <c r="J199" s="390"/>
      <c r="K199" s="390"/>
      <c r="L199" s="390"/>
      <c r="M199" s="390"/>
      <c r="N199" s="390"/>
      <c r="O199" s="390"/>
      <c r="P199" s="390"/>
      <c r="Q199" s="390"/>
      <c r="R199" s="390"/>
      <c r="S199" s="390"/>
      <c r="T199" s="390"/>
      <c r="U199" s="390"/>
      <c r="V199" s="390"/>
      <c r="W199" s="390"/>
      <c r="X199" s="390"/>
      <c r="Y199" s="390"/>
    </row>
    <row r="200">
      <c r="A200" s="420" t="s">
        <v>867</v>
      </c>
      <c r="B200" s="421" t="s">
        <v>38</v>
      </c>
      <c r="C200" s="422" t="s">
        <v>343</v>
      </c>
      <c r="D200" s="421" t="s">
        <v>413</v>
      </c>
      <c r="E200" s="421" t="s">
        <v>316</v>
      </c>
      <c r="F200" s="421" t="s">
        <v>284</v>
      </c>
      <c r="G200" s="421" t="s">
        <v>868</v>
      </c>
      <c r="H200" s="417" t="s">
        <v>869</v>
      </c>
      <c r="I200" s="419" t="s">
        <v>263</v>
      </c>
      <c r="J200" s="390"/>
      <c r="K200" s="390"/>
      <c r="L200" s="390"/>
      <c r="M200" s="390"/>
      <c r="N200" s="390"/>
      <c r="O200" s="390"/>
      <c r="P200" s="390"/>
      <c r="Q200" s="390"/>
      <c r="R200" s="390"/>
      <c r="S200" s="390"/>
      <c r="T200" s="390"/>
      <c r="U200" s="390"/>
      <c r="V200" s="390"/>
      <c r="W200" s="390"/>
      <c r="X200" s="390"/>
      <c r="Y200" s="390"/>
    </row>
    <row r="201">
      <c r="A201" s="420" t="s">
        <v>870</v>
      </c>
      <c r="B201" s="421" t="s">
        <v>38</v>
      </c>
      <c r="C201" s="422" t="s">
        <v>343</v>
      </c>
      <c r="D201" s="421" t="s">
        <v>270</v>
      </c>
      <c r="E201" s="421" t="s">
        <v>271</v>
      </c>
      <c r="F201" s="421" t="s">
        <v>267</v>
      </c>
      <c r="G201" s="421" t="s">
        <v>871</v>
      </c>
      <c r="H201" s="417" t="s">
        <v>872</v>
      </c>
      <c r="I201" s="419" t="s">
        <v>793</v>
      </c>
      <c r="J201" s="390"/>
      <c r="K201" s="390"/>
      <c r="L201" s="390"/>
      <c r="M201" s="390"/>
      <c r="N201" s="390"/>
      <c r="O201" s="390"/>
      <c r="P201" s="390"/>
      <c r="Q201" s="390"/>
      <c r="R201" s="390"/>
      <c r="S201" s="390"/>
      <c r="T201" s="390"/>
      <c r="U201" s="390"/>
      <c r="V201" s="390"/>
      <c r="W201" s="390"/>
      <c r="X201" s="390"/>
      <c r="Y201" s="390"/>
    </row>
    <row r="202">
      <c r="A202" s="423" t="s">
        <v>873</v>
      </c>
      <c r="B202" s="424" t="s">
        <v>39</v>
      </c>
      <c r="C202" s="425" t="s">
        <v>343</v>
      </c>
      <c r="D202" s="424" t="s">
        <v>270</v>
      </c>
      <c r="E202" s="424" t="s">
        <v>275</v>
      </c>
      <c r="F202" s="424" t="s">
        <v>267</v>
      </c>
      <c r="G202" s="424" t="s">
        <v>99</v>
      </c>
      <c r="H202" s="424" t="s">
        <v>874</v>
      </c>
      <c r="I202" s="426" t="s">
        <v>875</v>
      </c>
      <c r="J202" s="390"/>
      <c r="K202" s="390"/>
      <c r="L202" s="390"/>
      <c r="M202" s="390"/>
      <c r="N202" s="390"/>
      <c r="O202" s="390"/>
      <c r="P202" s="390"/>
      <c r="Q202" s="390"/>
      <c r="R202" s="390"/>
      <c r="S202" s="390"/>
      <c r="T202" s="390"/>
      <c r="U202" s="390"/>
      <c r="V202" s="390"/>
      <c r="W202" s="390"/>
      <c r="X202" s="390"/>
      <c r="Y202" s="390"/>
    </row>
    <row r="203">
      <c r="A203" s="423" t="s">
        <v>876</v>
      </c>
      <c r="B203" s="424" t="s">
        <v>39</v>
      </c>
      <c r="C203" s="425" t="s">
        <v>343</v>
      </c>
      <c r="D203" s="424" t="s">
        <v>413</v>
      </c>
      <c r="E203" s="424" t="s">
        <v>316</v>
      </c>
      <c r="F203" s="424" t="s">
        <v>877</v>
      </c>
      <c r="G203" s="424" t="s">
        <v>99</v>
      </c>
      <c r="H203" s="424" t="s">
        <v>878</v>
      </c>
      <c r="I203" s="426" t="s">
        <v>263</v>
      </c>
      <c r="J203" s="390"/>
      <c r="K203" s="390"/>
      <c r="L203" s="390"/>
      <c r="M203" s="390"/>
      <c r="N203" s="390"/>
      <c r="O203" s="390"/>
      <c r="P203" s="390"/>
      <c r="Q203" s="390"/>
      <c r="R203" s="390"/>
      <c r="S203" s="390"/>
      <c r="T203" s="390"/>
      <c r="U203" s="390"/>
      <c r="V203" s="390"/>
      <c r="W203" s="390"/>
      <c r="X203" s="390"/>
      <c r="Y203" s="390"/>
    </row>
    <row r="204">
      <c r="A204" s="423" t="s">
        <v>879</v>
      </c>
      <c r="B204" s="424" t="s">
        <v>39</v>
      </c>
      <c r="C204" s="425" t="s">
        <v>880</v>
      </c>
      <c r="D204" s="424" t="s">
        <v>259</v>
      </c>
      <c r="E204" s="424" t="s">
        <v>275</v>
      </c>
      <c r="F204" s="424" t="s">
        <v>284</v>
      </c>
      <c r="G204" s="424" t="s">
        <v>881</v>
      </c>
      <c r="H204" s="424" t="s">
        <v>882</v>
      </c>
      <c r="I204" s="426" t="s">
        <v>263</v>
      </c>
      <c r="J204" s="390"/>
      <c r="K204" s="390"/>
      <c r="L204" s="390"/>
      <c r="M204" s="390"/>
      <c r="N204" s="390"/>
      <c r="O204" s="390"/>
      <c r="P204" s="390"/>
      <c r="Q204" s="390"/>
      <c r="R204" s="390"/>
      <c r="S204" s="390"/>
      <c r="T204" s="390"/>
      <c r="U204" s="390"/>
      <c r="V204" s="390"/>
      <c r="W204" s="390"/>
      <c r="X204" s="390"/>
      <c r="Y204" s="390"/>
    </row>
    <row r="205">
      <c r="A205" s="423" t="s">
        <v>883</v>
      </c>
      <c r="B205" s="424" t="s">
        <v>39</v>
      </c>
      <c r="C205" s="425" t="s">
        <v>343</v>
      </c>
      <c r="D205" s="424" t="s">
        <v>270</v>
      </c>
      <c r="E205" s="424" t="s">
        <v>271</v>
      </c>
      <c r="F205" s="424" t="s">
        <v>267</v>
      </c>
      <c r="G205" s="424" t="s">
        <v>884</v>
      </c>
      <c r="H205" s="424" t="s">
        <v>885</v>
      </c>
      <c r="I205" s="426" t="s">
        <v>886</v>
      </c>
      <c r="J205" s="390"/>
      <c r="K205" s="390"/>
      <c r="L205" s="390"/>
      <c r="M205" s="390"/>
      <c r="N205" s="390"/>
      <c r="O205" s="390"/>
      <c r="P205" s="390"/>
      <c r="Q205" s="390"/>
      <c r="R205" s="390"/>
      <c r="S205" s="390"/>
      <c r="T205" s="390"/>
      <c r="U205" s="390"/>
      <c r="V205" s="390"/>
      <c r="W205" s="390"/>
      <c r="X205" s="390"/>
      <c r="Y205" s="390"/>
    </row>
    <row r="206">
      <c r="A206" s="423" t="s">
        <v>887</v>
      </c>
      <c r="B206" s="424" t="s">
        <v>39</v>
      </c>
      <c r="C206" s="425" t="s">
        <v>343</v>
      </c>
      <c r="D206" s="424" t="s">
        <v>381</v>
      </c>
      <c r="E206" s="424" t="s">
        <v>260</v>
      </c>
      <c r="F206" s="424" t="s">
        <v>267</v>
      </c>
      <c r="G206" s="424" t="s">
        <v>99</v>
      </c>
      <c r="H206" s="424" t="s">
        <v>888</v>
      </c>
      <c r="I206" s="426" t="s">
        <v>889</v>
      </c>
      <c r="J206" s="390"/>
      <c r="K206" s="390"/>
      <c r="L206" s="390"/>
      <c r="M206" s="390"/>
      <c r="N206" s="390"/>
      <c r="O206" s="390"/>
      <c r="P206" s="390"/>
      <c r="Q206" s="390"/>
      <c r="R206" s="390"/>
      <c r="S206" s="390"/>
      <c r="T206" s="390"/>
      <c r="U206" s="390"/>
      <c r="V206" s="390"/>
      <c r="W206" s="390"/>
      <c r="X206" s="390"/>
      <c r="Y206" s="390"/>
    </row>
    <row r="207">
      <c r="A207" s="423" t="s">
        <v>890</v>
      </c>
      <c r="B207" s="424" t="s">
        <v>39</v>
      </c>
      <c r="C207" s="425" t="s">
        <v>293</v>
      </c>
      <c r="D207" s="424" t="s">
        <v>290</v>
      </c>
      <c r="E207" s="424" t="s">
        <v>370</v>
      </c>
      <c r="F207" s="424" t="s">
        <v>311</v>
      </c>
      <c r="G207" s="424" t="s">
        <v>891</v>
      </c>
      <c r="H207" s="424" t="s">
        <v>892</v>
      </c>
      <c r="I207" s="426" t="s">
        <v>263</v>
      </c>
      <c r="J207" s="390"/>
      <c r="K207" s="390"/>
      <c r="L207" s="390"/>
      <c r="M207" s="390"/>
      <c r="N207" s="390"/>
      <c r="O207" s="390"/>
      <c r="P207" s="390"/>
      <c r="Q207" s="390"/>
      <c r="R207" s="390"/>
      <c r="S207" s="390"/>
      <c r="T207" s="390"/>
      <c r="U207" s="390"/>
      <c r="V207" s="390"/>
      <c r="W207" s="390"/>
      <c r="X207" s="390"/>
      <c r="Y207" s="390"/>
    </row>
    <row r="208">
      <c r="A208" s="423" t="s">
        <v>893</v>
      </c>
      <c r="B208" s="424" t="s">
        <v>39</v>
      </c>
      <c r="C208" s="425" t="s">
        <v>293</v>
      </c>
      <c r="D208" s="424" t="s">
        <v>259</v>
      </c>
      <c r="E208" s="424" t="s">
        <v>370</v>
      </c>
      <c r="F208" s="424" t="s">
        <v>311</v>
      </c>
      <c r="G208" s="424" t="s">
        <v>99</v>
      </c>
      <c r="H208" s="424" t="s">
        <v>894</v>
      </c>
      <c r="I208" s="426" t="s">
        <v>263</v>
      </c>
      <c r="J208" s="390"/>
      <c r="K208" s="390"/>
      <c r="L208" s="390"/>
      <c r="M208" s="390"/>
      <c r="N208" s="390"/>
      <c r="O208" s="390"/>
      <c r="P208" s="390"/>
      <c r="Q208" s="390"/>
      <c r="R208" s="390"/>
      <c r="S208" s="390"/>
      <c r="T208" s="390"/>
      <c r="U208" s="390"/>
      <c r="V208" s="390"/>
      <c r="W208" s="390"/>
      <c r="X208" s="390"/>
      <c r="Y208" s="390"/>
    </row>
    <row r="209">
      <c r="A209" s="423" t="s">
        <v>895</v>
      </c>
      <c r="B209" s="424" t="s">
        <v>39</v>
      </c>
      <c r="C209" s="425" t="s">
        <v>343</v>
      </c>
      <c r="D209" s="424" t="s">
        <v>259</v>
      </c>
      <c r="E209" s="424" t="s">
        <v>271</v>
      </c>
      <c r="F209" s="424" t="s">
        <v>896</v>
      </c>
      <c r="G209" s="424" t="s">
        <v>897</v>
      </c>
      <c r="H209" s="424" t="s">
        <v>898</v>
      </c>
      <c r="I209" s="426" t="s">
        <v>889</v>
      </c>
      <c r="J209" s="390"/>
      <c r="K209" s="390"/>
      <c r="L209" s="390"/>
      <c r="M209" s="390"/>
      <c r="N209" s="390"/>
      <c r="O209" s="390"/>
      <c r="P209" s="390"/>
      <c r="Q209" s="390"/>
      <c r="R209" s="390"/>
      <c r="S209" s="390"/>
      <c r="T209" s="390"/>
      <c r="U209" s="390"/>
      <c r="V209" s="390"/>
      <c r="W209" s="390"/>
      <c r="X209" s="390"/>
      <c r="Y209" s="390"/>
    </row>
    <row r="210">
      <c r="A210" s="423" t="s">
        <v>899</v>
      </c>
      <c r="B210" s="424" t="s">
        <v>39</v>
      </c>
      <c r="C210" s="425" t="s">
        <v>293</v>
      </c>
      <c r="D210" s="424" t="s">
        <v>413</v>
      </c>
      <c r="E210" s="424" t="s">
        <v>260</v>
      </c>
      <c r="F210" s="424" t="s">
        <v>393</v>
      </c>
      <c r="G210" s="424" t="s">
        <v>900</v>
      </c>
      <c r="H210" s="424" t="s">
        <v>901</v>
      </c>
      <c r="I210" s="426" t="s">
        <v>902</v>
      </c>
      <c r="J210" s="390"/>
      <c r="K210" s="390"/>
      <c r="L210" s="390"/>
      <c r="M210" s="390"/>
      <c r="N210" s="390"/>
      <c r="O210" s="390"/>
      <c r="P210" s="390"/>
      <c r="Q210" s="390"/>
      <c r="R210" s="390"/>
      <c r="S210" s="390"/>
      <c r="T210" s="390"/>
      <c r="U210" s="390"/>
      <c r="V210" s="390"/>
      <c r="W210" s="390"/>
      <c r="X210" s="390"/>
      <c r="Y210" s="390"/>
    </row>
    <row r="211">
      <c r="A211" s="423" t="s">
        <v>903</v>
      </c>
      <c r="B211" s="424" t="s">
        <v>39</v>
      </c>
      <c r="C211" s="425" t="s">
        <v>293</v>
      </c>
      <c r="D211" s="424" t="s">
        <v>290</v>
      </c>
      <c r="E211" s="424" t="s">
        <v>370</v>
      </c>
      <c r="F211" s="424" t="s">
        <v>311</v>
      </c>
      <c r="G211" s="424" t="s">
        <v>329</v>
      </c>
      <c r="H211" s="424" t="s">
        <v>904</v>
      </c>
      <c r="I211" s="426" t="s">
        <v>263</v>
      </c>
      <c r="J211" s="390"/>
      <c r="K211" s="390"/>
      <c r="L211" s="390"/>
      <c r="M211" s="390"/>
      <c r="N211" s="390"/>
      <c r="O211" s="390"/>
      <c r="P211" s="390"/>
      <c r="Q211" s="390"/>
      <c r="R211" s="390"/>
      <c r="S211" s="390"/>
      <c r="T211" s="390"/>
      <c r="U211" s="390"/>
      <c r="V211" s="390"/>
      <c r="W211" s="390"/>
      <c r="X211" s="390"/>
      <c r="Y211" s="390"/>
    </row>
    <row r="212">
      <c r="A212" s="423" t="s">
        <v>905</v>
      </c>
      <c r="B212" s="424" t="s">
        <v>39</v>
      </c>
      <c r="C212" s="425" t="s">
        <v>343</v>
      </c>
      <c r="D212" s="424" t="s">
        <v>906</v>
      </c>
      <c r="E212" s="424" t="s">
        <v>266</v>
      </c>
      <c r="F212" s="424" t="s">
        <v>284</v>
      </c>
      <c r="G212" s="424" t="s">
        <v>99</v>
      </c>
      <c r="H212" s="424" t="s">
        <v>907</v>
      </c>
      <c r="I212" s="426" t="s">
        <v>263</v>
      </c>
      <c r="J212" s="390"/>
      <c r="K212" s="390"/>
      <c r="L212" s="390"/>
      <c r="M212" s="390"/>
      <c r="N212" s="390"/>
      <c r="O212" s="390"/>
      <c r="P212" s="390"/>
      <c r="Q212" s="390"/>
      <c r="R212" s="390"/>
      <c r="S212" s="390"/>
      <c r="T212" s="390"/>
      <c r="U212" s="390"/>
      <c r="V212" s="390"/>
      <c r="W212" s="390"/>
      <c r="X212" s="390"/>
      <c r="Y212" s="390"/>
    </row>
    <row r="213">
      <c r="A213" s="423" t="s">
        <v>908</v>
      </c>
      <c r="B213" s="424" t="s">
        <v>39</v>
      </c>
      <c r="C213" s="425" t="s">
        <v>293</v>
      </c>
      <c r="D213" s="424" t="s">
        <v>909</v>
      </c>
      <c r="E213" s="424" t="s">
        <v>300</v>
      </c>
      <c r="F213" s="424" t="s">
        <v>276</v>
      </c>
      <c r="G213" s="424" t="s">
        <v>910</v>
      </c>
      <c r="H213" s="424" t="s">
        <v>911</v>
      </c>
      <c r="I213" s="426" t="s">
        <v>912</v>
      </c>
      <c r="J213" s="390"/>
      <c r="K213" s="390"/>
      <c r="L213" s="390"/>
      <c r="M213" s="390"/>
      <c r="N213" s="390"/>
      <c r="O213" s="390"/>
      <c r="P213" s="390"/>
      <c r="Q213" s="390"/>
      <c r="R213" s="390"/>
      <c r="S213" s="390"/>
      <c r="T213" s="390"/>
      <c r="U213" s="390"/>
      <c r="V213" s="390"/>
      <c r="W213" s="390"/>
      <c r="X213" s="390"/>
      <c r="Y213" s="390"/>
    </row>
    <row r="214">
      <c r="A214" s="423" t="s">
        <v>913</v>
      </c>
      <c r="B214" s="424" t="s">
        <v>39</v>
      </c>
      <c r="C214" s="425" t="s">
        <v>343</v>
      </c>
      <c r="D214" s="424" t="s">
        <v>270</v>
      </c>
      <c r="E214" s="424" t="s">
        <v>316</v>
      </c>
      <c r="F214" s="424" t="s">
        <v>311</v>
      </c>
      <c r="G214" s="424" t="s">
        <v>914</v>
      </c>
      <c r="H214" s="424" t="s">
        <v>915</v>
      </c>
      <c r="I214" s="426" t="s">
        <v>263</v>
      </c>
      <c r="J214" s="390"/>
      <c r="K214" s="390"/>
      <c r="L214" s="390"/>
      <c r="M214" s="390"/>
      <c r="N214" s="390"/>
      <c r="O214" s="390"/>
      <c r="P214" s="390"/>
      <c r="Q214" s="390"/>
      <c r="R214" s="390"/>
      <c r="S214" s="390"/>
      <c r="T214" s="390"/>
      <c r="U214" s="390"/>
      <c r="V214" s="390"/>
      <c r="W214" s="390"/>
      <c r="X214" s="390"/>
      <c r="Y214" s="390"/>
    </row>
    <row r="215">
      <c r="A215" s="423" t="s">
        <v>916</v>
      </c>
      <c r="B215" s="424" t="s">
        <v>39</v>
      </c>
      <c r="C215" s="425" t="s">
        <v>343</v>
      </c>
      <c r="D215" s="424" t="s">
        <v>270</v>
      </c>
      <c r="E215" s="424" t="s">
        <v>335</v>
      </c>
      <c r="F215" s="424" t="s">
        <v>261</v>
      </c>
      <c r="G215" s="424" t="s">
        <v>99</v>
      </c>
      <c r="H215" s="424" t="s">
        <v>917</v>
      </c>
      <c r="I215" s="426" t="s">
        <v>918</v>
      </c>
      <c r="J215" s="390"/>
      <c r="K215" s="390"/>
      <c r="L215" s="390"/>
      <c r="M215" s="390"/>
      <c r="N215" s="390"/>
      <c r="O215" s="390"/>
      <c r="P215" s="390"/>
      <c r="Q215" s="390"/>
      <c r="R215" s="390"/>
      <c r="S215" s="390"/>
      <c r="T215" s="390"/>
      <c r="U215" s="390"/>
      <c r="V215" s="390"/>
      <c r="W215" s="390"/>
      <c r="X215" s="390"/>
      <c r="Y215" s="390"/>
    </row>
    <row r="216">
      <c r="A216" s="423" t="s">
        <v>919</v>
      </c>
      <c r="B216" s="424" t="s">
        <v>39</v>
      </c>
      <c r="C216" s="425" t="s">
        <v>293</v>
      </c>
      <c r="D216" s="424" t="s">
        <v>338</v>
      </c>
      <c r="E216" s="424" t="s">
        <v>300</v>
      </c>
      <c r="F216" s="424" t="s">
        <v>909</v>
      </c>
      <c r="G216" s="424" t="s">
        <v>920</v>
      </c>
      <c r="H216" s="424" t="s">
        <v>921</v>
      </c>
      <c r="I216" s="426" t="s">
        <v>263</v>
      </c>
      <c r="J216" s="390"/>
      <c r="K216" s="390"/>
      <c r="L216" s="390"/>
      <c r="M216" s="390"/>
      <c r="N216" s="390"/>
      <c r="O216" s="390"/>
      <c r="P216" s="390"/>
      <c r="Q216" s="390"/>
      <c r="R216" s="390"/>
      <c r="S216" s="390"/>
      <c r="T216" s="390"/>
      <c r="U216" s="390"/>
      <c r="V216" s="390"/>
      <c r="W216" s="390"/>
      <c r="X216" s="390"/>
      <c r="Y216" s="390"/>
    </row>
    <row r="217">
      <c r="A217" s="423" t="s">
        <v>922</v>
      </c>
      <c r="B217" s="424" t="s">
        <v>39</v>
      </c>
      <c r="C217" s="425" t="s">
        <v>343</v>
      </c>
      <c r="D217" s="424" t="s">
        <v>259</v>
      </c>
      <c r="E217" s="424" t="s">
        <v>271</v>
      </c>
      <c r="F217" s="424" t="s">
        <v>261</v>
      </c>
      <c r="G217" s="424" t="s">
        <v>923</v>
      </c>
      <c r="H217" s="424" t="s">
        <v>924</v>
      </c>
      <c r="I217" s="426" t="s">
        <v>925</v>
      </c>
      <c r="J217" s="390"/>
      <c r="K217" s="390"/>
      <c r="L217" s="390"/>
      <c r="M217" s="390"/>
      <c r="N217" s="390"/>
      <c r="O217" s="390"/>
      <c r="P217" s="390"/>
      <c r="Q217" s="390"/>
      <c r="R217" s="390"/>
      <c r="S217" s="390"/>
      <c r="T217" s="390"/>
      <c r="U217" s="390"/>
      <c r="V217" s="390"/>
      <c r="W217" s="390"/>
      <c r="X217" s="390"/>
      <c r="Y217" s="390"/>
    </row>
    <row r="218">
      <c r="A218" s="423" t="s">
        <v>926</v>
      </c>
      <c r="B218" s="424" t="s">
        <v>39</v>
      </c>
      <c r="C218" s="425" t="s">
        <v>293</v>
      </c>
      <c r="D218" s="424" t="s">
        <v>927</v>
      </c>
      <c r="E218" s="424" t="s">
        <v>335</v>
      </c>
      <c r="F218" s="424" t="s">
        <v>261</v>
      </c>
      <c r="G218" s="424" t="s">
        <v>329</v>
      </c>
      <c r="H218" s="424" t="s">
        <v>928</v>
      </c>
      <c r="I218" s="426" t="s">
        <v>929</v>
      </c>
      <c r="J218" s="390"/>
      <c r="K218" s="390"/>
      <c r="L218" s="390"/>
      <c r="M218" s="390"/>
      <c r="N218" s="390"/>
      <c r="O218" s="390"/>
      <c r="P218" s="390"/>
      <c r="Q218" s="390"/>
      <c r="R218" s="390"/>
      <c r="S218" s="390"/>
      <c r="T218" s="390"/>
      <c r="U218" s="390"/>
      <c r="V218" s="390"/>
      <c r="W218" s="390"/>
      <c r="X218" s="390"/>
      <c r="Y218" s="390"/>
    </row>
    <row r="219">
      <c r="A219" s="423" t="s">
        <v>930</v>
      </c>
      <c r="B219" s="424" t="s">
        <v>39</v>
      </c>
      <c r="C219" s="425" t="s">
        <v>343</v>
      </c>
      <c r="D219" s="424" t="s">
        <v>259</v>
      </c>
      <c r="E219" s="424" t="s">
        <v>316</v>
      </c>
      <c r="F219" s="424" t="s">
        <v>284</v>
      </c>
      <c r="G219" s="424" t="s">
        <v>931</v>
      </c>
      <c r="H219" s="424" t="s">
        <v>932</v>
      </c>
      <c r="I219" s="426" t="s">
        <v>263</v>
      </c>
      <c r="J219" s="390"/>
      <c r="K219" s="390"/>
      <c r="L219" s="390"/>
      <c r="M219" s="390"/>
      <c r="N219" s="390"/>
      <c r="O219" s="390"/>
      <c r="P219" s="390"/>
      <c r="Q219" s="390"/>
      <c r="R219" s="390"/>
      <c r="S219" s="390"/>
      <c r="T219" s="390"/>
      <c r="U219" s="390"/>
      <c r="V219" s="390"/>
      <c r="W219" s="390"/>
      <c r="X219" s="390"/>
      <c r="Y219" s="390"/>
    </row>
    <row r="220">
      <c r="A220" s="423" t="s">
        <v>933</v>
      </c>
      <c r="B220" s="424" t="s">
        <v>39</v>
      </c>
      <c r="C220" s="425" t="s">
        <v>934</v>
      </c>
      <c r="D220" s="424" t="s">
        <v>504</v>
      </c>
      <c r="E220" s="424" t="s">
        <v>271</v>
      </c>
      <c r="F220" s="424" t="s">
        <v>284</v>
      </c>
      <c r="G220" s="424" t="s">
        <v>935</v>
      </c>
      <c r="H220" s="424" t="s">
        <v>936</v>
      </c>
      <c r="I220" s="426" t="s">
        <v>263</v>
      </c>
      <c r="J220" s="390"/>
      <c r="K220" s="390"/>
      <c r="L220" s="390"/>
      <c r="M220" s="390"/>
      <c r="N220" s="390"/>
      <c r="O220" s="390"/>
      <c r="P220" s="390"/>
      <c r="Q220" s="390"/>
      <c r="R220" s="390"/>
      <c r="S220" s="390"/>
      <c r="T220" s="390"/>
      <c r="U220" s="390"/>
      <c r="V220" s="390"/>
      <c r="W220" s="390"/>
      <c r="X220" s="390"/>
      <c r="Y220" s="390"/>
    </row>
    <row r="221">
      <c r="A221" s="423" t="s">
        <v>937</v>
      </c>
      <c r="B221" s="424" t="s">
        <v>39</v>
      </c>
      <c r="C221" s="425" t="s">
        <v>343</v>
      </c>
      <c r="D221" s="424" t="s">
        <v>270</v>
      </c>
      <c r="E221" s="424" t="s">
        <v>335</v>
      </c>
      <c r="F221" s="424" t="s">
        <v>393</v>
      </c>
      <c r="G221" s="424" t="s">
        <v>568</v>
      </c>
      <c r="H221" s="424" t="s">
        <v>938</v>
      </c>
      <c r="I221" s="426" t="s">
        <v>939</v>
      </c>
      <c r="J221" s="390"/>
      <c r="K221" s="390"/>
      <c r="L221" s="390"/>
      <c r="M221" s="390"/>
      <c r="N221" s="390"/>
      <c r="O221" s="390"/>
      <c r="P221" s="390"/>
      <c r="Q221" s="390"/>
      <c r="R221" s="390"/>
      <c r="S221" s="390"/>
      <c r="T221" s="390"/>
      <c r="U221" s="390"/>
      <c r="V221" s="390"/>
      <c r="W221" s="390"/>
      <c r="X221" s="390"/>
      <c r="Y221" s="390"/>
    </row>
    <row r="222">
      <c r="A222" s="423" t="s">
        <v>940</v>
      </c>
      <c r="B222" s="424" t="s">
        <v>39</v>
      </c>
      <c r="C222" s="425" t="s">
        <v>343</v>
      </c>
      <c r="D222" s="424" t="s">
        <v>381</v>
      </c>
      <c r="E222" s="424" t="s">
        <v>260</v>
      </c>
      <c r="F222" s="424" t="s">
        <v>807</v>
      </c>
      <c r="G222" s="424" t="s">
        <v>941</v>
      </c>
      <c r="H222" s="424" t="s">
        <v>942</v>
      </c>
      <c r="I222" s="426" t="s">
        <v>943</v>
      </c>
      <c r="J222" s="390"/>
      <c r="K222" s="390"/>
      <c r="L222" s="390"/>
      <c r="M222" s="390"/>
      <c r="N222" s="390"/>
      <c r="O222" s="390"/>
      <c r="P222" s="390"/>
      <c r="Q222" s="390"/>
      <c r="R222" s="390"/>
      <c r="S222" s="390"/>
      <c r="T222" s="390"/>
      <c r="U222" s="390"/>
      <c r="V222" s="390"/>
      <c r="W222" s="390"/>
      <c r="X222" s="390"/>
      <c r="Y222" s="390"/>
    </row>
    <row r="223">
      <c r="A223" s="423" t="s">
        <v>944</v>
      </c>
      <c r="B223" s="424" t="s">
        <v>39</v>
      </c>
      <c r="C223" s="425" t="s">
        <v>543</v>
      </c>
      <c r="D223" s="424" t="s">
        <v>259</v>
      </c>
      <c r="E223" s="424" t="s">
        <v>283</v>
      </c>
      <c r="F223" s="424" t="s">
        <v>311</v>
      </c>
      <c r="G223" s="424" t="s">
        <v>945</v>
      </c>
      <c r="H223" s="424" t="s">
        <v>946</v>
      </c>
      <c r="I223" s="426" t="s">
        <v>263</v>
      </c>
      <c r="J223" s="390"/>
      <c r="K223" s="390"/>
      <c r="L223" s="390"/>
      <c r="M223" s="390"/>
      <c r="N223" s="390"/>
      <c r="O223" s="390"/>
      <c r="P223" s="390"/>
      <c r="Q223" s="390"/>
      <c r="R223" s="390"/>
      <c r="S223" s="390"/>
      <c r="T223" s="390"/>
      <c r="U223" s="390"/>
      <c r="V223" s="390"/>
      <c r="W223" s="390"/>
      <c r="X223" s="390"/>
      <c r="Y223" s="390"/>
    </row>
    <row r="224">
      <c r="A224" s="423" t="s">
        <v>947</v>
      </c>
      <c r="B224" s="424" t="s">
        <v>39</v>
      </c>
      <c r="C224" s="425" t="s">
        <v>343</v>
      </c>
      <c r="D224" s="424" t="s">
        <v>259</v>
      </c>
      <c r="E224" s="424" t="s">
        <v>271</v>
      </c>
      <c r="F224" s="424" t="s">
        <v>261</v>
      </c>
      <c r="G224" s="424" t="s">
        <v>99</v>
      </c>
      <c r="H224" s="424" t="s">
        <v>948</v>
      </c>
      <c r="I224" s="426" t="s">
        <v>949</v>
      </c>
      <c r="J224" s="390"/>
      <c r="K224" s="390"/>
      <c r="L224" s="390"/>
      <c r="M224" s="390"/>
      <c r="N224" s="390"/>
      <c r="O224" s="390"/>
      <c r="P224" s="390"/>
      <c r="Q224" s="390"/>
      <c r="R224" s="390"/>
      <c r="S224" s="390"/>
      <c r="T224" s="390"/>
      <c r="U224" s="390"/>
      <c r="V224" s="390"/>
      <c r="W224" s="390"/>
      <c r="X224" s="390"/>
      <c r="Y224" s="390"/>
    </row>
    <row r="225">
      <c r="A225" s="423" t="s">
        <v>950</v>
      </c>
      <c r="B225" s="424" t="s">
        <v>39</v>
      </c>
      <c r="C225" s="425" t="s">
        <v>343</v>
      </c>
      <c r="D225" s="424" t="s">
        <v>413</v>
      </c>
      <c r="E225" s="424" t="s">
        <v>300</v>
      </c>
      <c r="F225" s="424" t="s">
        <v>311</v>
      </c>
      <c r="G225" s="424" t="s">
        <v>145</v>
      </c>
      <c r="H225" s="424" t="s">
        <v>951</v>
      </c>
      <c r="I225" s="426" t="s">
        <v>263</v>
      </c>
      <c r="J225" s="390"/>
      <c r="K225" s="390"/>
      <c r="L225" s="390"/>
      <c r="M225" s="390"/>
      <c r="N225" s="390"/>
      <c r="O225" s="390"/>
      <c r="P225" s="390"/>
      <c r="Q225" s="390"/>
      <c r="R225" s="390"/>
      <c r="S225" s="390"/>
      <c r="T225" s="390"/>
      <c r="U225" s="390"/>
      <c r="V225" s="390"/>
      <c r="W225" s="390"/>
      <c r="X225" s="390"/>
      <c r="Y225" s="390"/>
    </row>
    <row r="226">
      <c r="A226" s="423" t="s">
        <v>952</v>
      </c>
      <c r="B226" s="424" t="s">
        <v>39</v>
      </c>
      <c r="C226" s="425" t="s">
        <v>343</v>
      </c>
      <c r="D226" s="424" t="s">
        <v>270</v>
      </c>
      <c r="E226" s="424" t="s">
        <v>335</v>
      </c>
      <c r="F226" s="424" t="s">
        <v>276</v>
      </c>
      <c r="G226" s="424" t="s">
        <v>99</v>
      </c>
      <c r="H226" s="424" t="s">
        <v>953</v>
      </c>
      <c r="I226" s="426" t="s">
        <v>954</v>
      </c>
      <c r="J226" s="390"/>
      <c r="K226" s="390"/>
      <c r="L226" s="390"/>
      <c r="M226" s="390"/>
      <c r="N226" s="390"/>
      <c r="O226" s="390"/>
      <c r="P226" s="390"/>
      <c r="Q226" s="390"/>
      <c r="R226" s="390"/>
      <c r="S226" s="390"/>
      <c r="T226" s="390"/>
      <c r="U226" s="390"/>
      <c r="V226" s="390"/>
      <c r="W226" s="390"/>
      <c r="X226" s="390"/>
      <c r="Y226" s="390"/>
    </row>
    <row r="227">
      <c r="A227" s="423" t="s">
        <v>955</v>
      </c>
      <c r="B227" s="424" t="s">
        <v>39</v>
      </c>
      <c r="C227" s="425" t="s">
        <v>343</v>
      </c>
      <c r="D227" s="424" t="s">
        <v>286</v>
      </c>
      <c r="E227" s="424" t="s">
        <v>275</v>
      </c>
      <c r="F227" s="424" t="s">
        <v>276</v>
      </c>
      <c r="G227" s="424" t="s">
        <v>956</v>
      </c>
      <c r="H227" s="424" t="s">
        <v>957</v>
      </c>
      <c r="I227" s="426" t="s">
        <v>263</v>
      </c>
      <c r="J227" s="390"/>
      <c r="K227" s="390"/>
      <c r="L227" s="390"/>
      <c r="M227" s="390"/>
      <c r="N227" s="390"/>
      <c r="O227" s="390"/>
      <c r="P227" s="390"/>
      <c r="Q227" s="390"/>
      <c r="R227" s="390"/>
      <c r="S227" s="390"/>
      <c r="T227" s="390"/>
      <c r="U227" s="390"/>
      <c r="V227" s="390"/>
      <c r="W227" s="390"/>
      <c r="X227" s="390"/>
      <c r="Y227" s="390"/>
    </row>
    <row r="228">
      <c r="A228" s="423" t="s">
        <v>958</v>
      </c>
      <c r="B228" s="424" t="s">
        <v>39</v>
      </c>
      <c r="C228" s="425" t="s">
        <v>408</v>
      </c>
      <c r="D228" s="424" t="s">
        <v>344</v>
      </c>
      <c r="E228" s="424" t="s">
        <v>316</v>
      </c>
      <c r="F228" s="424" t="s">
        <v>261</v>
      </c>
      <c r="G228" s="424" t="s">
        <v>959</v>
      </c>
      <c r="H228" s="424" t="s">
        <v>960</v>
      </c>
      <c r="I228" s="426" t="s">
        <v>961</v>
      </c>
      <c r="J228" s="390"/>
      <c r="K228" s="390"/>
      <c r="L228" s="390"/>
      <c r="M228" s="390"/>
      <c r="N228" s="390"/>
      <c r="O228" s="390"/>
      <c r="P228" s="390"/>
      <c r="Q228" s="390"/>
      <c r="R228" s="390"/>
      <c r="S228" s="390"/>
      <c r="T228" s="390"/>
      <c r="U228" s="390"/>
      <c r="V228" s="390"/>
      <c r="W228" s="390"/>
      <c r="X228" s="390"/>
      <c r="Y228" s="390"/>
    </row>
    <row r="229">
      <c r="A229" s="423" t="s">
        <v>962</v>
      </c>
      <c r="B229" s="424" t="s">
        <v>39</v>
      </c>
      <c r="C229" s="425" t="s">
        <v>408</v>
      </c>
      <c r="D229" s="424" t="s">
        <v>259</v>
      </c>
      <c r="E229" s="424" t="s">
        <v>266</v>
      </c>
      <c r="F229" s="424" t="s">
        <v>284</v>
      </c>
      <c r="G229" s="424" t="s">
        <v>963</v>
      </c>
      <c r="H229" s="424" t="s">
        <v>964</v>
      </c>
      <c r="I229" s="426" t="s">
        <v>263</v>
      </c>
      <c r="J229" s="390"/>
      <c r="K229" s="390"/>
      <c r="L229" s="390"/>
      <c r="M229" s="390"/>
      <c r="N229" s="390"/>
      <c r="O229" s="390"/>
      <c r="P229" s="390"/>
      <c r="Q229" s="390"/>
      <c r="R229" s="390"/>
      <c r="S229" s="390"/>
      <c r="T229" s="390"/>
      <c r="U229" s="390"/>
      <c r="V229" s="390"/>
      <c r="W229" s="390"/>
      <c r="X229" s="390"/>
      <c r="Y229" s="390"/>
    </row>
    <row r="230">
      <c r="A230" s="423" t="s">
        <v>965</v>
      </c>
      <c r="B230" s="424" t="s">
        <v>39</v>
      </c>
      <c r="C230" s="425" t="s">
        <v>343</v>
      </c>
      <c r="D230" s="424" t="s">
        <v>286</v>
      </c>
      <c r="E230" s="424" t="s">
        <v>370</v>
      </c>
      <c r="F230" s="424" t="s">
        <v>276</v>
      </c>
      <c r="G230" s="424" t="s">
        <v>966</v>
      </c>
      <c r="H230" s="424" t="s">
        <v>967</v>
      </c>
      <c r="I230" s="426" t="s">
        <v>263</v>
      </c>
      <c r="J230" s="390"/>
      <c r="K230" s="390"/>
      <c r="L230" s="390"/>
      <c r="M230" s="390"/>
      <c r="N230" s="390"/>
      <c r="O230" s="390"/>
      <c r="P230" s="390"/>
      <c r="Q230" s="390"/>
      <c r="R230" s="390"/>
      <c r="S230" s="390"/>
      <c r="T230" s="390"/>
      <c r="U230" s="390"/>
      <c r="V230" s="390"/>
      <c r="W230" s="390"/>
      <c r="X230" s="390"/>
      <c r="Y230" s="390"/>
    </row>
    <row r="231">
      <c r="A231" s="423" t="s">
        <v>968</v>
      </c>
      <c r="B231" s="424" t="s">
        <v>39</v>
      </c>
      <c r="C231" s="425" t="s">
        <v>408</v>
      </c>
      <c r="D231" s="424" t="s">
        <v>259</v>
      </c>
      <c r="E231" s="424" t="s">
        <v>275</v>
      </c>
      <c r="F231" s="424" t="s">
        <v>284</v>
      </c>
      <c r="G231" s="424" t="s">
        <v>969</v>
      </c>
      <c r="H231" s="424" t="s">
        <v>970</v>
      </c>
      <c r="I231" s="426" t="s">
        <v>263</v>
      </c>
      <c r="J231" s="390"/>
      <c r="K231" s="390"/>
      <c r="L231" s="390"/>
      <c r="M231" s="390"/>
      <c r="N231" s="390"/>
      <c r="O231" s="390"/>
      <c r="P231" s="390"/>
      <c r="Q231" s="390"/>
      <c r="R231" s="390"/>
      <c r="S231" s="390"/>
      <c r="T231" s="390"/>
      <c r="U231" s="390"/>
      <c r="V231" s="390"/>
      <c r="W231" s="390"/>
      <c r="X231" s="390"/>
      <c r="Y231" s="390"/>
    </row>
    <row r="232">
      <c r="A232" s="427" t="s">
        <v>971</v>
      </c>
      <c r="B232" s="428" t="s">
        <v>39</v>
      </c>
      <c r="C232" s="429" t="s">
        <v>543</v>
      </c>
      <c r="D232" s="428" t="s">
        <v>381</v>
      </c>
      <c r="E232" s="428" t="s">
        <v>283</v>
      </c>
      <c r="F232" s="428" t="s">
        <v>311</v>
      </c>
      <c r="G232" s="428" t="s">
        <v>972</v>
      </c>
      <c r="H232" s="424" t="s">
        <v>973</v>
      </c>
      <c r="I232" s="426" t="s">
        <v>263</v>
      </c>
      <c r="J232" s="390"/>
      <c r="K232" s="390"/>
      <c r="L232" s="390"/>
      <c r="M232" s="390"/>
      <c r="N232" s="390"/>
      <c r="O232" s="390"/>
      <c r="P232" s="390"/>
      <c r="Q232" s="390"/>
      <c r="R232" s="390"/>
      <c r="S232" s="390"/>
      <c r="T232" s="390"/>
      <c r="U232" s="390"/>
      <c r="V232" s="390"/>
      <c r="W232" s="390"/>
      <c r="X232" s="390"/>
      <c r="Y232" s="390"/>
    </row>
    <row r="233">
      <c r="A233" s="427" t="s">
        <v>974</v>
      </c>
      <c r="B233" s="428" t="s">
        <v>39</v>
      </c>
      <c r="C233" s="429" t="s">
        <v>343</v>
      </c>
      <c r="D233" s="428" t="s">
        <v>338</v>
      </c>
      <c r="E233" s="428" t="s">
        <v>300</v>
      </c>
      <c r="F233" s="428" t="s">
        <v>276</v>
      </c>
      <c r="G233" s="428" t="s">
        <v>99</v>
      </c>
      <c r="H233" s="424" t="s">
        <v>975</v>
      </c>
      <c r="I233" s="426" t="s">
        <v>263</v>
      </c>
      <c r="J233" s="390"/>
      <c r="K233" s="390"/>
      <c r="L233" s="390"/>
      <c r="M233" s="390"/>
      <c r="N233" s="390"/>
      <c r="O233" s="390"/>
      <c r="P233" s="390"/>
      <c r="Q233" s="390"/>
      <c r="R233" s="390"/>
      <c r="S233" s="390"/>
      <c r="T233" s="390"/>
      <c r="U233" s="390"/>
      <c r="V233" s="390"/>
      <c r="W233" s="390"/>
      <c r="X233" s="390"/>
      <c r="Y233" s="390"/>
    </row>
    <row r="234">
      <c r="A234" s="427" t="s">
        <v>976</v>
      </c>
      <c r="B234" s="428" t="s">
        <v>39</v>
      </c>
      <c r="C234" s="429" t="s">
        <v>343</v>
      </c>
      <c r="D234" s="428" t="s">
        <v>381</v>
      </c>
      <c r="E234" s="428" t="s">
        <v>275</v>
      </c>
      <c r="F234" s="428" t="s">
        <v>261</v>
      </c>
      <c r="G234" s="428" t="s">
        <v>99</v>
      </c>
      <c r="H234" s="424" t="s">
        <v>977</v>
      </c>
      <c r="I234" s="426" t="s">
        <v>263</v>
      </c>
      <c r="J234" s="390"/>
      <c r="K234" s="390"/>
      <c r="L234" s="390"/>
      <c r="M234" s="390"/>
      <c r="N234" s="390"/>
      <c r="O234" s="390"/>
      <c r="P234" s="390"/>
      <c r="Q234" s="390"/>
      <c r="R234" s="390"/>
      <c r="S234" s="390"/>
      <c r="T234" s="390"/>
      <c r="U234" s="390"/>
      <c r="V234" s="390"/>
      <c r="W234" s="390"/>
      <c r="X234" s="390"/>
      <c r="Y234" s="390"/>
    </row>
    <row r="235">
      <c r="A235" s="427" t="s">
        <v>978</v>
      </c>
      <c r="B235" s="428" t="s">
        <v>39</v>
      </c>
      <c r="C235" s="429" t="s">
        <v>293</v>
      </c>
      <c r="D235" s="428" t="s">
        <v>265</v>
      </c>
      <c r="E235" s="428" t="s">
        <v>260</v>
      </c>
      <c r="F235" s="428" t="s">
        <v>304</v>
      </c>
      <c r="G235" s="428" t="s">
        <v>979</v>
      </c>
      <c r="H235" s="424" t="s">
        <v>980</v>
      </c>
      <c r="I235" s="426" t="s">
        <v>263</v>
      </c>
      <c r="J235" s="390"/>
      <c r="K235" s="390"/>
      <c r="L235" s="390"/>
      <c r="M235" s="390"/>
      <c r="N235" s="390"/>
      <c r="O235" s="390"/>
      <c r="P235" s="390"/>
      <c r="Q235" s="390"/>
      <c r="R235" s="390"/>
      <c r="S235" s="390"/>
      <c r="T235" s="390"/>
      <c r="U235" s="390"/>
      <c r="V235" s="390"/>
      <c r="W235" s="390"/>
      <c r="X235" s="390"/>
      <c r="Y235" s="390"/>
    </row>
    <row r="236">
      <c r="A236" s="427" t="s">
        <v>981</v>
      </c>
      <c r="B236" s="428" t="s">
        <v>39</v>
      </c>
      <c r="C236" s="429" t="s">
        <v>343</v>
      </c>
      <c r="D236" s="428" t="s">
        <v>270</v>
      </c>
      <c r="E236" s="428" t="s">
        <v>260</v>
      </c>
      <c r="F236" s="428" t="s">
        <v>311</v>
      </c>
      <c r="G236" s="428" t="s">
        <v>99</v>
      </c>
      <c r="H236" s="424" t="s">
        <v>982</v>
      </c>
      <c r="I236" s="426" t="s">
        <v>263</v>
      </c>
      <c r="J236" s="390"/>
      <c r="K236" s="390"/>
      <c r="L236" s="390"/>
      <c r="M236" s="390"/>
      <c r="N236" s="390"/>
      <c r="O236" s="390"/>
      <c r="P236" s="390"/>
      <c r="Q236" s="390"/>
      <c r="R236" s="390"/>
      <c r="S236" s="390"/>
      <c r="T236" s="390"/>
      <c r="U236" s="390"/>
      <c r="V236" s="390"/>
      <c r="W236" s="390"/>
      <c r="X236" s="390"/>
      <c r="Y236" s="390"/>
    </row>
    <row r="237">
      <c r="A237" s="427" t="s">
        <v>983</v>
      </c>
      <c r="B237" s="428" t="s">
        <v>39</v>
      </c>
      <c r="C237" s="429" t="s">
        <v>343</v>
      </c>
      <c r="D237" s="428" t="s">
        <v>381</v>
      </c>
      <c r="E237" s="428" t="s">
        <v>271</v>
      </c>
      <c r="F237" s="428" t="s">
        <v>267</v>
      </c>
      <c r="G237" s="428" t="s">
        <v>984</v>
      </c>
      <c r="H237" s="424" t="s">
        <v>985</v>
      </c>
      <c r="I237" s="426" t="s">
        <v>263</v>
      </c>
      <c r="J237" s="390"/>
      <c r="K237" s="390"/>
      <c r="L237" s="390"/>
      <c r="M237" s="390"/>
      <c r="N237" s="390"/>
      <c r="O237" s="390"/>
      <c r="P237" s="390"/>
      <c r="Q237" s="390"/>
      <c r="R237" s="390"/>
      <c r="S237" s="390"/>
      <c r="T237" s="390"/>
      <c r="U237" s="390"/>
      <c r="V237" s="390"/>
      <c r="W237" s="390"/>
      <c r="X237" s="390"/>
      <c r="Y237" s="390"/>
    </row>
    <row r="238">
      <c r="A238" s="427" t="s">
        <v>986</v>
      </c>
      <c r="B238" s="428" t="s">
        <v>39</v>
      </c>
      <c r="C238" s="429" t="s">
        <v>343</v>
      </c>
      <c r="D238" s="428" t="s">
        <v>381</v>
      </c>
      <c r="E238" s="428" t="s">
        <v>271</v>
      </c>
      <c r="F238" s="428" t="s">
        <v>267</v>
      </c>
      <c r="G238" s="428" t="s">
        <v>987</v>
      </c>
      <c r="H238" s="424" t="s">
        <v>988</v>
      </c>
      <c r="I238" s="426" t="s">
        <v>263</v>
      </c>
      <c r="J238" s="390"/>
      <c r="K238" s="390"/>
      <c r="L238" s="390"/>
      <c r="M238" s="390"/>
      <c r="N238" s="390"/>
      <c r="O238" s="390"/>
      <c r="P238" s="390"/>
      <c r="Q238" s="390"/>
      <c r="R238" s="390"/>
      <c r="S238" s="390"/>
      <c r="T238" s="390"/>
      <c r="U238" s="390"/>
      <c r="V238" s="390"/>
      <c r="W238" s="390"/>
      <c r="X238" s="390"/>
      <c r="Y238" s="390"/>
    </row>
    <row r="239">
      <c r="A239" s="430" t="s">
        <v>989</v>
      </c>
      <c r="B239" s="431" t="s">
        <v>990</v>
      </c>
      <c r="C239" s="432" t="s">
        <v>690</v>
      </c>
      <c r="D239" s="431" t="s">
        <v>381</v>
      </c>
      <c r="E239" s="431" t="s">
        <v>271</v>
      </c>
      <c r="F239" s="431" t="s">
        <v>393</v>
      </c>
      <c r="G239" s="431" t="s">
        <v>99</v>
      </c>
      <c r="H239" s="431" t="s">
        <v>991</v>
      </c>
      <c r="I239" s="433" t="s">
        <v>263</v>
      </c>
      <c r="J239" s="390"/>
      <c r="K239" s="390"/>
      <c r="L239" s="390"/>
      <c r="M239" s="390"/>
      <c r="N239" s="390"/>
      <c r="O239" s="390"/>
      <c r="P239" s="390"/>
      <c r="Q239" s="390"/>
      <c r="R239" s="390"/>
      <c r="S239" s="390"/>
      <c r="T239" s="390"/>
      <c r="U239" s="390"/>
      <c r="V239" s="390"/>
      <c r="W239" s="390"/>
      <c r="X239" s="390"/>
      <c r="Y239" s="390"/>
    </row>
    <row r="240">
      <c r="A240" s="430" t="s">
        <v>992</v>
      </c>
      <c r="B240" s="431" t="s">
        <v>990</v>
      </c>
      <c r="C240" s="432" t="s">
        <v>690</v>
      </c>
      <c r="D240" s="431" t="s">
        <v>259</v>
      </c>
      <c r="E240" s="431" t="s">
        <v>271</v>
      </c>
      <c r="F240" s="431" t="s">
        <v>636</v>
      </c>
      <c r="G240" s="431" t="s">
        <v>993</v>
      </c>
      <c r="H240" s="431" t="s">
        <v>994</v>
      </c>
      <c r="I240" s="433" t="s">
        <v>995</v>
      </c>
      <c r="J240" s="390"/>
      <c r="K240" s="390"/>
      <c r="L240" s="390"/>
      <c r="M240" s="390"/>
      <c r="N240" s="390"/>
      <c r="O240" s="390"/>
      <c r="P240" s="390"/>
      <c r="Q240" s="390"/>
      <c r="R240" s="390"/>
      <c r="S240" s="390"/>
      <c r="T240" s="390"/>
      <c r="U240" s="390"/>
      <c r="V240" s="390"/>
      <c r="W240" s="390"/>
      <c r="X240" s="390"/>
      <c r="Y240" s="390"/>
    </row>
    <row r="241">
      <c r="A241" s="430" t="s">
        <v>996</v>
      </c>
      <c r="B241" s="431" t="s">
        <v>990</v>
      </c>
      <c r="C241" s="432" t="s">
        <v>690</v>
      </c>
      <c r="D241" s="431" t="s">
        <v>259</v>
      </c>
      <c r="E241" s="431" t="s">
        <v>266</v>
      </c>
      <c r="F241" s="431" t="s">
        <v>636</v>
      </c>
      <c r="G241" s="431" t="s">
        <v>997</v>
      </c>
      <c r="H241" s="431" t="s">
        <v>998</v>
      </c>
      <c r="I241" s="433" t="s">
        <v>999</v>
      </c>
      <c r="J241" s="390"/>
      <c r="K241" s="390"/>
      <c r="L241" s="390"/>
      <c r="M241" s="390"/>
      <c r="N241" s="390"/>
      <c r="O241" s="390"/>
      <c r="P241" s="390"/>
      <c r="Q241" s="390"/>
      <c r="R241" s="390"/>
      <c r="S241" s="390"/>
      <c r="T241" s="390"/>
      <c r="U241" s="390"/>
      <c r="V241" s="390"/>
      <c r="W241" s="390"/>
      <c r="X241" s="390"/>
      <c r="Y241" s="390"/>
    </row>
    <row r="242">
      <c r="A242" s="430" t="s">
        <v>1000</v>
      </c>
      <c r="B242" s="431" t="s">
        <v>990</v>
      </c>
      <c r="C242" s="432" t="s">
        <v>293</v>
      </c>
      <c r="D242" s="431" t="s">
        <v>413</v>
      </c>
      <c r="E242" s="431" t="s">
        <v>260</v>
      </c>
      <c r="F242" s="431" t="s">
        <v>393</v>
      </c>
      <c r="G242" s="431" t="s">
        <v>99</v>
      </c>
      <c r="H242" s="431" t="s">
        <v>1001</v>
      </c>
      <c r="I242" s="433" t="s">
        <v>1002</v>
      </c>
      <c r="J242" s="390"/>
      <c r="K242" s="390"/>
      <c r="L242" s="390"/>
      <c r="M242" s="390"/>
      <c r="N242" s="390"/>
      <c r="O242" s="390"/>
      <c r="P242" s="390"/>
      <c r="Q242" s="390"/>
      <c r="R242" s="390"/>
      <c r="S242" s="390"/>
      <c r="T242" s="390"/>
      <c r="U242" s="390"/>
      <c r="V242" s="390"/>
      <c r="W242" s="390"/>
      <c r="X242" s="390"/>
      <c r="Y242" s="390"/>
    </row>
    <row r="243">
      <c r="A243" s="430" t="s">
        <v>1003</v>
      </c>
      <c r="B243" s="431" t="s">
        <v>990</v>
      </c>
      <c r="C243" s="432" t="s">
        <v>543</v>
      </c>
      <c r="D243" s="431" t="s">
        <v>439</v>
      </c>
      <c r="E243" s="431" t="s">
        <v>271</v>
      </c>
      <c r="F243" s="431" t="s">
        <v>311</v>
      </c>
      <c r="G243" s="431" t="s">
        <v>1004</v>
      </c>
      <c r="H243" s="431" t="s">
        <v>1005</v>
      </c>
      <c r="I243" s="433" t="s">
        <v>263</v>
      </c>
      <c r="J243" s="390"/>
      <c r="K243" s="390"/>
      <c r="L243" s="390"/>
      <c r="M243" s="390"/>
      <c r="N243" s="390"/>
      <c r="O243" s="390"/>
      <c r="P243" s="390"/>
      <c r="Q243" s="390"/>
      <c r="R243" s="390"/>
      <c r="S243" s="390"/>
      <c r="T243" s="390"/>
      <c r="U243" s="390"/>
      <c r="V243" s="390"/>
      <c r="W243" s="390"/>
      <c r="X243" s="390"/>
      <c r="Y243" s="390"/>
    </row>
    <row r="244">
      <c r="A244" s="430" t="s">
        <v>1006</v>
      </c>
      <c r="B244" s="431" t="s">
        <v>990</v>
      </c>
      <c r="C244" s="432" t="s">
        <v>293</v>
      </c>
      <c r="D244" s="431" t="s">
        <v>259</v>
      </c>
      <c r="E244" s="431" t="s">
        <v>266</v>
      </c>
      <c r="F244" s="431" t="s">
        <v>304</v>
      </c>
      <c r="G244" s="431" t="s">
        <v>1007</v>
      </c>
      <c r="H244" s="431" t="s">
        <v>1008</v>
      </c>
      <c r="I244" s="433" t="s">
        <v>1009</v>
      </c>
      <c r="J244" s="390"/>
      <c r="K244" s="390"/>
      <c r="L244" s="390"/>
      <c r="M244" s="390"/>
      <c r="N244" s="390"/>
      <c r="O244" s="390"/>
      <c r="P244" s="390"/>
      <c r="Q244" s="390"/>
      <c r="R244" s="390"/>
      <c r="S244" s="390"/>
      <c r="T244" s="390"/>
      <c r="U244" s="390"/>
      <c r="V244" s="390"/>
      <c r="W244" s="390"/>
      <c r="X244" s="390"/>
      <c r="Y244" s="390"/>
    </row>
    <row r="245">
      <c r="A245" s="430" t="s">
        <v>1010</v>
      </c>
      <c r="B245" s="431" t="s">
        <v>990</v>
      </c>
      <c r="C245" s="432" t="s">
        <v>690</v>
      </c>
      <c r="D245" s="431" t="s">
        <v>259</v>
      </c>
      <c r="E245" s="431" t="s">
        <v>275</v>
      </c>
      <c r="F245" s="431" t="s">
        <v>261</v>
      </c>
      <c r="G245" s="431" t="s">
        <v>1011</v>
      </c>
      <c r="H245" s="431" t="s">
        <v>1012</v>
      </c>
      <c r="I245" s="433" t="s">
        <v>1013</v>
      </c>
      <c r="J245" s="390"/>
      <c r="K245" s="390"/>
      <c r="L245" s="390"/>
      <c r="M245" s="390"/>
      <c r="N245" s="390"/>
      <c r="O245" s="390"/>
      <c r="P245" s="390"/>
      <c r="Q245" s="390"/>
      <c r="R245" s="390"/>
      <c r="S245" s="390"/>
      <c r="T245" s="390"/>
      <c r="U245" s="390"/>
      <c r="V245" s="390"/>
      <c r="W245" s="390"/>
      <c r="X245" s="390"/>
      <c r="Y245" s="390"/>
    </row>
    <row r="246">
      <c r="A246" s="430" t="s">
        <v>1014</v>
      </c>
      <c r="B246" s="431" t="s">
        <v>990</v>
      </c>
      <c r="C246" s="432" t="s">
        <v>293</v>
      </c>
      <c r="D246" s="431" t="s">
        <v>504</v>
      </c>
      <c r="E246" s="431" t="s">
        <v>409</v>
      </c>
      <c r="F246" s="431" t="s">
        <v>284</v>
      </c>
      <c r="G246" s="431" t="s">
        <v>1015</v>
      </c>
      <c r="H246" s="431" t="s">
        <v>1016</v>
      </c>
      <c r="I246" s="433" t="s">
        <v>263</v>
      </c>
      <c r="J246" s="390"/>
      <c r="K246" s="390"/>
      <c r="L246" s="390"/>
      <c r="M246" s="390"/>
      <c r="N246" s="390"/>
      <c r="O246" s="390"/>
      <c r="P246" s="390"/>
      <c r="Q246" s="390"/>
      <c r="R246" s="390"/>
      <c r="S246" s="390"/>
      <c r="T246" s="390"/>
      <c r="U246" s="390"/>
      <c r="V246" s="390"/>
      <c r="W246" s="390"/>
      <c r="X246" s="390"/>
      <c r="Y246" s="390"/>
    </row>
    <row r="247">
      <c r="A247" s="430" t="s">
        <v>1017</v>
      </c>
      <c r="B247" s="431" t="s">
        <v>990</v>
      </c>
      <c r="C247" s="432" t="s">
        <v>690</v>
      </c>
      <c r="D247" s="431" t="s">
        <v>270</v>
      </c>
      <c r="E247" s="431" t="s">
        <v>266</v>
      </c>
      <c r="F247" s="431" t="s">
        <v>311</v>
      </c>
      <c r="G247" s="431" t="s">
        <v>99</v>
      </c>
      <c r="H247" s="431" t="s">
        <v>1018</v>
      </c>
      <c r="I247" s="433" t="s">
        <v>263</v>
      </c>
      <c r="J247" s="390"/>
      <c r="K247" s="390"/>
      <c r="L247" s="390"/>
      <c r="M247" s="390"/>
      <c r="N247" s="390"/>
      <c r="O247" s="390"/>
      <c r="P247" s="390"/>
      <c r="Q247" s="390"/>
      <c r="R247" s="390"/>
      <c r="S247" s="390"/>
      <c r="T247" s="390"/>
      <c r="U247" s="390"/>
      <c r="V247" s="390"/>
      <c r="W247" s="390"/>
      <c r="X247" s="390"/>
      <c r="Y247" s="390"/>
    </row>
    <row r="248">
      <c r="A248" s="430" t="s">
        <v>1019</v>
      </c>
      <c r="B248" s="431" t="s">
        <v>990</v>
      </c>
      <c r="C248" s="432" t="s">
        <v>293</v>
      </c>
      <c r="D248" s="431" t="s">
        <v>1020</v>
      </c>
      <c r="E248" s="431" t="s">
        <v>283</v>
      </c>
      <c r="F248" s="431" t="s">
        <v>311</v>
      </c>
      <c r="G248" s="431" t="s">
        <v>1021</v>
      </c>
      <c r="H248" s="431" t="s">
        <v>1022</v>
      </c>
      <c r="I248" s="433" t="s">
        <v>263</v>
      </c>
      <c r="J248" s="390"/>
      <c r="K248" s="390"/>
      <c r="L248" s="390"/>
      <c r="M248" s="390"/>
      <c r="N248" s="390"/>
      <c r="O248" s="390"/>
      <c r="P248" s="390"/>
      <c r="Q248" s="390"/>
      <c r="R248" s="390"/>
      <c r="S248" s="390"/>
      <c r="T248" s="390"/>
      <c r="U248" s="390"/>
      <c r="V248" s="390"/>
      <c r="W248" s="390"/>
      <c r="X248" s="390"/>
      <c r="Y248" s="390"/>
    </row>
    <row r="249">
      <c r="A249" s="430" t="s">
        <v>1023</v>
      </c>
      <c r="B249" s="431" t="s">
        <v>990</v>
      </c>
      <c r="C249" s="432" t="s">
        <v>690</v>
      </c>
      <c r="D249" s="431" t="s">
        <v>270</v>
      </c>
      <c r="E249" s="431" t="s">
        <v>275</v>
      </c>
      <c r="F249" s="431" t="s">
        <v>261</v>
      </c>
      <c r="G249" s="431" t="s">
        <v>1024</v>
      </c>
      <c r="H249" s="431" t="s">
        <v>1025</v>
      </c>
      <c r="I249" s="433" t="s">
        <v>263</v>
      </c>
      <c r="J249" s="390"/>
      <c r="K249" s="390"/>
      <c r="L249" s="390"/>
      <c r="M249" s="390"/>
      <c r="N249" s="390"/>
      <c r="O249" s="390"/>
      <c r="P249" s="390"/>
      <c r="Q249" s="390"/>
      <c r="R249" s="390"/>
      <c r="S249" s="390"/>
      <c r="T249" s="390"/>
      <c r="U249" s="390"/>
      <c r="V249" s="390"/>
      <c r="W249" s="390"/>
      <c r="X249" s="390"/>
      <c r="Y249" s="390"/>
    </row>
    <row r="250">
      <c r="A250" s="430" t="s">
        <v>1026</v>
      </c>
      <c r="B250" s="431" t="s">
        <v>990</v>
      </c>
      <c r="C250" s="432" t="s">
        <v>543</v>
      </c>
      <c r="D250" s="431" t="s">
        <v>1027</v>
      </c>
      <c r="E250" s="431" t="s">
        <v>339</v>
      </c>
      <c r="F250" s="431" t="s">
        <v>284</v>
      </c>
      <c r="G250" s="431" t="s">
        <v>1028</v>
      </c>
      <c r="H250" s="431" t="s">
        <v>1029</v>
      </c>
      <c r="I250" s="433" t="s">
        <v>263</v>
      </c>
      <c r="J250" s="390"/>
      <c r="K250" s="390"/>
      <c r="L250" s="390"/>
      <c r="M250" s="390"/>
      <c r="N250" s="390"/>
      <c r="O250" s="390"/>
      <c r="P250" s="390"/>
      <c r="Q250" s="390"/>
      <c r="R250" s="390"/>
      <c r="S250" s="390"/>
      <c r="T250" s="390"/>
      <c r="U250" s="390"/>
      <c r="V250" s="390"/>
      <c r="W250" s="390"/>
      <c r="X250" s="390"/>
      <c r="Y250" s="390"/>
    </row>
    <row r="251">
      <c r="A251" s="430" t="s">
        <v>1030</v>
      </c>
      <c r="B251" s="431" t="s">
        <v>990</v>
      </c>
      <c r="C251" s="432" t="s">
        <v>690</v>
      </c>
      <c r="D251" s="431" t="s">
        <v>270</v>
      </c>
      <c r="E251" s="431" t="s">
        <v>316</v>
      </c>
      <c r="F251" s="431" t="s">
        <v>877</v>
      </c>
      <c r="G251" s="431" t="s">
        <v>1031</v>
      </c>
      <c r="H251" s="431" t="s">
        <v>1032</v>
      </c>
      <c r="I251" s="433" t="s">
        <v>1033</v>
      </c>
      <c r="J251" s="390"/>
      <c r="K251" s="390"/>
      <c r="L251" s="390"/>
      <c r="M251" s="390"/>
      <c r="N251" s="390"/>
      <c r="O251" s="390"/>
      <c r="P251" s="390"/>
      <c r="Q251" s="390"/>
      <c r="R251" s="390"/>
      <c r="S251" s="390"/>
      <c r="T251" s="390"/>
      <c r="U251" s="390"/>
      <c r="V251" s="390"/>
      <c r="W251" s="390"/>
      <c r="X251" s="390"/>
      <c r="Y251" s="390"/>
    </row>
    <row r="252">
      <c r="A252" s="430" t="s">
        <v>1034</v>
      </c>
      <c r="B252" s="431" t="s">
        <v>990</v>
      </c>
      <c r="C252" s="432" t="s">
        <v>543</v>
      </c>
      <c r="D252" s="431" t="s">
        <v>344</v>
      </c>
      <c r="E252" s="431" t="s">
        <v>316</v>
      </c>
      <c r="F252" s="431" t="s">
        <v>284</v>
      </c>
      <c r="G252" s="431" t="s">
        <v>1035</v>
      </c>
      <c r="H252" s="431" t="s">
        <v>1036</v>
      </c>
      <c r="I252" s="433" t="s">
        <v>263</v>
      </c>
      <c r="J252" s="390"/>
      <c r="K252" s="390"/>
      <c r="L252" s="390"/>
      <c r="M252" s="390"/>
      <c r="N252" s="390"/>
      <c r="O252" s="390"/>
      <c r="P252" s="390"/>
      <c r="Q252" s="390"/>
      <c r="R252" s="390"/>
      <c r="S252" s="390"/>
      <c r="T252" s="390"/>
      <c r="U252" s="390"/>
      <c r="V252" s="390"/>
      <c r="W252" s="390"/>
      <c r="X252" s="390"/>
      <c r="Y252" s="390"/>
    </row>
    <row r="253">
      <c r="A253" s="430" t="s">
        <v>1037</v>
      </c>
      <c r="B253" s="431" t="s">
        <v>990</v>
      </c>
      <c r="C253" s="432" t="s">
        <v>690</v>
      </c>
      <c r="D253" s="431" t="s">
        <v>259</v>
      </c>
      <c r="E253" s="431" t="s">
        <v>266</v>
      </c>
      <c r="F253" s="431" t="s">
        <v>261</v>
      </c>
      <c r="G253" s="431" t="s">
        <v>99</v>
      </c>
      <c r="H253" s="431" t="s">
        <v>1038</v>
      </c>
      <c r="I253" s="433" t="s">
        <v>263</v>
      </c>
      <c r="J253" s="390"/>
      <c r="K253" s="390"/>
      <c r="L253" s="390"/>
      <c r="M253" s="390"/>
      <c r="N253" s="390"/>
      <c r="O253" s="390"/>
      <c r="P253" s="390"/>
      <c r="Q253" s="390"/>
      <c r="R253" s="390"/>
      <c r="S253" s="390"/>
      <c r="T253" s="390"/>
      <c r="U253" s="390"/>
      <c r="V253" s="390"/>
      <c r="W253" s="390"/>
      <c r="X253" s="390"/>
      <c r="Y253" s="390"/>
    </row>
    <row r="254">
      <c r="A254" s="430" t="s">
        <v>1039</v>
      </c>
      <c r="B254" s="431" t="s">
        <v>990</v>
      </c>
      <c r="C254" s="432" t="s">
        <v>690</v>
      </c>
      <c r="D254" s="431" t="s">
        <v>259</v>
      </c>
      <c r="E254" s="431" t="s">
        <v>271</v>
      </c>
      <c r="F254" s="431" t="s">
        <v>261</v>
      </c>
      <c r="G254" s="431" t="s">
        <v>99</v>
      </c>
      <c r="H254" s="431" t="s">
        <v>1040</v>
      </c>
      <c r="I254" s="433" t="s">
        <v>1041</v>
      </c>
      <c r="J254" s="390"/>
      <c r="K254" s="390"/>
      <c r="L254" s="390"/>
      <c r="M254" s="390"/>
      <c r="N254" s="390"/>
      <c r="O254" s="390"/>
      <c r="P254" s="390"/>
      <c r="Q254" s="390"/>
      <c r="R254" s="390"/>
      <c r="S254" s="390"/>
      <c r="T254" s="390"/>
      <c r="U254" s="390"/>
      <c r="V254" s="390"/>
      <c r="W254" s="390"/>
      <c r="X254" s="390"/>
      <c r="Y254" s="390"/>
    </row>
    <row r="255">
      <c r="A255" s="430" t="s">
        <v>1042</v>
      </c>
      <c r="B255" s="431" t="s">
        <v>990</v>
      </c>
      <c r="C255" s="432" t="s">
        <v>543</v>
      </c>
      <c r="D255" s="431" t="s">
        <v>259</v>
      </c>
      <c r="E255" s="431" t="s">
        <v>260</v>
      </c>
      <c r="F255" s="431" t="s">
        <v>276</v>
      </c>
      <c r="G255" s="431" t="s">
        <v>1043</v>
      </c>
      <c r="H255" s="431" t="s">
        <v>1044</v>
      </c>
      <c r="I255" s="433" t="s">
        <v>263</v>
      </c>
      <c r="J255" s="390"/>
      <c r="K255" s="390"/>
      <c r="L255" s="390"/>
      <c r="M255" s="390"/>
      <c r="N255" s="390"/>
      <c r="O255" s="390"/>
      <c r="P255" s="390"/>
      <c r="Q255" s="390"/>
      <c r="R255" s="390"/>
      <c r="S255" s="390"/>
      <c r="T255" s="390"/>
      <c r="U255" s="390"/>
      <c r="V255" s="390"/>
      <c r="W255" s="390"/>
      <c r="X255" s="390"/>
      <c r="Y255" s="390"/>
    </row>
    <row r="256">
      <c r="A256" s="430" t="s">
        <v>1045</v>
      </c>
      <c r="B256" s="431" t="s">
        <v>990</v>
      </c>
      <c r="C256" s="432" t="s">
        <v>293</v>
      </c>
      <c r="D256" s="431" t="s">
        <v>504</v>
      </c>
      <c r="E256" s="431" t="s">
        <v>266</v>
      </c>
      <c r="F256" s="431" t="s">
        <v>311</v>
      </c>
      <c r="G256" s="431" t="s">
        <v>1046</v>
      </c>
      <c r="H256" s="431" t="s">
        <v>1047</v>
      </c>
      <c r="I256" s="433" t="s">
        <v>263</v>
      </c>
      <c r="J256" s="390"/>
      <c r="K256" s="390"/>
      <c r="L256" s="390"/>
      <c r="M256" s="390"/>
      <c r="N256" s="390"/>
      <c r="O256" s="390"/>
      <c r="P256" s="390"/>
      <c r="Q256" s="390"/>
      <c r="R256" s="390"/>
      <c r="S256" s="390"/>
      <c r="T256" s="390"/>
      <c r="U256" s="390"/>
      <c r="V256" s="390"/>
      <c r="W256" s="390"/>
      <c r="X256" s="390"/>
      <c r="Y256" s="390"/>
    </row>
    <row r="257">
      <c r="A257" s="430" t="s">
        <v>1048</v>
      </c>
      <c r="B257" s="431" t="s">
        <v>990</v>
      </c>
      <c r="C257" s="432" t="s">
        <v>690</v>
      </c>
      <c r="D257" s="431" t="s">
        <v>344</v>
      </c>
      <c r="E257" s="431" t="s">
        <v>335</v>
      </c>
      <c r="F257" s="431" t="s">
        <v>261</v>
      </c>
      <c r="G257" s="431" t="s">
        <v>644</v>
      </c>
      <c r="H257" s="431" t="s">
        <v>1049</v>
      </c>
      <c r="I257" s="433" t="s">
        <v>1050</v>
      </c>
      <c r="J257" s="390"/>
      <c r="K257" s="390"/>
      <c r="L257" s="390"/>
      <c r="M257" s="390"/>
      <c r="N257" s="390"/>
      <c r="O257" s="390"/>
      <c r="P257" s="390"/>
      <c r="Q257" s="390"/>
      <c r="R257" s="390"/>
      <c r="S257" s="390"/>
      <c r="T257" s="390"/>
      <c r="U257" s="390"/>
      <c r="V257" s="390"/>
      <c r="W257" s="390"/>
      <c r="X257" s="390"/>
      <c r="Y257" s="390"/>
    </row>
    <row r="258">
      <c r="A258" s="430" t="s">
        <v>1051</v>
      </c>
      <c r="B258" s="431" t="s">
        <v>990</v>
      </c>
      <c r="C258" s="432" t="s">
        <v>690</v>
      </c>
      <c r="D258" s="431" t="s">
        <v>1052</v>
      </c>
      <c r="E258" s="431" t="s">
        <v>275</v>
      </c>
      <c r="F258" s="431" t="s">
        <v>267</v>
      </c>
      <c r="G258" s="431" t="s">
        <v>1053</v>
      </c>
      <c r="H258" s="431" t="s">
        <v>1054</v>
      </c>
      <c r="I258" s="433" t="s">
        <v>263</v>
      </c>
      <c r="J258" s="390"/>
      <c r="K258" s="390"/>
      <c r="L258" s="390"/>
      <c r="M258" s="390"/>
      <c r="N258" s="390"/>
      <c r="O258" s="390"/>
      <c r="P258" s="390"/>
      <c r="Q258" s="390"/>
      <c r="R258" s="390"/>
      <c r="S258" s="390"/>
      <c r="T258" s="390"/>
      <c r="U258" s="390"/>
      <c r="V258" s="390"/>
      <c r="W258" s="390"/>
      <c r="X258" s="390"/>
      <c r="Y258" s="390"/>
    </row>
    <row r="259">
      <c r="A259" s="430" t="s">
        <v>1055</v>
      </c>
      <c r="B259" s="431" t="s">
        <v>990</v>
      </c>
      <c r="C259" s="432" t="s">
        <v>690</v>
      </c>
      <c r="D259" s="431" t="s">
        <v>259</v>
      </c>
      <c r="E259" s="431" t="s">
        <v>271</v>
      </c>
      <c r="F259" s="431" t="s">
        <v>807</v>
      </c>
      <c r="G259" s="431" t="s">
        <v>1056</v>
      </c>
      <c r="H259" s="431" t="s">
        <v>1057</v>
      </c>
      <c r="I259" s="433" t="s">
        <v>1058</v>
      </c>
      <c r="J259" s="390"/>
      <c r="K259" s="390"/>
      <c r="L259" s="390"/>
      <c r="M259" s="390"/>
      <c r="N259" s="390"/>
      <c r="O259" s="390"/>
      <c r="P259" s="390"/>
      <c r="Q259" s="390"/>
      <c r="R259" s="390"/>
      <c r="S259" s="390"/>
      <c r="T259" s="390"/>
      <c r="U259" s="390"/>
      <c r="V259" s="390"/>
      <c r="W259" s="390"/>
      <c r="X259" s="390"/>
      <c r="Y259" s="390"/>
    </row>
    <row r="260">
      <c r="A260" s="430" t="s">
        <v>1059</v>
      </c>
      <c r="B260" s="431" t="s">
        <v>990</v>
      </c>
      <c r="C260" s="432" t="s">
        <v>690</v>
      </c>
      <c r="D260" s="431" t="s">
        <v>270</v>
      </c>
      <c r="E260" s="431" t="s">
        <v>335</v>
      </c>
      <c r="F260" s="431" t="s">
        <v>276</v>
      </c>
      <c r="G260" s="431" t="s">
        <v>329</v>
      </c>
      <c r="H260" s="431" t="s">
        <v>1060</v>
      </c>
      <c r="I260" s="433" t="s">
        <v>263</v>
      </c>
      <c r="J260" s="390"/>
      <c r="K260" s="390"/>
      <c r="L260" s="390"/>
      <c r="M260" s="390"/>
      <c r="N260" s="390"/>
      <c r="O260" s="390"/>
      <c r="P260" s="390"/>
      <c r="Q260" s="390"/>
      <c r="R260" s="390"/>
      <c r="S260" s="390"/>
      <c r="T260" s="390"/>
      <c r="U260" s="390"/>
      <c r="V260" s="390"/>
      <c r="W260" s="390"/>
      <c r="X260" s="390"/>
      <c r="Y260" s="390"/>
    </row>
    <row r="261">
      <c r="A261" s="430" t="s">
        <v>1061</v>
      </c>
      <c r="B261" s="431" t="s">
        <v>990</v>
      </c>
      <c r="C261" s="432" t="s">
        <v>543</v>
      </c>
      <c r="D261" s="431" t="s">
        <v>259</v>
      </c>
      <c r="E261" s="431" t="s">
        <v>260</v>
      </c>
      <c r="F261" s="431" t="s">
        <v>261</v>
      </c>
      <c r="G261" s="431" t="s">
        <v>99</v>
      </c>
      <c r="H261" s="431" t="s">
        <v>1062</v>
      </c>
      <c r="I261" s="433" t="s">
        <v>263</v>
      </c>
      <c r="J261" s="390"/>
      <c r="K261" s="390"/>
      <c r="L261" s="390"/>
      <c r="M261" s="390"/>
      <c r="N261" s="390"/>
      <c r="O261" s="390"/>
      <c r="P261" s="390"/>
      <c r="Q261" s="390"/>
      <c r="R261" s="390"/>
      <c r="S261" s="390"/>
      <c r="T261" s="390"/>
      <c r="U261" s="390"/>
      <c r="V261" s="390"/>
      <c r="W261" s="390"/>
      <c r="X261" s="390"/>
      <c r="Y261" s="390"/>
    </row>
    <row r="262">
      <c r="A262" s="430" t="s">
        <v>1063</v>
      </c>
      <c r="B262" s="431" t="s">
        <v>990</v>
      </c>
      <c r="C262" s="432" t="s">
        <v>690</v>
      </c>
      <c r="D262" s="431" t="s">
        <v>504</v>
      </c>
      <c r="E262" s="431" t="s">
        <v>300</v>
      </c>
      <c r="F262" s="431" t="s">
        <v>267</v>
      </c>
      <c r="G262" s="431" t="s">
        <v>1064</v>
      </c>
      <c r="H262" s="431" t="s">
        <v>1065</v>
      </c>
      <c r="I262" s="433" t="s">
        <v>263</v>
      </c>
      <c r="J262" s="390"/>
      <c r="K262" s="390"/>
      <c r="L262" s="390"/>
      <c r="M262" s="390"/>
      <c r="N262" s="390"/>
      <c r="O262" s="390"/>
      <c r="P262" s="390"/>
      <c r="Q262" s="390"/>
      <c r="R262" s="390"/>
      <c r="S262" s="390"/>
      <c r="T262" s="390"/>
      <c r="U262" s="390"/>
      <c r="V262" s="390"/>
      <c r="W262" s="390"/>
      <c r="X262" s="390"/>
      <c r="Y262" s="390"/>
    </row>
    <row r="263">
      <c r="A263" s="430" t="s">
        <v>1066</v>
      </c>
      <c r="B263" s="431" t="s">
        <v>990</v>
      </c>
      <c r="C263" s="432" t="s">
        <v>690</v>
      </c>
      <c r="D263" s="431" t="s">
        <v>270</v>
      </c>
      <c r="E263" s="431" t="s">
        <v>271</v>
      </c>
      <c r="F263" s="431" t="s">
        <v>560</v>
      </c>
      <c r="G263" s="431" t="s">
        <v>1067</v>
      </c>
      <c r="H263" s="431" t="s">
        <v>1068</v>
      </c>
      <c r="I263" s="433" t="s">
        <v>263</v>
      </c>
      <c r="J263" s="390"/>
      <c r="K263" s="390"/>
      <c r="L263" s="390"/>
      <c r="M263" s="390"/>
      <c r="N263" s="390"/>
      <c r="O263" s="390"/>
      <c r="P263" s="390"/>
      <c r="Q263" s="390"/>
      <c r="R263" s="390"/>
      <c r="S263" s="390"/>
      <c r="T263" s="390"/>
      <c r="U263" s="390"/>
      <c r="V263" s="390"/>
      <c r="W263" s="390"/>
      <c r="X263" s="390"/>
      <c r="Y263" s="390"/>
    </row>
    <row r="264">
      <c r="A264" s="430" t="s">
        <v>1069</v>
      </c>
      <c r="B264" s="431" t="s">
        <v>990</v>
      </c>
      <c r="C264" s="432" t="s">
        <v>690</v>
      </c>
      <c r="D264" s="431" t="s">
        <v>265</v>
      </c>
      <c r="E264" s="431" t="s">
        <v>260</v>
      </c>
      <c r="F264" s="431" t="s">
        <v>304</v>
      </c>
      <c r="G264" s="431" t="s">
        <v>99</v>
      </c>
      <c r="H264" s="431" t="s">
        <v>1070</v>
      </c>
      <c r="I264" s="433" t="s">
        <v>263</v>
      </c>
      <c r="J264" s="390"/>
      <c r="K264" s="390"/>
      <c r="L264" s="390"/>
      <c r="M264" s="390"/>
      <c r="N264" s="390"/>
      <c r="O264" s="390"/>
      <c r="P264" s="390"/>
      <c r="Q264" s="390"/>
      <c r="R264" s="390"/>
      <c r="S264" s="390"/>
      <c r="T264" s="390"/>
      <c r="U264" s="390"/>
      <c r="V264" s="390"/>
      <c r="W264" s="390"/>
      <c r="X264" s="390"/>
      <c r="Y264" s="390"/>
    </row>
    <row r="265">
      <c r="A265" s="430" t="s">
        <v>1071</v>
      </c>
      <c r="B265" s="431" t="s">
        <v>990</v>
      </c>
      <c r="C265" s="432" t="s">
        <v>690</v>
      </c>
      <c r="D265" s="431" t="s">
        <v>286</v>
      </c>
      <c r="E265" s="431" t="s">
        <v>283</v>
      </c>
      <c r="F265" s="431" t="s">
        <v>284</v>
      </c>
      <c r="G265" s="431" t="s">
        <v>1072</v>
      </c>
      <c r="H265" s="431" t="s">
        <v>1073</v>
      </c>
      <c r="I265" s="433" t="s">
        <v>263</v>
      </c>
      <c r="J265" s="390"/>
      <c r="K265" s="390"/>
      <c r="L265" s="390"/>
      <c r="M265" s="390"/>
      <c r="N265" s="390"/>
      <c r="O265" s="390"/>
      <c r="P265" s="390"/>
      <c r="Q265" s="390"/>
      <c r="R265" s="390"/>
      <c r="S265" s="390"/>
      <c r="T265" s="390"/>
      <c r="U265" s="390"/>
      <c r="V265" s="390"/>
      <c r="W265" s="390"/>
      <c r="X265" s="390"/>
      <c r="Y265" s="390"/>
    </row>
    <row r="266">
      <c r="A266" s="430" t="s">
        <v>1074</v>
      </c>
      <c r="B266" s="431" t="s">
        <v>990</v>
      </c>
      <c r="C266" s="432" t="s">
        <v>690</v>
      </c>
      <c r="D266" s="431" t="s">
        <v>381</v>
      </c>
      <c r="E266" s="431" t="s">
        <v>271</v>
      </c>
      <c r="F266" s="431" t="s">
        <v>267</v>
      </c>
      <c r="G266" s="431" t="s">
        <v>1075</v>
      </c>
      <c r="H266" s="431" t="s">
        <v>1076</v>
      </c>
      <c r="I266" s="433" t="s">
        <v>1077</v>
      </c>
      <c r="J266" s="390"/>
      <c r="K266" s="390"/>
      <c r="L266" s="390"/>
      <c r="M266" s="390"/>
      <c r="N266" s="390"/>
      <c r="O266" s="390"/>
      <c r="P266" s="390"/>
      <c r="Q266" s="390"/>
      <c r="R266" s="390"/>
      <c r="S266" s="390"/>
      <c r="T266" s="390"/>
      <c r="U266" s="390"/>
      <c r="V266" s="390"/>
      <c r="W266" s="390"/>
      <c r="X266" s="390"/>
      <c r="Y266" s="390"/>
    </row>
    <row r="267">
      <c r="A267" s="430" t="s">
        <v>1078</v>
      </c>
      <c r="B267" s="431" t="s">
        <v>990</v>
      </c>
      <c r="C267" s="432" t="s">
        <v>690</v>
      </c>
      <c r="D267" s="431" t="s">
        <v>381</v>
      </c>
      <c r="E267" s="431" t="s">
        <v>260</v>
      </c>
      <c r="F267" s="431" t="s">
        <v>267</v>
      </c>
      <c r="G267" s="431" t="s">
        <v>1079</v>
      </c>
      <c r="H267" s="431" t="s">
        <v>1080</v>
      </c>
      <c r="I267" s="433" t="s">
        <v>1081</v>
      </c>
      <c r="J267" s="390"/>
      <c r="K267" s="390"/>
      <c r="L267" s="390"/>
      <c r="M267" s="390"/>
      <c r="N267" s="390"/>
      <c r="O267" s="390"/>
      <c r="P267" s="390"/>
      <c r="Q267" s="390"/>
      <c r="R267" s="390"/>
      <c r="S267" s="390"/>
      <c r="T267" s="390"/>
      <c r="U267" s="390"/>
      <c r="V267" s="390"/>
      <c r="W267" s="390"/>
      <c r="X267" s="390"/>
      <c r="Y267" s="390"/>
    </row>
    <row r="268">
      <c r="A268" s="430" t="s">
        <v>1082</v>
      </c>
      <c r="B268" s="431" t="s">
        <v>990</v>
      </c>
      <c r="C268" s="432" t="s">
        <v>293</v>
      </c>
      <c r="D268" s="431" t="s">
        <v>338</v>
      </c>
      <c r="E268" s="431" t="s">
        <v>275</v>
      </c>
      <c r="F268" s="431" t="s">
        <v>276</v>
      </c>
      <c r="G268" s="431" t="s">
        <v>1083</v>
      </c>
      <c r="H268" s="431" t="s">
        <v>1084</v>
      </c>
      <c r="I268" s="433" t="s">
        <v>263</v>
      </c>
      <c r="J268" s="390"/>
      <c r="K268" s="390"/>
      <c r="L268" s="390"/>
      <c r="M268" s="390"/>
      <c r="N268" s="390"/>
      <c r="O268" s="390"/>
      <c r="P268" s="390"/>
      <c r="Q268" s="390"/>
      <c r="R268" s="390"/>
      <c r="S268" s="390"/>
      <c r="T268" s="390"/>
      <c r="U268" s="390"/>
      <c r="V268" s="390"/>
      <c r="W268" s="390"/>
      <c r="X268" s="390"/>
      <c r="Y268" s="390"/>
    </row>
    <row r="269">
      <c r="A269" s="430" t="s">
        <v>1085</v>
      </c>
      <c r="B269" s="431" t="s">
        <v>990</v>
      </c>
      <c r="C269" s="432" t="s">
        <v>690</v>
      </c>
      <c r="D269" s="431" t="s">
        <v>259</v>
      </c>
      <c r="E269" s="431" t="s">
        <v>260</v>
      </c>
      <c r="F269" s="431" t="s">
        <v>1086</v>
      </c>
      <c r="G269" s="431" t="s">
        <v>329</v>
      </c>
      <c r="H269" s="431" t="s">
        <v>1087</v>
      </c>
      <c r="I269" s="433" t="s">
        <v>263</v>
      </c>
      <c r="J269" s="390"/>
      <c r="K269" s="390"/>
      <c r="L269" s="390"/>
      <c r="M269" s="390"/>
      <c r="N269" s="390"/>
      <c r="O269" s="390"/>
      <c r="P269" s="390"/>
      <c r="Q269" s="390"/>
      <c r="R269" s="390"/>
      <c r="S269" s="390"/>
      <c r="T269" s="390"/>
      <c r="U269" s="390"/>
      <c r="V269" s="390"/>
      <c r="W269" s="390"/>
      <c r="X269" s="390"/>
      <c r="Y269" s="390"/>
    </row>
    <row r="270">
      <c r="A270" s="434" t="s">
        <v>1088</v>
      </c>
      <c r="B270" s="435" t="s">
        <v>1089</v>
      </c>
      <c r="C270" s="436" t="s">
        <v>293</v>
      </c>
      <c r="D270" s="435" t="s">
        <v>413</v>
      </c>
      <c r="E270" s="435" t="s">
        <v>260</v>
      </c>
      <c r="F270" s="435" t="s">
        <v>393</v>
      </c>
      <c r="G270" s="435" t="s">
        <v>99</v>
      </c>
      <c r="H270" s="435" t="s">
        <v>1090</v>
      </c>
      <c r="I270" s="437" t="s">
        <v>1091</v>
      </c>
      <c r="J270" s="390"/>
      <c r="K270" s="390"/>
      <c r="L270" s="390"/>
      <c r="M270" s="390"/>
      <c r="N270" s="390"/>
      <c r="O270" s="390"/>
      <c r="P270" s="390"/>
      <c r="Q270" s="390"/>
      <c r="R270" s="390"/>
      <c r="S270" s="390"/>
      <c r="T270" s="390"/>
      <c r="U270" s="390"/>
      <c r="V270" s="390"/>
      <c r="W270" s="390"/>
      <c r="X270" s="390"/>
      <c r="Y270" s="390"/>
    </row>
    <row r="271">
      <c r="A271" s="434" t="s">
        <v>1092</v>
      </c>
      <c r="B271" s="435" t="s">
        <v>1089</v>
      </c>
      <c r="C271" s="436" t="s">
        <v>690</v>
      </c>
      <c r="D271" s="435" t="s">
        <v>270</v>
      </c>
      <c r="E271" s="435" t="s">
        <v>271</v>
      </c>
      <c r="F271" s="435" t="s">
        <v>636</v>
      </c>
      <c r="G271" s="435" t="s">
        <v>691</v>
      </c>
      <c r="H271" s="435" t="s">
        <v>1093</v>
      </c>
      <c r="I271" s="437" t="s">
        <v>1094</v>
      </c>
      <c r="J271" s="390"/>
      <c r="K271" s="390"/>
      <c r="L271" s="390"/>
      <c r="M271" s="390"/>
      <c r="N271" s="390"/>
      <c r="O271" s="390"/>
      <c r="P271" s="390"/>
      <c r="Q271" s="390"/>
      <c r="R271" s="390"/>
      <c r="S271" s="390"/>
      <c r="T271" s="390"/>
      <c r="U271" s="390"/>
      <c r="V271" s="390"/>
      <c r="W271" s="390"/>
      <c r="X271" s="390"/>
      <c r="Y271" s="390"/>
    </row>
    <row r="272">
      <c r="A272" s="434" t="s">
        <v>1095</v>
      </c>
      <c r="B272" s="435" t="s">
        <v>1089</v>
      </c>
      <c r="C272" s="436" t="s">
        <v>258</v>
      </c>
      <c r="D272" s="435" t="s">
        <v>259</v>
      </c>
      <c r="E272" s="435" t="s">
        <v>271</v>
      </c>
      <c r="F272" s="435" t="s">
        <v>276</v>
      </c>
      <c r="G272" s="435" t="s">
        <v>329</v>
      </c>
      <c r="H272" s="435" t="s">
        <v>1096</v>
      </c>
      <c r="I272" s="437" t="s">
        <v>263</v>
      </c>
      <c r="J272" s="390"/>
      <c r="K272" s="390"/>
      <c r="L272" s="390"/>
      <c r="M272" s="390"/>
      <c r="N272" s="390"/>
      <c r="O272" s="390"/>
      <c r="P272" s="390"/>
      <c r="Q272" s="390"/>
      <c r="R272" s="390"/>
      <c r="S272" s="390"/>
      <c r="T272" s="390"/>
      <c r="U272" s="390"/>
      <c r="V272" s="390"/>
      <c r="W272" s="390"/>
      <c r="X272" s="390"/>
      <c r="Y272" s="390"/>
    </row>
    <row r="273">
      <c r="A273" s="434" t="s">
        <v>1097</v>
      </c>
      <c r="B273" s="435" t="s">
        <v>1089</v>
      </c>
      <c r="C273" s="436" t="s">
        <v>690</v>
      </c>
      <c r="D273" s="435" t="s">
        <v>1098</v>
      </c>
      <c r="E273" s="435" t="s">
        <v>275</v>
      </c>
      <c r="F273" s="435" t="s">
        <v>311</v>
      </c>
      <c r="G273" s="435" t="s">
        <v>99</v>
      </c>
      <c r="H273" s="435" t="s">
        <v>1099</v>
      </c>
      <c r="I273" s="437" t="s">
        <v>1100</v>
      </c>
      <c r="J273" s="390"/>
      <c r="K273" s="390"/>
      <c r="L273" s="390"/>
      <c r="M273" s="390"/>
      <c r="N273" s="390"/>
      <c r="O273" s="390"/>
      <c r="P273" s="390"/>
      <c r="Q273" s="390"/>
      <c r="R273" s="390"/>
      <c r="S273" s="390"/>
      <c r="T273" s="390"/>
      <c r="U273" s="390"/>
      <c r="V273" s="390"/>
      <c r="W273" s="390"/>
      <c r="X273" s="390"/>
      <c r="Y273" s="390"/>
    </row>
    <row r="274">
      <c r="A274" s="434" t="s">
        <v>1101</v>
      </c>
      <c r="B274" s="435" t="s">
        <v>1089</v>
      </c>
      <c r="C274" s="436" t="s">
        <v>690</v>
      </c>
      <c r="D274" s="435" t="s">
        <v>259</v>
      </c>
      <c r="E274" s="435" t="s">
        <v>266</v>
      </c>
      <c r="F274" s="435" t="s">
        <v>261</v>
      </c>
      <c r="G274" s="435" t="s">
        <v>99</v>
      </c>
      <c r="H274" s="435" t="s">
        <v>1102</v>
      </c>
      <c r="I274" s="437" t="s">
        <v>263</v>
      </c>
      <c r="J274" s="390"/>
      <c r="K274" s="390"/>
      <c r="L274" s="390"/>
      <c r="M274" s="390"/>
      <c r="N274" s="390"/>
      <c r="O274" s="390"/>
      <c r="P274" s="390"/>
      <c r="Q274" s="390"/>
      <c r="R274" s="390"/>
      <c r="S274" s="390"/>
      <c r="T274" s="390"/>
      <c r="U274" s="390"/>
      <c r="V274" s="390"/>
      <c r="W274" s="390"/>
      <c r="X274" s="390"/>
      <c r="Y274" s="390"/>
    </row>
    <row r="275">
      <c r="A275" s="434" t="s">
        <v>1103</v>
      </c>
      <c r="B275" s="435" t="s">
        <v>1089</v>
      </c>
      <c r="C275" s="436" t="s">
        <v>690</v>
      </c>
      <c r="D275" s="435" t="s">
        <v>259</v>
      </c>
      <c r="E275" s="435" t="s">
        <v>271</v>
      </c>
      <c r="F275" s="435" t="s">
        <v>636</v>
      </c>
      <c r="G275" s="435" t="s">
        <v>99</v>
      </c>
      <c r="H275" s="435" t="s">
        <v>1104</v>
      </c>
      <c r="I275" s="437" t="s">
        <v>263</v>
      </c>
      <c r="J275" s="390"/>
      <c r="K275" s="390"/>
      <c r="L275" s="390"/>
      <c r="M275" s="390"/>
      <c r="N275" s="390"/>
      <c r="O275" s="390"/>
      <c r="P275" s="390"/>
      <c r="Q275" s="390"/>
      <c r="R275" s="390"/>
      <c r="S275" s="390"/>
      <c r="T275" s="390"/>
      <c r="U275" s="390"/>
      <c r="V275" s="390"/>
      <c r="W275" s="390"/>
      <c r="X275" s="390"/>
      <c r="Y275" s="390"/>
    </row>
    <row r="276">
      <c r="A276" s="434" t="s">
        <v>1105</v>
      </c>
      <c r="B276" s="435" t="s">
        <v>1089</v>
      </c>
      <c r="C276" s="436" t="s">
        <v>690</v>
      </c>
      <c r="D276" s="435" t="s">
        <v>286</v>
      </c>
      <c r="E276" s="435" t="s">
        <v>271</v>
      </c>
      <c r="F276" s="435" t="s">
        <v>1106</v>
      </c>
      <c r="G276" s="435" t="s">
        <v>1107</v>
      </c>
      <c r="H276" s="435" t="s">
        <v>1108</v>
      </c>
      <c r="I276" s="437" t="s">
        <v>263</v>
      </c>
      <c r="J276" s="390"/>
      <c r="K276" s="390"/>
      <c r="L276" s="390"/>
      <c r="M276" s="390"/>
      <c r="N276" s="390"/>
      <c r="O276" s="390"/>
      <c r="P276" s="390"/>
      <c r="Q276" s="390"/>
      <c r="R276" s="390"/>
      <c r="S276" s="390"/>
      <c r="T276" s="390"/>
      <c r="U276" s="390"/>
      <c r="V276" s="390"/>
      <c r="W276" s="390"/>
      <c r="X276" s="390"/>
      <c r="Y276" s="390"/>
    </row>
    <row r="277">
      <c r="A277" s="434" t="s">
        <v>1109</v>
      </c>
      <c r="B277" s="435" t="s">
        <v>1089</v>
      </c>
      <c r="C277" s="436" t="s">
        <v>543</v>
      </c>
      <c r="D277" s="435" t="s">
        <v>439</v>
      </c>
      <c r="E277" s="435" t="s">
        <v>300</v>
      </c>
      <c r="F277" s="435" t="s">
        <v>1110</v>
      </c>
      <c r="G277" s="435" t="s">
        <v>99</v>
      </c>
      <c r="H277" s="435" t="s">
        <v>1111</v>
      </c>
      <c r="I277" s="437" t="s">
        <v>263</v>
      </c>
      <c r="J277" s="390"/>
      <c r="K277" s="390"/>
      <c r="L277" s="390"/>
      <c r="M277" s="390"/>
      <c r="N277" s="390"/>
      <c r="O277" s="390"/>
      <c r="P277" s="390"/>
      <c r="Q277" s="390"/>
      <c r="R277" s="390"/>
      <c r="S277" s="390"/>
      <c r="T277" s="390"/>
      <c r="U277" s="390"/>
      <c r="V277" s="390"/>
      <c r="W277" s="390"/>
      <c r="X277" s="390"/>
      <c r="Y277" s="390"/>
    </row>
    <row r="278">
      <c r="A278" s="434" t="s">
        <v>1112</v>
      </c>
      <c r="B278" s="435" t="s">
        <v>1089</v>
      </c>
      <c r="C278" s="436" t="s">
        <v>293</v>
      </c>
      <c r="D278" s="435" t="s">
        <v>344</v>
      </c>
      <c r="E278" s="435" t="s">
        <v>260</v>
      </c>
      <c r="F278" s="435" t="s">
        <v>807</v>
      </c>
      <c r="G278" s="435" t="s">
        <v>1113</v>
      </c>
      <c r="H278" s="435" t="s">
        <v>1114</v>
      </c>
      <c r="I278" s="437" t="s">
        <v>263</v>
      </c>
      <c r="J278" s="390"/>
      <c r="K278" s="390"/>
      <c r="L278" s="390"/>
      <c r="M278" s="390"/>
      <c r="N278" s="390"/>
      <c r="O278" s="390"/>
      <c r="P278" s="390"/>
      <c r="Q278" s="390"/>
      <c r="R278" s="390"/>
      <c r="S278" s="390"/>
      <c r="T278" s="390"/>
      <c r="U278" s="390"/>
      <c r="V278" s="390"/>
      <c r="W278" s="390"/>
      <c r="X278" s="390"/>
      <c r="Y278" s="390"/>
    </row>
    <row r="279">
      <c r="A279" s="434" t="s">
        <v>1115</v>
      </c>
      <c r="B279" s="435" t="s">
        <v>1089</v>
      </c>
      <c r="C279" s="436" t="s">
        <v>690</v>
      </c>
      <c r="D279" s="435" t="s">
        <v>270</v>
      </c>
      <c r="E279" s="435" t="s">
        <v>271</v>
      </c>
      <c r="F279" s="435" t="s">
        <v>261</v>
      </c>
      <c r="G279" s="435" t="s">
        <v>1116</v>
      </c>
      <c r="H279" s="435" t="s">
        <v>1117</v>
      </c>
      <c r="I279" s="437" t="s">
        <v>263</v>
      </c>
      <c r="J279" s="390"/>
      <c r="K279" s="390"/>
      <c r="L279" s="390"/>
      <c r="M279" s="390"/>
      <c r="N279" s="390"/>
      <c r="O279" s="390"/>
      <c r="P279" s="390"/>
      <c r="Q279" s="390"/>
      <c r="R279" s="390"/>
      <c r="S279" s="390"/>
      <c r="T279" s="390"/>
      <c r="U279" s="390"/>
      <c r="V279" s="390"/>
      <c r="W279" s="390"/>
      <c r="X279" s="390"/>
      <c r="Y279" s="390"/>
    </row>
    <row r="280">
      <c r="A280" s="434" t="s">
        <v>1118</v>
      </c>
      <c r="B280" s="435" t="s">
        <v>1089</v>
      </c>
      <c r="C280" s="436" t="s">
        <v>690</v>
      </c>
      <c r="D280" s="435" t="s">
        <v>259</v>
      </c>
      <c r="E280" s="435" t="s">
        <v>260</v>
      </c>
      <c r="F280" s="435" t="s">
        <v>284</v>
      </c>
      <c r="G280" s="435" t="s">
        <v>1119</v>
      </c>
      <c r="H280" s="435" t="s">
        <v>1120</v>
      </c>
      <c r="I280" s="437" t="s">
        <v>263</v>
      </c>
      <c r="J280" s="390"/>
      <c r="K280" s="390"/>
      <c r="L280" s="390"/>
      <c r="M280" s="390"/>
      <c r="N280" s="390"/>
      <c r="O280" s="390"/>
      <c r="P280" s="390"/>
      <c r="Q280" s="390"/>
      <c r="R280" s="390"/>
      <c r="S280" s="390"/>
      <c r="T280" s="390"/>
      <c r="U280" s="390"/>
      <c r="V280" s="390"/>
      <c r="W280" s="390"/>
      <c r="X280" s="390"/>
      <c r="Y280" s="390"/>
    </row>
    <row r="281">
      <c r="A281" s="434" t="s">
        <v>1121</v>
      </c>
      <c r="B281" s="435" t="s">
        <v>1089</v>
      </c>
      <c r="C281" s="436" t="s">
        <v>690</v>
      </c>
      <c r="D281" s="435" t="s">
        <v>259</v>
      </c>
      <c r="E281" s="435" t="s">
        <v>271</v>
      </c>
      <c r="F281" s="435" t="s">
        <v>896</v>
      </c>
      <c r="G281" s="435" t="s">
        <v>99</v>
      </c>
      <c r="H281" s="435" t="s">
        <v>1122</v>
      </c>
      <c r="I281" s="437" t="s">
        <v>263</v>
      </c>
      <c r="J281" s="390"/>
      <c r="K281" s="390"/>
      <c r="L281" s="390"/>
      <c r="M281" s="390"/>
      <c r="N281" s="390"/>
      <c r="O281" s="390"/>
      <c r="P281" s="390"/>
      <c r="Q281" s="390"/>
      <c r="R281" s="390"/>
      <c r="S281" s="390"/>
      <c r="T281" s="390"/>
      <c r="U281" s="390"/>
      <c r="V281" s="390"/>
      <c r="W281" s="390"/>
      <c r="X281" s="390"/>
      <c r="Y281" s="390"/>
    </row>
    <row r="282">
      <c r="A282" s="434" t="s">
        <v>1123</v>
      </c>
      <c r="B282" s="435" t="s">
        <v>1089</v>
      </c>
      <c r="C282" s="436" t="s">
        <v>690</v>
      </c>
      <c r="D282" s="435" t="s">
        <v>1020</v>
      </c>
      <c r="E282" s="435" t="s">
        <v>300</v>
      </c>
      <c r="F282" s="435" t="s">
        <v>1124</v>
      </c>
      <c r="G282" s="435" t="s">
        <v>1125</v>
      </c>
      <c r="H282" s="435" t="s">
        <v>1126</v>
      </c>
      <c r="I282" s="437" t="s">
        <v>263</v>
      </c>
      <c r="J282" s="390"/>
      <c r="K282" s="390"/>
      <c r="L282" s="390"/>
      <c r="M282" s="390"/>
      <c r="N282" s="390"/>
      <c r="O282" s="390"/>
      <c r="P282" s="390"/>
      <c r="Q282" s="390"/>
      <c r="R282" s="390"/>
      <c r="S282" s="390"/>
      <c r="T282" s="390"/>
      <c r="U282" s="390"/>
      <c r="V282" s="390"/>
      <c r="W282" s="390"/>
      <c r="X282" s="390"/>
      <c r="Y282" s="390"/>
    </row>
    <row r="283">
      <c r="A283" s="434" t="s">
        <v>1127</v>
      </c>
      <c r="B283" s="435" t="s">
        <v>1089</v>
      </c>
      <c r="C283" s="436" t="s">
        <v>293</v>
      </c>
      <c r="D283" s="435" t="s">
        <v>286</v>
      </c>
      <c r="E283" s="435" t="s">
        <v>275</v>
      </c>
      <c r="F283" s="435" t="s">
        <v>284</v>
      </c>
      <c r="G283" s="435" t="s">
        <v>1128</v>
      </c>
      <c r="H283" s="435" t="s">
        <v>1129</v>
      </c>
      <c r="I283" s="437" t="s">
        <v>263</v>
      </c>
      <c r="J283" s="390"/>
      <c r="K283" s="390"/>
      <c r="L283" s="390"/>
      <c r="M283" s="390"/>
      <c r="N283" s="390"/>
      <c r="O283" s="390"/>
      <c r="P283" s="390"/>
      <c r="Q283" s="390"/>
      <c r="R283" s="390"/>
      <c r="S283" s="390"/>
      <c r="T283" s="390"/>
      <c r="U283" s="390"/>
      <c r="V283" s="390"/>
      <c r="W283" s="390"/>
      <c r="X283" s="390"/>
      <c r="Y283" s="390"/>
    </row>
    <row r="284">
      <c r="A284" s="434" t="s">
        <v>1130</v>
      </c>
      <c r="B284" s="435" t="s">
        <v>1089</v>
      </c>
      <c r="C284" s="436" t="s">
        <v>408</v>
      </c>
      <c r="D284" s="435" t="s">
        <v>259</v>
      </c>
      <c r="E284" s="435" t="s">
        <v>266</v>
      </c>
      <c r="F284" s="435" t="s">
        <v>284</v>
      </c>
      <c r="G284" s="435" t="s">
        <v>1131</v>
      </c>
      <c r="H284" s="435" t="s">
        <v>1132</v>
      </c>
      <c r="I284" s="437" t="s">
        <v>263</v>
      </c>
      <c r="J284" s="390"/>
      <c r="K284" s="390"/>
      <c r="L284" s="390"/>
      <c r="M284" s="390"/>
      <c r="N284" s="390"/>
      <c r="O284" s="390"/>
      <c r="P284" s="390"/>
      <c r="Q284" s="390"/>
      <c r="R284" s="390"/>
      <c r="S284" s="390"/>
      <c r="T284" s="390"/>
      <c r="U284" s="390"/>
      <c r="V284" s="390"/>
      <c r="W284" s="390"/>
      <c r="X284" s="390"/>
      <c r="Y284" s="390"/>
    </row>
    <row r="285">
      <c r="A285" s="434" t="s">
        <v>1133</v>
      </c>
      <c r="B285" s="435" t="s">
        <v>1089</v>
      </c>
      <c r="C285" s="436" t="s">
        <v>690</v>
      </c>
      <c r="D285" s="435" t="s">
        <v>270</v>
      </c>
      <c r="E285" s="435" t="s">
        <v>275</v>
      </c>
      <c r="F285" s="435" t="s">
        <v>1106</v>
      </c>
      <c r="G285" s="435" t="s">
        <v>1134</v>
      </c>
      <c r="H285" s="435" t="s">
        <v>1135</v>
      </c>
      <c r="I285" s="437" t="s">
        <v>263</v>
      </c>
      <c r="J285" s="390"/>
      <c r="K285" s="390"/>
      <c r="L285" s="390"/>
      <c r="M285" s="390"/>
      <c r="N285" s="390"/>
      <c r="O285" s="390"/>
      <c r="P285" s="390"/>
      <c r="Q285" s="390"/>
      <c r="R285" s="390"/>
      <c r="S285" s="390"/>
      <c r="T285" s="390"/>
      <c r="U285" s="390"/>
      <c r="V285" s="390"/>
      <c r="W285" s="390"/>
      <c r="X285" s="390"/>
      <c r="Y285" s="390"/>
    </row>
    <row r="286">
      <c r="A286" s="438" t="s">
        <v>1136</v>
      </c>
      <c r="B286" s="439" t="s">
        <v>1089</v>
      </c>
      <c r="C286" s="440" t="s">
        <v>690</v>
      </c>
      <c r="D286" s="439" t="s">
        <v>504</v>
      </c>
      <c r="E286" s="439" t="s">
        <v>275</v>
      </c>
      <c r="F286" s="439" t="s">
        <v>284</v>
      </c>
      <c r="G286" s="439" t="s">
        <v>1137</v>
      </c>
      <c r="H286" s="435" t="s">
        <v>1138</v>
      </c>
      <c r="I286" s="437" t="s">
        <v>263</v>
      </c>
      <c r="J286" s="390"/>
      <c r="K286" s="390"/>
      <c r="L286" s="390"/>
      <c r="M286" s="390"/>
      <c r="N286" s="390"/>
      <c r="O286" s="390"/>
      <c r="P286" s="390"/>
      <c r="Q286" s="390"/>
      <c r="R286" s="390"/>
      <c r="S286" s="390"/>
      <c r="T286" s="390"/>
      <c r="U286" s="390"/>
      <c r="V286" s="390"/>
      <c r="W286" s="390"/>
      <c r="X286" s="390"/>
      <c r="Y286" s="390"/>
    </row>
    <row r="287">
      <c r="A287" s="438" t="s">
        <v>1139</v>
      </c>
      <c r="B287" s="439" t="s">
        <v>1089</v>
      </c>
      <c r="C287" s="440" t="s">
        <v>1140</v>
      </c>
      <c r="D287" s="439" t="s">
        <v>504</v>
      </c>
      <c r="E287" s="439" t="s">
        <v>300</v>
      </c>
      <c r="F287" s="439" t="s">
        <v>284</v>
      </c>
      <c r="G287" s="439" t="s">
        <v>1141</v>
      </c>
      <c r="H287" s="435" t="s">
        <v>1142</v>
      </c>
      <c r="I287" s="437" t="s">
        <v>263</v>
      </c>
      <c r="J287" s="390"/>
      <c r="K287" s="390"/>
      <c r="L287" s="390"/>
      <c r="M287" s="390"/>
      <c r="N287" s="390"/>
      <c r="O287" s="390"/>
      <c r="P287" s="390"/>
      <c r="Q287" s="390"/>
      <c r="R287" s="390"/>
      <c r="S287" s="390"/>
      <c r="T287" s="390"/>
      <c r="U287" s="390"/>
      <c r="V287" s="390"/>
      <c r="W287" s="390"/>
      <c r="X287" s="390"/>
      <c r="Y287" s="390"/>
    </row>
    <row r="288">
      <c r="A288" s="438" t="s">
        <v>1143</v>
      </c>
      <c r="B288" s="439" t="s">
        <v>1089</v>
      </c>
      <c r="C288" s="440" t="s">
        <v>293</v>
      </c>
      <c r="D288" s="439" t="s">
        <v>701</v>
      </c>
      <c r="E288" s="439" t="s">
        <v>316</v>
      </c>
      <c r="F288" s="439" t="s">
        <v>284</v>
      </c>
      <c r="G288" s="439" t="s">
        <v>1144</v>
      </c>
      <c r="H288" s="435" t="s">
        <v>1145</v>
      </c>
      <c r="I288" s="437" t="s">
        <v>263</v>
      </c>
      <c r="J288" s="390"/>
      <c r="K288" s="390"/>
      <c r="L288" s="390"/>
      <c r="M288" s="390"/>
      <c r="N288" s="390"/>
      <c r="O288" s="390"/>
      <c r="P288" s="390"/>
      <c r="Q288" s="390"/>
      <c r="R288" s="390"/>
      <c r="S288" s="390"/>
      <c r="T288" s="390"/>
      <c r="U288" s="390"/>
      <c r="V288" s="390"/>
      <c r="W288" s="390"/>
      <c r="X288" s="390"/>
      <c r="Y288" s="390"/>
    </row>
    <row r="289">
      <c r="A289" s="438" t="s">
        <v>1146</v>
      </c>
      <c r="B289" s="439" t="s">
        <v>1089</v>
      </c>
      <c r="C289" s="440" t="s">
        <v>690</v>
      </c>
      <c r="D289" s="439" t="s">
        <v>259</v>
      </c>
      <c r="E289" s="439" t="s">
        <v>260</v>
      </c>
      <c r="F289" s="439" t="s">
        <v>304</v>
      </c>
      <c r="G289" s="439" t="s">
        <v>329</v>
      </c>
      <c r="H289" s="435" t="s">
        <v>1147</v>
      </c>
      <c r="I289" s="437" t="s">
        <v>263</v>
      </c>
      <c r="J289" s="390"/>
      <c r="K289" s="390"/>
      <c r="L289" s="390"/>
      <c r="M289" s="390"/>
      <c r="N289" s="390"/>
      <c r="O289" s="390"/>
      <c r="P289" s="390"/>
      <c r="Q289" s="390"/>
      <c r="R289" s="390"/>
      <c r="S289" s="390"/>
      <c r="T289" s="390"/>
      <c r="U289" s="390"/>
      <c r="V289" s="390"/>
      <c r="W289" s="390"/>
      <c r="X289" s="390"/>
      <c r="Y289" s="390"/>
    </row>
    <row r="290">
      <c r="A290" s="441" t="s">
        <v>1148</v>
      </c>
      <c r="B290" s="442" t="s">
        <v>1149</v>
      </c>
      <c r="C290" s="443" t="s">
        <v>690</v>
      </c>
      <c r="D290" s="442" t="s">
        <v>1150</v>
      </c>
      <c r="E290" s="442" t="s">
        <v>275</v>
      </c>
      <c r="F290" s="442" t="s">
        <v>276</v>
      </c>
      <c r="G290" s="442" t="s">
        <v>99</v>
      </c>
      <c r="H290" s="442" t="s">
        <v>1151</v>
      </c>
      <c r="I290" s="444" t="s">
        <v>263</v>
      </c>
      <c r="J290" s="390"/>
      <c r="K290" s="390"/>
      <c r="L290" s="390"/>
      <c r="M290" s="390"/>
      <c r="N290" s="390"/>
      <c r="O290" s="390"/>
      <c r="P290" s="390"/>
      <c r="Q290" s="390"/>
      <c r="R290" s="390"/>
      <c r="S290" s="390"/>
      <c r="T290" s="390"/>
      <c r="U290" s="390"/>
      <c r="V290" s="390"/>
      <c r="W290" s="390"/>
      <c r="X290" s="390"/>
      <c r="Y290" s="390"/>
    </row>
    <row r="291">
      <c r="A291" s="441" t="s">
        <v>1152</v>
      </c>
      <c r="B291" s="442" t="s">
        <v>1149</v>
      </c>
      <c r="C291" s="443" t="s">
        <v>690</v>
      </c>
      <c r="D291" s="442" t="s">
        <v>413</v>
      </c>
      <c r="E291" s="442" t="s">
        <v>316</v>
      </c>
      <c r="F291" s="442" t="s">
        <v>877</v>
      </c>
      <c r="G291" s="442" t="s">
        <v>1153</v>
      </c>
      <c r="H291" s="442" t="s">
        <v>1154</v>
      </c>
      <c r="I291" s="444" t="s">
        <v>263</v>
      </c>
      <c r="J291" s="390"/>
      <c r="K291" s="390"/>
      <c r="L291" s="390"/>
      <c r="M291" s="390"/>
      <c r="N291" s="390"/>
      <c r="O291" s="390"/>
      <c r="P291" s="390"/>
      <c r="Q291" s="390"/>
      <c r="R291" s="390"/>
      <c r="S291" s="390"/>
      <c r="T291" s="390"/>
      <c r="U291" s="390"/>
      <c r="V291" s="390"/>
      <c r="W291" s="390"/>
      <c r="X291" s="390"/>
      <c r="Y291" s="390"/>
    </row>
    <row r="292">
      <c r="A292" s="441" t="s">
        <v>1155</v>
      </c>
      <c r="B292" s="442" t="s">
        <v>1149</v>
      </c>
      <c r="C292" s="443" t="s">
        <v>408</v>
      </c>
      <c r="D292" s="442" t="s">
        <v>439</v>
      </c>
      <c r="E292" s="442" t="s">
        <v>335</v>
      </c>
      <c r="F292" s="442" t="s">
        <v>261</v>
      </c>
      <c r="G292" s="442" t="s">
        <v>1156</v>
      </c>
      <c r="H292" s="442" t="s">
        <v>1157</v>
      </c>
      <c r="I292" s="444" t="s">
        <v>263</v>
      </c>
      <c r="J292" s="390"/>
      <c r="K292" s="390"/>
      <c r="L292" s="390"/>
      <c r="M292" s="390"/>
      <c r="N292" s="390"/>
      <c r="O292" s="390"/>
      <c r="P292" s="390"/>
      <c r="Q292" s="390"/>
      <c r="R292" s="390"/>
      <c r="S292" s="390"/>
      <c r="T292" s="390"/>
      <c r="U292" s="390"/>
      <c r="V292" s="390"/>
      <c r="W292" s="390"/>
      <c r="X292" s="390"/>
      <c r="Y292" s="390"/>
    </row>
    <row r="293">
      <c r="A293" s="441" t="s">
        <v>1158</v>
      </c>
      <c r="B293" s="442" t="s">
        <v>1149</v>
      </c>
      <c r="C293" s="443" t="s">
        <v>408</v>
      </c>
      <c r="D293" s="442" t="s">
        <v>259</v>
      </c>
      <c r="E293" s="442" t="s">
        <v>266</v>
      </c>
      <c r="F293" s="442" t="s">
        <v>284</v>
      </c>
      <c r="G293" s="442" t="s">
        <v>1159</v>
      </c>
      <c r="H293" s="442" t="s">
        <v>1160</v>
      </c>
      <c r="I293" s="444" t="s">
        <v>263</v>
      </c>
      <c r="J293" s="390"/>
      <c r="K293" s="390"/>
      <c r="L293" s="390"/>
      <c r="M293" s="390"/>
      <c r="N293" s="390"/>
      <c r="O293" s="390"/>
      <c r="P293" s="390"/>
      <c r="Q293" s="390"/>
      <c r="R293" s="390"/>
      <c r="S293" s="390"/>
      <c r="T293" s="390"/>
      <c r="U293" s="390"/>
      <c r="V293" s="390"/>
      <c r="W293" s="390"/>
      <c r="X293" s="390"/>
      <c r="Y293" s="390"/>
    </row>
    <row r="294">
      <c r="A294" s="441" t="s">
        <v>1161</v>
      </c>
      <c r="B294" s="442" t="s">
        <v>1149</v>
      </c>
      <c r="C294" s="443" t="s">
        <v>543</v>
      </c>
      <c r="D294" s="442" t="s">
        <v>643</v>
      </c>
      <c r="E294" s="442" t="s">
        <v>275</v>
      </c>
      <c r="F294" s="442" t="s">
        <v>1162</v>
      </c>
      <c r="G294" s="442" t="s">
        <v>1163</v>
      </c>
      <c r="H294" s="442" t="s">
        <v>1164</v>
      </c>
      <c r="I294" s="444" t="s">
        <v>263</v>
      </c>
      <c r="J294" s="390"/>
      <c r="K294" s="390"/>
      <c r="L294" s="390"/>
      <c r="M294" s="390"/>
      <c r="N294" s="390"/>
      <c r="O294" s="390"/>
      <c r="P294" s="390"/>
      <c r="Q294" s="390"/>
      <c r="R294" s="390"/>
      <c r="S294" s="390"/>
      <c r="T294" s="390"/>
      <c r="U294" s="390"/>
      <c r="V294" s="390"/>
      <c r="W294" s="390"/>
      <c r="X294" s="390"/>
      <c r="Y294" s="390"/>
    </row>
    <row r="295">
      <c r="A295" s="441" t="s">
        <v>1165</v>
      </c>
      <c r="B295" s="442" t="s">
        <v>1149</v>
      </c>
      <c r="C295" s="443" t="s">
        <v>690</v>
      </c>
      <c r="D295" s="442" t="s">
        <v>286</v>
      </c>
      <c r="E295" s="442" t="s">
        <v>260</v>
      </c>
      <c r="F295" s="442" t="s">
        <v>261</v>
      </c>
      <c r="G295" s="442" t="s">
        <v>145</v>
      </c>
      <c r="H295" s="442" t="s">
        <v>1166</v>
      </c>
      <c r="I295" s="444" t="s">
        <v>263</v>
      </c>
      <c r="J295" s="390"/>
      <c r="K295" s="390"/>
      <c r="L295" s="390"/>
      <c r="M295" s="390"/>
      <c r="N295" s="390"/>
      <c r="O295" s="390"/>
      <c r="P295" s="390"/>
      <c r="Q295" s="390"/>
      <c r="R295" s="390"/>
      <c r="S295" s="390"/>
      <c r="T295" s="390"/>
      <c r="U295" s="390"/>
      <c r="V295" s="390"/>
      <c r="W295" s="390"/>
      <c r="X295" s="390"/>
      <c r="Y295" s="390"/>
    </row>
    <row r="296">
      <c r="A296" s="441" t="s">
        <v>1167</v>
      </c>
      <c r="B296" s="442" t="s">
        <v>1149</v>
      </c>
      <c r="C296" s="443" t="s">
        <v>690</v>
      </c>
      <c r="D296" s="442" t="s">
        <v>413</v>
      </c>
      <c r="E296" s="442" t="s">
        <v>335</v>
      </c>
      <c r="F296" s="442" t="s">
        <v>261</v>
      </c>
      <c r="G296" s="442" t="s">
        <v>99</v>
      </c>
      <c r="H296" s="442" t="s">
        <v>1168</v>
      </c>
      <c r="I296" s="444" t="s">
        <v>1169</v>
      </c>
      <c r="J296" s="390"/>
      <c r="K296" s="390"/>
      <c r="L296" s="390"/>
      <c r="M296" s="390"/>
      <c r="N296" s="390"/>
      <c r="O296" s="390"/>
      <c r="P296" s="390"/>
      <c r="Q296" s="390"/>
      <c r="R296" s="390"/>
      <c r="S296" s="390"/>
      <c r="T296" s="390"/>
      <c r="U296" s="390"/>
      <c r="V296" s="390"/>
      <c r="W296" s="390"/>
      <c r="X296" s="390"/>
      <c r="Y296" s="390"/>
    </row>
    <row r="297">
      <c r="A297" s="441" t="s">
        <v>1170</v>
      </c>
      <c r="B297" s="442" t="s">
        <v>1149</v>
      </c>
      <c r="C297" s="443" t="s">
        <v>690</v>
      </c>
      <c r="D297" s="442" t="s">
        <v>270</v>
      </c>
      <c r="E297" s="442" t="s">
        <v>271</v>
      </c>
      <c r="F297" s="442" t="s">
        <v>813</v>
      </c>
      <c r="G297" s="442" t="s">
        <v>1171</v>
      </c>
      <c r="H297" s="442" t="s">
        <v>1172</v>
      </c>
      <c r="I297" s="444" t="s">
        <v>263</v>
      </c>
      <c r="J297" s="390"/>
      <c r="K297" s="390"/>
      <c r="L297" s="390"/>
      <c r="M297" s="390"/>
      <c r="N297" s="390"/>
      <c r="O297" s="390"/>
      <c r="P297" s="390"/>
      <c r="Q297" s="390"/>
      <c r="R297" s="390"/>
      <c r="S297" s="390"/>
      <c r="T297" s="390"/>
      <c r="U297" s="390"/>
      <c r="V297" s="390"/>
      <c r="W297" s="390"/>
      <c r="X297" s="390"/>
      <c r="Y297" s="390"/>
    </row>
    <row r="298">
      <c r="A298" s="441" t="s">
        <v>1173</v>
      </c>
      <c r="B298" s="442" t="s">
        <v>1149</v>
      </c>
      <c r="C298" s="443" t="s">
        <v>690</v>
      </c>
      <c r="D298" s="442" t="s">
        <v>259</v>
      </c>
      <c r="E298" s="442" t="s">
        <v>335</v>
      </c>
      <c r="F298" s="442" t="s">
        <v>636</v>
      </c>
      <c r="G298" s="442" t="s">
        <v>1174</v>
      </c>
      <c r="H298" s="442" t="s">
        <v>1175</v>
      </c>
      <c r="I298" s="444" t="s">
        <v>263</v>
      </c>
      <c r="J298" s="390"/>
      <c r="K298" s="390"/>
      <c r="L298" s="390"/>
      <c r="M298" s="390"/>
      <c r="N298" s="390"/>
      <c r="O298" s="390"/>
      <c r="P298" s="390"/>
      <c r="Q298" s="390"/>
      <c r="R298" s="390"/>
      <c r="S298" s="390"/>
      <c r="T298" s="390"/>
      <c r="U298" s="390"/>
      <c r="V298" s="390"/>
      <c r="W298" s="390"/>
      <c r="X298" s="390"/>
      <c r="Y298" s="390"/>
    </row>
    <row r="299">
      <c r="A299" s="441" t="s">
        <v>1176</v>
      </c>
      <c r="B299" s="442" t="s">
        <v>1149</v>
      </c>
      <c r="C299" s="443" t="s">
        <v>690</v>
      </c>
      <c r="D299" s="442" t="s">
        <v>286</v>
      </c>
      <c r="E299" s="442" t="s">
        <v>275</v>
      </c>
      <c r="F299" s="442" t="s">
        <v>311</v>
      </c>
      <c r="G299" s="442" t="s">
        <v>329</v>
      </c>
      <c r="H299" s="442" t="s">
        <v>1177</v>
      </c>
      <c r="I299" s="444" t="s">
        <v>263</v>
      </c>
      <c r="J299" s="390"/>
      <c r="K299" s="390"/>
      <c r="L299" s="390"/>
      <c r="M299" s="390"/>
      <c r="N299" s="390"/>
      <c r="O299" s="390"/>
      <c r="P299" s="390"/>
      <c r="Q299" s="390"/>
      <c r="R299" s="390"/>
      <c r="S299" s="390"/>
      <c r="T299" s="390"/>
      <c r="U299" s="390"/>
      <c r="V299" s="390"/>
      <c r="W299" s="390"/>
      <c r="X299" s="390"/>
      <c r="Y299" s="390"/>
    </row>
    <row r="300">
      <c r="A300" s="441" t="s">
        <v>1178</v>
      </c>
      <c r="B300" s="442" t="s">
        <v>1149</v>
      </c>
      <c r="C300" s="443" t="s">
        <v>690</v>
      </c>
      <c r="D300" s="442" t="s">
        <v>270</v>
      </c>
      <c r="E300" s="442" t="s">
        <v>316</v>
      </c>
      <c r="F300" s="442" t="s">
        <v>311</v>
      </c>
      <c r="G300" s="442" t="s">
        <v>1179</v>
      </c>
      <c r="H300" s="442" t="s">
        <v>1180</v>
      </c>
      <c r="I300" s="444" t="s">
        <v>263</v>
      </c>
      <c r="J300" s="390"/>
      <c r="K300" s="390"/>
      <c r="L300" s="390"/>
      <c r="M300" s="390"/>
      <c r="N300" s="390"/>
      <c r="O300" s="390"/>
      <c r="P300" s="390"/>
      <c r="Q300" s="390"/>
      <c r="R300" s="390"/>
      <c r="S300" s="390"/>
      <c r="T300" s="390"/>
      <c r="U300" s="390"/>
      <c r="V300" s="390"/>
      <c r="W300" s="390"/>
      <c r="X300" s="390"/>
      <c r="Y300" s="390"/>
    </row>
    <row r="301">
      <c r="A301" s="441" t="s">
        <v>1181</v>
      </c>
      <c r="B301" s="442" t="s">
        <v>1149</v>
      </c>
      <c r="C301" s="443" t="s">
        <v>690</v>
      </c>
      <c r="D301" s="442" t="s">
        <v>270</v>
      </c>
      <c r="E301" s="442" t="s">
        <v>260</v>
      </c>
      <c r="F301" s="442" t="s">
        <v>636</v>
      </c>
      <c r="G301" s="442" t="s">
        <v>99</v>
      </c>
      <c r="H301" s="442" t="s">
        <v>1182</v>
      </c>
      <c r="I301" s="444" t="s">
        <v>263</v>
      </c>
      <c r="J301" s="390"/>
      <c r="K301" s="390"/>
      <c r="L301" s="390"/>
      <c r="M301" s="390"/>
      <c r="N301" s="390"/>
      <c r="O301" s="390"/>
      <c r="P301" s="390"/>
      <c r="Q301" s="390"/>
      <c r="R301" s="390"/>
      <c r="S301" s="390"/>
      <c r="T301" s="390"/>
      <c r="U301" s="390"/>
      <c r="V301" s="390"/>
      <c r="W301" s="390"/>
      <c r="X301" s="390"/>
      <c r="Y301" s="390"/>
    </row>
    <row r="302">
      <c r="A302" s="441" t="s">
        <v>1183</v>
      </c>
      <c r="B302" s="442" t="s">
        <v>1149</v>
      </c>
      <c r="C302" s="443" t="s">
        <v>690</v>
      </c>
      <c r="D302" s="442" t="s">
        <v>381</v>
      </c>
      <c r="E302" s="442" t="s">
        <v>260</v>
      </c>
      <c r="F302" s="442" t="s">
        <v>261</v>
      </c>
      <c r="G302" s="442" t="s">
        <v>99</v>
      </c>
      <c r="H302" s="442" t="s">
        <v>1184</v>
      </c>
      <c r="I302" s="444" t="s">
        <v>263</v>
      </c>
      <c r="J302" s="390"/>
      <c r="K302" s="390"/>
      <c r="L302" s="390"/>
      <c r="M302" s="390"/>
      <c r="N302" s="390"/>
      <c r="O302" s="390"/>
      <c r="P302" s="390"/>
      <c r="Q302" s="390"/>
      <c r="R302" s="390"/>
      <c r="S302" s="390"/>
      <c r="T302" s="390"/>
      <c r="U302" s="390"/>
      <c r="V302" s="390"/>
      <c r="W302" s="390"/>
      <c r="X302" s="390"/>
      <c r="Y302" s="390"/>
    </row>
    <row r="303">
      <c r="A303" s="441" t="s">
        <v>1185</v>
      </c>
      <c r="B303" s="442" t="s">
        <v>1149</v>
      </c>
      <c r="C303" s="443" t="s">
        <v>690</v>
      </c>
      <c r="D303" s="442" t="s">
        <v>344</v>
      </c>
      <c r="E303" s="442" t="s">
        <v>316</v>
      </c>
      <c r="F303" s="442" t="s">
        <v>284</v>
      </c>
      <c r="G303" s="442" t="s">
        <v>99</v>
      </c>
      <c r="H303" s="442" t="s">
        <v>1186</v>
      </c>
      <c r="I303" s="444" t="s">
        <v>263</v>
      </c>
      <c r="J303" s="390"/>
      <c r="K303" s="390"/>
      <c r="L303" s="390"/>
      <c r="M303" s="390"/>
      <c r="N303" s="390"/>
      <c r="O303" s="390"/>
      <c r="P303" s="390"/>
      <c r="Q303" s="390"/>
      <c r="R303" s="390"/>
      <c r="S303" s="390"/>
      <c r="T303" s="390"/>
      <c r="U303" s="390"/>
      <c r="V303" s="390"/>
      <c r="W303" s="390"/>
      <c r="X303" s="390"/>
      <c r="Y303" s="390"/>
    </row>
    <row r="304">
      <c r="A304" s="441" t="s">
        <v>1187</v>
      </c>
      <c r="B304" s="442" t="s">
        <v>1149</v>
      </c>
      <c r="C304" s="443" t="s">
        <v>690</v>
      </c>
      <c r="D304" s="442" t="s">
        <v>259</v>
      </c>
      <c r="E304" s="442" t="s">
        <v>335</v>
      </c>
      <c r="F304" s="442" t="s">
        <v>261</v>
      </c>
      <c r="G304" s="442" t="s">
        <v>329</v>
      </c>
      <c r="H304" s="442" t="s">
        <v>1188</v>
      </c>
      <c r="I304" s="444" t="s">
        <v>263</v>
      </c>
      <c r="J304" s="390"/>
      <c r="K304" s="390"/>
      <c r="L304" s="390"/>
      <c r="M304" s="390"/>
      <c r="N304" s="390"/>
      <c r="O304" s="390"/>
      <c r="P304" s="390"/>
      <c r="Q304" s="390"/>
      <c r="R304" s="390"/>
      <c r="S304" s="390"/>
      <c r="T304" s="390"/>
      <c r="U304" s="390"/>
      <c r="V304" s="390"/>
      <c r="W304" s="390"/>
      <c r="X304" s="390"/>
      <c r="Y304" s="390"/>
    </row>
    <row r="305">
      <c r="A305" s="445" t="s">
        <v>1189</v>
      </c>
      <c r="B305" s="446" t="s">
        <v>1149</v>
      </c>
      <c r="C305" s="447" t="s">
        <v>690</v>
      </c>
      <c r="D305" s="446" t="s">
        <v>259</v>
      </c>
      <c r="E305" s="446" t="s">
        <v>271</v>
      </c>
      <c r="F305" s="446" t="s">
        <v>636</v>
      </c>
      <c r="G305" s="446" t="s">
        <v>1190</v>
      </c>
      <c r="H305" s="442" t="s">
        <v>1191</v>
      </c>
      <c r="I305" s="444" t="s">
        <v>263</v>
      </c>
      <c r="J305" s="390"/>
      <c r="K305" s="390"/>
      <c r="L305" s="390"/>
      <c r="M305" s="390"/>
      <c r="N305" s="390"/>
      <c r="O305" s="390"/>
      <c r="P305" s="390"/>
      <c r="Q305" s="390"/>
      <c r="R305" s="390"/>
      <c r="S305" s="390"/>
      <c r="T305" s="390"/>
      <c r="U305" s="390"/>
      <c r="V305" s="390"/>
      <c r="W305" s="390"/>
      <c r="X305" s="390"/>
      <c r="Y305" s="390"/>
    </row>
    <row r="306">
      <c r="A306" s="448" t="s">
        <v>1192</v>
      </c>
      <c r="B306" s="449" t="s">
        <v>1193</v>
      </c>
      <c r="C306" s="450" t="s">
        <v>408</v>
      </c>
      <c r="D306" s="449" t="s">
        <v>909</v>
      </c>
      <c r="E306" s="449" t="s">
        <v>266</v>
      </c>
      <c r="F306" s="449" t="s">
        <v>304</v>
      </c>
      <c r="G306" s="449" t="s">
        <v>1194</v>
      </c>
      <c r="H306" s="449" t="s">
        <v>1195</v>
      </c>
      <c r="I306" s="451" t="s">
        <v>263</v>
      </c>
      <c r="J306" s="390"/>
      <c r="K306" s="390"/>
      <c r="L306" s="390"/>
      <c r="M306" s="390"/>
      <c r="N306" s="390"/>
      <c r="O306" s="390"/>
      <c r="P306" s="390"/>
      <c r="Q306" s="390"/>
      <c r="R306" s="390"/>
      <c r="S306" s="390"/>
      <c r="T306" s="390"/>
      <c r="U306" s="390"/>
      <c r="V306" s="390"/>
      <c r="W306" s="390"/>
      <c r="X306" s="390"/>
      <c r="Y306" s="390"/>
    </row>
    <row r="307">
      <c r="A307" s="448" t="s">
        <v>1196</v>
      </c>
      <c r="B307" s="449" t="s">
        <v>1193</v>
      </c>
      <c r="C307" s="450" t="s">
        <v>293</v>
      </c>
      <c r="D307" s="449" t="s">
        <v>338</v>
      </c>
      <c r="E307" s="449" t="s">
        <v>283</v>
      </c>
      <c r="F307" s="449" t="s">
        <v>284</v>
      </c>
      <c r="G307" s="449" t="s">
        <v>1197</v>
      </c>
      <c r="H307" s="449" t="s">
        <v>1198</v>
      </c>
      <c r="I307" s="451" t="s">
        <v>263</v>
      </c>
      <c r="J307" s="390"/>
      <c r="K307" s="390"/>
      <c r="L307" s="390"/>
      <c r="M307" s="390"/>
      <c r="N307" s="390"/>
      <c r="O307" s="390"/>
      <c r="P307" s="390"/>
      <c r="Q307" s="390"/>
      <c r="R307" s="390"/>
      <c r="S307" s="390"/>
      <c r="T307" s="390"/>
      <c r="U307" s="390"/>
      <c r="V307" s="390"/>
      <c r="W307" s="390"/>
      <c r="X307" s="390"/>
      <c r="Y307" s="390"/>
    </row>
    <row r="308">
      <c r="A308" s="448" t="s">
        <v>1199</v>
      </c>
      <c r="B308" s="449" t="s">
        <v>1193</v>
      </c>
      <c r="C308" s="450" t="s">
        <v>690</v>
      </c>
      <c r="D308" s="449" t="s">
        <v>270</v>
      </c>
      <c r="E308" s="449" t="s">
        <v>260</v>
      </c>
      <c r="F308" s="449" t="s">
        <v>261</v>
      </c>
      <c r="G308" s="449" t="s">
        <v>1200</v>
      </c>
      <c r="H308" s="449" t="s">
        <v>1201</v>
      </c>
      <c r="I308" s="451" t="s">
        <v>263</v>
      </c>
      <c r="J308" s="390"/>
      <c r="K308" s="390"/>
      <c r="L308" s="390"/>
      <c r="M308" s="390"/>
      <c r="N308" s="390"/>
      <c r="O308" s="390"/>
      <c r="P308" s="390"/>
      <c r="Q308" s="390"/>
      <c r="R308" s="390"/>
      <c r="S308" s="390"/>
      <c r="T308" s="390"/>
      <c r="U308" s="390"/>
      <c r="V308" s="390"/>
      <c r="W308" s="390"/>
      <c r="X308" s="390"/>
      <c r="Y308" s="390"/>
    </row>
    <row r="309">
      <c r="A309" s="448" t="s">
        <v>1202</v>
      </c>
      <c r="B309" s="449" t="s">
        <v>1193</v>
      </c>
      <c r="C309" s="450" t="s">
        <v>293</v>
      </c>
      <c r="D309" s="449" t="s">
        <v>504</v>
      </c>
      <c r="E309" s="449" t="s">
        <v>316</v>
      </c>
      <c r="F309" s="449" t="s">
        <v>276</v>
      </c>
      <c r="G309" s="449" t="s">
        <v>1203</v>
      </c>
      <c r="H309" s="449" t="s">
        <v>1204</v>
      </c>
      <c r="I309" s="451" t="s">
        <v>263</v>
      </c>
      <c r="J309" s="390"/>
      <c r="K309" s="390"/>
      <c r="L309" s="390"/>
      <c r="M309" s="390"/>
      <c r="N309" s="390"/>
      <c r="O309" s="390"/>
      <c r="P309" s="390"/>
      <c r="Q309" s="390"/>
      <c r="R309" s="390"/>
      <c r="S309" s="390"/>
      <c r="T309" s="390"/>
      <c r="U309" s="390"/>
      <c r="V309" s="390"/>
      <c r="W309" s="390"/>
      <c r="X309" s="390"/>
      <c r="Y309" s="390"/>
    </row>
    <row r="310">
      <c r="A310" s="448" t="s">
        <v>1205</v>
      </c>
      <c r="B310" s="449" t="s">
        <v>1193</v>
      </c>
      <c r="C310" s="450" t="s">
        <v>690</v>
      </c>
      <c r="D310" s="449" t="s">
        <v>259</v>
      </c>
      <c r="E310" s="449" t="s">
        <v>271</v>
      </c>
      <c r="F310" s="449" t="s">
        <v>261</v>
      </c>
      <c r="G310" s="449" t="s">
        <v>99</v>
      </c>
      <c r="H310" s="449" t="s">
        <v>1206</v>
      </c>
      <c r="I310" s="451" t="s">
        <v>263</v>
      </c>
      <c r="J310" s="390"/>
      <c r="K310" s="390"/>
      <c r="L310" s="390"/>
      <c r="M310" s="390"/>
      <c r="N310" s="390"/>
      <c r="O310" s="390"/>
      <c r="P310" s="390"/>
      <c r="Q310" s="390"/>
      <c r="R310" s="390"/>
      <c r="S310" s="390"/>
      <c r="T310" s="390"/>
      <c r="U310" s="390"/>
      <c r="V310" s="390"/>
      <c r="W310" s="390"/>
      <c r="X310" s="390"/>
      <c r="Y310" s="390"/>
    </row>
    <row r="311">
      <c r="A311" s="448" t="s">
        <v>1207</v>
      </c>
      <c r="B311" s="449" t="s">
        <v>1193</v>
      </c>
      <c r="C311" s="450" t="s">
        <v>690</v>
      </c>
      <c r="D311" s="449" t="s">
        <v>259</v>
      </c>
      <c r="E311" s="449" t="s">
        <v>271</v>
      </c>
      <c r="F311" s="449" t="s">
        <v>669</v>
      </c>
      <c r="G311" s="449" t="s">
        <v>99</v>
      </c>
      <c r="H311" s="449" t="s">
        <v>1208</v>
      </c>
      <c r="I311" s="451" t="s">
        <v>263</v>
      </c>
      <c r="J311" s="390"/>
      <c r="K311" s="390"/>
      <c r="L311" s="390"/>
      <c r="M311" s="390"/>
      <c r="N311" s="390"/>
      <c r="O311" s="390"/>
      <c r="P311" s="390"/>
      <c r="Q311" s="390"/>
      <c r="R311" s="390"/>
      <c r="S311" s="390"/>
      <c r="T311" s="390"/>
      <c r="U311" s="390"/>
      <c r="V311" s="390"/>
      <c r="W311" s="390"/>
      <c r="X311" s="390"/>
      <c r="Y311" s="390"/>
    </row>
    <row r="312">
      <c r="A312" s="448" t="s">
        <v>1209</v>
      </c>
      <c r="B312" s="449" t="s">
        <v>1193</v>
      </c>
      <c r="C312" s="450" t="s">
        <v>690</v>
      </c>
      <c r="D312" s="449" t="s">
        <v>259</v>
      </c>
      <c r="E312" s="449" t="s">
        <v>335</v>
      </c>
      <c r="F312" s="449" t="s">
        <v>261</v>
      </c>
      <c r="G312" s="449" t="s">
        <v>329</v>
      </c>
      <c r="H312" s="449" t="s">
        <v>1210</v>
      </c>
      <c r="I312" s="451" t="s">
        <v>263</v>
      </c>
      <c r="J312" s="390"/>
      <c r="K312" s="390"/>
      <c r="L312" s="390"/>
      <c r="M312" s="390"/>
      <c r="N312" s="390"/>
      <c r="O312" s="390"/>
      <c r="P312" s="390"/>
      <c r="Q312" s="390"/>
      <c r="R312" s="390"/>
      <c r="S312" s="390"/>
      <c r="T312" s="390"/>
      <c r="U312" s="390"/>
      <c r="V312" s="390"/>
      <c r="W312" s="390"/>
      <c r="X312" s="390"/>
      <c r="Y312" s="390"/>
    </row>
    <row r="313">
      <c r="A313" s="448" t="s">
        <v>1211</v>
      </c>
      <c r="B313" s="449" t="s">
        <v>1193</v>
      </c>
      <c r="C313" s="450" t="s">
        <v>690</v>
      </c>
      <c r="D313" s="449" t="s">
        <v>310</v>
      </c>
      <c r="E313" s="449" t="s">
        <v>316</v>
      </c>
      <c r="F313" s="449" t="s">
        <v>261</v>
      </c>
      <c r="G313" s="449" t="s">
        <v>99</v>
      </c>
      <c r="H313" s="449" t="s">
        <v>1212</v>
      </c>
      <c r="I313" s="451" t="s">
        <v>263</v>
      </c>
      <c r="J313" s="390"/>
      <c r="K313" s="390"/>
      <c r="L313" s="390"/>
      <c r="M313" s="390"/>
      <c r="N313" s="390"/>
      <c r="O313" s="390"/>
      <c r="P313" s="390"/>
      <c r="Q313" s="390"/>
      <c r="R313" s="390"/>
      <c r="S313" s="390"/>
      <c r="T313" s="390"/>
      <c r="U313" s="390"/>
      <c r="V313" s="390"/>
      <c r="W313" s="390"/>
      <c r="X313" s="390"/>
      <c r="Y313" s="390"/>
    </row>
    <row r="314">
      <c r="A314" s="452" t="s">
        <v>1213</v>
      </c>
      <c r="B314" s="453" t="s">
        <v>1193</v>
      </c>
      <c r="C314" s="454" t="s">
        <v>690</v>
      </c>
      <c r="D314" s="453" t="s">
        <v>413</v>
      </c>
      <c r="E314" s="453" t="s">
        <v>275</v>
      </c>
      <c r="F314" s="453" t="s">
        <v>311</v>
      </c>
      <c r="G314" s="453" t="s">
        <v>1214</v>
      </c>
      <c r="H314" s="449" t="s">
        <v>1215</v>
      </c>
      <c r="I314" s="451" t="s">
        <v>263</v>
      </c>
      <c r="J314" s="390"/>
      <c r="K314" s="390"/>
      <c r="L314" s="390"/>
      <c r="M314" s="390"/>
      <c r="N314" s="390"/>
      <c r="O314" s="390"/>
      <c r="P314" s="390"/>
      <c r="Q314" s="390"/>
      <c r="R314" s="390"/>
      <c r="S314" s="390"/>
      <c r="T314" s="390"/>
      <c r="U314" s="390"/>
      <c r="V314" s="390"/>
      <c r="W314" s="390"/>
      <c r="X314" s="390"/>
      <c r="Y314" s="390"/>
    </row>
    <row r="315">
      <c r="A315" s="452" t="s">
        <v>1216</v>
      </c>
      <c r="B315" s="453" t="s">
        <v>1193</v>
      </c>
      <c r="C315" s="454" t="s">
        <v>690</v>
      </c>
      <c r="D315" s="453" t="s">
        <v>270</v>
      </c>
      <c r="E315" s="453" t="s">
        <v>260</v>
      </c>
      <c r="F315" s="453" t="s">
        <v>1110</v>
      </c>
      <c r="G315" s="453" t="s">
        <v>99</v>
      </c>
      <c r="H315" s="449" t="s">
        <v>1217</v>
      </c>
      <c r="I315" s="451" t="s">
        <v>263</v>
      </c>
      <c r="J315" s="390"/>
      <c r="K315" s="390"/>
      <c r="L315" s="390"/>
      <c r="M315" s="390"/>
      <c r="N315" s="390"/>
      <c r="O315" s="390"/>
      <c r="P315" s="390"/>
      <c r="Q315" s="390"/>
      <c r="R315" s="390"/>
      <c r="S315" s="390"/>
      <c r="T315" s="390"/>
      <c r="U315" s="390"/>
      <c r="V315" s="390"/>
      <c r="W315" s="390"/>
      <c r="X315" s="390"/>
      <c r="Y315" s="390"/>
    </row>
    <row r="316">
      <c r="A316" s="452" t="s">
        <v>1218</v>
      </c>
      <c r="B316" s="453" t="s">
        <v>1193</v>
      </c>
      <c r="C316" s="454" t="s">
        <v>690</v>
      </c>
      <c r="D316" s="453" t="s">
        <v>259</v>
      </c>
      <c r="E316" s="453" t="s">
        <v>275</v>
      </c>
      <c r="F316" s="453" t="s">
        <v>311</v>
      </c>
      <c r="G316" s="453" t="s">
        <v>329</v>
      </c>
      <c r="H316" s="449" t="s">
        <v>1219</v>
      </c>
      <c r="I316" s="451" t="s">
        <v>263</v>
      </c>
      <c r="J316" s="390"/>
      <c r="K316" s="390"/>
      <c r="L316" s="390"/>
      <c r="M316" s="390"/>
      <c r="N316" s="390"/>
      <c r="O316" s="390"/>
      <c r="P316" s="390"/>
      <c r="Q316" s="390"/>
      <c r="R316" s="390"/>
      <c r="S316" s="390"/>
      <c r="T316" s="390"/>
      <c r="U316" s="390"/>
      <c r="V316" s="390"/>
      <c r="W316" s="390"/>
      <c r="X316" s="390"/>
      <c r="Y316" s="390"/>
    </row>
    <row r="317">
      <c r="A317" s="452" t="s">
        <v>1220</v>
      </c>
      <c r="B317" s="453" t="s">
        <v>1193</v>
      </c>
      <c r="C317" s="454" t="s">
        <v>690</v>
      </c>
      <c r="D317" s="453" t="s">
        <v>413</v>
      </c>
      <c r="E317" s="453" t="s">
        <v>275</v>
      </c>
      <c r="F317" s="453" t="s">
        <v>276</v>
      </c>
      <c r="G317" s="453" t="s">
        <v>1221</v>
      </c>
      <c r="H317" s="449" t="s">
        <v>1222</v>
      </c>
      <c r="I317" s="451" t="s">
        <v>263</v>
      </c>
      <c r="J317" s="390"/>
      <c r="K317" s="390"/>
      <c r="L317" s="390"/>
      <c r="M317" s="390"/>
      <c r="N317" s="390"/>
      <c r="O317" s="390"/>
      <c r="P317" s="390"/>
      <c r="Q317" s="390"/>
      <c r="R317" s="390"/>
      <c r="S317" s="390"/>
      <c r="T317" s="390"/>
      <c r="U317" s="390"/>
      <c r="V317" s="390"/>
      <c r="W317" s="390"/>
      <c r="X317" s="390"/>
      <c r="Y317" s="390"/>
    </row>
    <row r="318">
      <c r="A318" s="452" t="s">
        <v>1223</v>
      </c>
      <c r="B318" s="453" t="s">
        <v>1193</v>
      </c>
      <c r="C318" s="454" t="s">
        <v>408</v>
      </c>
      <c r="D318" s="453" t="s">
        <v>259</v>
      </c>
      <c r="E318" s="453" t="s">
        <v>266</v>
      </c>
      <c r="F318" s="453" t="s">
        <v>284</v>
      </c>
      <c r="G318" s="453" t="s">
        <v>1224</v>
      </c>
      <c r="H318" s="449" t="s">
        <v>1225</v>
      </c>
      <c r="I318" s="451" t="s">
        <v>263</v>
      </c>
      <c r="J318" s="390"/>
      <c r="K318" s="390"/>
      <c r="L318" s="390"/>
      <c r="M318" s="390"/>
      <c r="N318" s="390"/>
      <c r="O318" s="390"/>
      <c r="P318" s="390"/>
      <c r="Q318" s="390"/>
      <c r="R318" s="390"/>
      <c r="S318" s="390"/>
      <c r="T318" s="390"/>
      <c r="U318" s="390"/>
      <c r="V318" s="390"/>
      <c r="W318" s="390"/>
      <c r="X318" s="390"/>
      <c r="Y318" s="390"/>
    </row>
    <row r="319">
      <c r="A319" s="452" t="s">
        <v>1226</v>
      </c>
      <c r="B319" s="453" t="s">
        <v>1193</v>
      </c>
      <c r="C319" s="454" t="s">
        <v>690</v>
      </c>
      <c r="D319" s="453" t="s">
        <v>270</v>
      </c>
      <c r="E319" s="453" t="s">
        <v>300</v>
      </c>
      <c r="F319" s="453" t="s">
        <v>267</v>
      </c>
      <c r="G319" s="453" t="s">
        <v>99</v>
      </c>
      <c r="H319" s="449" t="s">
        <v>1227</v>
      </c>
      <c r="I319" s="451" t="s">
        <v>263</v>
      </c>
      <c r="J319" s="390"/>
      <c r="K319" s="390"/>
      <c r="L319" s="390"/>
      <c r="M319" s="390"/>
      <c r="N319" s="390"/>
      <c r="O319" s="390"/>
      <c r="P319" s="390"/>
      <c r="Q319" s="390"/>
      <c r="R319" s="390"/>
      <c r="S319" s="390"/>
      <c r="T319" s="390"/>
      <c r="U319" s="390"/>
      <c r="V319" s="390"/>
      <c r="W319" s="390"/>
      <c r="X319" s="390"/>
      <c r="Y319" s="390"/>
    </row>
    <row r="320">
      <c r="A320" s="452" t="s">
        <v>1228</v>
      </c>
      <c r="B320" s="453" t="s">
        <v>1193</v>
      </c>
      <c r="C320" s="454" t="s">
        <v>690</v>
      </c>
      <c r="D320" s="453" t="s">
        <v>259</v>
      </c>
      <c r="E320" s="453" t="s">
        <v>260</v>
      </c>
      <c r="F320" s="453" t="s">
        <v>311</v>
      </c>
      <c r="G320" s="453" t="s">
        <v>329</v>
      </c>
      <c r="H320" s="449" t="s">
        <v>1229</v>
      </c>
      <c r="I320" s="451" t="s">
        <v>263</v>
      </c>
      <c r="J320" s="390"/>
      <c r="K320" s="390"/>
      <c r="L320" s="390"/>
      <c r="M320" s="390"/>
      <c r="N320" s="390"/>
      <c r="O320" s="390"/>
      <c r="P320" s="390"/>
      <c r="Q320" s="390"/>
      <c r="R320" s="390"/>
      <c r="S320" s="390"/>
      <c r="T320" s="390"/>
      <c r="U320" s="390"/>
      <c r="V320" s="390"/>
      <c r="W320" s="390"/>
      <c r="X320" s="390"/>
      <c r="Y320" s="390"/>
    </row>
    <row r="321">
      <c r="A321" s="455"/>
      <c r="B321" s="456"/>
      <c r="C321" s="457"/>
      <c r="D321" s="456"/>
      <c r="E321" s="456"/>
      <c r="F321" s="456"/>
      <c r="G321" s="456"/>
      <c r="H321" s="458"/>
      <c r="I321" s="459"/>
      <c r="J321" s="390"/>
      <c r="K321" s="390"/>
      <c r="L321" s="390"/>
      <c r="M321" s="390"/>
      <c r="N321" s="390"/>
      <c r="O321" s="390"/>
      <c r="P321" s="390"/>
      <c r="Q321" s="390"/>
      <c r="R321" s="390"/>
      <c r="S321" s="390"/>
      <c r="T321" s="390"/>
      <c r="U321" s="390"/>
      <c r="V321" s="390"/>
      <c r="W321" s="390"/>
      <c r="X321" s="390"/>
      <c r="Y321" s="390"/>
    </row>
    <row r="322">
      <c r="A322" s="455"/>
      <c r="B322" s="456"/>
      <c r="C322" s="457"/>
      <c r="D322" s="456"/>
      <c r="E322" s="456"/>
      <c r="F322" s="456"/>
      <c r="G322" s="456"/>
      <c r="H322" s="458"/>
      <c r="I322" s="459"/>
      <c r="J322" s="390"/>
      <c r="K322" s="390"/>
      <c r="L322" s="390"/>
      <c r="M322" s="390"/>
      <c r="N322" s="390"/>
      <c r="O322" s="390"/>
      <c r="P322" s="390"/>
      <c r="Q322" s="390"/>
      <c r="R322" s="390"/>
      <c r="S322" s="390"/>
      <c r="T322" s="390"/>
      <c r="U322" s="390"/>
      <c r="V322" s="390"/>
      <c r="W322" s="390"/>
      <c r="X322" s="390"/>
      <c r="Y322" s="390"/>
    </row>
    <row r="323">
      <c r="A323" s="455"/>
      <c r="B323" s="456"/>
      <c r="C323" s="457"/>
      <c r="D323" s="456"/>
      <c r="E323" s="456"/>
      <c r="F323" s="456"/>
      <c r="G323" s="456"/>
      <c r="H323" s="458"/>
      <c r="I323" s="459"/>
      <c r="J323" s="390"/>
      <c r="K323" s="390"/>
      <c r="L323" s="390"/>
      <c r="M323" s="390"/>
      <c r="N323" s="390"/>
      <c r="O323" s="390"/>
      <c r="P323" s="390"/>
      <c r="Q323" s="390"/>
      <c r="R323" s="390"/>
      <c r="S323" s="390"/>
      <c r="T323" s="390"/>
      <c r="U323" s="390"/>
      <c r="V323" s="390"/>
      <c r="W323" s="390"/>
      <c r="X323" s="390"/>
      <c r="Y323" s="390"/>
    </row>
    <row r="324">
      <c r="A324" s="455"/>
      <c r="B324" s="456"/>
      <c r="C324" s="457"/>
      <c r="D324" s="456"/>
      <c r="E324" s="456"/>
      <c r="F324" s="456"/>
      <c r="G324" s="456"/>
      <c r="H324" s="458"/>
      <c r="I324" s="459"/>
      <c r="J324" s="390"/>
      <c r="K324" s="390"/>
      <c r="L324" s="390"/>
      <c r="M324" s="390"/>
      <c r="N324" s="390"/>
      <c r="O324" s="390"/>
      <c r="P324" s="390"/>
      <c r="Q324" s="390"/>
      <c r="R324" s="390"/>
      <c r="S324" s="390"/>
      <c r="T324" s="390"/>
      <c r="U324" s="390"/>
      <c r="V324" s="390"/>
      <c r="W324" s="390"/>
      <c r="X324" s="390"/>
      <c r="Y324" s="390"/>
    </row>
    <row r="325">
      <c r="A325" s="455"/>
      <c r="B325" s="456"/>
      <c r="C325" s="457"/>
      <c r="D325" s="456"/>
      <c r="E325" s="456"/>
      <c r="F325" s="456"/>
      <c r="G325" s="456"/>
      <c r="H325" s="458"/>
      <c r="I325" s="459"/>
      <c r="J325" s="390"/>
      <c r="K325" s="390"/>
      <c r="L325" s="390"/>
      <c r="M325" s="390"/>
      <c r="N325" s="390"/>
      <c r="O325" s="390"/>
      <c r="P325" s="390"/>
      <c r="Q325" s="390"/>
      <c r="R325" s="390"/>
      <c r="S325" s="390"/>
      <c r="T325" s="390"/>
      <c r="U325" s="390"/>
      <c r="V325" s="390"/>
      <c r="W325" s="390"/>
      <c r="X325" s="390"/>
      <c r="Y325" s="390"/>
    </row>
    <row r="326">
      <c r="A326" s="455"/>
      <c r="B326" s="456"/>
      <c r="C326" s="457"/>
      <c r="D326" s="456"/>
      <c r="E326" s="456"/>
      <c r="F326" s="456"/>
      <c r="G326" s="456"/>
      <c r="H326" s="458"/>
      <c r="I326" s="459"/>
      <c r="J326" s="390"/>
      <c r="K326" s="390"/>
      <c r="L326" s="390"/>
      <c r="M326" s="390"/>
      <c r="N326" s="390"/>
      <c r="O326" s="390"/>
      <c r="P326" s="390"/>
      <c r="Q326" s="390"/>
      <c r="R326" s="390"/>
      <c r="S326" s="390"/>
      <c r="T326" s="390"/>
      <c r="U326" s="390"/>
      <c r="V326" s="390"/>
      <c r="W326" s="390"/>
      <c r="X326" s="390"/>
      <c r="Y326" s="390"/>
    </row>
    <row r="327">
      <c r="A327" s="455"/>
      <c r="B327" s="456"/>
      <c r="C327" s="457"/>
      <c r="D327" s="456"/>
      <c r="E327" s="456"/>
      <c r="F327" s="456"/>
      <c r="G327" s="456"/>
      <c r="H327" s="458"/>
      <c r="I327" s="459"/>
      <c r="J327" s="390"/>
      <c r="K327" s="390"/>
      <c r="L327" s="390"/>
      <c r="M327" s="390"/>
      <c r="N327" s="390"/>
      <c r="O327" s="390"/>
      <c r="P327" s="390"/>
      <c r="Q327" s="390"/>
      <c r="R327" s="390"/>
      <c r="S327" s="390"/>
      <c r="T327" s="390"/>
      <c r="U327" s="390"/>
      <c r="V327" s="390"/>
      <c r="W327" s="390"/>
      <c r="X327" s="390"/>
      <c r="Y327" s="390"/>
    </row>
    <row r="328">
      <c r="A328" s="455"/>
      <c r="B328" s="456"/>
      <c r="C328" s="457"/>
      <c r="D328" s="456"/>
      <c r="E328" s="456"/>
      <c r="F328" s="456"/>
      <c r="G328" s="456"/>
      <c r="H328" s="458"/>
      <c r="I328" s="459"/>
      <c r="J328" s="390"/>
      <c r="K328" s="390"/>
      <c r="L328" s="390"/>
      <c r="M328" s="390"/>
      <c r="N328" s="390"/>
      <c r="O328" s="390"/>
      <c r="P328" s="390"/>
      <c r="Q328" s="390"/>
      <c r="R328" s="390"/>
      <c r="S328" s="390"/>
      <c r="T328" s="390"/>
      <c r="U328" s="390"/>
      <c r="V328" s="390"/>
      <c r="W328" s="390"/>
      <c r="X328" s="390"/>
      <c r="Y328" s="390"/>
    </row>
    <row r="329">
      <c r="A329" s="455"/>
      <c r="B329" s="456"/>
      <c r="C329" s="457"/>
      <c r="D329" s="456"/>
      <c r="E329" s="456"/>
      <c r="F329" s="456"/>
      <c r="G329" s="456"/>
      <c r="H329" s="458"/>
      <c r="I329" s="459"/>
      <c r="J329" s="390"/>
      <c r="K329" s="390"/>
      <c r="L329" s="390"/>
      <c r="M329" s="390"/>
      <c r="N329" s="390"/>
      <c r="O329" s="390"/>
      <c r="P329" s="390"/>
      <c r="Q329" s="390"/>
      <c r="R329" s="390"/>
      <c r="S329" s="390"/>
      <c r="T329" s="390"/>
      <c r="U329" s="390"/>
      <c r="V329" s="390"/>
      <c r="W329" s="390"/>
      <c r="X329" s="390"/>
      <c r="Y329" s="390"/>
    </row>
    <row r="330">
      <c r="A330" s="455"/>
      <c r="B330" s="456"/>
      <c r="C330" s="457"/>
      <c r="D330" s="456"/>
      <c r="E330" s="456"/>
      <c r="F330" s="456"/>
      <c r="G330" s="456"/>
      <c r="H330" s="458"/>
      <c r="I330" s="459"/>
      <c r="J330" s="390"/>
      <c r="K330" s="390"/>
      <c r="L330" s="390"/>
      <c r="M330" s="390"/>
      <c r="N330" s="390"/>
      <c r="O330" s="390"/>
      <c r="P330" s="390"/>
      <c r="Q330" s="390"/>
      <c r="R330" s="390"/>
      <c r="S330" s="390"/>
      <c r="T330" s="390"/>
      <c r="U330" s="390"/>
      <c r="V330" s="390"/>
      <c r="W330" s="390"/>
      <c r="X330" s="390"/>
      <c r="Y330" s="390"/>
    </row>
    <row r="331">
      <c r="A331" s="455"/>
      <c r="B331" s="456"/>
      <c r="C331" s="457"/>
      <c r="D331" s="456"/>
      <c r="E331" s="456"/>
      <c r="F331" s="456"/>
      <c r="G331" s="456"/>
      <c r="H331" s="458"/>
      <c r="I331" s="459"/>
      <c r="J331" s="390"/>
      <c r="K331" s="390"/>
      <c r="L331" s="390"/>
      <c r="M331" s="390"/>
      <c r="N331" s="390"/>
      <c r="O331" s="390"/>
      <c r="P331" s="390"/>
      <c r="Q331" s="390"/>
      <c r="R331" s="390"/>
      <c r="S331" s="390"/>
      <c r="T331" s="390"/>
      <c r="U331" s="390"/>
      <c r="V331" s="390"/>
      <c r="W331" s="390"/>
      <c r="X331" s="390"/>
      <c r="Y331" s="390"/>
    </row>
    <row r="332">
      <c r="A332" s="455"/>
      <c r="B332" s="456"/>
      <c r="C332" s="457"/>
      <c r="D332" s="456"/>
      <c r="E332" s="456"/>
      <c r="F332" s="456"/>
      <c r="G332" s="456"/>
      <c r="H332" s="458"/>
      <c r="I332" s="459"/>
      <c r="J332" s="390"/>
      <c r="K332" s="390"/>
      <c r="L332" s="390"/>
      <c r="M332" s="390"/>
      <c r="N332" s="390"/>
      <c r="O332" s="390"/>
      <c r="P332" s="390"/>
      <c r="Q332" s="390"/>
      <c r="R332" s="390"/>
      <c r="S332" s="390"/>
      <c r="T332" s="390"/>
      <c r="U332" s="390"/>
      <c r="V332" s="390"/>
      <c r="W332" s="390"/>
      <c r="X332" s="390"/>
      <c r="Y332" s="390"/>
    </row>
    <row r="333">
      <c r="A333" s="455"/>
      <c r="B333" s="456"/>
      <c r="C333" s="457"/>
      <c r="D333" s="456"/>
      <c r="E333" s="456"/>
      <c r="F333" s="456"/>
      <c r="G333" s="456"/>
      <c r="H333" s="458"/>
      <c r="I333" s="459"/>
      <c r="J333" s="390"/>
      <c r="K333" s="390"/>
      <c r="L333" s="390"/>
      <c r="M333" s="390"/>
      <c r="N333" s="390"/>
      <c r="O333" s="390"/>
      <c r="P333" s="390"/>
      <c r="Q333" s="390"/>
      <c r="R333" s="390"/>
      <c r="S333" s="390"/>
      <c r="T333" s="390"/>
      <c r="U333" s="390"/>
      <c r="V333" s="390"/>
      <c r="W333" s="390"/>
      <c r="X333" s="390"/>
      <c r="Y333" s="390"/>
    </row>
    <row r="334">
      <c r="A334" s="455"/>
      <c r="B334" s="456"/>
      <c r="C334" s="457"/>
      <c r="D334" s="456"/>
      <c r="E334" s="456"/>
      <c r="F334" s="456"/>
      <c r="G334" s="456"/>
      <c r="H334" s="458"/>
      <c r="I334" s="459"/>
      <c r="J334" s="390"/>
      <c r="K334" s="390"/>
      <c r="L334" s="390"/>
      <c r="M334" s="390"/>
      <c r="N334" s="390"/>
      <c r="O334" s="390"/>
      <c r="P334" s="390"/>
      <c r="Q334" s="390"/>
      <c r="R334" s="390"/>
      <c r="S334" s="390"/>
      <c r="T334" s="390"/>
      <c r="U334" s="390"/>
      <c r="V334" s="390"/>
      <c r="W334" s="390"/>
      <c r="X334" s="390"/>
      <c r="Y334" s="390"/>
    </row>
    <row r="335">
      <c r="A335" s="455"/>
      <c r="B335" s="456"/>
      <c r="C335" s="457"/>
      <c r="D335" s="456"/>
      <c r="E335" s="456"/>
      <c r="F335" s="456"/>
      <c r="G335" s="456"/>
      <c r="H335" s="458"/>
      <c r="I335" s="459"/>
      <c r="J335" s="390"/>
      <c r="K335" s="390"/>
      <c r="L335" s="390"/>
      <c r="M335" s="390"/>
      <c r="N335" s="390"/>
      <c r="O335" s="390"/>
      <c r="P335" s="390"/>
      <c r="Q335" s="390"/>
      <c r="R335" s="390"/>
      <c r="S335" s="390"/>
      <c r="T335" s="390"/>
      <c r="U335" s="390"/>
      <c r="V335" s="390"/>
      <c r="W335" s="390"/>
      <c r="X335" s="390"/>
      <c r="Y335" s="390"/>
    </row>
    <row r="336">
      <c r="A336" s="455"/>
      <c r="B336" s="456"/>
      <c r="C336" s="457"/>
      <c r="D336" s="456"/>
      <c r="E336" s="456"/>
      <c r="F336" s="456"/>
      <c r="G336" s="456"/>
      <c r="H336" s="458"/>
      <c r="I336" s="459"/>
      <c r="J336" s="390"/>
      <c r="K336" s="390"/>
      <c r="L336" s="390"/>
      <c r="M336" s="390"/>
      <c r="N336" s="390"/>
      <c r="O336" s="390"/>
      <c r="P336" s="390"/>
      <c r="Q336" s="390"/>
      <c r="R336" s="390"/>
      <c r="S336" s="390"/>
      <c r="T336" s="390"/>
      <c r="U336" s="390"/>
      <c r="V336" s="390"/>
      <c r="W336" s="390"/>
      <c r="X336" s="390"/>
      <c r="Y336" s="390"/>
    </row>
    <row r="337">
      <c r="A337" s="455"/>
      <c r="B337" s="456"/>
      <c r="C337" s="457"/>
      <c r="D337" s="456"/>
      <c r="E337" s="456"/>
      <c r="F337" s="456"/>
      <c r="G337" s="456"/>
      <c r="H337" s="458"/>
      <c r="I337" s="459"/>
      <c r="J337" s="390"/>
      <c r="K337" s="390"/>
      <c r="L337" s="390"/>
      <c r="M337" s="390"/>
      <c r="N337" s="390"/>
      <c r="O337" s="390"/>
      <c r="P337" s="390"/>
      <c r="Q337" s="390"/>
      <c r="R337" s="390"/>
      <c r="S337" s="390"/>
      <c r="T337" s="390"/>
      <c r="U337" s="390"/>
      <c r="V337" s="390"/>
      <c r="W337" s="390"/>
      <c r="X337" s="390"/>
      <c r="Y337" s="390"/>
    </row>
    <row r="338">
      <c r="A338" s="455"/>
      <c r="B338" s="456"/>
      <c r="C338" s="457"/>
      <c r="D338" s="456"/>
      <c r="E338" s="456"/>
      <c r="F338" s="456"/>
      <c r="G338" s="456"/>
      <c r="H338" s="458"/>
      <c r="I338" s="459"/>
      <c r="J338" s="390"/>
      <c r="K338" s="390"/>
      <c r="L338" s="390"/>
      <c r="M338" s="390"/>
      <c r="N338" s="390"/>
      <c r="O338" s="390"/>
      <c r="P338" s="390"/>
      <c r="Q338" s="390"/>
      <c r="R338" s="390"/>
      <c r="S338" s="390"/>
      <c r="T338" s="390"/>
      <c r="U338" s="390"/>
      <c r="V338" s="390"/>
      <c r="W338" s="390"/>
      <c r="X338" s="390"/>
      <c r="Y338" s="390"/>
    </row>
    <row r="339">
      <c r="A339" s="455"/>
      <c r="B339" s="456"/>
      <c r="C339" s="457"/>
      <c r="D339" s="456"/>
      <c r="E339" s="456"/>
      <c r="F339" s="456"/>
      <c r="G339" s="456"/>
      <c r="H339" s="458"/>
      <c r="I339" s="459"/>
      <c r="J339" s="390"/>
      <c r="K339" s="390"/>
      <c r="L339" s="390"/>
      <c r="M339" s="390"/>
      <c r="N339" s="390"/>
      <c r="O339" s="390"/>
      <c r="P339" s="390"/>
      <c r="Q339" s="390"/>
      <c r="R339" s="390"/>
      <c r="S339" s="390"/>
      <c r="T339" s="390"/>
      <c r="U339" s="390"/>
      <c r="V339" s="390"/>
      <c r="W339" s="390"/>
      <c r="X339" s="390"/>
      <c r="Y339" s="390"/>
    </row>
    <row r="340">
      <c r="A340" s="455"/>
      <c r="B340" s="456"/>
      <c r="C340" s="457"/>
      <c r="D340" s="456"/>
      <c r="E340" s="456"/>
      <c r="F340" s="456"/>
      <c r="G340" s="456"/>
      <c r="H340" s="458"/>
      <c r="I340" s="459"/>
      <c r="J340" s="390"/>
      <c r="K340" s="390"/>
      <c r="L340" s="390"/>
      <c r="M340" s="390"/>
      <c r="N340" s="390"/>
      <c r="O340" s="390"/>
      <c r="P340" s="390"/>
      <c r="Q340" s="390"/>
      <c r="R340" s="390"/>
      <c r="S340" s="390"/>
      <c r="T340" s="390"/>
      <c r="U340" s="390"/>
      <c r="V340" s="390"/>
      <c r="W340" s="390"/>
      <c r="X340" s="390"/>
      <c r="Y340" s="390"/>
    </row>
    <row r="341">
      <c r="A341" s="455"/>
      <c r="B341" s="456"/>
      <c r="C341" s="457"/>
      <c r="D341" s="456"/>
      <c r="E341" s="456"/>
      <c r="F341" s="456"/>
      <c r="G341" s="456"/>
      <c r="H341" s="458"/>
      <c r="I341" s="459"/>
      <c r="J341" s="390"/>
      <c r="K341" s="390"/>
      <c r="L341" s="390"/>
      <c r="M341" s="390"/>
      <c r="N341" s="390"/>
      <c r="O341" s="390"/>
      <c r="P341" s="390"/>
      <c r="Q341" s="390"/>
      <c r="R341" s="390"/>
      <c r="S341" s="390"/>
      <c r="T341" s="390"/>
      <c r="U341" s="390"/>
      <c r="V341" s="390"/>
      <c r="W341" s="390"/>
      <c r="X341" s="390"/>
      <c r="Y341" s="390"/>
    </row>
    <row r="342">
      <c r="A342" s="455"/>
      <c r="B342" s="456"/>
      <c r="C342" s="457"/>
      <c r="D342" s="456"/>
      <c r="E342" s="456"/>
      <c r="F342" s="456"/>
      <c r="G342" s="456"/>
      <c r="H342" s="458"/>
      <c r="I342" s="459"/>
      <c r="J342" s="390"/>
      <c r="K342" s="390"/>
      <c r="L342" s="390"/>
      <c r="M342" s="390"/>
      <c r="N342" s="390"/>
      <c r="O342" s="390"/>
      <c r="P342" s="390"/>
      <c r="Q342" s="390"/>
      <c r="R342" s="390"/>
      <c r="S342" s="390"/>
      <c r="T342" s="390"/>
      <c r="U342" s="390"/>
      <c r="V342" s="390"/>
      <c r="W342" s="390"/>
      <c r="X342" s="390"/>
      <c r="Y342" s="390"/>
    </row>
    <row r="343">
      <c r="A343" s="455"/>
      <c r="B343" s="456"/>
      <c r="C343" s="457"/>
      <c r="D343" s="456"/>
      <c r="E343" s="456"/>
      <c r="F343" s="456"/>
      <c r="G343" s="456"/>
      <c r="H343" s="458"/>
      <c r="I343" s="459"/>
      <c r="J343" s="390"/>
      <c r="K343" s="390"/>
      <c r="L343" s="390"/>
      <c r="M343" s="390"/>
      <c r="N343" s="390"/>
      <c r="O343" s="390"/>
      <c r="P343" s="390"/>
      <c r="Q343" s="390"/>
      <c r="R343" s="390"/>
      <c r="S343" s="390"/>
      <c r="T343" s="390"/>
      <c r="U343" s="390"/>
      <c r="V343" s="390"/>
      <c r="W343" s="390"/>
      <c r="X343" s="390"/>
      <c r="Y343" s="390"/>
    </row>
    <row r="344">
      <c r="A344" s="455"/>
      <c r="B344" s="456"/>
      <c r="C344" s="457"/>
      <c r="D344" s="456"/>
      <c r="E344" s="456"/>
      <c r="F344" s="456"/>
      <c r="G344" s="456"/>
      <c r="H344" s="458"/>
      <c r="I344" s="459"/>
      <c r="J344" s="390"/>
      <c r="K344" s="390"/>
      <c r="L344" s="390"/>
      <c r="M344" s="390"/>
      <c r="N344" s="390"/>
      <c r="O344" s="390"/>
      <c r="P344" s="390"/>
      <c r="Q344" s="390"/>
      <c r="R344" s="390"/>
      <c r="S344" s="390"/>
      <c r="T344" s="390"/>
      <c r="U344" s="390"/>
      <c r="V344" s="390"/>
      <c r="W344" s="390"/>
      <c r="X344" s="390"/>
      <c r="Y344" s="390"/>
    </row>
    <row r="345">
      <c r="A345" s="455"/>
      <c r="B345" s="456"/>
      <c r="C345" s="457"/>
      <c r="D345" s="456"/>
      <c r="E345" s="456"/>
      <c r="F345" s="456"/>
      <c r="G345" s="456"/>
      <c r="H345" s="458"/>
      <c r="I345" s="459"/>
      <c r="J345" s="390"/>
      <c r="K345" s="390"/>
      <c r="L345" s="390"/>
      <c r="M345" s="390"/>
      <c r="N345" s="390"/>
      <c r="O345" s="390"/>
      <c r="P345" s="390"/>
      <c r="Q345" s="390"/>
      <c r="R345" s="390"/>
      <c r="S345" s="390"/>
      <c r="T345" s="390"/>
      <c r="U345" s="390"/>
      <c r="V345" s="390"/>
      <c r="W345" s="390"/>
      <c r="X345" s="390"/>
      <c r="Y345" s="390"/>
    </row>
    <row r="346">
      <c r="A346" s="455"/>
      <c r="B346" s="456"/>
      <c r="C346" s="457"/>
      <c r="D346" s="456"/>
      <c r="E346" s="456"/>
      <c r="F346" s="456"/>
      <c r="G346" s="456"/>
      <c r="H346" s="458"/>
      <c r="I346" s="459"/>
      <c r="J346" s="390"/>
      <c r="K346" s="390"/>
      <c r="L346" s="390"/>
      <c r="M346" s="390"/>
      <c r="N346" s="390"/>
      <c r="O346" s="390"/>
      <c r="P346" s="390"/>
      <c r="Q346" s="390"/>
      <c r="R346" s="390"/>
      <c r="S346" s="390"/>
      <c r="T346" s="390"/>
      <c r="U346" s="390"/>
      <c r="V346" s="390"/>
      <c r="W346" s="390"/>
      <c r="X346" s="390"/>
      <c r="Y346" s="390"/>
    </row>
    <row r="347">
      <c r="A347" s="455"/>
      <c r="B347" s="456"/>
      <c r="C347" s="457"/>
      <c r="D347" s="456"/>
      <c r="E347" s="456"/>
      <c r="F347" s="456"/>
      <c r="G347" s="456"/>
      <c r="H347" s="458"/>
      <c r="I347" s="459"/>
      <c r="J347" s="390"/>
      <c r="K347" s="390"/>
      <c r="L347" s="390"/>
      <c r="M347" s="390"/>
      <c r="N347" s="390"/>
      <c r="O347" s="390"/>
      <c r="P347" s="390"/>
      <c r="Q347" s="390"/>
      <c r="R347" s="390"/>
      <c r="S347" s="390"/>
      <c r="T347" s="390"/>
      <c r="U347" s="390"/>
      <c r="V347" s="390"/>
      <c r="W347" s="390"/>
      <c r="X347" s="390"/>
      <c r="Y347" s="390"/>
    </row>
    <row r="348">
      <c r="A348" s="455"/>
      <c r="B348" s="456"/>
      <c r="C348" s="457"/>
      <c r="D348" s="456"/>
      <c r="E348" s="456"/>
      <c r="F348" s="456"/>
      <c r="G348" s="456"/>
      <c r="H348" s="458"/>
      <c r="I348" s="459"/>
      <c r="J348" s="390"/>
      <c r="K348" s="390"/>
      <c r="L348" s="390"/>
      <c r="M348" s="390"/>
      <c r="N348" s="390"/>
      <c r="O348" s="390"/>
      <c r="P348" s="390"/>
      <c r="Q348" s="390"/>
      <c r="R348" s="390"/>
      <c r="S348" s="390"/>
      <c r="T348" s="390"/>
      <c r="U348" s="390"/>
      <c r="V348" s="390"/>
      <c r="W348" s="390"/>
      <c r="X348" s="390"/>
      <c r="Y348" s="390"/>
    </row>
    <row r="349">
      <c r="A349" s="455"/>
      <c r="B349" s="456"/>
      <c r="C349" s="457"/>
      <c r="D349" s="456"/>
      <c r="E349" s="456"/>
      <c r="F349" s="456"/>
      <c r="G349" s="456"/>
      <c r="H349" s="458"/>
      <c r="I349" s="459"/>
      <c r="J349" s="390"/>
      <c r="K349" s="390"/>
      <c r="L349" s="390"/>
      <c r="M349" s="390"/>
      <c r="N349" s="390"/>
      <c r="O349" s="390"/>
      <c r="P349" s="390"/>
      <c r="Q349" s="390"/>
      <c r="R349" s="390"/>
      <c r="S349" s="390"/>
      <c r="T349" s="390"/>
      <c r="U349" s="390"/>
      <c r="V349" s="390"/>
      <c r="W349" s="390"/>
      <c r="X349" s="390"/>
      <c r="Y349" s="390"/>
    </row>
    <row r="350">
      <c r="A350" s="455"/>
      <c r="B350" s="456"/>
      <c r="C350" s="457"/>
      <c r="D350" s="456"/>
      <c r="E350" s="456"/>
      <c r="F350" s="456"/>
      <c r="G350" s="456"/>
      <c r="H350" s="458"/>
      <c r="I350" s="459"/>
      <c r="J350" s="390"/>
      <c r="K350" s="390"/>
      <c r="L350" s="390"/>
      <c r="M350" s="390"/>
      <c r="N350" s="390"/>
      <c r="O350" s="390"/>
      <c r="P350" s="390"/>
      <c r="Q350" s="390"/>
      <c r="R350" s="390"/>
      <c r="S350" s="390"/>
      <c r="T350" s="390"/>
      <c r="U350" s="390"/>
      <c r="V350" s="390"/>
      <c r="W350" s="390"/>
      <c r="X350" s="390"/>
      <c r="Y350" s="390"/>
    </row>
    <row r="351">
      <c r="A351" s="455"/>
      <c r="B351" s="456"/>
      <c r="C351" s="457"/>
      <c r="D351" s="456"/>
      <c r="E351" s="456"/>
      <c r="F351" s="456"/>
      <c r="G351" s="456"/>
      <c r="H351" s="458"/>
      <c r="I351" s="459"/>
      <c r="J351" s="390"/>
      <c r="K351" s="390"/>
      <c r="L351" s="390"/>
      <c r="M351" s="390"/>
      <c r="N351" s="390"/>
      <c r="O351" s="390"/>
      <c r="P351" s="390"/>
      <c r="Q351" s="390"/>
      <c r="R351" s="390"/>
      <c r="S351" s="390"/>
      <c r="T351" s="390"/>
      <c r="U351" s="390"/>
      <c r="V351" s="390"/>
      <c r="W351" s="390"/>
      <c r="X351" s="390"/>
      <c r="Y351" s="390"/>
    </row>
    <row r="352">
      <c r="A352" s="455"/>
      <c r="B352" s="456"/>
      <c r="C352" s="457"/>
      <c r="D352" s="456"/>
      <c r="E352" s="456"/>
      <c r="F352" s="456"/>
      <c r="G352" s="456"/>
      <c r="H352" s="458"/>
      <c r="I352" s="459"/>
      <c r="J352" s="390"/>
      <c r="K352" s="390"/>
      <c r="L352" s="390"/>
      <c r="M352" s="390"/>
      <c r="N352" s="390"/>
      <c r="O352" s="390"/>
      <c r="P352" s="390"/>
      <c r="Q352" s="390"/>
      <c r="R352" s="390"/>
      <c r="S352" s="390"/>
      <c r="T352" s="390"/>
      <c r="U352" s="390"/>
      <c r="V352" s="390"/>
      <c r="W352" s="390"/>
      <c r="X352" s="390"/>
      <c r="Y352" s="390"/>
    </row>
    <row r="353">
      <c r="A353" s="455"/>
      <c r="B353" s="456"/>
      <c r="C353" s="457"/>
      <c r="D353" s="456"/>
      <c r="E353" s="456"/>
      <c r="F353" s="456"/>
      <c r="G353" s="456"/>
      <c r="H353" s="458"/>
      <c r="I353" s="459"/>
      <c r="J353" s="390"/>
      <c r="K353" s="390"/>
      <c r="L353" s="390"/>
      <c r="M353" s="390"/>
      <c r="N353" s="390"/>
      <c r="O353" s="390"/>
      <c r="P353" s="390"/>
      <c r="Q353" s="390"/>
      <c r="R353" s="390"/>
      <c r="S353" s="390"/>
      <c r="T353" s="390"/>
      <c r="U353" s="390"/>
      <c r="V353" s="390"/>
      <c r="W353" s="390"/>
      <c r="X353" s="390"/>
      <c r="Y353" s="390"/>
    </row>
    <row r="354">
      <c r="A354" s="455"/>
      <c r="B354" s="456"/>
      <c r="C354" s="457"/>
      <c r="D354" s="456"/>
      <c r="E354" s="456"/>
      <c r="F354" s="456"/>
      <c r="G354" s="456"/>
      <c r="H354" s="458"/>
      <c r="I354" s="459"/>
      <c r="J354" s="390"/>
      <c r="K354" s="390"/>
      <c r="L354" s="390"/>
      <c r="M354" s="390"/>
      <c r="N354" s="390"/>
      <c r="O354" s="390"/>
      <c r="P354" s="390"/>
      <c r="Q354" s="390"/>
      <c r="R354" s="390"/>
      <c r="S354" s="390"/>
      <c r="T354" s="390"/>
      <c r="U354" s="390"/>
      <c r="V354" s="390"/>
      <c r="W354" s="390"/>
      <c r="X354" s="390"/>
      <c r="Y354" s="390"/>
    </row>
    <row r="355">
      <c r="A355" s="455"/>
      <c r="B355" s="456"/>
      <c r="C355" s="457"/>
      <c r="D355" s="456"/>
      <c r="E355" s="456"/>
      <c r="F355" s="456"/>
      <c r="G355" s="456"/>
      <c r="H355" s="458"/>
      <c r="I355" s="459"/>
      <c r="J355" s="390"/>
      <c r="K355" s="390"/>
      <c r="L355" s="390"/>
      <c r="M355" s="390"/>
      <c r="N355" s="390"/>
      <c r="O355" s="390"/>
      <c r="P355" s="390"/>
      <c r="Q355" s="390"/>
      <c r="R355" s="390"/>
      <c r="S355" s="390"/>
      <c r="T355" s="390"/>
      <c r="U355" s="390"/>
      <c r="V355" s="390"/>
      <c r="W355" s="390"/>
      <c r="X355" s="390"/>
      <c r="Y355" s="390"/>
    </row>
    <row r="356">
      <c r="A356" s="455"/>
      <c r="B356" s="456"/>
      <c r="C356" s="457"/>
      <c r="D356" s="456"/>
      <c r="E356" s="456"/>
      <c r="F356" s="456"/>
      <c r="G356" s="456"/>
      <c r="H356" s="458"/>
      <c r="I356" s="459"/>
      <c r="J356" s="390"/>
      <c r="K356" s="390"/>
      <c r="L356" s="390"/>
      <c r="M356" s="390"/>
      <c r="N356" s="390"/>
      <c r="O356" s="390"/>
      <c r="P356" s="390"/>
      <c r="Q356" s="390"/>
      <c r="R356" s="390"/>
      <c r="S356" s="390"/>
      <c r="T356" s="390"/>
      <c r="U356" s="390"/>
      <c r="V356" s="390"/>
      <c r="W356" s="390"/>
      <c r="X356" s="390"/>
      <c r="Y356" s="390"/>
    </row>
    <row r="357">
      <c r="A357" s="455"/>
      <c r="B357" s="456"/>
      <c r="C357" s="457"/>
      <c r="D357" s="456"/>
      <c r="E357" s="456"/>
      <c r="F357" s="456"/>
      <c r="G357" s="456"/>
      <c r="H357" s="458"/>
      <c r="I357" s="459"/>
      <c r="J357" s="390"/>
      <c r="K357" s="390"/>
      <c r="L357" s="390"/>
      <c r="M357" s="390"/>
      <c r="N357" s="390"/>
      <c r="O357" s="390"/>
      <c r="P357" s="390"/>
      <c r="Q357" s="390"/>
      <c r="R357" s="390"/>
      <c r="S357" s="390"/>
      <c r="T357" s="390"/>
      <c r="U357" s="390"/>
      <c r="V357" s="390"/>
      <c r="W357" s="390"/>
      <c r="X357" s="390"/>
      <c r="Y357" s="390"/>
    </row>
    <row r="358">
      <c r="A358" s="455"/>
      <c r="B358" s="456"/>
      <c r="C358" s="457"/>
      <c r="D358" s="456"/>
      <c r="E358" s="456"/>
      <c r="F358" s="456"/>
      <c r="G358" s="456"/>
      <c r="H358" s="458"/>
      <c r="I358" s="459"/>
      <c r="J358" s="390"/>
      <c r="K358" s="390"/>
      <c r="L358" s="390"/>
      <c r="M358" s="390"/>
      <c r="N358" s="390"/>
      <c r="O358" s="390"/>
      <c r="P358" s="390"/>
      <c r="Q358" s="390"/>
      <c r="R358" s="390"/>
      <c r="S358" s="390"/>
      <c r="T358" s="390"/>
      <c r="U358" s="390"/>
      <c r="V358" s="390"/>
      <c r="W358" s="390"/>
      <c r="X358" s="390"/>
      <c r="Y358" s="390"/>
    </row>
    <row r="359">
      <c r="A359" s="455"/>
      <c r="B359" s="456"/>
      <c r="C359" s="457"/>
      <c r="D359" s="456"/>
      <c r="E359" s="456"/>
      <c r="F359" s="456"/>
      <c r="G359" s="456"/>
      <c r="H359" s="458"/>
      <c r="I359" s="459"/>
      <c r="J359" s="390"/>
      <c r="K359" s="390"/>
      <c r="L359" s="390"/>
      <c r="M359" s="390"/>
      <c r="N359" s="390"/>
      <c r="O359" s="390"/>
      <c r="P359" s="390"/>
      <c r="Q359" s="390"/>
      <c r="R359" s="390"/>
      <c r="S359" s="390"/>
      <c r="T359" s="390"/>
      <c r="U359" s="390"/>
      <c r="V359" s="390"/>
      <c r="W359" s="390"/>
      <c r="X359" s="390"/>
      <c r="Y359" s="390"/>
    </row>
    <row r="360">
      <c r="A360" s="455"/>
      <c r="B360" s="456"/>
      <c r="C360" s="457"/>
      <c r="D360" s="456"/>
      <c r="E360" s="456"/>
      <c r="F360" s="456"/>
      <c r="G360" s="456"/>
      <c r="H360" s="458"/>
      <c r="I360" s="459"/>
      <c r="J360" s="390"/>
      <c r="K360" s="390"/>
      <c r="L360" s="390"/>
      <c r="M360" s="390"/>
      <c r="N360" s="390"/>
      <c r="O360" s="390"/>
      <c r="P360" s="390"/>
      <c r="Q360" s="390"/>
      <c r="R360" s="390"/>
      <c r="S360" s="390"/>
      <c r="T360" s="390"/>
      <c r="U360" s="390"/>
      <c r="V360" s="390"/>
      <c r="W360" s="390"/>
      <c r="X360" s="390"/>
      <c r="Y360" s="390"/>
    </row>
    <row r="361">
      <c r="A361" s="455"/>
      <c r="B361" s="456"/>
      <c r="C361" s="457"/>
      <c r="D361" s="456"/>
      <c r="E361" s="456"/>
      <c r="F361" s="456"/>
      <c r="G361" s="456"/>
      <c r="H361" s="458"/>
      <c r="I361" s="459"/>
      <c r="J361" s="390"/>
      <c r="K361" s="390"/>
      <c r="L361" s="390"/>
      <c r="M361" s="390"/>
      <c r="N361" s="390"/>
      <c r="O361" s="390"/>
      <c r="P361" s="390"/>
      <c r="Q361" s="390"/>
      <c r="R361" s="390"/>
      <c r="S361" s="390"/>
      <c r="T361" s="390"/>
      <c r="U361" s="390"/>
      <c r="V361" s="390"/>
      <c r="W361" s="390"/>
      <c r="X361" s="390"/>
      <c r="Y361" s="390"/>
    </row>
    <row r="362">
      <c r="A362" s="455"/>
      <c r="B362" s="456"/>
      <c r="C362" s="457"/>
      <c r="D362" s="456"/>
      <c r="E362" s="456"/>
      <c r="F362" s="456"/>
      <c r="G362" s="456"/>
      <c r="H362" s="458"/>
      <c r="I362" s="459"/>
      <c r="J362" s="390"/>
      <c r="K362" s="390"/>
      <c r="L362" s="390"/>
      <c r="M362" s="390"/>
      <c r="N362" s="390"/>
      <c r="O362" s="390"/>
      <c r="P362" s="390"/>
      <c r="Q362" s="390"/>
      <c r="R362" s="390"/>
      <c r="S362" s="390"/>
      <c r="T362" s="390"/>
      <c r="U362" s="390"/>
      <c r="V362" s="390"/>
      <c r="W362" s="390"/>
      <c r="X362" s="390"/>
      <c r="Y362" s="390"/>
    </row>
    <row r="363">
      <c r="A363" s="455"/>
      <c r="B363" s="456"/>
      <c r="C363" s="457"/>
      <c r="D363" s="456"/>
      <c r="E363" s="456"/>
      <c r="F363" s="456"/>
      <c r="G363" s="456"/>
      <c r="H363" s="458"/>
      <c r="I363" s="459"/>
      <c r="J363" s="390"/>
      <c r="K363" s="390"/>
      <c r="L363" s="390"/>
      <c r="M363" s="390"/>
      <c r="N363" s="390"/>
      <c r="O363" s="390"/>
      <c r="P363" s="390"/>
      <c r="Q363" s="390"/>
      <c r="R363" s="390"/>
      <c r="S363" s="390"/>
      <c r="T363" s="390"/>
      <c r="U363" s="390"/>
      <c r="V363" s="390"/>
      <c r="W363" s="390"/>
      <c r="X363" s="390"/>
      <c r="Y363" s="390"/>
    </row>
    <row r="364">
      <c r="A364" s="455"/>
      <c r="B364" s="456"/>
      <c r="C364" s="457"/>
      <c r="D364" s="456"/>
      <c r="E364" s="456"/>
      <c r="F364" s="456"/>
      <c r="G364" s="456"/>
      <c r="H364" s="458"/>
      <c r="I364" s="459"/>
      <c r="J364" s="390"/>
      <c r="K364" s="390"/>
      <c r="L364" s="390"/>
      <c r="M364" s="390"/>
      <c r="N364" s="390"/>
      <c r="O364" s="390"/>
      <c r="P364" s="390"/>
      <c r="Q364" s="390"/>
      <c r="R364" s="390"/>
      <c r="S364" s="390"/>
      <c r="T364" s="390"/>
      <c r="U364" s="390"/>
      <c r="V364" s="390"/>
      <c r="W364" s="390"/>
      <c r="X364" s="390"/>
      <c r="Y364" s="390"/>
    </row>
    <row r="365">
      <c r="A365" s="455"/>
      <c r="B365" s="456"/>
      <c r="C365" s="457"/>
      <c r="D365" s="456"/>
      <c r="E365" s="456"/>
      <c r="F365" s="456"/>
      <c r="G365" s="456"/>
      <c r="H365" s="458"/>
      <c r="I365" s="459"/>
      <c r="J365" s="390"/>
      <c r="K365" s="390"/>
      <c r="L365" s="390"/>
      <c r="M365" s="390"/>
      <c r="N365" s="390"/>
      <c r="O365" s="390"/>
      <c r="P365" s="390"/>
      <c r="Q365" s="390"/>
      <c r="R365" s="390"/>
      <c r="S365" s="390"/>
      <c r="T365" s="390"/>
      <c r="U365" s="390"/>
      <c r="V365" s="390"/>
      <c r="W365" s="390"/>
      <c r="X365" s="390"/>
      <c r="Y365" s="390"/>
    </row>
    <row r="366">
      <c r="A366" s="455"/>
      <c r="B366" s="456"/>
      <c r="C366" s="457"/>
      <c r="D366" s="456"/>
      <c r="E366" s="456"/>
      <c r="F366" s="456"/>
      <c r="G366" s="456"/>
      <c r="H366" s="458"/>
      <c r="I366" s="459"/>
      <c r="J366" s="390"/>
      <c r="K366" s="390"/>
      <c r="L366" s="390"/>
      <c r="M366" s="390"/>
      <c r="N366" s="390"/>
      <c r="O366" s="390"/>
      <c r="P366" s="390"/>
      <c r="Q366" s="390"/>
      <c r="R366" s="390"/>
      <c r="S366" s="390"/>
      <c r="T366" s="390"/>
      <c r="U366" s="390"/>
      <c r="V366" s="390"/>
      <c r="W366" s="390"/>
      <c r="X366" s="390"/>
      <c r="Y366" s="390"/>
    </row>
    <row r="367">
      <c r="A367" s="455"/>
      <c r="B367" s="456"/>
      <c r="C367" s="457"/>
      <c r="D367" s="456"/>
      <c r="E367" s="456"/>
      <c r="F367" s="456"/>
      <c r="G367" s="456"/>
      <c r="H367" s="458"/>
      <c r="I367" s="459"/>
      <c r="J367" s="390"/>
      <c r="K367" s="390"/>
      <c r="L367" s="390"/>
      <c r="M367" s="390"/>
      <c r="N367" s="390"/>
      <c r="O367" s="390"/>
      <c r="P367" s="390"/>
      <c r="Q367" s="390"/>
      <c r="R367" s="390"/>
      <c r="S367" s="390"/>
      <c r="T367" s="390"/>
      <c r="U367" s="390"/>
      <c r="V367" s="390"/>
      <c r="W367" s="390"/>
      <c r="X367" s="390"/>
      <c r="Y367" s="390"/>
    </row>
    <row r="368">
      <c r="A368" s="455"/>
      <c r="B368" s="456"/>
      <c r="C368" s="457"/>
      <c r="D368" s="456"/>
      <c r="E368" s="456"/>
      <c r="F368" s="456"/>
      <c r="G368" s="456"/>
      <c r="H368" s="458"/>
      <c r="I368" s="459"/>
      <c r="J368" s="390"/>
      <c r="K368" s="390"/>
      <c r="L368" s="390"/>
      <c r="M368" s="390"/>
      <c r="N368" s="390"/>
      <c r="O368" s="390"/>
      <c r="P368" s="390"/>
      <c r="Q368" s="390"/>
      <c r="R368" s="390"/>
      <c r="S368" s="390"/>
      <c r="T368" s="390"/>
      <c r="U368" s="390"/>
      <c r="V368" s="390"/>
      <c r="W368" s="390"/>
      <c r="X368" s="390"/>
      <c r="Y368" s="390"/>
    </row>
    <row r="369">
      <c r="A369" s="455"/>
      <c r="B369" s="456"/>
      <c r="C369" s="457"/>
      <c r="D369" s="456"/>
      <c r="E369" s="456"/>
      <c r="F369" s="456"/>
      <c r="G369" s="456"/>
      <c r="H369" s="458"/>
      <c r="I369" s="459"/>
      <c r="J369" s="390"/>
      <c r="K369" s="390"/>
      <c r="L369" s="390"/>
      <c r="M369" s="390"/>
      <c r="N369" s="390"/>
      <c r="O369" s="390"/>
      <c r="P369" s="390"/>
      <c r="Q369" s="390"/>
      <c r="R369" s="390"/>
      <c r="S369" s="390"/>
      <c r="T369" s="390"/>
      <c r="U369" s="390"/>
      <c r="V369" s="390"/>
      <c r="W369" s="390"/>
      <c r="X369" s="390"/>
      <c r="Y369" s="390"/>
    </row>
    <row r="370">
      <c r="A370" s="455"/>
      <c r="B370" s="456"/>
      <c r="C370" s="457"/>
      <c r="D370" s="456"/>
      <c r="E370" s="456"/>
      <c r="F370" s="456"/>
      <c r="G370" s="456"/>
      <c r="H370" s="458"/>
      <c r="I370" s="459"/>
      <c r="J370" s="390"/>
      <c r="K370" s="390"/>
      <c r="L370" s="390"/>
      <c r="M370" s="390"/>
      <c r="N370" s="390"/>
      <c r="O370" s="390"/>
      <c r="P370" s="390"/>
      <c r="Q370" s="390"/>
      <c r="R370" s="390"/>
      <c r="S370" s="390"/>
      <c r="T370" s="390"/>
      <c r="U370" s="390"/>
      <c r="V370" s="390"/>
      <c r="W370" s="390"/>
      <c r="X370" s="390"/>
      <c r="Y370" s="390"/>
    </row>
    <row r="371">
      <c r="A371" s="455"/>
      <c r="B371" s="456"/>
      <c r="C371" s="457"/>
      <c r="D371" s="456"/>
      <c r="E371" s="456"/>
      <c r="F371" s="456"/>
      <c r="G371" s="456"/>
      <c r="H371" s="458"/>
      <c r="I371" s="459"/>
      <c r="J371" s="390"/>
      <c r="K371" s="390"/>
      <c r="L371" s="390"/>
      <c r="M371" s="390"/>
      <c r="N371" s="390"/>
      <c r="O371" s="390"/>
      <c r="P371" s="390"/>
      <c r="Q371" s="390"/>
      <c r="R371" s="390"/>
      <c r="S371" s="390"/>
      <c r="T371" s="390"/>
      <c r="U371" s="390"/>
      <c r="V371" s="390"/>
      <c r="W371" s="390"/>
      <c r="X371" s="390"/>
      <c r="Y371" s="390"/>
    </row>
    <row r="372">
      <c r="A372" s="455"/>
      <c r="B372" s="456"/>
      <c r="C372" s="457"/>
      <c r="D372" s="456"/>
      <c r="E372" s="456"/>
      <c r="F372" s="456"/>
      <c r="G372" s="456"/>
      <c r="H372" s="458"/>
      <c r="I372" s="459"/>
      <c r="J372" s="390"/>
      <c r="K372" s="390"/>
      <c r="L372" s="390"/>
      <c r="M372" s="390"/>
      <c r="N372" s="390"/>
      <c r="O372" s="390"/>
      <c r="P372" s="390"/>
      <c r="Q372" s="390"/>
      <c r="R372" s="390"/>
      <c r="S372" s="390"/>
      <c r="T372" s="390"/>
      <c r="U372" s="390"/>
      <c r="V372" s="390"/>
      <c r="W372" s="390"/>
      <c r="X372" s="390"/>
      <c r="Y372" s="390"/>
    </row>
    <row r="373">
      <c r="A373" s="455"/>
      <c r="B373" s="456"/>
      <c r="C373" s="457"/>
      <c r="D373" s="456"/>
      <c r="E373" s="456"/>
      <c r="F373" s="456"/>
      <c r="G373" s="456"/>
      <c r="H373" s="458"/>
      <c r="I373" s="459"/>
      <c r="J373" s="390"/>
      <c r="K373" s="390"/>
      <c r="L373" s="390"/>
      <c r="M373" s="390"/>
      <c r="N373" s="390"/>
      <c r="O373" s="390"/>
      <c r="P373" s="390"/>
      <c r="Q373" s="390"/>
      <c r="R373" s="390"/>
      <c r="S373" s="390"/>
      <c r="T373" s="390"/>
      <c r="U373" s="390"/>
      <c r="V373" s="390"/>
      <c r="W373" s="390"/>
      <c r="X373" s="390"/>
      <c r="Y373" s="390"/>
    </row>
    <row r="374">
      <c r="A374" s="455"/>
      <c r="B374" s="456"/>
      <c r="C374" s="457"/>
      <c r="D374" s="456"/>
      <c r="E374" s="456"/>
      <c r="F374" s="456"/>
      <c r="G374" s="456"/>
      <c r="H374" s="458"/>
      <c r="I374" s="459"/>
      <c r="J374" s="390"/>
      <c r="K374" s="390"/>
      <c r="L374" s="390"/>
      <c r="M374" s="390"/>
      <c r="N374" s="390"/>
      <c r="O374" s="390"/>
      <c r="P374" s="390"/>
      <c r="Q374" s="390"/>
      <c r="R374" s="390"/>
      <c r="S374" s="390"/>
      <c r="T374" s="390"/>
      <c r="U374" s="390"/>
      <c r="V374" s="390"/>
      <c r="W374" s="390"/>
      <c r="X374" s="390"/>
      <c r="Y374" s="390"/>
    </row>
    <row r="375">
      <c r="A375" s="455"/>
      <c r="B375" s="456"/>
      <c r="C375" s="457"/>
      <c r="D375" s="456"/>
      <c r="E375" s="456"/>
      <c r="F375" s="456"/>
      <c r="G375" s="456"/>
      <c r="H375" s="458"/>
      <c r="I375" s="459"/>
      <c r="J375" s="390"/>
      <c r="K375" s="390"/>
      <c r="L375" s="390"/>
      <c r="M375" s="390"/>
      <c r="N375" s="390"/>
      <c r="O375" s="390"/>
      <c r="P375" s="390"/>
      <c r="Q375" s="390"/>
      <c r="R375" s="390"/>
      <c r="S375" s="390"/>
      <c r="T375" s="390"/>
      <c r="U375" s="390"/>
      <c r="V375" s="390"/>
      <c r="W375" s="390"/>
      <c r="X375" s="390"/>
      <c r="Y375" s="390"/>
    </row>
    <row r="376">
      <c r="A376" s="455"/>
      <c r="B376" s="456"/>
      <c r="C376" s="457"/>
      <c r="D376" s="456"/>
      <c r="E376" s="456"/>
      <c r="F376" s="456"/>
      <c r="G376" s="456"/>
      <c r="H376" s="458"/>
      <c r="I376" s="459"/>
      <c r="J376" s="390"/>
      <c r="K376" s="390"/>
      <c r="L376" s="390"/>
      <c r="M376" s="390"/>
      <c r="N376" s="390"/>
      <c r="O376" s="390"/>
      <c r="P376" s="390"/>
      <c r="Q376" s="390"/>
      <c r="R376" s="390"/>
      <c r="S376" s="390"/>
      <c r="T376" s="390"/>
      <c r="U376" s="390"/>
      <c r="V376" s="390"/>
      <c r="W376" s="390"/>
      <c r="X376" s="390"/>
      <c r="Y376" s="390"/>
    </row>
    <row r="377">
      <c r="A377" s="455"/>
      <c r="B377" s="456"/>
      <c r="C377" s="457"/>
      <c r="D377" s="456"/>
      <c r="E377" s="456"/>
      <c r="F377" s="456"/>
      <c r="G377" s="456"/>
      <c r="H377" s="458"/>
      <c r="I377" s="459"/>
      <c r="J377" s="390"/>
      <c r="K377" s="390"/>
      <c r="L377" s="390"/>
      <c r="M377" s="390"/>
      <c r="N377" s="390"/>
      <c r="O377" s="390"/>
      <c r="P377" s="390"/>
      <c r="Q377" s="390"/>
      <c r="R377" s="390"/>
      <c r="S377" s="390"/>
      <c r="T377" s="390"/>
      <c r="U377" s="390"/>
      <c r="V377" s="390"/>
      <c r="W377" s="390"/>
      <c r="X377" s="390"/>
      <c r="Y377" s="390"/>
    </row>
    <row r="378">
      <c r="A378" s="455"/>
      <c r="B378" s="456"/>
      <c r="C378" s="457"/>
      <c r="D378" s="456"/>
      <c r="E378" s="456"/>
      <c r="F378" s="456"/>
      <c r="G378" s="456"/>
      <c r="H378" s="458"/>
      <c r="I378" s="459"/>
      <c r="J378" s="390"/>
      <c r="K378" s="390"/>
      <c r="L378" s="390"/>
      <c r="M378" s="390"/>
      <c r="N378" s="390"/>
      <c r="O378" s="390"/>
      <c r="P378" s="390"/>
      <c r="Q378" s="390"/>
      <c r="R378" s="390"/>
      <c r="S378" s="390"/>
      <c r="T378" s="390"/>
      <c r="U378" s="390"/>
      <c r="V378" s="390"/>
      <c r="W378" s="390"/>
      <c r="X378" s="390"/>
      <c r="Y378" s="390"/>
    </row>
    <row r="379">
      <c r="A379" s="455"/>
      <c r="B379" s="456"/>
      <c r="C379" s="457"/>
      <c r="D379" s="456"/>
      <c r="E379" s="456"/>
      <c r="F379" s="456"/>
      <c r="G379" s="456"/>
      <c r="H379" s="458"/>
      <c r="I379" s="459"/>
      <c r="J379" s="390"/>
      <c r="K379" s="390"/>
      <c r="L379" s="390"/>
      <c r="M379" s="390"/>
      <c r="N379" s="390"/>
      <c r="O379" s="390"/>
      <c r="P379" s="390"/>
      <c r="Q379" s="390"/>
      <c r="R379" s="390"/>
      <c r="S379" s="390"/>
      <c r="T379" s="390"/>
      <c r="U379" s="390"/>
      <c r="V379" s="390"/>
      <c r="W379" s="390"/>
      <c r="X379" s="390"/>
      <c r="Y379" s="390"/>
    </row>
    <row r="380">
      <c r="A380" s="455"/>
      <c r="B380" s="456"/>
      <c r="C380" s="457"/>
      <c r="D380" s="456"/>
      <c r="E380" s="456"/>
      <c r="F380" s="456"/>
      <c r="G380" s="456"/>
      <c r="H380" s="458"/>
      <c r="I380" s="459"/>
      <c r="J380" s="390"/>
      <c r="K380" s="390"/>
      <c r="L380" s="390"/>
      <c r="M380" s="390"/>
      <c r="N380" s="390"/>
      <c r="O380" s="390"/>
      <c r="P380" s="390"/>
      <c r="Q380" s="390"/>
      <c r="R380" s="390"/>
      <c r="S380" s="390"/>
      <c r="T380" s="390"/>
      <c r="U380" s="390"/>
      <c r="V380" s="390"/>
      <c r="W380" s="390"/>
      <c r="X380" s="390"/>
      <c r="Y380" s="390"/>
    </row>
    <row r="381">
      <c r="A381" s="455"/>
      <c r="B381" s="456"/>
      <c r="C381" s="457"/>
      <c r="D381" s="456"/>
      <c r="E381" s="456"/>
      <c r="F381" s="456"/>
      <c r="G381" s="456"/>
      <c r="H381" s="458"/>
      <c r="I381" s="459"/>
      <c r="J381" s="390"/>
      <c r="K381" s="390"/>
      <c r="L381" s="390"/>
      <c r="M381" s="390"/>
      <c r="N381" s="390"/>
      <c r="O381" s="390"/>
      <c r="P381" s="390"/>
      <c r="Q381" s="390"/>
      <c r="R381" s="390"/>
      <c r="S381" s="390"/>
      <c r="T381" s="390"/>
      <c r="U381" s="390"/>
      <c r="V381" s="390"/>
      <c r="W381" s="390"/>
      <c r="X381" s="390"/>
      <c r="Y381" s="390"/>
    </row>
    <row r="382">
      <c r="A382" s="455"/>
      <c r="B382" s="456"/>
      <c r="C382" s="457"/>
      <c r="D382" s="456"/>
      <c r="E382" s="456"/>
      <c r="F382" s="456"/>
      <c r="G382" s="456"/>
      <c r="H382" s="458"/>
      <c r="I382" s="459"/>
      <c r="J382" s="390"/>
      <c r="K382" s="390"/>
      <c r="L382" s="390"/>
      <c r="M382" s="390"/>
      <c r="N382" s="390"/>
      <c r="O382" s="390"/>
      <c r="P382" s="390"/>
      <c r="Q382" s="390"/>
      <c r="R382" s="390"/>
      <c r="S382" s="390"/>
      <c r="T382" s="390"/>
      <c r="U382" s="390"/>
      <c r="V382" s="390"/>
      <c r="W382" s="390"/>
      <c r="X382" s="390"/>
      <c r="Y382" s="390"/>
    </row>
    <row r="383">
      <c r="A383" s="455"/>
      <c r="B383" s="456"/>
      <c r="C383" s="457"/>
      <c r="D383" s="456"/>
      <c r="E383" s="456"/>
      <c r="F383" s="456"/>
      <c r="G383" s="456"/>
      <c r="H383" s="458"/>
      <c r="I383" s="459"/>
      <c r="J383" s="390"/>
      <c r="K383" s="390"/>
      <c r="L383" s="390"/>
      <c r="M383" s="390"/>
      <c r="N383" s="390"/>
      <c r="O383" s="390"/>
      <c r="P383" s="390"/>
      <c r="Q383" s="390"/>
      <c r="R383" s="390"/>
      <c r="S383" s="390"/>
      <c r="T383" s="390"/>
      <c r="U383" s="390"/>
      <c r="V383" s="390"/>
      <c r="W383" s="390"/>
      <c r="X383" s="390"/>
      <c r="Y383" s="390"/>
    </row>
    <row r="384">
      <c r="A384" s="455"/>
      <c r="B384" s="456"/>
      <c r="C384" s="457"/>
      <c r="D384" s="456"/>
      <c r="E384" s="456"/>
      <c r="F384" s="456"/>
      <c r="G384" s="456"/>
      <c r="H384" s="458"/>
      <c r="I384" s="459"/>
      <c r="J384" s="390"/>
      <c r="K384" s="390"/>
      <c r="L384" s="390"/>
      <c r="M384" s="390"/>
      <c r="N384" s="390"/>
      <c r="O384" s="390"/>
      <c r="P384" s="390"/>
      <c r="Q384" s="390"/>
      <c r="R384" s="390"/>
      <c r="S384" s="390"/>
      <c r="T384" s="390"/>
      <c r="U384" s="390"/>
      <c r="V384" s="390"/>
      <c r="W384" s="390"/>
      <c r="X384" s="390"/>
      <c r="Y384" s="390"/>
    </row>
    <row r="385">
      <c r="A385" s="455"/>
      <c r="B385" s="456"/>
      <c r="C385" s="457"/>
      <c r="D385" s="456"/>
      <c r="E385" s="456"/>
      <c r="F385" s="456"/>
      <c r="G385" s="456"/>
      <c r="H385" s="458"/>
      <c r="I385" s="459"/>
      <c r="J385" s="390"/>
      <c r="K385" s="390"/>
      <c r="L385" s="390"/>
      <c r="M385" s="390"/>
      <c r="N385" s="390"/>
      <c r="O385" s="390"/>
      <c r="P385" s="390"/>
      <c r="Q385" s="390"/>
      <c r="R385" s="390"/>
      <c r="S385" s="390"/>
      <c r="T385" s="390"/>
      <c r="U385" s="390"/>
      <c r="V385" s="390"/>
      <c r="W385" s="390"/>
      <c r="X385" s="390"/>
      <c r="Y385" s="390"/>
    </row>
    <row r="386">
      <c r="A386" s="455"/>
      <c r="B386" s="456"/>
      <c r="C386" s="457"/>
      <c r="D386" s="456"/>
      <c r="E386" s="456"/>
      <c r="F386" s="456"/>
      <c r="G386" s="456"/>
      <c r="H386" s="458"/>
      <c r="I386" s="459"/>
      <c r="J386" s="390"/>
      <c r="K386" s="390"/>
      <c r="L386" s="390"/>
      <c r="M386" s="390"/>
      <c r="N386" s="390"/>
      <c r="O386" s="390"/>
      <c r="P386" s="390"/>
      <c r="Q386" s="390"/>
      <c r="R386" s="390"/>
      <c r="S386" s="390"/>
      <c r="T386" s="390"/>
      <c r="U386" s="390"/>
      <c r="V386" s="390"/>
      <c r="W386" s="390"/>
      <c r="X386" s="390"/>
      <c r="Y386" s="390"/>
    </row>
    <row r="387">
      <c r="A387" s="455"/>
      <c r="B387" s="456"/>
      <c r="C387" s="457"/>
      <c r="D387" s="456"/>
      <c r="E387" s="456"/>
      <c r="F387" s="456"/>
      <c r="G387" s="456"/>
      <c r="H387" s="458"/>
      <c r="I387" s="459"/>
      <c r="J387" s="390"/>
      <c r="K387" s="390"/>
      <c r="L387" s="390"/>
      <c r="M387" s="390"/>
      <c r="N387" s="390"/>
      <c r="O387" s="390"/>
      <c r="P387" s="390"/>
      <c r="Q387" s="390"/>
      <c r="R387" s="390"/>
      <c r="S387" s="390"/>
      <c r="T387" s="390"/>
      <c r="U387" s="390"/>
      <c r="V387" s="390"/>
      <c r="W387" s="390"/>
      <c r="X387" s="390"/>
      <c r="Y387" s="390"/>
    </row>
    <row r="388">
      <c r="A388" s="455"/>
      <c r="B388" s="456"/>
      <c r="C388" s="457"/>
      <c r="D388" s="456"/>
      <c r="E388" s="456"/>
      <c r="F388" s="456"/>
      <c r="G388" s="456"/>
      <c r="H388" s="458"/>
      <c r="I388" s="459"/>
      <c r="J388" s="390"/>
      <c r="K388" s="390"/>
      <c r="L388" s="390"/>
      <c r="M388" s="390"/>
      <c r="N388" s="390"/>
      <c r="O388" s="390"/>
      <c r="P388" s="390"/>
      <c r="Q388" s="390"/>
      <c r="R388" s="390"/>
      <c r="S388" s="390"/>
      <c r="T388" s="390"/>
      <c r="U388" s="390"/>
      <c r="V388" s="390"/>
      <c r="W388" s="390"/>
      <c r="X388" s="390"/>
      <c r="Y388" s="390"/>
    </row>
    <row r="389">
      <c r="A389" s="455"/>
      <c r="B389" s="456"/>
      <c r="C389" s="457"/>
      <c r="D389" s="456"/>
      <c r="E389" s="456"/>
      <c r="F389" s="456"/>
      <c r="G389" s="456"/>
      <c r="H389" s="458"/>
      <c r="I389" s="459"/>
      <c r="J389" s="390"/>
      <c r="K389" s="390"/>
      <c r="L389" s="390"/>
      <c r="M389" s="390"/>
      <c r="N389" s="390"/>
      <c r="O389" s="390"/>
      <c r="P389" s="390"/>
      <c r="Q389" s="390"/>
      <c r="R389" s="390"/>
      <c r="S389" s="390"/>
      <c r="T389" s="390"/>
      <c r="U389" s="390"/>
      <c r="V389" s="390"/>
      <c r="W389" s="390"/>
      <c r="X389" s="390"/>
      <c r="Y389" s="390"/>
    </row>
    <row r="390">
      <c r="A390" s="455"/>
      <c r="B390" s="456"/>
      <c r="C390" s="457"/>
      <c r="D390" s="456"/>
      <c r="E390" s="456"/>
      <c r="F390" s="456"/>
      <c r="G390" s="456"/>
      <c r="H390" s="458"/>
      <c r="I390" s="459"/>
      <c r="J390" s="390"/>
      <c r="K390" s="390"/>
      <c r="L390" s="390"/>
      <c r="M390" s="390"/>
      <c r="N390" s="390"/>
      <c r="O390" s="390"/>
      <c r="P390" s="390"/>
      <c r="Q390" s="390"/>
      <c r="R390" s="390"/>
      <c r="S390" s="390"/>
      <c r="T390" s="390"/>
      <c r="U390" s="390"/>
      <c r="V390" s="390"/>
      <c r="W390" s="390"/>
      <c r="X390" s="390"/>
      <c r="Y390" s="390"/>
    </row>
    <row r="391">
      <c r="A391" s="455"/>
      <c r="B391" s="456"/>
      <c r="C391" s="457"/>
      <c r="D391" s="456"/>
      <c r="E391" s="456"/>
      <c r="F391" s="456"/>
      <c r="G391" s="456"/>
      <c r="H391" s="458"/>
      <c r="I391" s="459"/>
      <c r="J391" s="390"/>
      <c r="K391" s="390"/>
      <c r="L391" s="390"/>
      <c r="M391" s="390"/>
      <c r="N391" s="390"/>
      <c r="O391" s="390"/>
      <c r="P391" s="390"/>
      <c r="Q391" s="390"/>
      <c r="R391" s="390"/>
      <c r="S391" s="390"/>
      <c r="T391" s="390"/>
      <c r="U391" s="390"/>
      <c r="V391" s="390"/>
      <c r="W391" s="390"/>
      <c r="X391" s="390"/>
      <c r="Y391" s="390"/>
    </row>
    <row r="392">
      <c r="A392" s="455"/>
      <c r="B392" s="456"/>
      <c r="C392" s="457"/>
      <c r="D392" s="456"/>
      <c r="E392" s="456"/>
      <c r="F392" s="456"/>
      <c r="G392" s="456"/>
      <c r="H392" s="458"/>
      <c r="I392" s="459"/>
      <c r="J392" s="390"/>
      <c r="K392" s="390"/>
      <c r="L392" s="390"/>
      <c r="M392" s="390"/>
      <c r="N392" s="390"/>
      <c r="O392" s="390"/>
      <c r="P392" s="390"/>
      <c r="Q392" s="390"/>
      <c r="R392" s="390"/>
      <c r="S392" s="390"/>
      <c r="T392" s="390"/>
      <c r="U392" s="390"/>
      <c r="V392" s="390"/>
      <c r="W392" s="390"/>
      <c r="X392" s="390"/>
      <c r="Y392" s="390"/>
    </row>
    <row r="393">
      <c r="A393" s="455"/>
      <c r="B393" s="456"/>
      <c r="C393" s="457"/>
      <c r="D393" s="456"/>
      <c r="E393" s="456"/>
      <c r="F393" s="456"/>
      <c r="G393" s="456"/>
      <c r="H393" s="458"/>
      <c r="I393" s="459"/>
      <c r="J393" s="390"/>
      <c r="K393" s="390"/>
      <c r="L393" s="390"/>
      <c r="M393" s="390"/>
      <c r="N393" s="390"/>
      <c r="O393" s="390"/>
      <c r="P393" s="390"/>
      <c r="Q393" s="390"/>
      <c r="R393" s="390"/>
      <c r="S393" s="390"/>
      <c r="T393" s="390"/>
      <c r="U393" s="390"/>
      <c r="V393" s="390"/>
      <c r="W393" s="390"/>
      <c r="X393" s="390"/>
      <c r="Y393" s="390"/>
    </row>
    <row r="394">
      <c r="A394" s="455"/>
      <c r="B394" s="456"/>
      <c r="C394" s="457"/>
      <c r="D394" s="456"/>
      <c r="E394" s="456"/>
      <c r="F394" s="456"/>
      <c r="G394" s="456"/>
      <c r="H394" s="458"/>
      <c r="I394" s="459"/>
      <c r="J394" s="390"/>
      <c r="K394" s="390"/>
      <c r="L394" s="390"/>
      <c r="M394" s="390"/>
      <c r="N394" s="390"/>
      <c r="O394" s="390"/>
      <c r="P394" s="390"/>
      <c r="Q394" s="390"/>
      <c r="R394" s="390"/>
      <c r="S394" s="390"/>
      <c r="T394" s="390"/>
      <c r="U394" s="390"/>
      <c r="V394" s="390"/>
      <c r="W394" s="390"/>
      <c r="X394" s="390"/>
      <c r="Y394" s="390"/>
    </row>
    <row r="395">
      <c r="A395" s="455"/>
      <c r="B395" s="456"/>
      <c r="C395" s="457"/>
      <c r="D395" s="456"/>
      <c r="E395" s="456"/>
      <c r="F395" s="456"/>
      <c r="G395" s="456"/>
      <c r="H395" s="458"/>
      <c r="I395" s="459"/>
      <c r="J395" s="390"/>
      <c r="K395" s="390"/>
      <c r="L395" s="390"/>
      <c r="M395" s="390"/>
      <c r="N395" s="390"/>
      <c r="O395" s="390"/>
      <c r="P395" s="390"/>
      <c r="Q395" s="390"/>
      <c r="R395" s="390"/>
      <c r="S395" s="390"/>
      <c r="T395" s="390"/>
      <c r="U395" s="390"/>
      <c r="V395" s="390"/>
      <c r="W395" s="390"/>
      <c r="X395" s="390"/>
      <c r="Y395" s="390"/>
    </row>
    <row r="396">
      <c r="A396" s="455"/>
      <c r="B396" s="456"/>
      <c r="C396" s="457"/>
      <c r="D396" s="456"/>
      <c r="E396" s="456"/>
      <c r="F396" s="456"/>
      <c r="G396" s="456"/>
      <c r="H396" s="458"/>
      <c r="I396" s="459"/>
      <c r="J396" s="390"/>
      <c r="K396" s="390"/>
      <c r="L396" s="390"/>
      <c r="M396" s="390"/>
      <c r="N396" s="390"/>
      <c r="O396" s="390"/>
      <c r="P396" s="390"/>
      <c r="Q396" s="390"/>
      <c r="R396" s="390"/>
      <c r="S396" s="390"/>
      <c r="T396" s="390"/>
      <c r="U396" s="390"/>
      <c r="V396" s="390"/>
      <c r="W396" s="390"/>
      <c r="X396" s="390"/>
      <c r="Y396" s="390"/>
    </row>
    <row r="397">
      <c r="A397" s="455"/>
      <c r="B397" s="456"/>
      <c r="C397" s="457"/>
      <c r="D397" s="456"/>
      <c r="E397" s="456"/>
      <c r="F397" s="456"/>
      <c r="G397" s="456"/>
      <c r="H397" s="458"/>
      <c r="I397" s="459"/>
      <c r="J397" s="390"/>
      <c r="K397" s="390"/>
      <c r="L397" s="390"/>
      <c r="M397" s="390"/>
      <c r="N397" s="390"/>
      <c r="O397" s="390"/>
      <c r="P397" s="390"/>
      <c r="Q397" s="390"/>
      <c r="R397" s="390"/>
      <c r="S397" s="390"/>
      <c r="T397" s="390"/>
      <c r="U397" s="390"/>
      <c r="V397" s="390"/>
      <c r="W397" s="390"/>
      <c r="X397" s="390"/>
      <c r="Y397" s="390"/>
    </row>
    <row r="398">
      <c r="A398" s="455"/>
      <c r="B398" s="456"/>
      <c r="C398" s="457"/>
      <c r="D398" s="456"/>
      <c r="E398" s="456"/>
      <c r="F398" s="456"/>
      <c r="G398" s="456"/>
      <c r="H398" s="458"/>
      <c r="I398" s="459"/>
      <c r="J398" s="390"/>
      <c r="K398" s="390"/>
      <c r="L398" s="390"/>
      <c r="M398" s="390"/>
      <c r="N398" s="390"/>
      <c r="O398" s="390"/>
      <c r="P398" s="390"/>
      <c r="Q398" s="390"/>
      <c r="R398" s="390"/>
      <c r="S398" s="390"/>
      <c r="T398" s="390"/>
      <c r="U398" s="390"/>
      <c r="V398" s="390"/>
      <c r="W398" s="390"/>
      <c r="X398" s="390"/>
      <c r="Y398" s="390"/>
    </row>
    <row r="399">
      <c r="A399" s="455"/>
      <c r="B399" s="456"/>
      <c r="C399" s="457"/>
      <c r="D399" s="456"/>
      <c r="E399" s="456"/>
      <c r="F399" s="456"/>
      <c r="G399" s="456"/>
      <c r="H399" s="458"/>
      <c r="I399" s="459"/>
      <c r="J399" s="390"/>
      <c r="K399" s="390"/>
      <c r="L399" s="390"/>
      <c r="M399" s="390"/>
      <c r="N399" s="390"/>
      <c r="O399" s="390"/>
      <c r="P399" s="390"/>
      <c r="Q399" s="390"/>
      <c r="R399" s="390"/>
      <c r="S399" s="390"/>
      <c r="T399" s="390"/>
      <c r="U399" s="390"/>
      <c r="V399" s="390"/>
      <c r="W399" s="390"/>
      <c r="X399" s="390"/>
      <c r="Y399" s="390"/>
    </row>
    <row r="400">
      <c r="A400" s="455"/>
      <c r="B400" s="456"/>
      <c r="C400" s="457"/>
      <c r="D400" s="456"/>
      <c r="E400" s="456"/>
      <c r="F400" s="456"/>
      <c r="G400" s="456"/>
      <c r="H400" s="458"/>
      <c r="I400" s="459"/>
      <c r="J400" s="390"/>
      <c r="K400" s="390"/>
      <c r="L400" s="390"/>
      <c r="M400" s="390"/>
      <c r="N400" s="390"/>
      <c r="O400" s="390"/>
      <c r="P400" s="390"/>
      <c r="Q400" s="390"/>
      <c r="R400" s="390"/>
      <c r="S400" s="390"/>
      <c r="T400" s="390"/>
      <c r="U400" s="390"/>
      <c r="V400" s="390"/>
      <c r="W400" s="390"/>
      <c r="X400" s="390"/>
      <c r="Y400" s="390"/>
    </row>
    <row r="401">
      <c r="A401" s="455"/>
      <c r="B401" s="456"/>
      <c r="C401" s="457"/>
      <c r="D401" s="456"/>
      <c r="E401" s="456"/>
      <c r="F401" s="456"/>
      <c r="G401" s="456"/>
      <c r="H401" s="458"/>
      <c r="I401" s="459"/>
      <c r="J401" s="390"/>
      <c r="K401" s="390"/>
      <c r="L401" s="390"/>
      <c r="M401" s="390"/>
      <c r="N401" s="390"/>
      <c r="O401" s="390"/>
      <c r="P401" s="390"/>
      <c r="Q401" s="390"/>
      <c r="R401" s="390"/>
      <c r="S401" s="390"/>
      <c r="T401" s="390"/>
      <c r="U401" s="390"/>
      <c r="V401" s="390"/>
      <c r="W401" s="390"/>
      <c r="X401" s="390"/>
      <c r="Y401" s="390"/>
    </row>
    <row r="402">
      <c r="A402" s="455"/>
      <c r="B402" s="456"/>
      <c r="C402" s="457"/>
      <c r="D402" s="456"/>
      <c r="E402" s="456"/>
      <c r="F402" s="456"/>
      <c r="G402" s="456"/>
      <c r="H402" s="458"/>
      <c r="I402" s="459"/>
      <c r="J402" s="390"/>
      <c r="K402" s="390"/>
      <c r="L402" s="390"/>
      <c r="M402" s="390"/>
      <c r="N402" s="390"/>
      <c r="O402" s="390"/>
      <c r="P402" s="390"/>
      <c r="Q402" s="390"/>
      <c r="R402" s="390"/>
      <c r="S402" s="390"/>
      <c r="T402" s="390"/>
      <c r="U402" s="390"/>
      <c r="V402" s="390"/>
      <c r="W402" s="390"/>
      <c r="X402" s="390"/>
      <c r="Y402" s="390"/>
    </row>
    <row r="403">
      <c r="A403" s="455"/>
      <c r="B403" s="456"/>
      <c r="C403" s="457"/>
      <c r="D403" s="456"/>
      <c r="E403" s="456"/>
      <c r="F403" s="456"/>
      <c r="G403" s="456"/>
      <c r="H403" s="458"/>
      <c r="I403" s="459"/>
      <c r="J403" s="390"/>
      <c r="K403" s="390"/>
      <c r="L403" s="390"/>
      <c r="M403" s="390"/>
      <c r="N403" s="390"/>
      <c r="O403" s="390"/>
      <c r="P403" s="390"/>
      <c r="Q403" s="390"/>
      <c r="R403" s="390"/>
      <c r="S403" s="390"/>
      <c r="T403" s="390"/>
      <c r="U403" s="390"/>
      <c r="V403" s="390"/>
      <c r="W403" s="390"/>
      <c r="X403" s="390"/>
      <c r="Y403" s="390"/>
    </row>
    <row r="404">
      <c r="A404" s="455"/>
      <c r="B404" s="456"/>
      <c r="C404" s="457"/>
      <c r="D404" s="456"/>
      <c r="E404" s="456"/>
      <c r="F404" s="456"/>
      <c r="G404" s="456"/>
      <c r="H404" s="458"/>
      <c r="I404" s="459"/>
      <c r="J404" s="390"/>
      <c r="K404" s="390"/>
      <c r="L404" s="390"/>
      <c r="M404" s="390"/>
      <c r="N404" s="390"/>
      <c r="O404" s="390"/>
      <c r="P404" s="390"/>
      <c r="Q404" s="390"/>
      <c r="R404" s="390"/>
      <c r="S404" s="390"/>
      <c r="T404" s="390"/>
      <c r="U404" s="390"/>
      <c r="V404" s="390"/>
      <c r="W404" s="390"/>
      <c r="X404" s="390"/>
      <c r="Y404" s="390"/>
    </row>
    <row r="405">
      <c r="A405" s="455"/>
      <c r="B405" s="456"/>
      <c r="C405" s="457"/>
      <c r="D405" s="456"/>
      <c r="E405" s="456"/>
      <c r="F405" s="456"/>
      <c r="G405" s="456"/>
      <c r="H405" s="458"/>
      <c r="I405" s="459"/>
      <c r="J405" s="390"/>
      <c r="K405" s="390"/>
      <c r="L405" s="390"/>
      <c r="M405" s="390"/>
      <c r="N405" s="390"/>
      <c r="O405" s="390"/>
      <c r="P405" s="390"/>
      <c r="Q405" s="390"/>
      <c r="R405" s="390"/>
      <c r="S405" s="390"/>
      <c r="T405" s="390"/>
      <c r="U405" s="390"/>
      <c r="V405" s="390"/>
      <c r="W405" s="390"/>
      <c r="X405" s="390"/>
      <c r="Y405" s="390"/>
    </row>
    <row r="406">
      <c r="A406" s="455"/>
      <c r="B406" s="456"/>
      <c r="C406" s="457"/>
      <c r="D406" s="456"/>
      <c r="E406" s="456"/>
      <c r="F406" s="456"/>
      <c r="G406" s="456"/>
      <c r="H406" s="458"/>
      <c r="I406" s="459"/>
      <c r="J406" s="390"/>
      <c r="K406" s="390"/>
      <c r="L406" s="390"/>
      <c r="M406" s="390"/>
      <c r="N406" s="390"/>
      <c r="O406" s="390"/>
      <c r="P406" s="390"/>
      <c r="Q406" s="390"/>
      <c r="R406" s="390"/>
      <c r="S406" s="390"/>
      <c r="T406" s="390"/>
      <c r="U406" s="390"/>
      <c r="V406" s="390"/>
      <c r="W406" s="390"/>
      <c r="X406" s="390"/>
      <c r="Y406" s="390"/>
    </row>
    <row r="407">
      <c r="A407" s="455"/>
      <c r="B407" s="456"/>
      <c r="C407" s="457"/>
      <c r="D407" s="456"/>
      <c r="E407" s="456"/>
      <c r="F407" s="456"/>
      <c r="G407" s="456"/>
      <c r="H407" s="458"/>
      <c r="I407" s="459"/>
      <c r="J407" s="390"/>
      <c r="K407" s="390"/>
      <c r="L407" s="390"/>
      <c r="M407" s="390"/>
      <c r="N407" s="390"/>
      <c r="O407" s="390"/>
      <c r="P407" s="390"/>
      <c r="Q407" s="390"/>
      <c r="R407" s="390"/>
      <c r="S407" s="390"/>
      <c r="T407" s="390"/>
      <c r="U407" s="390"/>
      <c r="V407" s="390"/>
      <c r="W407" s="390"/>
      <c r="X407" s="390"/>
      <c r="Y407" s="390"/>
    </row>
    <row r="408">
      <c r="A408" s="455"/>
      <c r="B408" s="456"/>
      <c r="C408" s="457"/>
      <c r="D408" s="456"/>
      <c r="E408" s="456"/>
      <c r="F408" s="456"/>
      <c r="G408" s="456"/>
      <c r="H408" s="458"/>
      <c r="I408" s="459"/>
      <c r="J408" s="390"/>
      <c r="K408" s="390"/>
      <c r="L408" s="390"/>
      <c r="M408" s="390"/>
      <c r="N408" s="390"/>
      <c r="O408" s="390"/>
      <c r="P408" s="390"/>
      <c r="Q408" s="390"/>
      <c r="R408" s="390"/>
      <c r="S408" s="390"/>
      <c r="T408" s="390"/>
      <c r="U408" s="390"/>
      <c r="V408" s="390"/>
      <c r="W408" s="390"/>
      <c r="X408" s="390"/>
      <c r="Y408" s="390"/>
    </row>
    <row r="409">
      <c r="A409" s="455"/>
      <c r="B409" s="456"/>
      <c r="C409" s="457"/>
      <c r="D409" s="456"/>
      <c r="E409" s="456"/>
      <c r="F409" s="456"/>
      <c r="G409" s="456"/>
      <c r="H409" s="458"/>
      <c r="I409" s="459"/>
      <c r="J409" s="390"/>
      <c r="K409" s="390"/>
      <c r="L409" s="390"/>
      <c r="M409" s="390"/>
      <c r="N409" s="390"/>
      <c r="O409" s="390"/>
      <c r="P409" s="390"/>
      <c r="Q409" s="390"/>
      <c r="R409" s="390"/>
      <c r="S409" s="390"/>
      <c r="T409" s="390"/>
      <c r="U409" s="390"/>
      <c r="V409" s="390"/>
      <c r="W409" s="390"/>
      <c r="X409" s="390"/>
      <c r="Y409" s="390"/>
    </row>
    <row r="410">
      <c r="A410" s="455"/>
      <c r="B410" s="456"/>
      <c r="C410" s="457"/>
      <c r="D410" s="456"/>
      <c r="E410" s="456"/>
      <c r="F410" s="456"/>
      <c r="G410" s="456"/>
      <c r="H410" s="458"/>
      <c r="I410" s="459"/>
      <c r="J410" s="390"/>
      <c r="K410" s="390"/>
      <c r="L410" s="390"/>
      <c r="M410" s="390"/>
      <c r="N410" s="390"/>
      <c r="O410" s="390"/>
      <c r="P410" s="390"/>
      <c r="Q410" s="390"/>
      <c r="R410" s="390"/>
      <c r="S410" s="390"/>
      <c r="T410" s="390"/>
      <c r="U410" s="390"/>
      <c r="V410" s="390"/>
      <c r="W410" s="390"/>
      <c r="X410" s="390"/>
      <c r="Y410" s="390"/>
    </row>
    <row r="411">
      <c r="A411" s="455"/>
      <c r="B411" s="456"/>
      <c r="C411" s="457"/>
      <c r="D411" s="456"/>
      <c r="E411" s="456"/>
      <c r="F411" s="456"/>
      <c r="G411" s="456"/>
      <c r="H411" s="458"/>
      <c r="I411" s="459"/>
      <c r="J411" s="390"/>
      <c r="K411" s="390"/>
      <c r="L411" s="390"/>
      <c r="M411" s="390"/>
      <c r="N411" s="390"/>
      <c r="O411" s="390"/>
      <c r="P411" s="390"/>
      <c r="Q411" s="390"/>
      <c r="R411" s="390"/>
      <c r="S411" s="390"/>
      <c r="T411" s="390"/>
      <c r="U411" s="390"/>
      <c r="V411" s="390"/>
      <c r="W411" s="390"/>
      <c r="X411" s="390"/>
      <c r="Y411" s="390"/>
    </row>
    <row r="412">
      <c r="A412" s="455"/>
      <c r="B412" s="456"/>
      <c r="C412" s="457"/>
      <c r="D412" s="456"/>
      <c r="E412" s="456"/>
      <c r="F412" s="456"/>
      <c r="G412" s="456"/>
      <c r="H412" s="458"/>
      <c r="I412" s="459"/>
      <c r="J412" s="390"/>
      <c r="K412" s="390"/>
      <c r="L412" s="390"/>
      <c r="M412" s="390"/>
      <c r="N412" s="390"/>
      <c r="O412" s="390"/>
      <c r="P412" s="390"/>
      <c r="Q412" s="390"/>
      <c r="R412" s="390"/>
      <c r="S412" s="390"/>
      <c r="T412" s="390"/>
      <c r="U412" s="390"/>
      <c r="V412" s="390"/>
      <c r="W412" s="390"/>
      <c r="X412" s="390"/>
      <c r="Y412" s="390"/>
    </row>
    <row r="413">
      <c r="A413" s="455"/>
      <c r="B413" s="456"/>
      <c r="C413" s="457"/>
      <c r="D413" s="456"/>
      <c r="E413" s="456"/>
      <c r="F413" s="456"/>
      <c r="G413" s="456"/>
      <c r="H413" s="458"/>
      <c r="I413" s="459"/>
      <c r="J413" s="390"/>
      <c r="K413" s="390"/>
      <c r="L413" s="390"/>
      <c r="M413" s="390"/>
      <c r="N413" s="390"/>
      <c r="O413" s="390"/>
      <c r="P413" s="390"/>
      <c r="Q413" s="390"/>
      <c r="R413" s="390"/>
      <c r="S413" s="390"/>
      <c r="T413" s="390"/>
      <c r="U413" s="390"/>
      <c r="V413" s="390"/>
      <c r="W413" s="390"/>
      <c r="X413" s="390"/>
      <c r="Y413" s="390"/>
    </row>
    <row r="414">
      <c r="A414" s="455"/>
      <c r="B414" s="456"/>
      <c r="C414" s="457"/>
      <c r="D414" s="456"/>
      <c r="E414" s="456"/>
      <c r="F414" s="456"/>
      <c r="G414" s="456"/>
      <c r="H414" s="458"/>
      <c r="I414" s="459"/>
      <c r="J414" s="390"/>
      <c r="K414" s="390"/>
      <c r="L414" s="390"/>
      <c r="M414" s="390"/>
      <c r="N414" s="390"/>
      <c r="O414" s="390"/>
      <c r="P414" s="390"/>
      <c r="Q414" s="390"/>
      <c r="R414" s="390"/>
      <c r="S414" s="390"/>
      <c r="T414" s="390"/>
      <c r="U414" s="390"/>
      <c r="V414" s="390"/>
      <c r="W414" s="390"/>
      <c r="X414" s="390"/>
      <c r="Y414" s="390"/>
    </row>
    <row r="415">
      <c r="A415" s="455"/>
      <c r="B415" s="456"/>
      <c r="C415" s="457"/>
      <c r="D415" s="456"/>
      <c r="E415" s="456"/>
      <c r="F415" s="456"/>
      <c r="G415" s="456"/>
      <c r="H415" s="458"/>
      <c r="I415" s="459"/>
      <c r="J415" s="390"/>
      <c r="K415" s="390"/>
      <c r="L415" s="390"/>
      <c r="M415" s="390"/>
      <c r="N415" s="390"/>
      <c r="O415" s="390"/>
      <c r="P415" s="390"/>
      <c r="Q415" s="390"/>
      <c r="R415" s="390"/>
      <c r="S415" s="390"/>
      <c r="T415" s="390"/>
      <c r="U415" s="390"/>
      <c r="V415" s="390"/>
      <c r="W415" s="390"/>
      <c r="X415" s="390"/>
      <c r="Y415" s="390"/>
    </row>
    <row r="416">
      <c r="A416" s="455"/>
      <c r="B416" s="456"/>
      <c r="C416" s="457"/>
      <c r="D416" s="456"/>
      <c r="E416" s="456"/>
      <c r="F416" s="456"/>
      <c r="G416" s="456"/>
      <c r="H416" s="458"/>
      <c r="I416" s="459"/>
      <c r="J416" s="390"/>
      <c r="K416" s="390"/>
      <c r="L416" s="390"/>
      <c r="M416" s="390"/>
      <c r="N416" s="390"/>
      <c r="O416" s="390"/>
      <c r="P416" s="390"/>
      <c r="Q416" s="390"/>
      <c r="R416" s="390"/>
      <c r="S416" s="390"/>
      <c r="T416" s="390"/>
      <c r="U416" s="390"/>
      <c r="V416" s="390"/>
      <c r="W416" s="390"/>
      <c r="X416" s="390"/>
      <c r="Y416" s="390"/>
    </row>
    <row r="417">
      <c r="A417" s="455"/>
      <c r="B417" s="456"/>
      <c r="C417" s="457"/>
      <c r="D417" s="456"/>
      <c r="E417" s="456"/>
      <c r="F417" s="456"/>
      <c r="G417" s="456"/>
      <c r="H417" s="458"/>
      <c r="I417" s="459"/>
      <c r="J417" s="390"/>
      <c r="K417" s="390"/>
      <c r="L417" s="390"/>
      <c r="M417" s="390"/>
      <c r="N417" s="390"/>
      <c r="O417" s="390"/>
      <c r="P417" s="390"/>
      <c r="Q417" s="390"/>
      <c r="R417" s="390"/>
      <c r="S417" s="390"/>
      <c r="T417" s="390"/>
      <c r="U417" s="390"/>
      <c r="V417" s="390"/>
      <c r="W417" s="390"/>
      <c r="X417" s="390"/>
      <c r="Y417" s="390"/>
    </row>
    <row r="418">
      <c r="A418" s="455"/>
      <c r="B418" s="456"/>
      <c r="C418" s="457"/>
      <c r="D418" s="456"/>
      <c r="E418" s="456"/>
      <c r="F418" s="456"/>
      <c r="G418" s="456"/>
      <c r="H418" s="458"/>
      <c r="I418" s="459"/>
      <c r="J418" s="390"/>
      <c r="K418" s="390"/>
      <c r="L418" s="390"/>
      <c r="M418" s="390"/>
      <c r="N418" s="390"/>
      <c r="O418" s="390"/>
      <c r="P418" s="390"/>
      <c r="Q418" s="390"/>
      <c r="R418" s="390"/>
      <c r="S418" s="390"/>
      <c r="T418" s="390"/>
      <c r="U418" s="390"/>
      <c r="V418" s="390"/>
      <c r="W418" s="390"/>
      <c r="X418" s="390"/>
      <c r="Y418" s="390"/>
    </row>
    <row r="419">
      <c r="A419" s="455"/>
      <c r="B419" s="456"/>
      <c r="C419" s="457"/>
      <c r="D419" s="456"/>
      <c r="E419" s="456"/>
      <c r="F419" s="456"/>
      <c r="G419" s="456"/>
      <c r="H419" s="458"/>
      <c r="I419" s="459"/>
      <c r="J419" s="390"/>
      <c r="K419" s="390"/>
      <c r="L419" s="390"/>
      <c r="M419" s="390"/>
      <c r="N419" s="390"/>
      <c r="O419" s="390"/>
      <c r="P419" s="390"/>
      <c r="Q419" s="390"/>
      <c r="R419" s="390"/>
      <c r="S419" s="390"/>
      <c r="T419" s="390"/>
      <c r="U419" s="390"/>
      <c r="V419" s="390"/>
      <c r="W419" s="390"/>
      <c r="X419" s="390"/>
      <c r="Y419" s="390"/>
    </row>
    <row r="420">
      <c r="A420" s="455"/>
      <c r="B420" s="456"/>
      <c r="C420" s="457"/>
      <c r="D420" s="456"/>
      <c r="E420" s="456"/>
      <c r="F420" s="456"/>
      <c r="G420" s="456"/>
      <c r="H420" s="458"/>
      <c r="I420" s="459"/>
      <c r="J420" s="390"/>
      <c r="K420" s="390"/>
      <c r="L420" s="390"/>
      <c r="M420" s="390"/>
      <c r="N420" s="390"/>
      <c r="O420" s="390"/>
      <c r="P420" s="390"/>
      <c r="Q420" s="390"/>
      <c r="R420" s="390"/>
      <c r="S420" s="390"/>
      <c r="T420" s="390"/>
      <c r="U420" s="390"/>
      <c r="V420" s="390"/>
      <c r="W420" s="390"/>
      <c r="X420" s="390"/>
      <c r="Y420" s="390"/>
    </row>
    <row r="421">
      <c r="A421" s="455"/>
      <c r="B421" s="456"/>
      <c r="C421" s="457"/>
      <c r="D421" s="456"/>
      <c r="E421" s="456"/>
      <c r="F421" s="456"/>
      <c r="G421" s="456"/>
      <c r="H421" s="458"/>
      <c r="I421" s="459"/>
      <c r="J421" s="390"/>
      <c r="K421" s="390"/>
      <c r="L421" s="390"/>
      <c r="M421" s="390"/>
      <c r="N421" s="390"/>
      <c r="O421" s="390"/>
      <c r="P421" s="390"/>
      <c r="Q421" s="390"/>
      <c r="R421" s="390"/>
      <c r="S421" s="390"/>
      <c r="T421" s="390"/>
      <c r="U421" s="390"/>
      <c r="V421" s="390"/>
      <c r="W421" s="390"/>
      <c r="X421" s="390"/>
      <c r="Y421" s="390"/>
    </row>
    <row r="422">
      <c r="A422" s="455"/>
      <c r="B422" s="456"/>
      <c r="C422" s="457"/>
      <c r="D422" s="456"/>
      <c r="E422" s="456"/>
      <c r="F422" s="456"/>
      <c r="G422" s="456"/>
      <c r="H422" s="458"/>
      <c r="I422" s="459"/>
      <c r="J422" s="390"/>
      <c r="K422" s="390"/>
      <c r="L422" s="390"/>
      <c r="M422" s="390"/>
      <c r="N422" s="390"/>
      <c r="O422" s="390"/>
      <c r="P422" s="390"/>
      <c r="Q422" s="390"/>
      <c r="R422" s="390"/>
      <c r="S422" s="390"/>
      <c r="T422" s="390"/>
      <c r="U422" s="390"/>
      <c r="V422" s="390"/>
      <c r="W422" s="390"/>
      <c r="X422" s="390"/>
      <c r="Y422" s="390"/>
    </row>
    <row r="423">
      <c r="A423" s="455"/>
      <c r="B423" s="456"/>
      <c r="C423" s="457"/>
      <c r="D423" s="456"/>
      <c r="E423" s="456"/>
      <c r="F423" s="456"/>
      <c r="G423" s="456"/>
      <c r="H423" s="458"/>
      <c r="I423" s="459"/>
      <c r="J423" s="390"/>
      <c r="K423" s="390"/>
      <c r="L423" s="390"/>
      <c r="M423" s="390"/>
      <c r="N423" s="390"/>
      <c r="O423" s="390"/>
      <c r="P423" s="390"/>
      <c r="Q423" s="390"/>
      <c r="R423" s="390"/>
      <c r="S423" s="390"/>
      <c r="T423" s="390"/>
      <c r="U423" s="390"/>
      <c r="V423" s="390"/>
      <c r="W423" s="390"/>
      <c r="X423" s="390"/>
      <c r="Y423" s="390"/>
    </row>
    <row r="424">
      <c r="A424" s="455"/>
      <c r="B424" s="456"/>
      <c r="C424" s="457"/>
      <c r="D424" s="456"/>
      <c r="E424" s="456"/>
      <c r="F424" s="456"/>
      <c r="G424" s="456"/>
      <c r="H424" s="458"/>
      <c r="I424" s="459"/>
      <c r="J424" s="390"/>
      <c r="K424" s="390"/>
      <c r="L424" s="390"/>
      <c r="M424" s="390"/>
      <c r="N424" s="390"/>
      <c r="O424" s="390"/>
      <c r="P424" s="390"/>
      <c r="Q424" s="390"/>
      <c r="R424" s="390"/>
      <c r="S424" s="390"/>
      <c r="T424" s="390"/>
      <c r="U424" s="390"/>
      <c r="V424" s="390"/>
      <c r="W424" s="390"/>
      <c r="X424" s="390"/>
      <c r="Y424" s="390"/>
    </row>
    <row r="425">
      <c r="A425" s="455"/>
      <c r="B425" s="456"/>
      <c r="C425" s="457"/>
      <c r="D425" s="456"/>
      <c r="E425" s="456"/>
      <c r="F425" s="456"/>
      <c r="G425" s="456"/>
      <c r="H425" s="458"/>
      <c r="I425" s="459"/>
      <c r="J425" s="390"/>
      <c r="K425" s="390"/>
      <c r="L425" s="390"/>
      <c r="M425" s="390"/>
      <c r="N425" s="390"/>
      <c r="O425" s="390"/>
      <c r="P425" s="390"/>
      <c r="Q425" s="390"/>
      <c r="R425" s="390"/>
      <c r="S425" s="390"/>
      <c r="T425" s="390"/>
      <c r="U425" s="390"/>
      <c r="V425" s="390"/>
      <c r="W425" s="390"/>
      <c r="X425" s="390"/>
      <c r="Y425" s="390"/>
    </row>
    <row r="426">
      <c r="A426" s="455"/>
      <c r="B426" s="456"/>
      <c r="C426" s="457"/>
      <c r="D426" s="456"/>
      <c r="E426" s="456"/>
      <c r="F426" s="456"/>
      <c r="G426" s="456"/>
      <c r="H426" s="458"/>
      <c r="I426" s="459"/>
      <c r="J426" s="390"/>
      <c r="K426" s="390"/>
      <c r="L426" s="390"/>
      <c r="M426" s="390"/>
      <c r="N426" s="390"/>
      <c r="O426" s="390"/>
      <c r="P426" s="390"/>
      <c r="Q426" s="390"/>
      <c r="R426" s="390"/>
      <c r="S426" s="390"/>
      <c r="T426" s="390"/>
      <c r="U426" s="390"/>
      <c r="V426" s="390"/>
      <c r="W426" s="390"/>
      <c r="X426" s="390"/>
      <c r="Y426" s="390"/>
    </row>
    <row r="427">
      <c r="A427" s="455"/>
      <c r="B427" s="456"/>
      <c r="C427" s="457"/>
      <c r="D427" s="456"/>
      <c r="E427" s="456"/>
      <c r="F427" s="456"/>
      <c r="G427" s="456"/>
      <c r="H427" s="458"/>
      <c r="I427" s="459"/>
      <c r="J427" s="390"/>
      <c r="K427" s="390"/>
      <c r="L427" s="390"/>
      <c r="M427" s="390"/>
      <c r="N427" s="390"/>
      <c r="O427" s="390"/>
      <c r="P427" s="390"/>
      <c r="Q427" s="390"/>
      <c r="R427" s="390"/>
      <c r="S427" s="390"/>
      <c r="T427" s="390"/>
      <c r="U427" s="390"/>
      <c r="V427" s="390"/>
      <c r="W427" s="390"/>
      <c r="X427" s="390"/>
      <c r="Y427" s="390"/>
    </row>
    <row r="428">
      <c r="A428" s="455"/>
      <c r="B428" s="456"/>
      <c r="C428" s="457"/>
      <c r="D428" s="456"/>
      <c r="E428" s="456"/>
      <c r="F428" s="456"/>
      <c r="G428" s="456"/>
      <c r="H428" s="458"/>
      <c r="I428" s="459"/>
      <c r="J428" s="390"/>
      <c r="K428" s="390"/>
      <c r="L428" s="390"/>
      <c r="M428" s="390"/>
      <c r="N428" s="390"/>
      <c r="O428" s="390"/>
      <c r="P428" s="390"/>
      <c r="Q428" s="390"/>
      <c r="R428" s="390"/>
      <c r="S428" s="390"/>
      <c r="T428" s="390"/>
      <c r="U428" s="390"/>
      <c r="V428" s="390"/>
      <c r="W428" s="390"/>
      <c r="X428" s="390"/>
      <c r="Y428" s="390"/>
    </row>
    <row r="429">
      <c r="A429" s="455"/>
      <c r="B429" s="456"/>
      <c r="C429" s="457"/>
      <c r="D429" s="456"/>
      <c r="E429" s="456"/>
      <c r="F429" s="456"/>
      <c r="G429" s="456"/>
      <c r="H429" s="458"/>
      <c r="I429" s="459"/>
      <c r="J429" s="390"/>
      <c r="K429" s="390"/>
      <c r="L429" s="390"/>
      <c r="M429" s="390"/>
      <c r="N429" s="390"/>
      <c r="O429" s="390"/>
      <c r="P429" s="390"/>
      <c r="Q429" s="390"/>
      <c r="R429" s="390"/>
      <c r="S429" s="390"/>
      <c r="T429" s="390"/>
      <c r="U429" s="390"/>
      <c r="V429" s="390"/>
      <c r="W429" s="390"/>
      <c r="X429" s="390"/>
      <c r="Y429" s="390"/>
    </row>
    <row r="430">
      <c r="A430" s="455"/>
      <c r="B430" s="456"/>
      <c r="C430" s="457"/>
      <c r="D430" s="456"/>
      <c r="E430" s="456"/>
      <c r="F430" s="456"/>
      <c r="G430" s="456"/>
      <c r="H430" s="458"/>
      <c r="I430" s="459"/>
      <c r="J430" s="390"/>
      <c r="K430" s="390"/>
      <c r="L430" s="390"/>
      <c r="M430" s="390"/>
      <c r="N430" s="390"/>
      <c r="O430" s="390"/>
      <c r="P430" s="390"/>
      <c r="Q430" s="390"/>
      <c r="R430" s="390"/>
      <c r="S430" s="390"/>
      <c r="T430" s="390"/>
      <c r="U430" s="390"/>
      <c r="V430" s="390"/>
      <c r="W430" s="390"/>
      <c r="X430" s="390"/>
      <c r="Y430" s="390"/>
    </row>
    <row r="431">
      <c r="A431" s="455"/>
      <c r="B431" s="456"/>
      <c r="C431" s="457"/>
      <c r="D431" s="456"/>
      <c r="E431" s="456"/>
      <c r="F431" s="456"/>
      <c r="G431" s="456"/>
      <c r="H431" s="458"/>
      <c r="I431" s="459"/>
      <c r="J431" s="390"/>
      <c r="K431" s="390"/>
      <c r="L431" s="390"/>
      <c r="M431" s="390"/>
      <c r="N431" s="390"/>
      <c r="O431" s="390"/>
      <c r="P431" s="390"/>
      <c r="Q431" s="390"/>
      <c r="R431" s="390"/>
      <c r="S431" s="390"/>
      <c r="T431" s="390"/>
      <c r="U431" s="390"/>
      <c r="V431" s="390"/>
      <c r="W431" s="390"/>
      <c r="X431" s="390"/>
      <c r="Y431" s="390"/>
    </row>
    <row r="432">
      <c r="A432" s="455"/>
      <c r="B432" s="456"/>
      <c r="C432" s="457"/>
      <c r="D432" s="456"/>
      <c r="E432" s="456"/>
      <c r="F432" s="456"/>
      <c r="G432" s="456"/>
      <c r="H432" s="458"/>
      <c r="I432" s="459"/>
      <c r="J432" s="390"/>
      <c r="K432" s="390"/>
      <c r="L432" s="390"/>
      <c r="M432" s="390"/>
      <c r="N432" s="390"/>
      <c r="O432" s="390"/>
      <c r="P432" s="390"/>
      <c r="Q432" s="390"/>
      <c r="R432" s="390"/>
      <c r="S432" s="390"/>
      <c r="T432" s="390"/>
      <c r="U432" s="390"/>
      <c r="V432" s="390"/>
      <c r="W432" s="390"/>
      <c r="X432" s="390"/>
      <c r="Y432" s="390"/>
    </row>
    <row r="433">
      <c r="A433" s="455"/>
      <c r="B433" s="456"/>
      <c r="C433" s="457"/>
      <c r="D433" s="456"/>
      <c r="E433" s="456"/>
      <c r="F433" s="456"/>
      <c r="G433" s="456"/>
      <c r="H433" s="458"/>
      <c r="I433" s="459"/>
      <c r="J433" s="390"/>
      <c r="K433" s="390"/>
      <c r="L433" s="390"/>
      <c r="M433" s="390"/>
      <c r="N433" s="390"/>
      <c r="O433" s="390"/>
      <c r="P433" s="390"/>
      <c r="Q433" s="390"/>
      <c r="R433" s="390"/>
      <c r="S433" s="390"/>
      <c r="T433" s="390"/>
      <c r="U433" s="390"/>
      <c r="V433" s="390"/>
      <c r="W433" s="390"/>
      <c r="X433" s="390"/>
      <c r="Y433" s="390"/>
    </row>
    <row r="434">
      <c r="A434" s="455"/>
      <c r="B434" s="456"/>
      <c r="C434" s="457"/>
      <c r="D434" s="456"/>
      <c r="E434" s="456"/>
      <c r="F434" s="456"/>
      <c r="G434" s="456"/>
      <c r="H434" s="458"/>
      <c r="I434" s="459"/>
      <c r="J434" s="390"/>
      <c r="K434" s="390"/>
      <c r="L434" s="390"/>
      <c r="M434" s="390"/>
      <c r="N434" s="390"/>
      <c r="O434" s="390"/>
      <c r="P434" s="390"/>
      <c r="Q434" s="390"/>
      <c r="R434" s="390"/>
      <c r="S434" s="390"/>
      <c r="T434" s="390"/>
      <c r="U434" s="390"/>
      <c r="V434" s="390"/>
      <c r="W434" s="390"/>
      <c r="X434" s="390"/>
      <c r="Y434" s="390"/>
    </row>
    <row r="435">
      <c r="A435" s="455"/>
      <c r="B435" s="456"/>
      <c r="C435" s="457"/>
      <c r="D435" s="456"/>
      <c r="E435" s="456"/>
      <c r="F435" s="456"/>
      <c r="G435" s="456"/>
      <c r="H435" s="458"/>
      <c r="I435" s="459"/>
      <c r="J435" s="390"/>
      <c r="K435" s="390"/>
      <c r="L435" s="390"/>
      <c r="M435" s="390"/>
      <c r="N435" s="390"/>
      <c r="O435" s="390"/>
      <c r="P435" s="390"/>
      <c r="Q435" s="390"/>
      <c r="R435" s="390"/>
      <c r="S435" s="390"/>
      <c r="T435" s="390"/>
      <c r="U435" s="390"/>
      <c r="V435" s="390"/>
      <c r="W435" s="390"/>
      <c r="X435" s="390"/>
      <c r="Y435" s="390"/>
    </row>
    <row r="436">
      <c r="A436" s="455"/>
      <c r="B436" s="456"/>
      <c r="C436" s="457"/>
      <c r="D436" s="456"/>
      <c r="E436" s="456"/>
      <c r="F436" s="456"/>
      <c r="G436" s="456"/>
      <c r="H436" s="458"/>
      <c r="I436" s="459"/>
      <c r="J436" s="390"/>
      <c r="K436" s="390"/>
      <c r="L436" s="390"/>
      <c r="M436" s="390"/>
      <c r="N436" s="390"/>
      <c r="O436" s="390"/>
      <c r="P436" s="390"/>
      <c r="Q436" s="390"/>
      <c r="R436" s="390"/>
      <c r="S436" s="390"/>
      <c r="T436" s="390"/>
      <c r="U436" s="390"/>
      <c r="V436" s="390"/>
      <c r="W436" s="390"/>
      <c r="X436" s="390"/>
      <c r="Y436" s="390"/>
    </row>
    <row r="437">
      <c r="A437" s="455"/>
      <c r="B437" s="456"/>
      <c r="C437" s="457"/>
      <c r="D437" s="456"/>
      <c r="E437" s="456"/>
      <c r="F437" s="456"/>
      <c r="G437" s="456"/>
      <c r="H437" s="458"/>
      <c r="I437" s="459"/>
      <c r="J437" s="390"/>
      <c r="K437" s="390"/>
      <c r="L437" s="390"/>
      <c r="M437" s="390"/>
      <c r="N437" s="390"/>
      <c r="O437" s="390"/>
      <c r="P437" s="390"/>
      <c r="Q437" s="390"/>
      <c r="R437" s="390"/>
      <c r="S437" s="390"/>
      <c r="T437" s="390"/>
      <c r="U437" s="390"/>
      <c r="V437" s="390"/>
      <c r="W437" s="390"/>
      <c r="X437" s="390"/>
      <c r="Y437" s="390"/>
    </row>
    <row r="438">
      <c r="A438" s="455"/>
      <c r="B438" s="456"/>
      <c r="C438" s="457"/>
      <c r="D438" s="456"/>
      <c r="E438" s="456"/>
      <c r="F438" s="456"/>
      <c r="G438" s="456"/>
      <c r="H438" s="458"/>
      <c r="I438" s="459"/>
      <c r="J438" s="390"/>
      <c r="K438" s="390"/>
      <c r="L438" s="390"/>
      <c r="M438" s="390"/>
      <c r="N438" s="390"/>
      <c r="O438" s="390"/>
      <c r="P438" s="390"/>
      <c r="Q438" s="390"/>
      <c r="R438" s="390"/>
      <c r="S438" s="390"/>
      <c r="T438" s="390"/>
      <c r="U438" s="390"/>
      <c r="V438" s="390"/>
      <c r="W438" s="390"/>
      <c r="X438" s="390"/>
      <c r="Y438" s="390"/>
    </row>
    <row r="439">
      <c r="A439" s="455"/>
      <c r="B439" s="456"/>
      <c r="C439" s="457"/>
      <c r="D439" s="456"/>
      <c r="E439" s="456"/>
      <c r="F439" s="456"/>
      <c r="G439" s="456"/>
      <c r="H439" s="458"/>
      <c r="I439" s="459"/>
      <c r="J439" s="390"/>
      <c r="K439" s="390"/>
      <c r="L439" s="390"/>
      <c r="M439" s="390"/>
      <c r="N439" s="390"/>
      <c r="O439" s="390"/>
      <c r="P439" s="390"/>
      <c r="Q439" s="390"/>
      <c r="R439" s="390"/>
      <c r="S439" s="390"/>
      <c r="T439" s="390"/>
      <c r="U439" s="390"/>
      <c r="V439" s="390"/>
      <c r="W439" s="390"/>
      <c r="X439" s="390"/>
      <c r="Y439" s="390"/>
    </row>
    <row r="440">
      <c r="A440" s="455"/>
      <c r="B440" s="456"/>
      <c r="C440" s="457"/>
      <c r="D440" s="456"/>
      <c r="E440" s="456"/>
      <c r="F440" s="456"/>
      <c r="G440" s="456"/>
      <c r="H440" s="458"/>
      <c r="I440" s="459"/>
      <c r="J440" s="390"/>
      <c r="K440" s="390"/>
      <c r="L440" s="390"/>
      <c r="M440" s="390"/>
      <c r="N440" s="390"/>
      <c r="O440" s="390"/>
      <c r="P440" s="390"/>
      <c r="Q440" s="390"/>
      <c r="R440" s="390"/>
      <c r="S440" s="390"/>
      <c r="T440" s="390"/>
      <c r="U440" s="390"/>
      <c r="V440" s="390"/>
      <c r="W440" s="390"/>
      <c r="X440" s="390"/>
      <c r="Y440" s="390"/>
    </row>
    <row r="441">
      <c r="A441" s="455"/>
      <c r="B441" s="456"/>
      <c r="C441" s="457"/>
      <c r="D441" s="456"/>
      <c r="E441" s="456"/>
      <c r="F441" s="456"/>
      <c r="G441" s="456"/>
      <c r="H441" s="458"/>
      <c r="I441" s="459"/>
      <c r="J441" s="390"/>
      <c r="K441" s="390"/>
      <c r="L441" s="390"/>
      <c r="M441" s="390"/>
      <c r="N441" s="390"/>
      <c r="O441" s="390"/>
      <c r="P441" s="390"/>
      <c r="Q441" s="390"/>
      <c r="R441" s="390"/>
      <c r="S441" s="390"/>
      <c r="T441" s="390"/>
      <c r="U441" s="390"/>
      <c r="V441" s="390"/>
      <c r="W441" s="390"/>
      <c r="X441" s="390"/>
      <c r="Y441" s="390"/>
    </row>
    <row r="442">
      <c r="A442" s="455"/>
      <c r="B442" s="456"/>
      <c r="C442" s="457"/>
      <c r="D442" s="456"/>
      <c r="E442" s="456"/>
      <c r="F442" s="456"/>
      <c r="G442" s="456"/>
      <c r="H442" s="458"/>
      <c r="I442" s="459"/>
      <c r="J442" s="390"/>
      <c r="K442" s="390"/>
      <c r="L442" s="390"/>
      <c r="M442" s="390"/>
      <c r="N442" s="390"/>
      <c r="O442" s="390"/>
      <c r="P442" s="390"/>
      <c r="Q442" s="390"/>
      <c r="R442" s="390"/>
      <c r="S442" s="390"/>
      <c r="T442" s="390"/>
      <c r="U442" s="390"/>
      <c r="V442" s="390"/>
      <c r="W442" s="390"/>
      <c r="X442" s="390"/>
      <c r="Y442" s="390"/>
    </row>
    <row r="443">
      <c r="A443" s="455"/>
      <c r="B443" s="456"/>
      <c r="C443" s="457"/>
      <c r="D443" s="456"/>
      <c r="E443" s="456"/>
      <c r="F443" s="456"/>
      <c r="G443" s="456"/>
      <c r="H443" s="458"/>
      <c r="I443" s="459"/>
      <c r="J443" s="390"/>
      <c r="K443" s="390"/>
      <c r="L443" s="390"/>
      <c r="M443" s="390"/>
      <c r="N443" s="390"/>
      <c r="O443" s="390"/>
      <c r="P443" s="390"/>
      <c r="Q443" s="390"/>
      <c r="R443" s="390"/>
      <c r="S443" s="390"/>
      <c r="T443" s="390"/>
      <c r="U443" s="390"/>
      <c r="V443" s="390"/>
      <c r="W443" s="390"/>
      <c r="X443" s="390"/>
      <c r="Y443" s="390"/>
    </row>
    <row r="444">
      <c r="A444" s="455"/>
      <c r="B444" s="456"/>
      <c r="C444" s="457"/>
      <c r="D444" s="456"/>
      <c r="E444" s="456"/>
      <c r="F444" s="456"/>
      <c r="G444" s="456"/>
      <c r="H444" s="458"/>
      <c r="I444" s="459"/>
      <c r="J444" s="390"/>
      <c r="K444" s="390"/>
      <c r="L444" s="390"/>
      <c r="M444" s="390"/>
      <c r="N444" s="390"/>
      <c r="O444" s="390"/>
      <c r="P444" s="390"/>
      <c r="Q444" s="390"/>
      <c r="R444" s="390"/>
      <c r="S444" s="390"/>
      <c r="T444" s="390"/>
      <c r="U444" s="390"/>
      <c r="V444" s="390"/>
      <c r="W444" s="390"/>
      <c r="X444" s="390"/>
      <c r="Y444" s="390"/>
    </row>
    <row r="445">
      <c r="A445" s="455"/>
      <c r="B445" s="456"/>
      <c r="C445" s="457"/>
      <c r="D445" s="456"/>
      <c r="E445" s="456"/>
      <c r="F445" s="456"/>
      <c r="G445" s="456"/>
      <c r="H445" s="458"/>
      <c r="I445" s="459"/>
      <c r="J445" s="390"/>
      <c r="K445" s="390"/>
      <c r="L445" s="390"/>
      <c r="M445" s="390"/>
      <c r="N445" s="390"/>
      <c r="O445" s="390"/>
      <c r="P445" s="390"/>
      <c r="Q445" s="390"/>
      <c r="R445" s="390"/>
      <c r="S445" s="390"/>
      <c r="T445" s="390"/>
      <c r="U445" s="390"/>
      <c r="V445" s="390"/>
      <c r="W445" s="390"/>
      <c r="X445" s="390"/>
      <c r="Y445" s="390"/>
    </row>
    <row r="446">
      <c r="A446" s="455"/>
      <c r="B446" s="456"/>
      <c r="C446" s="457"/>
      <c r="D446" s="456"/>
      <c r="E446" s="456"/>
      <c r="F446" s="456"/>
      <c r="G446" s="456"/>
      <c r="H446" s="458"/>
      <c r="I446" s="459"/>
      <c r="J446" s="390"/>
      <c r="K446" s="390"/>
      <c r="L446" s="390"/>
      <c r="M446" s="390"/>
      <c r="N446" s="390"/>
      <c r="O446" s="390"/>
      <c r="P446" s="390"/>
      <c r="Q446" s="390"/>
      <c r="R446" s="390"/>
      <c r="S446" s="390"/>
      <c r="T446" s="390"/>
      <c r="U446" s="390"/>
      <c r="V446" s="390"/>
      <c r="W446" s="390"/>
      <c r="X446" s="390"/>
      <c r="Y446" s="390"/>
    </row>
    <row r="447">
      <c r="A447" s="455"/>
      <c r="B447" s="456"/>
      <c r="C447" s="457"/>
      <c r="D447" s="456"/>
      <c r="E447" s="456"/>
      <c r="F447" s="456"/>
      <c r="G447" s="456"/>
      <c r="H447" s="458"/>
      <c r="I447" s="459"/>
      <c r="J447" s="390"/>
      <c r="K447" s="390"/>
      <c r="L447" s="390"/>
      <c r="M447" s="390"/>
      <c r="N447" s="390"/>
      <c r="O447" s="390"/>
      <c r="P447" s="390"/>
      <c r="Q447" s="390"/>
      <c r="R447" s="390"/>
      <c r="S447" s="390"/>
      <c r="T447" s="390"/>
      <c r="U447" s="390"/>
      <c r="V447" s="390"/>
      <c r="W447" s="390"/>
      <c r="X447" s="390"/>
      <c r="Y447" s="390"/>
    </row>
    <row r="448">
      <c r="A448" s="455"/>
      <c r="B448" s="456"/>
      <c r="C448" s="457"/>
      <c r="D448" s="456"/>
      <c r="E448" s="456"/>
      <c r="F448" s="456"/>
      <c r="G448" s="456"/>
      <c r="H448" s="458"/>
      <c r="I448" s="459"/>
      <c r="J448" s="390"/>
      <c r="K448" s="390"/>
      <c r="L448" s="390"/>
      <c r="M448" s="390"/>
      <c r="N448" s="390"/>
      <c r="O448" s="390"/>
      <c r="P448" s="390"/>
      <c r="Q448" s="390"/>
      <c r="R448" s="390"/>
      <c r="S448" s="390"/>
      <c r="T448" s="390"/>
      <c r="U448" s="390"/>
      <c r="V448" s="390"/>
      <c r="W448" s="390"/>
      <c r="X448" s="390"/>
      <c r="Y448" s="390"/>
    </row>
    <row r="449">
      <c r="A449" s="455"/>
      <c r="B449" s="456"/>
      <c r="C449" s="457"/>
      <c r="D449" s="456"/>
      <c r="E449" s="456"/>
      <c r="F449" s="456"/>
      <c r="G449" s="456"/>
      <c r="H449" s="458"/>
      <c r="I449" s="459"/>
      <c r="J449" s="390"/>
      <c r="K449" s="390"/>
      <c r="L449" s="390"/>
      <c r="M449" s="390"/>
      <c r="N449" s="390"/>
      <c r="O449" s="390"/>
      <c r="P449" s="390"/>
      <c r="Q449" s="390"/>
      <c r="R449" s="390"/>
      <c r="S449" s="390"/>
      <c r="T449" s="390"/>
      <c r="U449" s="390"/>
      <c r="V449" s="390"/>
      <c r="W449" s="390"/>
      <c r="X449" s="390"/>
      <c r="Y449" s="390"/>
    </row>
    <row r="450">
      <c r="A450" s="455"/>
      <c r="B450" s="456"/>
      <c r="C450" s="457"/>
      <c r="D450" s="456"/>
      <c r="E450" s="456"/>
      <c r="F450" s="456"/>
      <c r="G450" s="456"/>
      <c r="H450" s="458"/>
      <c r="I450" s="459"/>
      <c r="J450" s="390"/>
      <c r="K450" s="390"/>
      <c r="L450" s="390"/>
      <c r="M450" s="390"/>
      <c r="N450" s="390"/>
      <c r="O450" s="390"/>
      <c r="P450" s="390"/>
      <c r="Q450" s="390"/>
      <c r="R450" s="390"/>
      <c r="S450" s="390"/>
      <c r="T450" s="390"/>
      <c r="U450" s="390"/>
      <c r="V450" s="390"/>
      <c r="W450" s="390"/>
      <c r="X450" s="390"/>
      <c r="Y450" s="390"/>
    </row>
    <row r="451">
      <c r="A451" s="455"/>
      <c r="B451" s="456"/>
      <c r="C451" s="457"/>
      <c r="D451" s="456"/>
      <c r="E451" s="456"/>
      <c r="F451" s="456"/>
      <c r="G451" s="456"/>
      <c r="H451" s="458"/>
      <c r="I451" s="459"/>
      <c r="J451" s="390"/>
      <c r="K451" s="390"/>
      <c r="L451" s="390"/>
      <c r="M451" s="390"/>
      <c r="N451" s="390"/>
      <c r="O451" s="390"/>
      <c r="P451" s="390"/>
      <c r="Q451" s="390"/>
      <c r="R451" s="390"/>
      <c r="S451" s="390"/>
      <c r="T451" s="390"/>
      <c r="U451" s="390"/>
      <c r="V451" s="390"/>
      <c r="W451" s="390"/>
      <c r="X451" s="390"/>
      <c r="Y451" s="390"/>
    </row>
    <row r="452">
      <c r="A452" s="455"/>
      <c r="B452" s="456"/>
      <c r="C452" s="457"/>
      <c r="D452" s="456"/>
      <c r="E452" s="456"/>
      <c r="F452" s="456"/>
      <c r="G452" s="456"/>
      <c r="H452" s="458"/>
      <c r="I452" s="459"/>
      <c r="J452" s="390"/>
      <c r="K452" s="390"/>
      <c r="L452" s="390"/>
      <c r="M452" s="390"/>
      <c r="N452" s="390"/>
      <c r="O452" s="390"/>
      <c r="P452" s="390"/>
      <c r="Q452" s="390"/>
      <c r="R452" s="390"/>
      <c r="S452" s="390"/>
      <c r="T452" s="390"/>
      <c r="U452" s="390"/>
      <c r="V452" s="390"/>
      <c r="W452" s="390"/>
      <c r="X452" s="390"/>
      <c r="Y452" s="390"/>
    </row>
    <row r="453">
      <c r="A453" s="455"/>
      <c r="B453" s="456"/>
      <c r="C453" s="457"/>
      <c r="D453" s="456"/>
      <c r="E453" s="456"/>
      <c r="F453" s="456"/>
      <c r="G453" s="456"/>
      <c r="H453" s="458"/>
      <c r="I453" s="459"/>
      <c r="J453" s="390"/>
      <c r="K453" s="390"/>
      <c r="L453" s="390"/>
      <c r="M453" s="390"/>
      <c r="N453" s="390"/>
      <c r="O453" s="390"/>
      <c r="P453" s="390"/>
      <c r="Q453" s="390"/>
      <c r="R453" s="390"/>
      <c r="S453" s="390"/>
      <c r="T453" s="390"/>
      <c r="U453" s="390"/>
      <c r="V453" s="390"/>
      <c r="W453" s="390"/>
      <c r="X453" s="390"/>
      <c r="Y453" s="390"/>
    </row>
    <row r="454">
      <c r="A454" s="455"/>
      <c r="B454" s="456"/>
      <c r="C454" s="457"/>
      <c r="D454" s="456"/>
      <c r="E454" s="456"/>
      <c r="F454" s="456"/>
      <c r="G454" s="456"/>
      <c r="H454" s="458"/>
      <c r="I454" s="459"/>
      <c r="J454" s="390"/>
      <c r="K454" s="390"/>
      <c r="L454" s="390"/>
      <c r="M454" s="390"/>
      <c r="N454" s="390"/>
      <c r="O454" s="390"/>
      <c r="P454" s="390"/>
      <c r="Q454" s="390"/>
      <c r="R454" s="390"/>
      <c r="S454" s="390"/>
      <c r="T454" s="390"/>
      <c r="U454" s="390"/>
      <c r="V454" s="390"/>
      <c r="W454" s="390"/>
      <c r="X454" s="390"/>
      <c r="Y454" s="390"/>
    </row>
    <row r="455">
      <c r="A455" s="455"/>
      <c r="B455" s="456"/>
      <c r="C455" s="457"/>
      <c r="D455" s="456"/>
      <c r="E455" s="456"/>
      <c r="F455" s="456"/>
      <c r="G455" s="456"/>
      <c r="H455" s="458"/>
      <c r="I455" s="459"/>
      <c r="J455" s="390"/>
      <c r="K455" s="390"/>
      <c r="L455" s="390"/>
      <c r="M455" s="390"/>
      <c r="N455" s="390"/>
      <c r="O455" s="390"/>
      <c r="P455" s="390"/>
      <c r="Q455" s="390"/>
      <c r="R455" s="390"/>
      <c r="S455" s="390"/>
      <c r="T455" s="390"/>
      <c r="U455" s="390"/>
      <c r="V455" s="390"/>
      <c r="W455" s="390"/>
      <c r="X455" s="390"/>
      <c r="Y455" s="390"/>
    </row>
    <row r="456">
      <c r="A456" s="455"/>
      <c r="B456" s="456"/>
      <c r="C456" s="457"/>
      <c r="D456" s="456"/>
      <c r="E456" s="456"/>
      <c r="F456" s="456"/>
      <c r="G456" s="456"/>
      <c r="H456" s="458"/>
      <c r="I456" s="459"/>
      <c r="J456" s="390"/>
      <c r="K456" s="390"/>
      <c r="L456" s="390"/>
      <c r="M456" s="390"/>
      <c r="N456" s="390"/>
      <c r="O456" s="390"/>
      <c r="P456" s="390"/>
      <c r="Q456" s="390"/>
      <c r="R456" s="390"/>
      <c r="S456" s="390"/>
      <c r="T456" s="390"/>
      <c r="U456" s="390"/>
      <c r="V456" s="390"/>
      <c r="W456" s="390"/>
      <c r="X456" s="390"/>
      <c r="Y456" s="390"/>
    </row>
    <row r="457">
      <c r="A457" s="455"/>
      <c r="B457" s="456"/>
      <c r="C457" s="457"/>
      <c r="D457" s="456"/>
      <c r="E457" s="456"/>
      <c r="F457" s="456"/>
      <c r="G457" s="456"/>
      <c r="H457" s="458"/>
      <c r="I457" s="459"/>
      <c r="J457" s="390"/>
      <c r="K457" s="390"/>
      <c r="L457" s="390"/>
      <c r="M457" s="390"/>
      <c r="N457" s="390"/>
      <c r="O457" s="390"/>
      <c r="P457" s="390"/>
      <c r="Q457" s="390"/>
      <c r="R457" s="390"/>
      <c r="S457" s="390"/>
      <c r="T457" s="390"/>
      <c r="U457" s="390"/>
      <c r="V457" s="390"/>
      <c r="W457" s="390"/>
      <c r="X457" s="390"/>
      <c r="Y457" s="390"/>
    </row>
    <row r="458">
      <c r="A458" s="455"/>
      <c r="B458" s="456"/>
      <c r="C458" s="457"/>
      <c r="D458" s="456"/>
      <c r="E458" s="456"/>
      <c r="F458" s="456"/>
      <c r="G458" s="456"/>
      <c r="H458" s="458"/>
      <c r="I458" s="459"/>
      <c r="J458" s="390"/>
      <c r="K458" s="390"/>
      <c r="L458" s="390"/>
      <c r="M458" s="390"/>
      <c r="N458" s="390"/>
      <c r="O458" s="390"/>
      <c r="P458" s="390"/>
      <c r="Q458" s="390"/>
      <c r="R458" s="390"/>
      <c r="S458" s="390"/>
      <c r="T458" s="390"/>
      <c r="U458" s="390"/>
      <c r="V458" s="390"/>
      <c r="W458" s="390"/>
      <c r="X458" s="390"/>
      <c r="Y458" s="390"/>
    </row>
    <row r="459">
      <c r="A459" s="455"/>
      <c r="B459" s="456"/>
      <c r="C459" s="457"/>
      <c r="D459" s="456"/>
      <c r="E459" s="456"/>
      <c r="F459" s="456"/>
      <c r="G459" s="456"/>
      <c r="H459" s="458"/>
      <c r="I459" s="459"/>
      <c r="J459" s="390"/>
      <c r="K459" s="390"/>
      <c r="L459" s="390"/>
      <c r="M459" s="390"/>
      <c r="N459" s="390"/>
      <c r="O459" s="390"/>
      <c r="P459" s="390"/>
      <c r="Q459" s="390"/>
      <c r="R459" s="390"/>
      <c r="S459" s="390"/>
      <c r="T459" s="390"/>
      <c r="U459" s="390"/>
      <c r="V459" s="390"/>
      <c r="W459" s="390"/>
      <c r="X459" s="390"/>
      <c r="Y459" s="390"/>
    </row>
    <row r="460">
      <c r="A460" s="455"/>
      <c r="B460" s="456"/>
      <c r="C460" s="457"/>
      <c r="D460" s="456"/>
      <c r="E460" s="456"/>
      <c r="F460" s="456"/>
      <c r="G460" s="456"/>
      <c r="H460" s="458"/>
      <c r="I460" s="459"/>
      <c r="J460" s="390"/>
      <c r="K460" s="390"/>
      <c r="L460" s="390"/>
      <c r="M460" s="390"/>
      <c r="N460" s="390"/>
      <c r="O460" s="390"/>
      <c r="P460" s="390"/>
      <c r="Q460" s="390"/>
      <c r="R460" s="390"/>
      <c r="S460" s="390"/>
      <c r="T460" s="390"/>
      <c r="U460" s="390"/>
      <c r="V460" s="390"/>
      <c r="W460" s="390"/>
      <c r="X460" s="390"/>
      <c r="Y460" s="390"/>
    </row>
    <row r="461">
      <c r="A461" s="455"/>
      <c r="B461" s="456"/>
      <c r="C461" s="457"/>
      <c r="D461" s="456"/>
      <c r="E461" s="456"/>
      <c r="F461" s="456"/>
      <c r="G461" s="456"/>
      <c r="H461" s="458"/>
      <c r="I461" s="459"/>
      <c r="J461" s="390"/>
      <c r="K461" s="390"/>
      <c r="L461" s="390"/>
      <c r="M461" s="390"/>
      <c r="N461" s="390"/>
      <c r="O461" s="390"/>
      <c r="P461" s="390"/>
      <c r="Q461" s="390"/>
      <c r="R461" s="390"/>
      <c r="S461" s="390"/>
      <c r="T461" s="390"/>
      <c r="U461" s="390"/>
      <c r="V461" s="390"/>
      <c r="W461" s="390"/>
      <c r="X461" s="390"/>
      <c r="Y461" s="390"/>
    </row>
    <row r="462">
      <c r="A462" s="455"/>
      <c r="B462" s="456"/>
      <c r="C462" s="457"/>
      <c r="D462" s="456"/>
      <c r="E462" s="456"/>
      <c r="F462" s="456"/>
      <c r="G462" s="456"/>
      <c r="H462" s="458"/>
      <c r="I462" s="459"/>
      <c r="J462" s="390"/>
      <c r="K462" s="390"/>
      <c r="L462" s="390"/>
      <c r="M462" s="390"/>
      <c r="N462" s="390"/>
      <c r="O462" s="390"/>
      <c r="P462" s="390"/>
      <c r="Q462" s="390"/>
      <c r="R462" s="390"/>
      <c r="S462" s="390"/>
      <c r="T462" s="390"/>
      <c r="U462" s="390"/>
      <c r="V462" s="390"/>
      <c r="W462" s="390"/>
      <c r="X462" s="390"/>
      <c r="Y462" s="390"/>
    </row>
    <row r="463">
      <c r="A463" s="455"/>
      <c r="B463" s="456"/>
      <c r="C463" s="457"/>
      <c r="D463" s="456"/>
      <c r="E463" s="456"/>
      <c r="F463" s="456"/>
      <c r="G463" s="456"/>
      <c r="H463" s="458"/>
      <c r="I463" s="459"/>
      <c r="J463" s="390"/>
      <c r="K463" s="390"/>
      <c r="L463" s="390"/>
      <c r="M463" s="390"/>
      <c r="N463" s="390"/>
      <c r="O463" s="390"/>
      <c r="P463" s="390"/>
      <c r="Q463" s="390"/>
      <c r="R463" s="390"/>
      <c r="S463" s="390"/>
      <c r="T463" s="390"/>
      <c r="U463" s="390"/>
      <c r="V463" s="390"/>
      <c r="W463" s="390"/>
      <c r="X463" s="390"/>
      <c r="Y463" s="390"/>
    </row>
    <row r="464">
      <c r="A464" s="455"/>
      <c r="B464" s="456"/>
      <c r="C464" s="457"/>
      <c r="D464" s="456"/>
      <c r="E464" s="456"/>
      <c r="F464" s="456"/>
      <c r="G464" s="456"/>
      <c r="H464" s="458"/>
      <c r="I464" s="459"/>
      <c r="J464" s="390"/>
      <c r="K464" s="390"/>
      <c r="L464" s="390"/>
      <c r="M464" s="390"/>
      <c r="N464" s="390"/>
      <c r="O464" s="390"/>
      <c r="P464" s="390"/>
      <c r="Q464" s="390"/>
      <c r="R464" s="390"/>
      <c r="S464" s="390"/>
      <c r="T464" s="390"/>
      <c r="U464" s="390"/>
      <c r="V464" s="390"/>
      <c r="W464" s="390"/>
      <c r="X464" s="390"/>
      <c r="Y464" s="390"/>
    </row>
    <row r="465">
      <c r="A465" s="455"/>
      <c r="B465" s="456"/>
      <c r="C465" s="457"/>
      <c r="D465" s="456"/>
      <c r="E465" s="456"/>
      <c r="F465" s="456"/>
      <c r="G465" s="456"/>
      <c r="H465" s="458"/>
      <c r="I465" s="459"/>
      <c r="J465" s="390"/>
      <c r="K465" s="390"/>
      <c r="L465" s="390"/>
      <c r="M465" s="390"/>
      <c r="N465" s="390"/>
      <c r="O465" s="390"/>
      <c r="P465" s="390"/>
      <c r="Q465" s="390"/>
      <c r="R465" s="390"/>
      <c r="S465" s="390"/>
      <c r="T465" s="390"/>
      <c r="U465" s="390"/>
      <c r="V465" s="390"/>
      <c r="W465" s="390"/>
      <c r="X465" s="390"/>
      <c r="Y465" s="390"/>
    </row>
    <row r="466">
      <c r="A466" s="455"/>
      <c r="B466" s="456"/>
      <c r="C466" s="457"/>
      <c r="D466" s="456"/>
      <c r="E466" s="456"/>
      <c r="F466" s="456"/>
      <c r="G466" s="456"/>
      <c r="H466" s="458"/>
      <c r="I466" s="459"/>
      <c r="J466" s="390"/>
      <c r="K466" s="390"/>
      <c r="L466" s="390"/>
      <c r="M466" s="390"/>
      <c r="N466" s="390"/>
      <c r="O466" s="390"/>
      <c r="P466" s="390"/>
      <c r="Q466" s="390"/>
      <c r="R466" s="390"/>
      <c r="S466" s="390"/>
      <c r="T466" s="390"/>
      <c r="U466" s="390"/>
      <c r="V466" s="390"/>
      <c r="W466" s="390"/>
      <c r="X466" s="390"/>
      <c r="Y466" s="390"/>
    </row>
    <row r="467">
      <c r="A467" s="455"/>
      <c r="B467" s="456"/>
      <c r="C467" s="457"/>
      <c r="D467" s="456"/>
      <c r="E467" s="456"/>
      <c r="F467" s="456"/>
      <c r="G467" s="456"/>
      <c r="H467" s="458"/>
      <c r="I467" s="459"/>
      <c r="J467" s="390"/>
      <c r="K467" s="390"/>
      <c r="L467" s="390"/>
      <c r="M467" s="390"/>
      <c r="N467" s="390"/>
      <c r="O467" s="390"/>
      <c r="P467" s="390"/>
      <c r="Q467" s="390"/>
      <c r="R467" s="390"/>
      <c r="S467" s="390"/>
      <c r="T467" s="390"/>
      <c r="U467" s="390"/>
      <c r="V467" s="390"/>
      <c r="W467" s="390"/>
      <c r="X467" s="390"/>
      <c r="Y467" s="390"/>
    </row>
    <row r="468">
      <c r="A468" s="455"/>
      <c r="B468" s="456"/>
      <c r="C468" s="457"/>
      <c r="D468" s="456"/>
      <c r="E468" s="456"/>
      <c r="F468" s="456"/>
      <c r="G468" s="456"/>
      <c r="H468" s="458"/>
      <c r="I468" s="459"/>
      <c r="J468" s="390"/>
      <c r="K468" s="390"/>
      <c r="L468" s="390"/>
      <c r="M468" s="390"/>
      <c r="N468" s="390"/>
      <c r="O468" s="390"/>
      <c r="P468" s="390"/>
      <c r="Q468" s="390"/>
      <c r="R468" s="390"/>
      <c r="S468" s="390"/>
      <c r="T468" s="390"/>
      <c r="U468" s="390"/>
      <c r="V468" s="390"/>
      <c r="W468" s="390"/>
      <c r="X468" s="390"/>
      <c r="Y468" s="390"/>
    </row>
    <row r="469">
      <c r="A469" s="455"/>
      <c r="B469" s="456"/>
      <c r="C469" s="457"/>
      <c r="D469" s="456"/>
      <c r="E469" s="456"/>
      <c r="F469" s="456"/>
      <c r="G469" s="456"/>
      <c r="H469" s="458"/>
      <c r="I469" s="459"/>
      <c r="J469" s="390"/>
      <c r="K469" s="390"/>
      <c r="L469" s="390"/>
      <c r="M469" s="390"/>
      <c r="N469" s="390"/>
      <c r="O469" s="390"/>
      <c r="P469" s="390"/>
      <c r="Q469" s="390"/>
      <c r="R469" s="390"/>
      <c r="S469" s="390"/>
      <c r="T469" s="390"/>
      <c r="U469" s="390"/>
      <c r="V469" s="390"/>
      <c r="W469" s="390"/>
      <c r="X469" s="390"/>
      <c r="Y469" s="390"/>
    </row>
    <row r="470">
      <c r="A470" s="455"/>
      <c r="B470" s="456"/>
      <c r="C470" s="457"/>
      <c r="D470" s="456"/>
      <c r="E470" s="456"/>
      <c r="F470" s="456"/>
      <c r="G470" s="456"/>
      <c r="H470" s="458"/>
      <c r="I470" s="459"/>
      <c r="J470" s="390"/>
      <c r="K470" s="390"/>
      <c r="L470" s="390"/>
      <c r="M470" s="390"/>
      <c r="N470" s="390"/>
      <c r="O470" s="390"/>
      <c r="P470" s="390"/>
      <c r="Q470" s="390"/>
      <c r="R470" s="390"/>
      <c r="S470" s="390"/>
      <c r="T470" s="390"/>
      <c r="U470" s="390"/>
      <c r="V470" s="390"/>
      <c r="W470" s="390"/>
      <c r="X470" s="390"/>
      <c r="Y470" s="390"/>
    </row>
    <row r="471">
      <c r="A471" s="455"/>
      <c r="B471" s="456"/>
      <c r="C471" s="457"/>
      <c r="D471" s="456"/>
      <c r="E471" s="456"/>
      <c r="F471" s="456"/>
      <c r="G471" s="456"/>
      <c r="H471" s="458"/>
      <c r="I471" s="459"/>
      <c r="J471" s="390"/>
      <c r="K471" s="390"/>
      <c r="L471" s="390"/>
      <c r="M471" s="390"/>
      <c r="N471" s="390"/>
      <c r="O471" s="390"/>
      <c r="P471" s="390"/>
      <c r="Q471" s="390"/>
      <c r="R471" s="390"/>
      <c r="S471" s="390"/>
      <c r="T471" s="390"/>
      <c r="U471" s="390"/>
      <c r="V471" s="390"/>
      <c r="W471" s="390"/>
      <c r="X471" s="390"/>
      <c r="Y471" s="390"/>
    </row>
    <row r="472">
      <c r="A472" s="455"/>
      <c r="B472" s="456"/>
      <c r="C472" s="457"/>
      <c r="D472" s="456"/>
      <c r="E472" s="456"/>
      <c r="F472" s="456"/>
      <c r="G472" s="456"/>
      <c r="H472" s="458"/>
      <c r="I472" s="459"/>
      <c r="J472" s="390"/>
      <c r="K472" s="390"/>
      <c r="L472" s="390"/>
      <c r="M472" s="390"/>
      <c r="N472" s="390"/>
      <c r="O472" s="390"/>
      <c r="P472" s="390"/>
      <c r="Q472" s="390"/>
      <c r="R472" s="390"/>
      <c r="S472" s="390"/>
      <c r="T472" s="390"/>
      <c r="U472" s="390"/>
      <c r="V472" s="390"/>
      <c r="W472" s="390"/>
      <c r="X472" s="390"/>
      <c r="Y472" s="390"/>
    </row>
    <row r="473">
      <c r="A473" s="455"/>
      <c r="B473" s="456"/>
      <c r="C473" s="457"/>
      <c r="D473" s="456"/>
      <c r="E473" s="456"/>
      <c r="F473" s="456"/>
      <c r="G473" s="456"/>
      <c r="H473" s="458"/>
      <c r="I473" s="459"/>
      <c r="J473" s="390"/>
      <c r="K473" s="390"/>
      <c r="L473" s="390"/>
      <c r="M473" s="390"/>
      <c r="N473" s="390"/>
      <c r="O473" s="390"/>
      <c r="P473" s="390"/>
      <c r="Q473" s="390"/>
      <c r="R473" s="390"/>
      <c r="S473" s="390"/>
      <c r="T473" s="390"/>
      <c r="U473" s="390"/>
      <c r="V473" s="390"/>
      <c r="W473" s="390"/>
      <c r="X473" s="390"/>
      <c r="Y473" s="390"/>
    </row>
    <row r="474">
      <c r="A474" s="455"/>
      <c r="B474" s="456"/>
      <c r="C474" s="457"/>
      <c r="D474" s="456"/>
      <c r="E474" s="456"/>
      <c r="F474" s="456"/>
      <c r="G474" s="456"/>
      <c r="H474" s="458"/>
      <c r="I474" s="459"/>
      <c r="J474" s="390"/>
      <c r="K474" s="390"/>
      <c r="L474" s="390"/>
      <c r="M474" s="390"/>
      <c r="N474" s="390"/>
      <c r="O474" s="390"/>
      <c r="P474" s="390"/>
      <c r="Q474" s="390"/>
      <c r="R474" s="390"/>
      <c r="S474" s="390"/>
      <c r="T474" s="390"/>
      <c r="U474" s="390"/>
      <c r="V474" s="390"/>
      <c r="W474" s="390"/>
      <c r="X474" s="390"/>
      <c r="Y474" s="390"/>
    </row>
    <row r="475">
      <c r="A475" s="455"/>
      <c r="B475" s="456"/>
      <c r="C475" s="457"/>
      <c r="D475" s="456"/>
      <c r="E475" s="456"/>
      <c r="F475" s="456"/>
      <c r="G475" s="456"/>
      <c r="H475" s="458"/>
      <c r="I475" s="459"/>
      <c r="J475" s="390"/>
      <c r="K475" s="390"/>
      <c r="L475" s="390"/>
      <c r="M475" s="390"/>
      <c r="N475" s="390"/>
      <c r="O475" s="390"/>
      <c r="P475" s="390"/>
      <c r="Q475" s="390"/>
      <c r="R475" s="390"/>
      <c r="S475" s="390"/>
      <c r="T475" s="390"/>
      <c r="U475" s="390"/>
      <c r="V475" s="390"/>
      <c r="W475" s="390"/>
      <c r="X475" s="390"/>
      <c r="Y475" s="390"/>
    </row>
    <row r="476">
      <c r="A476" s="455"/>
      <c r="B476" s="456"/>
      <c r="C476" s="457"/>
      <c r="D476" s="456"/>
      <c r="E476" s="456"/>
      <c r="F476" s="456"/>
      <c r="G476" s="456"/>
      <c r="H476" s="458"/>
      <c r="I476" s="459"/>
      <c r="J476" s="390"/>
      <c r="K476" s="390"/>
      <c r="L476" s="390"/>
      <c r="M476" s="390"/>
      <c r="N476" s="390"/>
      <c r="O476" s="390"/>
      <c r="P476" s="390"/>
      <c r="Q476" s="390"/>
      <c r="R476" s="390"/>
      <c r="S476" s="390"/>
      <c r="T476" s="390"/>
      <c r="U476" s="390"/>
      <c r="V476" s="390"/>
      <c r="W476" s="390"/>
      <c r="X476" s="390"/>
      <c r="Y476" s="390"/>
    </row>
    <row r="477">
      <c r="A477" s="455"/>
      <c r="B477" s="456"/>
      <c r="C477" s="457"/>
      <c r="D477" s="456"/>
      <c r="E477" s="456"/>
      <c r="F477" s="456"/>
      <c r="G477" s="456"/>
      <c r="H477" s="458"/>
      <c r="I477" s="459"/>
      <c r="J477" s="390"/>
      <c r="K477" s="390"/>
      <c r="L477" s="390"/>
      <c r="M477" s="390"/>
      <c r="N477" s="390"/>
      <c r="O477" s="390"/>
      <c r="P477" s="390"/>
      <c r="Q477" s="390"/>
      <c r="R477" s="390"/>
      <c r="S477" s="390"/>
      <c r="T477" s="390"/>
      <c r="U477" s="390"/>
      <c r="V477" s="390"/>
      <c r="W477" s="390"/>
      <c r="X477" s="390"/>
      <c r="Y477" s="390"/>
    </row>
    <row r="478">
      <c r="A478" s="455"/>
      <c r="B478" s="456"/>
      <c r="C478" s="457"/>
      <c r="D478" s="456"/>
      <c r="E478" s="456"/>
      <c r="F478" s="456"/>
      <c r="G478" s="456"/>
      <c r="H478" s="458"/>
      <c r="I478" s="459"/>
      <c r="J478" s="390"/>
      <c r="K478" s="390"/>
      <c r="L478" s="390"/>
      <c r="M478" s="390"/>
      <c r="N478" s="390"/>
      <c r="O478" s="390"/>
      <c r="P478" s="390"/>
      <c r="Q478" s="390"/>
      <c r="R478" s="390"/>
      <c r="S478" s="390"/>
      <c r="T478" s="390"/>
      <c r="U478" s="390"/>
      <c r="V478" s="390"/>
      <c r="W478" s="390"/>
      <c r="X478" s="390"/>
      <c r="Y478" s="390"/>
    </row>
    <row r="479">
      <c r="A479" s="455"/>
      <c r="B479" s="456"/>
      <c r="C479" s="457"/>
      <c r="D479" s="456"/>
      <c r="E479" s="456"/>
      <c r="F479" s="456"/>
      <c r="G479" s="456"/>
      <c r="H479" s="458"/>
      <c r="I479" s="459"/>
      <c r="J479" s="390"/>
      <c r="K479" s="390"/>
      <c r="L479" s="390"/>
      <c r="M479" s="390"/>
      <c r="N479" s="390"/>
      <c r="O479" s="390"/>
      <c r="P479" s="390"/>
      <c r="Q479" s="390"/>
      <c r="R479" s="390"/>
      <c r="S479" s="390"/>
      <c r="T479" s="390"/>
      <c r="U479" s="390"/>
      <c r="V479" s="390"/>
      <c r="W479" s="390"/>
      <c r="X479" s="390"/>
      <c r="Y479" s="390"/>
    </row>
    <row r="480">
      <c r="A480" s="455"/>
      <c r="B480" s="456"/>
      <c r="C480" s="457"/>
      <c r="D480" s="456"/>
      <c r="E480" s="456"/>
      <c r="F480" s="456"/>
      <c r="G480" s="456"/>
      <c r="H480" s="458"/>
      <c r="I480" s="459"/>
      <c r="J480" s="390"/>
      <c r="K480" s="390"/>
      <c r="L480" s="390"/>
      <c r="M480" s="390"/>
      <c r="N480" s="390"/>
      <c r="O480" s="390"/>
      <c r="P480" s="390"/>
      <c r="Q480" s="390"/>
      <c r="R480" s="390"/>
      <c r="S480" s="390"/>
      <c r="T480" s="390"/>
      <c r="U480" s="390"/>
      <c r="V480" s="390"/>
      <c r="W480" s="390"/>
      <c r="X480" s="390"/>
      <c r="Y480" s="390"/>
    </row>
    <row r="481">
      <c r="A481" s="455"/>
      <c r="B481" s="456"/>
      <c r="C481" s="457"/>
      <c r="D481" s="456"/>
      <c r="E481" s="456"/>
      <c r="F481" s="456"/>
      <c r="G481" s="456"/>
      <c r="H481" s="458"/>
      <c r="I481" s="459"/>
      <c r="J481" s="390"/>
      <c r="K481" s="390"/>
      <c r="L481" s="390"/>
      <c r="M481" s="390"/>
      <c r="N481" s="390"/>
      <c r="O481" s="390"/>
      <c r="P481" s="390"/>
      <c r="Q481" s="390"/>
      <c r="R481" s="390"/>
      <c r="S481" s="390"/>
      <c r="T481" s="390"/>
      <c r="U481" s="390"/>
      <c r="V481" s="390"/>
      <c r="W481" s="390"/>
      <c r="X481" s="390"/>
      <c r="Y481" s="390"/>
    </row>
    <row r="482">
      <c r="A482" s="455"/>
      <c r="B482" s="456"/>
      <c r="C482" s="457"/>
      <c r="D482" s="456"/>
      <c r="E482" s="456"/>
      <c r="F482" s="456"/>
      <c r="G482" s="456"/>
      <c r="H482" s="458"/>
      <c r="I482" s="459"/>
      <c r="J482" s="390"/>
      <c r="K482" s="390"/>
      <c r="L482" s="390"/>
      <c r="M482" s="390"/>
      <c r="N482" s="390"/>
      <c r="O482" s="390"/>
      <c r="P482" s="390"/>
      <c r="Q482" s="390"/>
      <c r="R482" s="390"/>
      <c r="S482" s="390"/>
      <c r="T482" s="390"/>
      <c r="U482" s="390"/>
      <c r="V482" s="390"/>
      <c r="W482" s="390"/>
      <c r="X482" s="390"/>
      <c r="Y482" s="390"/>
    </row>
    <row r="483">
      <c r="A483" s="455"/>
      <c r="B483" s="456"/>
      <c r="C483" s="457"/>
      <c r="D483" s="456"/>
      <c r="E483" s="456"/>
      <c r="F483" s="456"/>
      <c r="G483" s="456"/>
      <c r="H483" s="458"/>
      <c r="I483" s="459"/>
      <c r="J483" s="390"/>
      <c r="K483" s="390"/>
      <c r="L483" s="390"/>
      <c r="M483" s="390"/>
      <c r="N483" s="390"/>
      <c r="O483" s="390"/>
      <c r="P483" s="390"/>
      <c r="Q483" s="390"/>
      <c r="R483" s="390"/>
      <c r="S483" s="390"/>
      <c r="T483" s="390"/>
      <c r="U483" s="390"/>
      <c r="V483" s="390"/>
      <c r="W483" s="390"/>
      <c r="X483" s="390"/>
      <c r="Y483" s="390"/>
    </row>
    <row r="484">
      <c r="A484" s="455"/>
      <c r="B484" s="456"/>
      <c r="C484" s="457"/>
      <c r="D484" s="456"/>
      <c r="E484" s="456"/>
      <c r="F484" s="456"/>
      <c r="G484" s="456"/>
      <c r="H484" s="458"/>
      <c r="I484" s="459"/>
      <c r="J484" s="390"/>
      <c r="K484" s="390"/>
      <c r="L484" s="390"/>
      <c r="M484" s="390"/>
      <c r="N484" s="390"/>
      <c r="O484" s="390"/>
      <c r="P484" s="390"/>
      <c r="Q484" s="390"/>
      <c r="R484" s="390"/>
      <c r="S484" s="390"/>
      <c r="T484" s="390"/>
      <c r="U484" s="390"/>
      <c r="V484" s="390"/>
      <c r="W484" s="390"/>
      <c r="X484" s="390"/>
      <c r="Y484" s="390"/>
    </row>
    <row r="485">
      <c r="A485" s="455"/>
      <c r="B485" s="456"/>
      <c r="C485" s="457"/>
      <c r="D485" s="456"/>
      <c r="E485" s="456"/>
      <c r="F485" s="456"/>
      <c r="G485" s="456"/>
      <c r="H485" s="458"/>
      <c r="I485" s="459"/>
      <c r="J485" s="390"/>
      <c r="K485" s="390"/>
      <c r="L485" s="390"/>
      <c r="M485" s="390"/>
      <c r="N485" s="390"/>
      <c r="O485" s="390"/>
      <c r="P485" s="390"/>
      <c r="Q485" s="390"/>
      <c r="R485" s="390"/>
      <c r="S485" s="390"/>
      <c r="T485" s="390"/>
      <c r="U485" s="390"/>
      <c r="V485" s="390"/>
      <c r="W485" s="390"/>
      <c r="X485" s="390"/>
      <c r="Y485" s="390"/>
    </row>
    <row r="486">
      <c r="A486" s="455"/>
      <c r="B486" s="456"/>
      <c r="C486" s="457"/>
      <c r="D486" s="456"/>
      <c r="E486" s="456"/>
      <c r="F486" s="456"/>
      <c r="G486" s="456"/>
      <c r="H486" s="458"/>
      <c r="I486" s="459"/>
      <c r="J486" s="390"/>
      <c r="K486" s="390"/>
      <c r="L486" s="390"/>
      <c r="M486" s="390"/>
      <c r="N486" s="390"/>
      <c r="O486" s="390"/>
      <c r="P486" s="390"/>
      <c r="Q486" s="390"/>
      <c r="R486" s="390"/>
      <c r="S486" s="390"/>
      <c r="T486" s="390"/>
      <c r="U486" s="390"/>
      <c r="V486" s="390"/>
      <c r="W486" s="390"/>
      <c r="X486" s="390"/>
      <c r="Y486" s="390"/>
    </row>
    <row r="487">
      <c r="A487" s="455"/>
      <c r="B487" s="456"/>
      <c r="C487" s="457"/>
      <c r="D487" s="456"/>
      <c r="E487" s="456"/>
      <c r="F487" s="456"/>
      <c r="G487" s="456"/>
      <c r="H487" s="458"/>
      <c r="I487" s="459"/>
      <c r="J487" s="390"/>
      <c r="K487" s="390"/>
      <c r="L487" s="390"/>
      <c r="M487" s="390"/>
      <c r="N487" s="390"/>
      <c r="O487" s="390"/>
      <c r="P487" s="390"/>
      <c r="Q487" s="390"/>
      <c r="R487" s="390"/>
      <c r="S487" s="390"/>
      <c r="T487" s="390"/>
      <c r="U487" s="390"/>
      <c r="V487" s="390"/>
      <c r="W487" s="390"/>
      <c r="X487" s="390"/>
      <c r="Y487" s="390"/>
    </row>
    <row r="488">
      <c r="A488" s="455"/>
      <c r="B488" s="456"/>
      <c r="C488" s="457"/>
      <c r="D488" s="456"/>
      <c r="E488" s="456"/>
      <c r="F488" s="456"/>
      <c r="G488" s="456"/>
      <c r="H488" s="458"/>
      <c r="I488" s="459"/>
      <c r="J488" s="390"/>
      <c r="K488" s="390"/>
      <c r="L488" s="390"/>
      <c r="M488" s="390"/>
      <c r="N488" s="390"/>
      <c r="O488" s="390"/>
      <c r="P488" s="390"/>
      <c r="Q488" s="390"/>
      <c r="R488" s="390"/>
      <c r="S488" s="390"/>
      <c r="T488" s="390"/>
      <c r="U488" s="390"/>
      <c r="V488" s="390"/>
      <c r="W488" s="390"/>
      <c r="X488" s="390"/>
      <c r="Y488" s="390"/>
    </row>
    <row r="489">
      <c r="A489" s="455"/>
      <c r="B489" s="456"/>
      <c r="C489" s="457"/>
      <c r="D489" s="456"/>
      <c r="E489" s="456"/>
      <c r="F489" s="456"/>
      <c r="G489" s="456"/>
      <c r="H489" s="458"/>
      <c r="I489" s="459"/>
      <c r="J489" s="390"/>
      <c r="K489" s="390"/>
      <c r="L489" s="390"/>
      <c r="M489" s="390"/>
      <c r="N489" s="390"/>
      <c r="O489" s="390"/>
      <c r="P489" s="390"/>
      <c r="Q489" s="390"/>
      <c r="R489" s="390"/>
      <c r="S489" s="390"/>
      <c r="T489" s="390"/>
      <c r="U489" s="390"/>
      <c r="V489" s="390"/>
      <c r="W489" s="390"/>
      <c r="X489" s="390"/>
      <c r="Y489" s="390"/>
    </row>
    <row r="490">
      <c r="A490" s="455"/>
      <c r="B490" s="456"/>
      <c r="C490" s="457"/>
      <c r="D490" s="456"/>
      <c r="E490" s="456"/>
      <c r="F490" s="456"/>
      <c r="G490" s="456"/>
      <c r="H490" s="458"/>
      <c r="I490" s="459"/>
      <c r="J490" s="390"/>
      <c r="K490" s="390"/>
      <c r="L490" s="390"/>
      <c r="M490" s="390"/>
      <c r="N490" s="390"/>
      <c r="O490" s="390"/>
      <c r="P490" s="390"/>
      <c r="Q490" s="390"/>
      <c r="R490" s="390"/>
      <c r="S490" s="390"/>
      <c r="T490" s="390"/>
      <c r="U490" s="390"/>
      <c r="V490" s="390"/>
      <c r="W490" s="390"/>
      <c r="X490" s="390"/>
      <c r="Y490" s="390"/>
    </row>
    <row r="491">
      <c r="A491" s="455"/>
      <c r="B491" s="456"/>
      <c r="C491" s="457"/>
      <c r="D491" s="456"/>
      <c r="E491" s="456"/>
      <c r="F491" s="456"/>
      <c r="G491" s="456"/>
      <c r="H491" s="458"/>
      <c r="I491" s="459"/>
      <c r="J491" s="390"/>
      <c r="K491" s="390"/>
      <c r="L491" s="390"/>
      <c r="M491" s="390"/>
      <c r="N491" s="390"/>
      <c r="O491" s="390"/>
      <c r="P491" s="390"/>
      <c r="Q491" s="390"/>
      <c r="R491" s="390"/>
      <c r="S491" s="390"/>
      <c r="T491" s="390"/>
      <c r="U491" s="390"/>
      <c r="V491" s="390"/>
      <c r="W491" s="390"/>
      <c r="X491" s="390"/>
      <c r="Y491" s="390"/>
    </row>
    <row r="492">
      <c r="A492" s="455"/>
      <c r="B492" s="456"/>
      <c r="C492" s="457"/>
      <c r="D492" s="456"/>
      <c r="E492" s="456"/>
      <c r="F492" s="456"/>
      <c r="G492" s="456"/>
      <c r="H492" s="458"/>
      <c r="I492" s="459"/>
      <c r="J492" s="390"/>
      <c r="K492" s="390"/>
      <c r="L492" s="390"/>
      <c r="M492" s="390"/>
      <c r="N492" s="390"/>
      <c r="O492" s="390"/>
      <c r="P492" s="390"/>
      <c r="Q492" s="390"/>
      <c r="R492" s="390"/>
      <c r="S492" s="390"/>
      <c r="T492" s="390"/>
      <c r="U492" s="390"/>
      <c r="V492" s="390"/>
      <c r="W492" s="390"/>
      <c r="X492" s="390"/>
      <c r="Y492" s="390"/>
    </row>
    <row r="493">
      <c r="A493" s="455"/>
      <c r="B493" s="456"/>
      <c r="C493" s="457"/>
      <c r="D493" s="456"/>
      <c r="E493" s="456"/>
      <c r="F493" s="456"/>
      <c r="G493" s="456"/>
      <c r="H493" s="458"/>
      <c r="I493" s="459"/>
      <c r="J493" s="390"/>
      <c r="K493" s="390"/>
      <c r="L493" s="390"/>
      <c r="M493" s="390"/>
      <c r="N493" s="390"/>
      <c r="O493" s="390"/>
      <c r="P493" s="390"/>
      <c r="Q493" s="390"/>
      <c r="R493" s="390"/>
      <c r="S493" s="390"/>
      <c r="T493" s="390"/>
      <c r="U493" s="390"/>
      <c r="V493" s="390"/>
      <c r="W493" s="390"/>
      <c r="X493" s="390"/>
      <c r="Y493" s="390"/>
    </row>
    <row r="494">
      <c r="A494" s="455"/>
      <c r="B494" s="456"/>
      <c r="C494" s="457"/>
      <c r="D494" s="456"/>
      <c r="E494" s="456"/>
      <c r="F494" s="456"/>
      <c r="G494" s="456"/>
      <c r="H494" s="458"/>
      <c r="I494" s="459"/>
      <c r="J494" s="390"/>
      <c r="K494" s="390"/>
      <c r="L494" s="390"/>
      <c r="M494" s="390"/>
      <c r="N494" s="390"/>
      <c r="O494" s="390"/>
      <c r="P494" s="390"/>
      <c r="Q494" s="390"/>
      <c r="R494" s="390"/>
      <c r="S494" s="390"/>
      <c r="T494" s="390"/>
      <c r="U494" s="390"/>
      <c r="V494" s="390"/>
      <c r="W494" s="390"/>
      <c r="X494" s="390"/>
      <c r="Y494" s="390"/>
    </row>
    <row r="495">
      <c r="A495" s="455"/>
      <c r="B495" s="456"/>
      <c r="C495" s="457"/>
      <c r="D495" s="456"/>
      <c r="E495" s="456"/>
      <c r="F495" s="456"/>
      <c r="G495" s="456"/>
      <c r="H495" s="458"/>
      <c r="I495" s="459"/>
      <c r="J495" s="390"/>
      <c r="K495" s="390"/>
      <c r="L495" s="390"/>
      <c r="M495" s="390"/>
      <c r="N495" s="390"/>
      <c r="O495" s="390"/>
      <c r="P495" s="390"/>
      <c r="Q495" s="390"/>
      <c r="R495" s="390"/>
      <c r="S495" s="390"/>
      <c r="T495" s="390"/>
      <c r="U495" s="390"/>
      <c r="V495" s="390"/>
      <c r="W495" s="390"/>
      <c r="X495" s="390"/>
      <c r="Y495" s="390"/>
    </row>
    <row r="496">
      <c r="A496" s="455"/>
      <c r="B496" s="456"/>
      <c r="C496" s="457"/>
      <c r="D496" s="456"/>
      <c r="E496" s="456"/>
      <c r="F496" s="456"/>
      <c r="G496" s="456"/>
      <c r="H496" s="458"/>
      <c r="I496" s="459"/>
      <c r="J496" s="390"/>
      <c r="K496" s="390"/>
      <c r="L496" s="390"/>
      <c r="M496" s="390"/>
      <c r="N496" s="390"/>
      <c r="O496" s="390"/>
      <c r="P496" s="390"/>
      <c r="Q496" s="390"/>
      <c r="R496" s="390"/>
      <c r="S496" s="390"/>
      <c r="T496" s="390"/>
      <c r="U496" s="390"/>
      <c r="V496" s="390"/>
      <c r="W496" s="390"/>
      <c r="X496" s="390"/>
      <c r="Y496" s="390"/>
    </row>
    <row r="497">
      <c r="A497" s="455"/>
      <c r="B497" s="456"/>
      <c r="C497" s="457"/>
      <c r="D497" s="456"/>
      <c r="E497" s="456"/>
      <c r="F497" s="456"/>
      <c r="G497" s="456"/>
      <c r="H497" s="458"/>
      <c r="I497" s="459"/>
      <c r="J497" s="390"/>
      <c r="K497" s="390"/>
      <c r="L497" s="390"/>
      <c r="M497" s="390"/>
      <c r="N497" s="390"/>
      <c r="O497" s="390"/>
      <c r="P497" s="390"/>
      <c r="Q497" s="390"/>
      <c r="R497" s="390"/>
      <c r="S497" s="390"/>
      <c r="T497" s="390"/>
      <c r="U497" s="390"/>
      <c r="V497" s="390"/>
      <c r="W497" s="390"/>
      <c r="X497" s="390"/>
      <c r="Y497" s="390"/>
    </row>
    <row r="498">
      <c r="A498" s="455"/>
      <c r="B498" s="456"/>
      <c r="C498" s="457"/>
      <c r="D498" s="456"/>
      <c r="E498" s="456"/>
      <c r="F498" s="456"/>
      <c r="G498" s="456"/>
      <c r="H498" s="458"/>
      <c r="I498" s="459"/>
      <c r="J498" s="390"/>
      <c r="K498" s="390"/>
      <c r="L498" s="390"/>
      <c r="M498" s="390"/>
      <c r="N498" s="390"/>
      <c r="O498" s="390"/>
      <c r="P498" s="390"/>
      <c r="Q498" s="390"/>
      <c r="R498" s="390"/>
      <c r="S498" s="390"/>
      <c r="T498" s="390"/>
      <c r="U498" s="390"/>
      <c r="V498" s="390"/>
      <c r="W498" s="390"/>
      <c r="X498" s="390"/>
      <c r="Y498" s="390"/>
    </row>
    <row r="499">
      <c r="A499" s="455"/>
      <c r="B499" s="456"/>
      <c r="C499" s="457"/>
      <c r="D499" s="456"/>
      <c r="E499" s="456"/>
      <c r="F499" s="456"/>
      <c r="G499" s="456"/>
      <c r="H499" s="458"/>
      <c r="I499" s="459"/>
      <c r="J499" s="390"/>
      <c r="K499" s="390"/>
      <c r="L499" s="390"/>
      <c r="M499" s="390"/>
      <c r="N499" s="390"/>
      <c r="O499" s="390"/>
      <c r="P499" s="390"/>
      <c r="Q499" s="390"/>
      <c r="R499" s="390"/>
      <c r="S499" s="390"/>
      <c r="T499" s="390"/>
      <c r="U499" s="390"/>
      <c r="V499" s="390"/>
      <c r="W499" s="390"/>
      <c r="X499" s="390"/>
      <c r="Y499" s="390"/>
    </row>
    <row r="500">
      <c r="A500" s="455"/>
      <c r="B500" s="456"/>
      <c r="C500" s="457"/>
      <c r="D500" s="456"/>
      <c r="E500" s="456"/>
      <c r="F500" s="456"/>
      <c r="G500" s="456"/>
      <c r="H500" s="458"/>
      <c r="I500" s="459"/>
      <c r="J500" s="390"/>
      <c r="K500" s="390"/>
      <c r="L500" s="390"/>
      <c r="M500" s="390"/>
      <c r="N500" s="390"/>
      <c r="O500" s="390"/>
      <c r="P500" s="390"/>
      <c r="Q500" s="390"/>
      <c r="R500" s="390"/>
      <c r="S500" s="390"/>
      <c r="T500" s="390"/>
      <c r="U500" s="390"/>
      <c r="V500" s="390"/>
      <c r="W500" s="390"/>
      <c r="X500" s="390"/>
      <c r="Y500" s="390"/>
    </row>
    <row r="501">
      <c r="A501" s="455"/>
      <c r="B501" s="456"/>
      <c r="C501" s="457"/>
      <c r="D501" s="456"/>
      <c r="E501" s="456"/>
      <c r="F501" s="456"/>
      <c r="G501" s="456"/>
      <c r="H501" s="458"/>
      <c r="I501" s="459"/>
      <c r="J501" s="390"/>
      <c r="K501" s="390"/>
      <c r="L501" s="390"/>
      <c r="M501" s="390"/>
      <c r="N501" s="390"/>
      <c r="O501" s="390"/>
      <c r="P501" s="390"/>
      <c r="Q501" s="390"/>
      <c r="R501" s="390"/>
      <c r="S501" s="390"/>
      <c r="T501" s="390"/>
      <c r="U501" s="390"/>
      <c r="V501" s="390"/>
      <c r="W501" s="390"/>
      <c r="X501" s="390"/>
      <c r="Y501" s="390"/>
    </row>
    <row r="502">
      <c r="A502" s="455"/>
      <c r="B502" s="456"/>
      <c r="C502" s="457"/>
      <c r="D502" s="456"/>
      <c r="E502" s="456"/>
      <c r="F502" s="456"/>
      <c r="G502" s="456"/>
      <c r="H502" s="458"/>
      <c r="I502" s="459"/>
      <c r="J502" s="390"/>
      <c r="K502" s="390"/>
      <c r="L502" s="390"/>
      <c r="M502" s="390"/>
      <c r="N502" s="390"/>
      <c r="O502" s="390"/>
      <c r="P502" s="390"/>
      <c r="Q502" s="390"/>
      <c r="R502" s="390"/>
      <c r="S502" s="390"/>
      <c r="T502" s="390"/>
      <c r="U502" s="390"/>
      <c r="V502" s="390"/>
      <c r="W502" s="390"/>
      <c r="X502" s="390"/>
      <c r="Y502" s="390"/>
    </row>
    <row r="503">
      <c r="A503" s="455"/>
      <c r="B503" s="456"/>
      <c r="C503" s="457"/>
      <c r="D503" s="456"/>
      <c r="E503" s="456"/>
      <c r="F503" s="456"/>
      <c r="G503" s="456"/>
      <c r="H503" s="458"/>
      <c r="I503" s="459"/>
      <c r="J503" s="390"/>
      <c r="K503" s="390"/>
      <c r="L503" s="390"/>
      <c r="M503" s="390"/>
      <c r="N503" s="390"/>
      <c r="O503" s="390"/>
      <c r="P503" s="390"/>
      <c r="Q503" s="390"/>
      <c r="R503" s="390"/>
      <c r="S503" s="390"/>
      <c r="T503" s="390"/>
      <c r="U503" s="390"/>
      <c r="V503" s="390"/>
      <c r="W503" s="390"/>
      <c r="X503" s="390"/>
      <c r="Y503" s="390"/>
    </row>
    <row r="504">
      <c r="A504" s="455"/>
      <c r="B504" s="456"/>
      <c r="C504" s="457"/>
      <c r="D504" s="456"/>
      <c r="E504" s="456"/>
      <c r="F504" s="456"/>
      <c r="G504" s="456"/>
      <c r="H504" s="458"/>
      <c r="I504" s="459"/>
      <c r="J504" s="390"/>
      <c r="K504" s="390"/>
      <c r="L504" s="390"/>
      <c r="M504" s="390"/>
      <c r="N504" s="390"/>
      <c r="O504" s="390"/>
      <c r="P504" s="390"/>
      <c r="Q504" s="390"/>
      <c r="R504" s="390"/>
      <c r="S504" s="390"/>
      <c r="T504" s="390"/>
      <c r="U504" s="390"/>
      <c r="V504" s="390"/>
      <c r="W504" s="390"/>
      <c r="X504" s="390"/>
      <c r="Y504" s="390"/>
    </row>
    <row r="505">
      <c r="A505" s="455"/>
      <c r="B505" s="456"/>
      <c r="C505" s="457"/>
      <c r="D505" s="456"/>
      <c r="E505" s="456"/>
      <c r="F505" s="456"/>
      <c r="G505" s="456"/>
      <c r="H505" s="458"/>
      <c r="I505" s="459"/>
      <c r="J505" s="390"/>
      <c r="K505" s="390"/>
      <c r="L505" s="390"/>
      <c r="M505" s="390"/>
      <c r="N505" s="390"/>
      <c r="O505" s="390"/>
      <c r="P505" s="390"/>
      <c r="Q505" s="390"/>
      <c r="R505" s="390"/>
      <c r="S505" s="390"/>
      <c r="T505" s="390"/>
      <c r="U505" s="390"/>
      <c r="V505" s="390"/>
      <c r="W505" s="390"/>
      <c r="X505" s="390"/>
      <c r="Y505" s="390"/>
    </row>
    <row r="506">
      <c r="A506" s="455"/>
      <c r="B506" s="456"/>
      <c r="C506" s="457"/>
      <c r="D506" s="456"/>
      <c r="E506" s="456"/>
      <c r="F506" s="456"/>
      <c r="G506" s="456"/>
      <c r="H506" s="458"/>
      <c r="I506" s="459"/>
      <c r="J506" s="390"/>
      <c r="K506" s="390"/>
      <c r="L506" s="390"/>
      <c r="M506" s="390"/>
      <c r="N506" s="390"/>
      <c r="O506" s="390"/>
      <c r="P506" s="390"/>
      <c r="Q506" s="390"/>
      <c r="R506" s="390"/>
      <c r="S506" s="390"/>
      <c r="T506" s="390"/>
      <c r="U506" s="390"/>
      <c r="V506" s="390"/>
      <c r="W506" s="390"/>
      <c r="X506" s="390"/>
      <c r="Y506" s="390"/>
    </row>
    <row r="507">
      <c r="A507" s="455"/>
      <c r="B507" s="456"/>
      <c r="C507" s="457"/>
      <c r="D507" s="456"/>
      <c r="E507" s="456"/>
      <c r="F507" s="456"/>
      <c r="G507" s="456"/>
      <c r="H507" s="458"/>
      <c r="I507" s="459"/>
      <c r="J507" s="390"/>
      <c r="K507" s="390"/>
      <c r="L507" s="390"/>
      <c r="M507" s="390"/>
      <c r="N507" s="390"/>
      <c r="O507" s="390"/>
      <c r="P507" s="390"/>
      <c r="Q507" s="390"/>
      <c r="R507" s="390"/>
      <c r="S507" s="390"/>
      <c r="T507" s="390"/>
      <c r="U507" s="390"/>
      <c r="V507" s="390"/>
      <c r="W507" s="390"/>
      <c r="X507" s="390"/>
      <c r="Y507" s="390"/>
    </row>
    <row r="508">
      <c r="A508" s="455"/>
      <c r="B508" s="456"/>
      <c r="C508" s="457"/>
      <c r="D508" s="456"/>
      <c r="E508" s="456"/>
      <c r="F508" s="456"/>
      <c r="G508" s="456"/>
      <c r="H508" s="458"/>
      <c r="I508" s="459"/>
      <c r="J508" s="390"/>
      <c r="K508" s="390"/>
      <c r="L508" s="390"/>
      <c r="M508" s="390"/>
      <c r="N508" s="390"/>
      <c r="O508" s="390"/>
      <c r="P508" s="390"/>
      <c r="Q508" s="390"/>
      <c r="R508" s="390"/>
      <c r="S508" s="390"/>
      <c r="T508" s="390"/>
      <c r="U508" s="390"/>
      <c r="V508" s="390"/>
      <c r="W508" s="390"/>
      <c r="X508" s="390"/>
      <c r="Y508" s="390"/>
    </row>
    <row r="509">
      <c r="A509" s="455"/>
      <c r="B509" s="456"/>
      <c r="C509" s="457"/>
      <c r="D509" s="456"/>
      <c r="E509" s="456"/>
      <c r="F509" s="456"/>
      <c r="G509" s="456"/>
      <c r="H509" s="458"/>
      <c r="I509" s="459"/>
      <c r="J509" s="390"/>
      <c r="K509" s="390"/>
      <c r="L509" s="390"/>
      <c r="M509" s="390"/>
      <c r="N509" s="390"/>
      <c r="O509" s="390"/>
      <c r="P509" s="390"/>
      <c r="Q509" s="390"/>
      <c r="R509" s="390"/>
      <c r="S509" s="390"/>
      <c r="T509" s="390"/>
      <c r="U509" s="390"/>
      <c r="V509" s="390"/>
      <c r="W509" s="390"/>
      <c r="X509" s="390"/>
      <c r="Y509" s="390"/>
    </row>
    <row r="510">
      <c r="A510" s="455"/>
      <c r="B510" s="456"/>
      <c r="C510" s="457"/>
      <c r="D510" s="456"/>
      <c r="E510" s="456"/>
      <c r="F510" s="456"/>
      <c r="G510" s="456"/>
      <c r="H510" s="458"/>
      <c r="I510" s="459"/>
      <c r="J510" s="390"/>
      <c r="K510" s="390"/>
      <c r="L510" s="390"/>
      <c r="M510" s="390"/>
      <c r="N510" s="390"/>
      <c r="O510" s="390"/>
      <c r="P510" s="390"/>
      <c r="Q510" s="390"/>
      <c r="R510" s="390"/>
      <c r="S510" s="390"/>
      <c r="T510" s="390"/>
      <c r="U510" s="390"/>
      <c r="V510" s="390"/>
      <c r="W510" s="390"/>
      <c r="X510" s="390"/>
      <c r="Y510" s="390"/>
    </row>
    <row r="511">
      <c r="A511" s="455"/>
      <c r="B511" s="456"/>
      <c r="C511" s="457"/>
      <c r="D511" s="456"/>
      <c r="E511" s="456"/>
      <c r="F511" s="456"/>
      <c r="G511" s="456"/>
      <c r="H511" s="458"/>
      <c r="I511" s="459"/>
      <c r="J511" s="390"/>
      <c r="K511" s="390"/>
      <c r="L511" s="390"/>
      <c r="M511" s="390"/>
      <c r="N511" s="390"/>
      <c r="O511" s="390"/>
      <c r="P511" s="390"/>
      <c r="Q511" s="390"/>
      <c r="R511" s="390"/>
      <c r="S511" s="390"/>
      <c r="T511" s="390"/>
      <c r="U511" s="390"/>
      <c r="V511" s="390"/>
      <c r="W511" s="390"/>
      <c r="X511" s="390"/>
      <c r="Y511" s="390"/>
    </row>
    <row r="512">
      <c r="A512" s="455"/>
      <c r="B512" s="456"/>
      <c r="C512" s="457"/>
      <c r="D512" s="456"/>
      <c r="E512" s="456"/>
      <c r="F512" s="456"/>
      <c r="G512" s="456"/>
      <c r="H512" s="458"/>
      <c r="I512" s="459"/>
      <c r="J512" s="390"/>
      <c r="K512" s="390"/>
      <c r="L512" s="390"/>
      <c r="M512" s="390"/>
      <c r="N512" s="390"/>
      <c r="O512" s="390"/>
      <c r="P512" s="390"/>
      <c r="Q512" s="390"/>
      <c r="R512" s="390"/>
      <c r="S512" s="390"/>
      <c r="T512" s="390"/>
      <c r="U512" s="390"/>
      <c r="V512" s="390"/>
      <c r="W512" s="390"/>
      <c r="X512" s="390"/>
      <c r="Y512" s="390"/>
    </row>
    <row r="513">
      <c r="A513" s="455"/>
      <c r="B513" s="456"/>
      <c r="C513" s="457"/>
      <c r="D513" s="456"/>
      <c r="E513" s="456"/>
      <c r="F513" s="456"/>
      <c r="G513" s="456"/>
      <c r="H513" s="458"/>
      <c r="I513" s="459"/>
      <c r="J513" s="390"/>
      <c r="K513" s="390"/>
      <c r="L513" s="390"/>
      <c r="M513" s="390"/>
      <c r="N513" s="390"/>
      <c r="O513" s="390"/>
      <c r="P513" s="390"/>
      <c r="Q513" s="390"/>
      <c r="R513" s="390"/>
      <c r="S513" s="390"/>
      <c r="T513" s="390"/>
      <c r="U513" s="390"/>
      <c r="V513" s="390"/>
      <c r="W513" s="390"/>
      <c r="X513" s="390"/>
      <c r="Y513" s="390"/>
    </row>
    <row r="514">
      <c r="A514" s="455"/>
      <c r="B514" s="456"/>
      <c r="C514" s="457"/>
      <c r="D514" s="456"/>
      <c r="E514" s="456"/>
      <c r="F514" s="456"/>
      <c r="G514" s="456"/>
      <c r="H514" s="458"/>
      <c r="I514" s="459"/>
      <c r="J514" s="390"/>
      <c r="K514" s="390"/>
      <c r="L514" s="390"/>
      <c r="M514" s="390"/>
      <c r="N514" s="390"/>
      <c r="O514" s="390"/>
      <c r="P514" s="390"/>
      <c r="Q514" s="390"/>
      <c r="R514" s="390"/>
      <c r="S514" s="390"/>
      <c r="T514" s="390"/>
      <c r="U514" s="390"/>
      <c r="V514" s="390"/>
      <c r="W514" s="390"/>
      <c r="X514" s="390"/>
      <c r="Y514" s="390"/>
    </row>
    <row r="515">
      <c r="A515" s="455"/>
      <c r="B515" s="456"/>
      <c r="C515" s="457"/>
      <c r="D515" s="456"/>
      <c r="E515" s="456"/>
      <c r="F515" s="456"/>
      <c r="G515" s="456"/>
      <c r="H515" s="458"/>
      <c r="I515" s="459"/>
      <c r="J515" s="390"/>
      <c r="K515" s="390"/>
      <c r="L515" s="390"/>
      <c r="M515" s="390"/>
      <c r="N515" s="390"/>
      <c r="O515" s="390"/>
      <c r="P515" s="390"/>
      <c r="Q515" s="390"/>
      <c r="R515" s="390"/>
      <c r="S515" s="390"/>
      <c r="T515" s="390"/>
      <c r="U515" s="390"/>
      <c r="V515" s="390"/>
      <c r="W515" s="390"/>
      <c r="X515" s="390"/>
      <c r="Y515" s="390"/>
    </row>
    <row r="516">
      <c r="A516" s="455"/>
      <c r="B516" s="456"/>
      <c r="C516" s="457"/>
      <c r="D516" s="456"/>
      <c r="E516" s="456"/>
      <c r="F516" s="456"/>
      <c r="G516" s="456"/>
      <c r="H516" s="458"/>
      <c r="I516" s="459"/>
      <c r="J516" s="390"/>
      <c r="K516" s="390"/>
      <c r="L516" s="390"/>
      <c r="M516" s="390"/>
      <c r="N516" s="390"/>
      <c r="O516" s="390"/>
      <c r="P516" s="390"/>
      <c r="Q516" s="390"/>
      <c r="R516" s="390"/>
      <c r="S516" s="390"/>
      <c r="T516" s="390"/>
      <c r="U516" s="390"/>
      <c r="V516" s="390"/>
      <c r="W516" s="390"/>
      <c r="X516" s="390"/>
      <c r="Y516" s="390"/>
    </row>
    <row r="517">
      <c r="A517" s="455"/>
      <c r="B517" s="456"/>
      <c r="C517" s="457"/>
      <c r="D517" s="456"/>
      <c r="E517" s="456"/>
      <c r="F517" s="456"/>
      <c r="G517" s="456"/>
      <c r="H517" s="458"/>
      <c r="I517" s="459"/>
      <c r="J517" s="390"/>
      <c r="K517" s="390"/>
      <c r="L517" s="390"/>
      <c r="M517" s="390"/>
      <c r="N517" s="390"/>
      <c r="O517" s="390"/>
      <c r="P517" s="390"/>
      <c r="Q517" s="390"/>
      <c r="R517" s="390"/>
      <c r="S517" s="390"/>
      <c r="T517" s="390"/>
      <c r="U517" s="390"/>
      <c r="V517" s="390"/>
      <c r="W517" s="390"/>
      <c r="X517" s="390"/>
      <c r="Y517" s="390"/>
    </row>
    <row r="518">
      <c r="A518" s="455"/>
      <c r="B518" s="456"/>
      <c r="C518" s="457"/>
      <c r="D518" s="456"/>
      <c r="E518" s="456"/>
      <c r="F518" s="456"/>
      <c r="G518" s="456"/>
      <c r="H518" s="458"/>
      <c r="I518" s="459"/>
      <c r="J518" s="390"/>
      <c r="K518" s="390"/>
      <c r="L518" s="390"/>
      <c r="M518" s="390"/>
      <c r="N518" s="390"/>
      <c r="O518" s="390"/>
      <c r="P518" s="390"/>
      <c r="Q518" s="390"/>
      <c r="R518" s="390"/>
      <c r="S518" s="390"/>
      <c r="T518" s="390"/>
      <c r="U518" s="390"/>
      <c r="V518" s="390"/>
      <c r="W518" s="390"/>
      <c r="X518" s="390"/>
      <c r="Y518" s="390"/>
    </row>
    <row r="519">
      <c r="A519" s="455"/>
      <c r="B519" s="456"/>
      <c r="C519" s="457"/>
      <c r="D519" s="456"/>
      <c r="E519" s="456"/>
      <c r="F519" s="456"/>
      <c r="G519" s="456"/>
      <c r="H519" s="458"/>
      <c r="I519" s="459"/>
      <c r="J519" s="390"/>
      <c r="K519" s="390"/>
      <c r="L519" s="390"/>
      <c r="M519" s="390"/>
      <c r="N519" s="390"/>
      <c r="O519" s="390"/>
      <c r="P519" s="390"/>
      <c r="Q519" s="390"/>
      <c r="R519" s="390"/>
      <c r="S519" s="390"/>
      <c r="T519" s="390"/>
      <c r="U519" s="390"/>
      <c r="V519" s="390"/>
      <c r="W519" s="390"/>
      <c r="X519" s="390"/>
      <c r="Y519" s="390"/>
    </row>
    <row r="520">
      <c r="A520" s="455"/>
      <c r="B520" s="456"/>
      <c r="C520" s="457"/>
      <c r="D520" s="456"/>
      <c r="E520" s="456"/>
      <c r="F520" s="456"/>
      <c r="G520" s="456"/>
      <c r="H520" s="458"/>
      <c r="I520" s="459"/>
      <c r="J520" s="390"/>
      <c r="K520" s="390"/>
      <c r="L520" s="390"/>
      <c r="M520" s="390"/>
      <c r="N520" s="390"/>
      <c r="O520" s="390"/>
      <c r="P520" s="390"/>
      <c r="Q520" s="390"/>
      <c r="R520" s="390"/>
      <c r="S520" s="390"/>
      <c r="T520" s="390"/>
      <c r="U520" s="390"/>
      <c r="V520" s="390"/>
      <c r="W520" s="390"/>
      <c r="X520" s="390"/>
      <c r="Y520" s="390"/>
    </row>
    <row r="521">
      <c r="A521" s="455"/>
      <c r="B521" s="456"/>
      <c r="C521" s="457"/>
      <c r="D521" s="456"/>
      <c r="E521" s="456"/>
      <c r="F521" s="456"/>
      <c r="G521" s="456"/>
      <c r="H521" s="458"/>
      <c r="I521" s="459"/>
      <c r="J521" s="390"/>
      <c r="K521" s="390"/>
      <c r="L521" s="390"/>
      <c r="M521" s="390"/>
      <c r="N521" s="390"/>
      <c r="O521" s="390"/>
      <c r="P521" s="390"/>
      <c r="Q521" s="390"/>
      <c r="R521" s="390"/>
      <c r="S521" s="390"/>
      <c r="T521" s="390"/>
      <c r="U521" s="390"/>
      <c r="V521" s="390"/>
      <c r="W521" s="390"/>
      <c r="X521" s="390"/>
      <c r="Y521" s="390"/>
    </row>
    <row r="522">
      <c r="A522" s="455"/>
      <c r="B522" s="456"/>
      <c r="C522" s="457"/>
      <c r="D522" s="456"/>
      <c r="E522" s="456"/>
      <c r="F522" s="456"/>
      <c r="G522" s="456"/>
      <c r="H522" s="458"/>
      <c r="I522" s="459"/>
      <c r="J522" s="390"/>
      <c r="K522" s="390"/>
      <c r="L522" s="390"/>
      <c r="M522" s="390"/>
      <c r="N522" s="390"/>
      <c r="O522" s="390"/>
      <c r="P522" s="390"/>
      <c r="Q522" s="390"/>
      <c r="R522" s="390"/>
      <c r="S522" s="390"/>
      <c r="T522" s="390"/>
      <c r="U522" s="390"/>
      <c r="V522" s="390"/>
      <c r="W522" s="390"/>
      <c r="X522" s="390"/>
      <c r="Y522" s="390"/>
    </row>
    <row r="523">
      <c r="A523" s="455"/>
      <c r="B523" s="456"/>
      <c r="C523" s="457"/>
      <c r="D523" s="456"/>
      <c r="E523" s="456"/>
      <c r="F523" s="456"/>
      <c r="G523" s="456"/>
      <c r="H523" s="458"/>
      <c r="I523" s="459"/>
      <c r="J523" s="390"/>
      <c r="K523" s="390"/>
      <c r="L523" s="390"/>
      <c r="M523" s="390"/>
      <c r="N523" s="390"/>
      <c r="O523" s="390"/>
      <c r="P523" s="390"/>
      <c r="Q523" s="390"/>
      <c r="R523" s="390"/>
      <c r="S523" s="390"/>
      <c r="T523" s="390"/>
      <c r="U523" s="390"/>
      <c r="V523" s="390"/>
      <c r="W523" s="390"/>
      <c r="X523" s="390"/>
      <c r="Y523" s="390"/>
    </row>
    <row r="524">
      <c r="A524" s="455"/>
      <c r="B524" s="456"/>
      <c r="C524" s="457"/>
      <c r="D524" s="456"/>
      <c r="E524" s="456"/>
      <c r="F524" s="456"/>
      <c r="G524" s="456"/>
      <c r="H524" s="458"/>
      <c r="I524" s="459"/>
      <c r="J524" s="390"/>
      <c r="K524" s="390"/>
      <c r="L524" s="390"/>
      <c r="M524" s="390"/>
      <c r="N524" s="390"/>
      <c r="O524" s="390"/>
      <c r="P524" s="390"/>
      <c r="Q524" s="390"/>
      <c r="R524" s="390"/>
      <c r="S524" s="390"/>
      <c r="T524" s="390"/>
      <c r="U524" s="390"/>
      <c r="V524" s="390"/>
      <c r="W524" s="390"/>
      <c r="X524" s="390"/>
      <c r="Y524" s="390"/>
    </row>
    <row r="525">
      <c r="A525" s="455"/>
      <c r="B525" s="456"/>
      <c r="C525" s="457"/>
      <c r="D525" s="456"/>
      <c r="E525" s="456"/>
      <c r="F525" s="456"/>
      <c r="G525" s="456"/>
      <c r="H525" s="458"/>
      <c r="I525" s="459"/>
      <c r="J525" s="390"/>
      <c r="K525" s="390"/>
      <c r="L525" s="390"/>
      <c r="M525" s="390"/>
      <c r="N525" s="390"/>
      <c r="O525" s="390"/>
      <c r="P525" s="390"/>
      <c r="Q525" s="390"/>
      <c r="R525" s="390"/>
      <c r="S525" s="390"/>
      <c r="T525" s="390"/>
      <c r="U525" s="390"/>
      <c r="V525" s="390"/>
      <c r="W525" s="390"/>
      <c r="X525" s="390"/>
      <c r="Y525" s="390"/>
    </row>
    <row r="526">
      <c r="A526" s="455"/>
      <c r="B526" s="456"/>
      <c r="C526" s="457"/>
      <c r="D526" s="456"/>
      <c r="E526" s="456"/>
      <c r="F526" s="456"/>
      <c r="G526" s="456"/>
      <c r="H526" s="458"/>
      <c r="I526" s="459"/>
      <c r="J526" s="390"/>
      <c r="K526" s="390"/>
      <c r="L526" s="390"/>
      <c r="M526" s="390"/>
      <c r="N526" s="390"/>
      <c r="O526" s="390"/>
      <c r="P526" s="390"/>
      <c r="Q526" s="390"/>
      <c r="R526" s="390"/>
      <c r="S526" s="390"/>
      <c r="T526" s="390"/>
      <c r="U526" s="390"/>
      <c r="V526" s="390"/>
      <c r="W526" s="390"/>
      <c r="X526" s="390"/>
      <c r="Y526" s="390"/>
    </row>
    <row r="527">
      <c r="A527" s="455"/>
      <c r="B527" s="456"/>
      <c r="C527" s="457"/>
      <c r="D527" s="456"/>
      <c r="E527" s="456"/>
      <c r="F527" s="456"/>
      <c r="G527" s="456"/>
      <c r="H527" s="458"/>
      <c r="I527" s="459"/>
      <c r="J527" s="390"/>
      <c r="K527" s="390"/>
      <c r="L527" s="390"/>
      <c r="M527" s="390"/>
      <c r="N527" s="390"/>
      <c r="O527" s="390"/>
      <c r="P527" s="390"/>
      <c r="Q527" s="390"/>
      <c r="R527" s="390"/>
      <c r="S527" s="390"/>
      <c r="T527" s="390"/>
      <c r="U527" s="390"/>
      <c r="V527" s="390"/>
      <c r="W527" s="390"/>
      <c r="X527" s="390"/>
      <c r="Y527" s="390"/>
    </row>
    <row r="528">
      <c r="A528" s="455"/>
      <c r="B528" s="456"/>
      <c r="C528" s="457"/>
      <c r="D528" s="456"/>
      <c r="E528" s="456"/>
      <c r="F528" s="456"/>
      <c r="G528" s="456"/>
      <c r="H528" s="458"/>
      <c r="I528" s="459"/>
      <c r="J528" s="390"/>
      <c r="K528" s="390"/>
      <c r="L528" s="390"/>
      <c r="M528" s="390"/>
      <c r="N528" s="390"/>
      <c r="O528" s="390"/>
      <c r="P528" s="390"/>
      <c r="Q528" s="390"/>
      <c r="R528" s="390"/>
      <c r="S528" s="390"/>
      <c r="T528" s="390"/>
      <c r="U528" s="390"/>
      <c r="V528" s="390"/>
      <c r="W528" s="390"/>
      <c r="X528" s="390"/>
      <c r="Y528" s="390"/>
    </row>
    <row r="529">
      <c r="A529" s="455"/>
      <c r="B529" s="456"/>
      <c r="C529" s="457"/>
      <c r="D529" s="456"/>
      <c r="E529" s="456"/>
      <c r="F529" s="456"/>
      <c r="G529" s="456"/>
      <c r="H529" s="458"/>
      <c r="I529" s="459"/>
      <c r="J529" s="390"/>
      <c r="K529" s="390"/>
      <c r="L529" s="390"/>
      <c r="M529" s="390"/>
      <c r="N529" s="390"/>
      <c r="O529" s="390"/>
      <c r="P529" s="390"/>
      <c r="Q529" s="390"/>
      <c r="R529" s="390"/>
      <c r="S529" s="390"/>
      <c r="T529" s="390"/>
      <c r="U529" s="390"/>
      <c r="V529" s="390"/>
      <c r="W529" s="390"/>
      <c r="X529" s="390"/>
      <c r="Y529" s="390"/>
    </row>
    <row r="530">
      <c r="A530" s="455"/>
      <c r="B530" s="456"/>
      <c r="C530" s="457"/>
      <c r="D530" s="456"/>
      <c r="E530" s="456"/>
      <c r="F530" s="456"/>
      <c r="G530" s="456"/>
      <c r="H530" s="458"/>
      <c r="I530" s="459"/>
      <c r="J530" s="390"/>
      <c r="K530" s="390"/>
      <c r="L530" s="390"/>
      <c r="M530" s="390"/>
      <c r="N530" s="390"/>
      <c r="O530" s="390"/>
      <c r="P530" s="390"/>
      <c r="Q530" s="390"/>
      <c r="R530" s="390"/>
      <c r="S530" s="390"/>
      <c r="T530" s="390"/>
      <c r="U530" s="390"/>
      <c r="V530" s="390"/>
      <c r="W530" s="390"/>
      <c r="X530" s="390"/>
      <c r="Y530" s="390"/>
    </row>
    <row r="531">
      <c r="A531" s="455"/>
      <c r="B531" s="456"/>
      <c r="C531" s="457"/>
      <c r="D531" s="456"/>
      <c r="E531" s="456"/>
      <c r="F531" s="456"/>
      <c r="G531" s="456"/>
      <c r="H531" s="458"/>
      <c r="I531" s="459"/>
      <c r="J531" s="390"/>
      <c r="K531" s="390"/>
      <c r="L531" s="390"/>
      <c r="M531" s="390"/>
      <c r="N531" s="390"/>
      <c r="O531" s="390"/>
      <c r="P531" s="390"/>
      <c r="Q531" s="390"/>
      <c r="R531" s="390"/>
      <c r="S531" s="390"/>
      <c r="T531" s="390"/>
      <c r="U531" s="390"/>
      <c r="V531" s="390"/>
      <c r="W531" s="390"/>
      <c r="X531" s="390"/>
      <c r="Y531" s="390"/>
    </row>
    <row r="532">
      <c r="A532" s="455"/>
      <c r="B532" s="456"/>
      <c r="C532" s="457"/>
      <c r="D532" s="456"/>
      <c r="E532" s="456"/>
      <c r="F532" s="456"/>
      <c r="G532" s="456"/>
      <c r="H532" s="458"/>
      <c r="I532" s="459"/>
      <c r="J532" s="390"/>
      <c r="K532" s="390"/>
      <c r="L532" s="390"/>
      <c r="M532" s="390"/>
      <c r="N532" s="390"/>
      <c r="O532" s="390"/>
      <c r="P532" s="390"/>
      <c r="Q532" s="390"/>
      <c r="R532" s="390"/>
      <c r="S532" s="390"/>
      <c r="T532" s="390"/>
      <c r="U532" s="390"/>
      <c r="V532" s="390"/>
      <c r="W532" s="390"/>
      <c r="X532" s="390"/>
      <c r="Y532" s="390"/>
    </row>
    <row r="533">
      <c r="A533" s="455"/>
      <c r="B533" s="456"/>
      <c r="C533" s="457"/>
      <c r="D533" s="456"/>
      <c r="E533" s="456"/>
      <c r="F533" s="456"/>
      <c r="G533" s="456"/>
      <c r="H533" s="458"/>
      <c r="I533" s="459"/>
      <c r="J533" s="390"/>
      <c r="K533" s="390"/>
      <c r="L533" s="390"/>
      <c r="M533" s="390"/>
      <c r="N533" s="390"/>
      <c r="O533" s="390"/>
      <c r="P533" s="390"/>
      <c r="Q533" s="390"/>
      <c r="R533" s="390"/>
      <c r="S533" s="390"/>
      <c r="T533" s="390"/>
      <c r="U533" s="390"/>
      <c r="V533" s="390"/>
      <c r="W533" s="390"/>
      <c r="X533" s="390"/>
      <c r="Y533" s="390"/>
    </row>
    <row r="534">
      <c r="A534" s="455"/>
      <c r="B534" s="456"/>
      <c r="C534" s="457"/>
      <c r="D534" s="456"/>
      <c r="E534" s="456"/>
      <c r="F534" s="456"/>
      <c r="G534" s="456"/>
      <c r="H534" s="458"/>
      <c r="I534" s="459"/>
      <c r="J534" s="390"/>
      <c r="K534" s="390"/>
      <c r="L534" s="390"/>
      <c r="M534" s="390"/>
      <c r="N534" s="390"/>
      <c r="O534" s="390"/>
      <c r="P534" s="390"/>
      <c r="Q534" s="390"/>
      <c r="R534" s="390"/>
      <c r="S534" s="390"/>
      <c r="T534" s="390"/>
      <c r="U534" s="390"/>
      <c r="V534" s="390"/>
      <c r="W534" s="390"/>
      <c r="X534" s="390"/>
      <c r="Y534" s="390"/>
    </row>
    <row r="535">
      <c r="A535" s="455"/>
      <c r="B535" s="456"/>
      <c r="C535" s="457"/>
      <c r="D535" s="456"/>
      <c r="E535" s="456"/>
      <c r="F535" s="456"/>
      <c r="G535" s="456"/>
      <c r="H535" s="458"/>
      <c r="I535" s="459"/>
      <c r="J535" s="390"/>
      <c r="K535" s="390"/>
      <c r="L535" s="390"/>
      <c r="M535" s="390"/>
      <c r="N535" s="390"/>
      <c r="O535" s="390"/>
      <c r="P535" s="390"/>
      <c r="Q535" s="390"/>
      <c r="R535" s="390"/>
      <c r="S535" s="390"/>
      <c r="T535" s="390"/>
      <c r="U535" s="390"/>
      <c r="V535" s="390"/>
      <c r="W535" s="390"/>
      <c r="X535" s="390"/>
      <c r="Y535" s="390"/>
    </row>
    <row r="536">
      <c r="A536" s="455"/>
      <c r="B536" s="456"/>
      <c r="C536" s="457"/>
      <c r="D536" s="456"/>
      <c r="E536" s="456"/>
      <c r="F536" s="456"/>
      <c r="G536" s="456"/>
      <c r="H536" s="458"/>
      <c r="I536" s="459"/>
      <c r="J536" s="390"/>
      <c r="K536" s="390"/>
      <c r="L536" s="390"/>
      <c r="M536" s="390"/>
      <c r="N536" s="390"/>
      <c r="O536" s="390"/>
      <c r="P536" s="390"/>
      <c r="Q536" s="390"/>
      <c r="R536" s="390"/>
      <c r="S536" s="390"/>
      <c r="T536" s="390"/>
      <c r="U536" s="390"/>
      <c r="V536" s="390"/>
      <c r="W536" s="390"/>
      <c r="X536" s="390"/>
      <c r="Y536" s="390"/>
    </row>
    <row r="537">
      <c r="A537" s="455"/>
      <c r="B537" s="456"/>
      <c r="C537" s="457"/>
      <c r="D537" s="456"/>
      <c r="E537" s="456"/>
      <c r="F537" s="456"/>
      <c r="G537" s="456"/>
      <c r="H537" s="458"/>
      <c r="I537" s="459"/>
      <c r="J537" s="390"/>
      <c r="K537" s="390"/>
      <c r="L537" s="390"/>
      <c r="M537" s="390"/>
      <c r="N537" s="390"/>
      <c r="O537" s="390"/>
      <c r="P537" s="390"/>
      <c r="Q537" s="390"/>
      <c r="R537" s="390"/>
      <c r="S537" s="390"/>
      <c r="T537" s="390"/>
      <c r="U537" s="390"/>
      <c r="V537" s="390"/>
      <c r="W537" s="390"/>
      <c r="X537" s="390"/>
      <c r="Y537" s="390"/>
    </row>
    <row r="538">
      <c r="A538" s="455"/>
      <c r="B538" s="456"/>
      <c r="C538" s="457"/>
      <c r="D538" s="456"/>
      <c r="E538" s="456"/>
      <c r="F538" s="456"/>
      <c r="G538" s="456"/>
      <c r="H538" s="458"/>
      <c r="I538" s="459"/>
      <c r="J538" s="390"/>
      <c r="K538" s="390"/>
      <c r="L538" s="390"/>
      <c r="M538" s="390"/>
      <c r="N538" s="390"/>
      <c r="O538" s="390"/>
      <c r="P538" s="390"/>
      <c r="Q538" s="390"/>
      <c r="R538" s="390"/>
      <c r="S538" s="390"/>
      <c r="T538" s="390"/>
      <c r="U538" s="390"/>
      <c r="V538" s="390"/>
      <c r="W538" s="390"/>
      <c r="X538" s="390"/>
      <c r="Y538" s="390"/>
    </row>
    <row r="539">
      <c r="A539" s="455"/>
      <c r="B539" s="456"/>
      <c r="C539" s="457"/>
      <c r="D539" s="456"/>
      <c r="E539" s="456"/>
      <c r="F539" s="456"/>
      <c r="G539" s="456"/>
      <c r="H539" s="458"/>
      <c r="I539" s="459"/>
      <c r="J539" s="390"/>
      <c r="K539" s="390"/>
      <c r="L539" s="390"/>
      <c r="M539" s="390"/>
      <c r="N539" s="390"/>
      <c r="O539" s="390"/>
      <c r="P539" s="390"/>
      <c r="Q539" s="390"/>
      <c r="R539" s="390"/>
      <c r="S539" s="390"/>
      <c r="T539" s="390"/>
      <c r="U539" s="390"/>
      <c r="V539" s="390"/>
      <c r="W539" s="390"/>
      <c r="X539" s="390"/>
      <c r="Y539" s="390"/>
    </row>
    <row r="540">
      <c r="A540" s="455"/>
      <c r="B540" s="456"/>
      <c r="C540" s="457"/>
      <c r="D540" s="456"/>
      <c r="E540" s="456"/>
      <c r="F540" s="456"/>
      <c r="G540" s="456"/>
      <c r="H540" s="458"/>
      <c r="I540" s="459"/>
      <c r="J540" s="390"/>
      <c r="K540" s="390"/>
      <c r="L540" s="390"/>
      <c r="M540" s="390"/>
      <c r="N540" s="390"/>
      <c r="O540" s="390"/>
      <c r="P540" s="390"/>
      <c r="Q540" s="390"/>
      <c r="R540" s="390"/>
      <c r="S540" s="390"/>
      <c r="T540" s="390"/>
      <c r="U540" s="390"/>
      <c r="V540" s="390"/>
      <c r="W540" s="390"/>
      <c r="X540" s="390"/>
      <c r="Y540" s="390"/>
    </row>
    <row r="541">
      <c r="A541" s="455"/>
      <c r="B541" s="456"/>
      <c r="C541" s="457"/>
      <c r="D541" s="456"/>
      <c r="E541" s="456"/>
      <c r="F541" s="456"/>
      <c r="G541" s="456"/>
      <c r="H541" s="458"/>
      <c r="I541" s="459"/>
      <c r="J541" s="390"/>
      <c r="K541" s="390"/>
      <c r="L541" s="390"/>
      <c r="M541" s="390"/>
      <c r="N541" s="390"/>
      <c r="O541" s="390"/>
      <c r="P541" s="390"/>
      <c r="Q541" s="390"/>
      <c r="R541" s="390"/>
      <c r="S541" s="390"/>
      <c r="T541" s="390"/>
      <c r="U541" s="390"/>
      <c r="V541" s="390"/>
      <c r="W541" s="390"/>
      <c r="X541" s="390"/>
      <c r="Y541" s="390"/>
    </row>
    <row r="542">
      <c r="A542" s="455"/>
      <c r="B542" s="456"/>
      <c r="C542" s="457"/>
      <c r="D542" s="456"/>
      <c r="E542" s="456"/>
      <c r="F542" s="456"/>
      <c r="G542" s="456"/>
      <c r="H542" s="458"/>
      <c r="I542" s="459"/>
      <c r="J542" s="390"/>
      <c r="K542" s="390"/>
      <c r="L542" s="390"/>
      <c r="M542" s="390"/>
      <c r="N542" s="390"/>
      <c r="O542" s="390"/>
      <c r="P542" s="390"/>
      <c r="Q542" s="390"/>
      <c r="R542" s="390"/>
      <c r="S542" s="390"/>
      <c r="T542" s="390"/>
      <c r="U542" s="390"/>
      <c r="V542" s="390"/>
      <c r="W542" s="390"/>
      <c r="X542" s="390"/>
      <c r="Y542" s="390"/>
    </row>
    <row r="543">
      <c r="A543" s="455"/>
      <c r="B543" s="456"/>
      <c r="C543" s="457"/>
      <c r="D543" s="456"/>
      <c r="E543" s="456"/>
      <c r="F543" s="456"/>
      <c r="G543" s="456"/>
      <c r="H543" s="458"/>
      <c r="I543" s="459"/>
      <c r="J543" s="390"/>
      <c r="K543" s="390"/>
      <c r="L543" s="390"/>
      <c r="M543" s="390"/>
      <c r="N543" s="390"/>
      <c r="O543" s="390"/>
      <c r="P543" s="390"/>
      <c r="Q543" s="390"/>
      <c r="R543" s="390"/>
      <c r="S543" s="390"/>
      <c r="T543" s="390"/>
      <c r="U543" s="390"/>
      <c r="V543" s="390"/>
      <c r="W543" s="390"/>
      <c r="X543" s="390"/>
      <c r="Y543" s="390"/>
    </row>
    <row r="544">
      <c r="A544" s="455"/>
      <c r="B544" s="456"/>
      <c r="C544" s="457"/>
      <c r="D544" s="456"/>
      <c r="E544" s="456"/>
      <c r="F544" s="456"/>
      <c r="G544" s="456"/>
      <c r="H544" s="458"/>
      <c r="I544" s="459"/>
      <c r="J544" s="390"/>
      <c r="K544" s="390"/>
      <c r="L544" s="390"/>
      <c r="M544" s="390"/>
      <c r="N544" s="390"/>
      <c r="O544" s="390"/>
      <c r="P544" s="390"/>
      <c r="Q544" s="390"/>
      <c r="R544" s="390"/>
      <c r="S544" s="390"/>
      <c r="T544" s="390"/>
      <c r="U544" s="390"/>
      <c r="V544" s="390"/>
      <c r="W544" s="390"/>
      <c r="X544" s="390"/>
      <c r="Y544" s="390"/>
    </row>
    <row r="545">
      <c r="A545" s="455"/>
      <c r="B545" s="456"/>
      <c r="C545" s="457"/>
      <c r="D545" s="456"/>
      <c r="E545" s="456"/>
      <c r="F545" s="456"/>
      <c r="G545" s="456"/>
      <c r="H545" s="458"/>
      <c r="I545" s="459"/>
      <c r="J545" s="390"/>
      <c r="K545" s="390"/>
      <c r="L545" s="390"/>
      <c r="M545" s="390"/>
      <c r="N545" s="390"/>
      <c r="O545" s="390"/>
      <c r="P545" s="390"/>
      <c r="Q545" s="390"/>
      <c r="R545" s="390"/>
      <c r="S545" s="390"/>
      <c r="T545" s="390"/>
      <c r="U545" s="390"/>
      <c r="V545" s="390"/>
      <c r="W545" s="390"/>
      <c r="X545" s="390"/>
      <c r="Y545" s="390"/>
    </row>
    <row r="546">
      <c r="A546" s="455"/>
      <c r="B546" s="456"/>
      <c r="C546" s="457"/>
      <c r="D546" s="456"/>
      <c r="E546" s="456"/>
      <c r="F546" s="456"/>
      <c r="G546" s="456"/>
      <c r="H546" s="458"/>
      <c r="I546" s="459"/>
      <c r="J546" s="390"/>
      <c r="K546" s="390"/>
      <c r="L546" s="390"/>
      <c r="M546" s="390"/>
      <c r="N546" s="390"/>
      <c r="O546" s="390"/>
      <c r="P546" s="390"/>
      <c r="Q546" s="390"/>
      <c r="R546" s="390"/>
      <c r="S546" s="390"/>
      <c r="T546" s="390"/>
      <c r="U546" s="390"/>
      <c r="V546" s="390"/>
      <c r="W546" s="390"/>
      <c r="X546" s="390"/>
      <c r="Y546" s="390"/>
    </row>
    <row r="547">
      <c r="A547" s="455"/>
      <c r="B547" s="456"/>
      <c r="C547" s="457"/>
      <c r="D547" s="456"/>
      <c r="E547" s="456"/>
      <c r="F547" s="456"/>
      <c r="G547" s="456"/>
      <c r="H547" s="458"/>
      <c r="I547" s="459"/>
      <c r="J547" s="390"/>
      <c r="K547" s="390"/>
      <c r="L547" s="390"/>
      <c r="M547" s="390"/>
      <c r="N547" s="390"/>
      <c r="O547" s="390"/>
      <c r="P547" s="390"/>
      <c r="Q547" s="390"/>
      <c r="R547" s="390"/>
      <c r="S547" s="390"/>
      <c r="T547" s="390"/>
      <c r="U547" s="390"/>
      <c r="V547" s="390"/>
      <c r="W547" s="390"/>
      <c r="X547" s="390"/>
      <c r="Y547" s="390"/>
    </row>
    <row r="548">
      <c r="A548" s="455"/>
      <c r="B548" s="456"/>
      <c r="C548" s="457"/>
      <c r="D548" s="456"/>
      <c r="E548" s="456"/>
      <c r="F548" s="456"/>
      <c r="G548" s="456"/>
      <c r="H548" s="458"/>
      <c r="I548" s="459"/>
      <c r="J548" s="390"/>
      <c r="K548" s="390"/>
      <c r="L548" s="390"/>
      <c r="M548" s="390"/>
      <c r="N548" s="390"/>
      <c r="O548" s="390"/>
      <c r="P548" s="390"/>
      <c r="Q548" s="390"/>
      <c r="R548" s="390"/>
      <c r="S548" s="390"/>
      <c r="T548" s="390"/>
      <c r="U548" s="390"/>
      <c r="V548" s="390"/>
      <c r="W548" s="390"/>
      <c r="X548" s="390"/>
      <c r="Y548" s="390"/>
    </row>
    <row r="549">
      <c r="A549" s="455"/>
      <c r="B549" s="456"/>
      <c r="C549" s="457"/>
      <c r="D549" s="456"/>
      <c r="E549" s="456"/>
      <c r="F549" s="456"/>
      <c r="G549" s="456"/>
      <c r="H549" s="458"/>
      <c r="I549" s="459"/>
      <c r="J549" s="390"/>
      <c r="K549" s="390"/>
      <c r="L549" s="390"/>
      <c r="M549" s="390"/>
      <c r="N549" s="390"/>
      <c r="O549" s="390"/>
      <c r="P549" s="390"/>
      <c r="Q549" s="390"/>
      <c r="R549" s="390"/>
      <c r="S549" s="390"/>
      <c r="T549" s="390"/>
      <c r="U549" s="390"/>
      <c r="V549" s="390"/>
      <c r="W549" s="390"/>
      <c r="X549" s="390"/>
      <c r="Y549" s="390"/>
    </row>
    <row r="550">
      <c r="A550" s="455"/>
      <c r="B550" s="456"/>
      <c r="C550" s="457"/>
      <c r="D550" s="456"/>
      <c r="E550" s="456"/>
      <c r="F550" s="456"/>
      <c r="G550" s="456"/>
      <c r="H550" s="458"/>
      <c r="I550" s="459"/>
      <c r="J550" s="390"/>
      <c r="K550" s="390"/>
      <c r="L550" s="390"/>
      <c r="M550" s="390"/>
      <c r="N550" s="390"/>
      <c r="O550" s="390"/>
      <c r="P550" s="390"/>
      <c r="Q550" s="390"/>
      <c r="R550" s="390"/>
      <c r="S550" s="390"/>
      <c r="T550" s="390"/>
      <c r="U550" s="390"/>
      <c r="V550" s="390"/>
      <c r="W550" s="390"/>
      <c r="X550" s="390"/>
      <c r="Y550" s="390"/>
    </row>
    <row r="551">
      <c r="A551" s="455"/>
      <c r="B551" s="456"/>
      <c r="C551" s="457"/>
      <c r="D551" s="456"/>
      <c r="E551" s="456"/>
      <c r="F551" s="456"/>
      <c r="G551" s="456"/>
      <c r="H551" s="458"/>
      <c r="I551" s="459"/>
      <c r="J551" s="390"/>
      <c r="K551" s="390"/>
      <c r="L551" s="390"/>
      <c r="M551" s="390"/>
      <c r="N551" s="390"/>
      <c r="O551" s="390"/>
      <c r="P551" s="390"/>
      <c r="Q551" s="390"/>
      <c r="R551" s="390"/>
      <c r="S551" s="390"/>
      <c r="T551" s="390"/>
      <c r="U551" s="390"/>
      <c r="V551" s="390"/>
      <c r="W551" s="390"/>
      <c r="X551" s="390"/>
      <c r="Y551" s="390"/>
    </row>
    <row r="552">
      <c r="A552" s="455"/>
      <c r="B552" s="456"/>
      <c r="C552" s="457"/>
      <c r="D552" s="456"/>
      <c r="E552" s="456"/>
      <c r="F552" s="456"/>
      <c r="G552" s="456"/>
      <c r="H552" s="458"/>
      <c r="I552" s="459"/>
      <c r="J552" s="390"/>
      <c r="K552" s="390"/>
      <c r="L552" s="390"/>
      <c r="M552" s="390"/>
      <c r="N552" s="390"/>
      <c r="O552" s="390"/>
      <c r="P552" s="390"/>
      <c r="Q552" s="390"/>
      <c r="R552" s="390"/>
      <c r="S552" s="390"/>
      <c r="T552" s="390"/>
      <c r="U552" s="390"/>
      <c r="V552" s="390"/>
      <c r="W552" s="390"/>
      <c r="X552" s="390"/>
      <c r="Y552" s="390"/>
    </row>
    <row r="553">
      <c r="A553" s="455"/>
      <c r="B553" s="456"/>
      <c r="C553" s="457"/>
      <c r="D553" s="456"/>
      <c r="E553" s="456"/>
      <c r="F553" s="456"/>
      <c r="G553" s="456"/>
      <c r="H553" s="458"/>
      <c r="I553" s="459"/>
      <c r="J553" s="390"/>
      <c r="K553" s="390"/>
      <c r="L553" s="390"/>
      <c r="M553" s="390"/>
      <c r="N553" s="390"/>
      <c r="O553" s="390"/>
      <c r="P553" s="390"/>
      <c r="Q553" s="390"/>
      <c r="R553" s="390"/>
      <c r="S553" s="390"/>
      <c r="T553" s="390"/>
      <c r="U553" s="390"/>
      <c r="V553" s="390"/>
      <c r="W553" s="390"/>
      <c r="X553" s="390"/>
      <c r="Y553" s="390"/>
    </row>
    <row r="554">
      <c r="A554" s="455"/>
      <c r="B554" s="456"/>
      <c r="C554" s="457"/>
      <c r="D554" s="456"/>
      <c r="E554" s="456"/>
      <c r="F554" s="456"/>
      <c r="G554" s="456"/>
      <c r="H554" s="458"/>
      <c r="I554" s="459"/>
      <c r="J554" s="390"/>
      <c r="K554" s="390"/>
      <c r="L554" s="390"/>
      <c r="M554" s="390"/>
      <c r="N554" s="390"/>
      <c r="O554" s="390"/>
      <c r="P554" s="390"/>
      <c r="Q554" s="390"/>
      <c r="R554" s="390"/>
      <c r="S554" s="390"/>
      <c r="T554" s="390"/>
      <c r="U554" s="390"/>
      <c r="V554" s="390"/>
      <c r="W554" s="390"/>
      <c r="X554" s="390"/>
      <c r="Y554" s="390"/>
    </row>
    <row r="555">
      <c r="A555" s="455"/>
      <c r="B555" s="456"/>
      <c r="C555" s="457"/>
      <c r="D555" s="456"/>
      <c r="E555" s="456"/>
      <c r="F555" s="456"/>
      <c r="G555" s="456"/>
      <c r="H555" s="458"/>
      <c r="I555" s="459"/>
      <c r="J555" s="390"/>
      <c r="K555" s="390"/>
      <c r="L555" s="390"/>
      <c r="M555" s="390"/>
      <c r="N555" s="390"/>
      <c r="O555" s="390"/>
      <c r="P555" s="390"/>
      <c r="Q555" s="390"/>
      <c r="R555" s="390"/>
      <c r="S555" s="390"/>
      <c r="T555" s="390"/>
      <c r="U555" s="390"/>
      <c r="V555" s="390"/>
      <c r="W555" s="390"/>
      <c r="X555" s="390"/>
      <c r="Y555" s="390"/>
    </row>
    <row r="556">
      <c r="A556" s="455"/>
      <c r="B556" s="456"/>
      <c r="C556" s="457"/>
      <c r="D556" s="456"/>
      <c r="E556" s="456"/>
      <c r="F556" s="456"/>
      <c r="G556" s="456"/>
      <c r="H556" s="458"/>
      <c r="I556" s="459"/>
      <c r="J556" s="390"/>
      <c r="K556" s="390"/>
      <c r="L556" s="390"/>
      <c r="M556" s="390"/>
      <c r="N556" s="390"/>
      <c r="O556" s="390"/>
      <c r="P556" s="390"/>
      <c r="Q556" s="390"/>
      <c r="R556" s="390"/>
      <c r="S556" s="390"/>
      <c r="T556" s="390"/>
      <c r="U556" s="390"/>
      <c r="V556" s="390"/>
      <c r="W556" s="390"/>
      <c r="X556" s="390"/>
      <c r="Y556" s="390"/>
    </row>
    <row r="557">
      <c r="A557" s="455"/>
      <c r="B557" s="456"/>
      <c r="C557" s="457"/>
      <c r="D557" s="456"/>
      <c r="E557" s="456"/>
      <c r="F557" s="456"/>
      <c r="G557" s="456"/>
      <c r="H557" s="458"/>
      <c r="I557" s="459"/>
      <c r="J557" s="390"/>
      <c r="K557" s="390"/>
      <c r="L557" s="390"/>
      <c r="M557" s="390"/>
      <c r="N557" s="390"/>
      <c r="O557" s="390"/>
      <c r="P557" s="390"/>
      <c r="Q557" s="390"/>
      <c r="R557" s="390"/>
      <c r="S557" s="390"/>
      <c r="T557" s="390"/>
      <c r="U557" s="390"/>
      <c r="V557" s="390"/>
      <c r="W557" s="390"/>
      <c r="X557" s="390"/>
      <c r="Y557" s="390"/>
    </row>
    <row r="558">
      <c r="A558" s="455"/>
      <c r="B558" s="456"/>
      <c r="C558" s="457"/>
      <c r="D558" s="456"/>
      <c r="E558" s="456"/>
      <c r="F558" s="456"/>
      <c r="G558" s="456"/>
      <c r="H558" s="458"/>
      <c r="I558" s="459"/>
      <c r="J558" s="390"/>
      <c r="K558" s="390"/>
      <c r="L558" s="390"/>
      <c r="M558" s="390"/>
      <c r="N558" s="390"/>
      <c r="O558" s="390"/>
      <c r="P558" s="390"/>
      <c r="Q558" s="390"/>
      <c r="R558" s="390"/>
      <c r="S558" s="390"/>
      <c r="T558" s="390"/>
      <c r="U558" s="390"/>
      <c r="V558" s="390"/>
      <c r="W558" s="390"/>
      <c r="X558" s="390"/>
      <c r="Y558" s="390"/>
    </row>
    <row r="559">
      <c r="A559" s="455"/>
      <c r="B559" s="456"/>
      <c r="C559" s="457"/>
      <c r="D559" s="456"/>
      <c r="E559" s="456"/>
      <c r="F559" s="456"/>
      <c r="G559" s="456"/>
      <c r="H559" s="458"/>
      <c r="I559" s="459"/>
      <c r="J559" s="390"/>
      <c r="K559" s="390"/>
      <c r="L559" s="390"/>
      <c r="M559" s="390"/>
      <c r="N559" s="390"/>
      <c r="O559" s="390"/>
      <c r="P559" s="390"/>
      <c r="Q559" s="390"/>
      <c r="R559" s="390"/>
      <c r="S559" s="390"/>
      <c r="T559" s="390"/>
      <c r="U559" s="390"/>
      <c r="V559" s="390"/>
      <c r="W559" s="390"/>
      <c r="X559" s="390"/>
      <c r="Y559" s="390"/>
    </row>
    <row r="560">
      <c r="A560" s="455"/>
      <c r="B560" s="456"/>
      <c r="C560" s="457"/>
      <c r="D560" s="456"/>
      <c r="E560" s="456"/>
      <c r="F560" s="456"/>
      <c r="G560" s="456"/>
      <c r="H560" s="458"/>
      <c r="I560" s="459"/>
      <c r="J560" s="390"/>
      <c r="K560" s="390"/>
      <c r="L560" s="390"/>
      <c r="M560" s="390"/>
      <c r="N560" s="390"/>
      <c r="O560" s="390"/>
      <c r="P560" s="390"/>
      <c r="Q560" s="390"/>
      <c r="R560" s="390"/>
      <c r="S560" s="390"/>
      <c r="T560" s="390"/>
      <c r="U560" s="390"/>
      <c r="V560" s="390"/>
      <c r="W560" s="390"/>
      <c r="X560" s="390"/>
      <c r="Y560" s="390"/>
    </row>
    <row r="561">
      <c r="A561" s="455"/>
      <c r="B561" s="456"/>
      <c r="C561" s="457"/>
      <c r="D561" s="456"/>
      <c r="E561" s="456"/>
      <c r="F561" s="456"/>
      <c r="G561" s="456"/>
      <c r="H561" s="458"/>
      <c r="I561" s="459"/>
      <c r="J561" s="390"/>
      <c r="K561" s="390"/>
      <c r="L561" s="390"/>
      <c r="M561" s="390"/>
      <c r="N561" s="390"/>
      <c r="O561" s="390"/>
      <c r="P561" s="390"/>
      <c r="Q561" s="390"/>
      <c r="R561" s="390"/>
      <c r="S561" s="390"/>
      <c r="T561" s="390"/>
      <c r="U561" s="390"/>
      <c r="V561" s="390"/>
      <c r="W561" s="390"/>
      <c r="X561" s="390"/>
      <c r="Y561" s="390"/>
    </row>
    <row r="562">
      <c r="A562" s="455"/>
      <c r="B562" s="456"/>
      <c r="C562" s="457"/>
      <c r="D562" s="456"/>
      <c r="E562" s="456"/>
      <c r="F562" s="456"/>
      <c r="G562" s="456"/>
      <c r="H562" s="458"/>
      <c r="I562" s="459"/>
      <c r="J562" s="390"/>
      <c r="K562" s="390"/>
      <c r="L562" s="390"/>
      <c r="M562" s="390"/>
      <c r="N562" s="390"/>
      <c r="O562" s="390"/>
      <c r="P562" s="390"/>
      <c r="Q562" s="390"/>
      <c r="R562" s="390"/>
      <c r="S562" s="390"/>
      <c r="T562" s="390"/>
      <c r="U562" s="390"/>
      <c r="V562" s="390"/>
      <c r="W562" s="390"/>
      <c r="X562" s="390"/>
      <c r="Y562" s="390"/>
    </row>
    <row r="563">
      <c r="A563" s="455"/>
      <c r="B563" s="456"/>
      <c r="C563" s="457"/>
      <c r="D563" s="456"/>
      <c r="E563" s="456"/>
      <c r="F563" s="456"/>
      <c r="G563" s="456"/>
      <c r="H563" s="458"/>
      <c r="I563" s="459"/>
      <c r="J563" s="390"/>
      <c r="K563" s="390"/>
      <c r="L563" s="390"/>
      <c r="M563" s="390"/>
      <c r="N563" s="390"/>
      <c r="O563" s="390"/>
      <c r="P563" s="390"/>
      <c r="Q563" s="390"/>
      <c r="R563" s="390"/>
      <c r="S563" s="390"/>
      <c r="T563" s="390"/>
      <c r="U563" s="390"/>
      <c r="V563" s="390"/>
      <c r="W563" s="390"/>
      <c r="X563" s="390"/>
      <c r="Y563" s="390"/>
    </row>
    <row r="564">
      <c r="A564" s="455"/>
      <c r="B564" s="456"/>
      <c r="C564" s="457"/>
      <c r="D564" s="456"/>
      <c r="E564" s="456"/>
      <c r="F564" s="456"/>
      <c r="G564" s="456"/>
      <c r="H564" s="458"/>
      <c r="I564" s="459"/>
      <c r="J564" s="390"/>
      <c r="K564" s="390"/>
      <c r="L564" s="390"/>
      <c r="M564" s="390"/>
      <c r="N564" s="390"/>
      <c r="O564" s="390"/>
      <c r="P564" s="390"/>
      <c r="Q564" s="390"/>
      <c r="R564" s="390"/>
      <c r="S564" s="390"/>
      <c r="T564" s="390"/>
      <c r="U564" s="390"/>
      <c r="V564" s="390"/>
      <c r="W564" s="390"/>
      <c r="X564" s="390"/>
      <c r="Y564" s="390"/>
    </row>
    <row r="565">
      <c r="A565" s="455"/>
      <c r="B565" s="456"/>
      <c r="C565" s="457"/>
      <c r="D565" s="456"/>
      <c r="E565" s="456"/>
      <c r="F565" s="456"/>
      <c r="G565" s="456"/>
      <c r="H565" s="458"/>
      <c r="I565" s="459"/>
      <c r="J565" s="390"/>
      <c r="K565" s="390"/>
      <c r="L565" s="390"/>
      <c r="M565" s="390"/>
      <c r="N565" s="390"/>
      <c r="O565" s="390"/>
      <c r="P565" s="390"/>
      <c r="Q565" s="390"/>
      <c r="R565" s="390"/>
      <c r="S565" s="390"/>
      <c r="T565" s="390"/>
      <c r="U565" s="390"/>
      <c r="V565" s="390"/>
      <c r="W565" s="390"/>
      <c r="X565" s="390"/>
      <c r="Y565" s="390"/>
    </row>
    <row r="566">
      <c r="A566" s="455"/>
      <c r="B566" s="456"/>
      <c r="C566" s="457"/>
      <c r="D566" s="456"/>
      <c r="E566" s="456"/>
      <c r="F566" s="456"/>
      <c r="G566" s="456"/>
      <c r="H566" s="458"/>
      <c r="I566" s="459"/>
      <c r="J566" s="390"/>
      <c r="K566" s="390"/>
      <c r="L566" s="390"/>
      <c r="M566" s="390"/>
      <c r="N566" s="390"/>
      <c r="O566" s="390"/>
      <c r="P566" s="390"/>
      <c r="Q566" s="390"/>
      <c r="R566" s="390"/>
      <c r="S566" s="390"/>
      <c r="T566" s="390"/>
      <c r="U566" s="390"/>
      <c r="V566" s="390"/>
      <c r="W566" s="390"/>
      <c r="X566" s="390"/>
      <c r="Y566" s="390"/>
    </row>
    <row r="567">
      <c r="A567" s="455"/>
      <c r="B567" s="456"/>
      <c r="C567" s="457"/>
      <c r="D567" s="456"/>
      <c r="E567" s="456"/>
      <c r="F567" s="456"/>
      <c r="G567" s="456"/>
      <c r="H567" s="458"/>
      <c r="I567" s="459"/>
      <c r="J567" s="390"/>
      <c r="K567" s="390"/>
      <c r="L567" s="390"/>
      <c r="M567" s="390"/>
      <c r="N567" s="390"/>
      <c r="O567" s="390"/>
      <c r="P567" s="390"/>
      <c r="Q567" s="390"/>
      <c r="R567" s="390"/>
      <c r="S567" s="390"/>
      <c r="T567" s="390"/>
      <c r="U567" s="390"/>
      <c r="V567" s="390"/>
      <c r="W567" s="390"/>
      <c r="X567" s="390"/>
      <c r="Y567" s="390"/>
    </row>
    <row r="568">
      <c r="A568" s="455"/>
      <c r="B568" s="456"/>
      <c r="C568" s="457"/>
      <c r="D568" s="456"/>
      <c r="E568" s="456"/>
      <c r="F568" s="456"/>
      <c r="G568" s="456"/>
      <c r="H568" s="458"/>
      <c r="I568" s="459"/>
      <c r="J568" s="390"/>
      <c r="K568" s="390"/>
      <c r="L568" s="390"/>
      <c r="M568" s="390"/>
      <c r="N568" s="390"/>
      <c r="O568" s="390"/>
      <c r="P568" s="390"/>
      <c r="Q568" s="390"/>
      <c r="R568" s="390"/>
      <c r="S568" s="390"/>
      <c r="T568" s="390"/>
      <c r="U568" s="390"/>
      <c r="V568" s="390"/>
      <c r="W568" s="390"/>
      <c r="X568" s="390"/>
      <c r="Y568" s="390"/>
    </row>
    <row r="569">
      <c r="A569" s="455"/>
      <c r="B569" s="456"/>
      <c r="C569" s="457"/>
      <c r="D569" s="456"/>
      <c r="E569" s="456"/>
      <c r="F569" s="456"/>
      <c r="G569" s="456"/>
      <c r="H569" s="458"/>
      <c r="I569" s="459"/>
      <c r="J569" s="390"/>
      <c r="K569" s="390"/>
      <c r="L569" s="390"/>
      <c r="M569" s="390"/>
      <c r="N569" s="390"/>
      <c r="O569" s="390"/>
      <c r="P569" s="390"/>
      <c r="Q569" s="390"/>
      <c r="R569" s="390"/>
      <c r="S569" s="390"/>
      <c r="T569" s="390"/>
      <c r="U569" s="390"/>
      <c r="V569" s="390"/>
      <c r="W569" s="390"/>
      <c r="X569" s="390"/>
      <c r="Y569" s="390"/>
    </row>
    <row r="570">
      <c r="A570" s="455"/>
      <c r="B570" s="456"/>
      <c r="C570" s="457"/>
      <c r="D570" s="456"/>
      <c r="E570" s="456"/>
      <c r="F570" s="456"/>
      <c r="G570" s="456"/>
      <c r="H570" s="458"/>
      <c r="I570" s="459"/>
      <c r="J570" s="390"/>
      <c r="K570" s="390"/>
      <c r="L570" s="390"/>
      <c r="M570" s="390"/>
      <c r="N570" s="390"/>
      <c r="O570" s="390"/>
      <c r="P570" s="390"/>
      <c r="Q570" s="390"/>
      <c r="R570" s="390"/>
      <c r="S570" s="390"/>
      <c r="T570" s="390"/>
      <c r="U570" s="390"/>
      <c r="V570" s="390"/>
      <c r="W570" s="390"/>
      <c r="X570" s="390"/>
      <c r="Y570" s="390"/>
    </row>
    <row r="571">
      <c r="A571" s="455"/>
      <c r="B571" s="456"/>
      <c r="C571" s="457"/>
      <c r="D571" s="456"/>
      <c r="E571" s="456"/>
      <c r="F571" s="456"/>
      <c r="G571" s="456"/>
      <c r="H571" s="458"/>
      <c r="I571" s="459"/>
      <c r="J571" s="390"/>
      <c r="K571" s="390"/>
      <c r="L571" s="390"/>
      <c r="M571" s="390"/>
      <c r="N571" s="390"/>
      <c r="O571" s="390"/>
      <c r="P571" s="390"/>
      <c r="Q571" s="390"/>
      <c r="R571" s="390"/>
      <c r="S571" s="390"/>
      <c r="T571" s="390"/>
      <c r="U571" s="390"/>
      <c r="V571" s="390"/>
      <c r="W571" s="390"/>
      <c r="X571" s="390"/>
      <c r="Y571" s="390"/>
    </row>
    <row r="572">
      <c r="A572" s="455"/>
      <c r="B572" s="456"/>
      <c r="C572" s="457"/>
      <c r="D572" s="456"/>
      <c r="E572" s="456"/>
      <c r="F572" s="456"/>
      <c r="G572" s="456"/>
      <c r="H572" s="458"/>
      <c r="I572" s="459"/>
      <c r="J572" s="390"/>
      <c r="K572" s="390"/>
      <c r="L572" s="390"/>
      <c r="M572" s="390"/>
      <c r="N572" s="390"/>
      <c r="O572" s="390"/>
      <c r="P572" s="390"/>
      <c r="Q572" s="390"/>
      <c r="R572" s="390"/>
      <c r="S572" s="390"/>
      <c r="T572" s="390"/>
      <c r="U572" s="390"/>
      <c r="V572" s="390"/>
      <c r="W572" s="390"/>
      <c r="X572" s="390"/>
      <c r="Y572" s="390"/>
    </row>
    <row r="573">
      <c r="A573" s="455"/>
      <c r="B573" s="456"/>
      <c r="C573" s="457"/>
      <c r="D573" s="456"/>
      <c r="E573" s="456"/>
      <c r="F573" s="456"/>
      <c r="G573" s="456"/>
      <c r="H573" s="458"/>
      <c r="I573" s="459"/>
      <c r="J573" s="390"/>
      <c r="K573" s="390"/>
      <c r="L573" s="390"/>
      <c r="M573" s="390"/>
      <c r="N573" s="390"/>
      <c r="O573" s="390"/>
      <c r="P573" s="390"/>
      <c r="Q573" s="390"/>
      <c r="R573" s="390"/>
      <c r="S573" s="390"/>
      <c r="T573" s="390"/>
      <c r="U573" s="390"/>
      <c r="V573" s="390"/>
      <c r="W573" s="390"/>
      <c r="X573" s="390"/>
      <c r="Y573" s="390"/>
    </row>
    <row r="574">
      <c r="A574" s="455"/>
      <c r="B574" s="456"/>
      <c r="C574" s="457"/>
      <c r="D574" s="456"/>
      <c r="E574" s="456"/>
      <c r="F574" s="456"/>
      <c r="G574" s="456"/>
      <c r="H574" s="458"/>
      <c r="I574" s="459"/>
      <c r="J574" s="390"/>
      <c r="K574" s="390"/>
      <c r="L574" s="390"/>
      <c r="M574" s="390"/>
      <c r="N574" s="390"/>
      <c r="O574" s="390"/>
      <c r="P574" s="390"/>
      <c r="Q574" s="390"/>
      <c r="R574" s="390"/>
      <c r="S574" s="390"/>
      <c r="T574" s="390"/>
      <c r="U574" s="390"/>
      <c r="V574" s="390"/>
      <c r="W574" s="390"/>
      <c r="X574" s="390"/>
      <c r="Y574" s="390"/>
    </row>
    <row r="575">
      <c r="A575" s="455"/>
      <c r="B575" s="456"/>
      <c r="C575" s="457"/>
      <c r="D575" s="456"/>
      <c r="E575" s="456"/>
      <c r="F575" s="456"/>
      <c r="G575" s="456"/>
      <c r="H575" s="458"/>
      <c r="I575" s="459"/>
      <c r="J575" s="390"/>
      <c r="K575" s="390"/>
      <c r="L575" s="390"/>
      <c r="M575" s="390"/>
      <c r="N575" s="390"/>
      <c r="O575" s="390"/>
      <c r="P575" s="390"/>
      <c r="Q575" s="390"/>
      <c r="R575" s="390"/>
      <c r="S575" s="390"/>
      <c r="T575" s="390"/>
      <c r="U575" s="390"/>
      <c r="V575" s="390"/>
      <c r="W575" s="390"/>
      <c r="X575" s="390"/>
      <c r="Y575" s="390"/>
    </row>
    <row r="576">
      <c r="A576" s="455"/>
      <c r="B576" s="456"/>
      <c r="C576" s="457"/>
      <c r="D576" s="456"/>
      <c r="E576" s="456"/>
      <c r="F576" s="456"/>
      <c r="G576" s="456"/>
      <c r="H576" s="458"/>
      <c r="I576" s="459"/>
      <c r="J576" s="390"/>
      <c r="K576" s="390"/>
      <c r="L576" s="390"/>
      <c r="M576" s="390"/>
      <c r="N576" s="390"/>
      <c r="O576" s="390"/>
      <c r="P576" s="390"/>
      <c r="Q576" s="390"/>
      <c r="R576" s="390"/>
      <c r="S576" s="390"/>
      <c r="T576" s="390"/>
      <c r="U576" s="390"/>
      <c r="V576" s="390"/>
      <c r="W576" s="390"/>
      <c r="X576" s="390"/>
      <c r="Y576" s="390"/>
    </row>
    <row r="577">
      <c r="A577" s="455"/>
      <c r="B577" s="456"/>
      <c r="C577" s="457"/>
      <c r="D577" s="456"/>
      <c r="E577" s="456"/>
      <c r="F577" s="456"/>
      <c r="G577" s="456"/>
      <c r="H577" s="458"/>
      <c r="I577" s="459"/>
      <c r="J577" s="390"/>
      <c r="K577" s="390"/>
      <c r="L577" s="390"/>
      <c r="M577" s="390"/>
      <c r="N577" s="390"/>
      <c r="O577" s="390"/>
      <c r="P577" s="390"/>
      <c r="Q577" s="390"/>
      <c r="R577" s="390"/>
      <c r="S577" s="390"/>
      <c r="T577" s="390"/>
      <c r="U577" s="390"/>
      <c r="V577" s="390"/>
      <c r="W577" s="390"/>
      <c r="X577" s="390"/>
      <c r="Y577" s="390"/>
    </row>
    <row r="578">
      <c r="A578" s="455"/>
      <c r="B578" s="456"/>
      <c r="C578" s="457"/>
      <c r="D578" s="456"/>
      <c r="E578" s="456"/>
      <c r="F578" s="456"/>
      <c r="G578" s="456"/>
      <c r="H578" s="458"/>
      <c r="I578" s="459"/>
      <c r="J578" s="390"/>
      <c r="K578" s="390"/>
      <c r="L578" s="390"/>
      <c r="M578" s="390"/>
      <c r="N578" s="390"/>
      <c r="O578" s="390"/>
      <c r="P578" s="390"/>
      <c r="Q578" s="390"/>
      <c r="R578" s="390"/>
      <c r="S578" s="390"/>
      <c r="T578" s="390"/>
      <c r="U578" s="390"/>
      <c r="V578" s="390"/>
      <c r="W578" s="390"/>
      <c r="X578" s="390"/>
      <c r="Y578" s="390"/>
    </row>
    <row r="579">
      <c r="A579" s="455"/>
      <c r="B579" s="456"/>
      <c r="C579" s="457"/>
      <c r="D579" s="456"/>
      <c r="E579" s="456"/>
      <c r="F579" s="456"/>
      <c r="G579" s="456"/>
      <c r="H579" s="458"/>
      <c r="I579" s="459"/>
      <c r="J579" s="390"/>
      <c r="K579" s="390"/>
      <c r="L579" s="390"/>
      <c r="M579" s="390"/>
      <c r="N579" s="390"/>
      <c r="O579" s="390"/>
      <c r="P579" s="390"/>
      <c r="Q579" s="390"/>
      <c r="R579" s="390"/>
      <c r="S579" s="390"/>
      <c r="T579" s="390"/>
      <c r="U579" s="390"/>
      <c r="V579" s="390"/>
      <c r="W579" s="390"/>
      <c r="X579" s="390"/>
      <c r="Y579" s="390"/>
    </row>
    <row r="580">
      <c r="A580" s="455"/>
      <c r="B580" s="456"/>
      <c r="C580" s="457"/>
      <c r="D580" s="456"/>
      <c r="E580" s="456"/>
      <c r="F580" s="456"/>
      <c r="G580" s="456"/>
      <c r="H580" s="458"/>
      <c r="I580" s="459"/>
      <c r="J580" s="390"/>
      <c r="K580" s="390"/>
      <c r="L580" s="390"/>
      <c r="M580" s="390"/>
      <c r="N580" s="390"/>
      <c r="O580" s="390"/>
      <c r="P580" s="390"/>
      <c r="Q580" s="390"/>
      <c r="R580" s="390"/>
      <c r="S580" s="390"/>
      <c r="T580" s="390"/>
      <c r="U580" s="390"/>
      <c r="V580" s="390"/>
      <c r="W580" s="390"/>
      <c r="X580" s="390"/>
      <c r="Y580" s="390"/>
    </row>
    <row r="581">
      <c r="A581" s="455"/>
      <c r="B581" s="456"/>
      <c r="C581" s="457"/>
      <c r="D581" s="456"/>
      <c r="E581" s="456"/>
      <c r="F581" s="456"/>
      <c r="G581" s="456"/>
      <c r="H581" s="458"/>
      <c r="I581" s="459"/>
      <c r="J581" s="390"/>
      <c r="K581" s="390"/>
      <c r="L581" s="390"/>
      <c r="M581" s="390"/>
      <c r="N581" s="390"/>
      <c r="O581" s="390"/>
      <c r="P581" s="390"/>
      <c r="Q581" s="390"/>
      <c r="R581" s="390"/>
      <c r="S581" s="390"/>
      <c r="T581" s="390"/>
      <c r="U581" s="390"/>
      <c r="V581" s="390"/>
      <c r="W581" s="390"/>
      <c r="X581" s="390"/>
      <c r="Y581" s="390"/>
    </row>
    <row r="582">
      <c r="A582" s="455"/>
      <c r="B582" s="456"/>
      <c r="C582" s="457"/>
      <c r="D582" s="456"/>
      <c r="E582" s="456"/>
      <c r="F582" s="456"/>
      <c r="G582" s="456"/>
      <c r="H582" s="458"/>
      <c r="I582" s="459"/>
      <c r="J582" s="390"/>
      <c r="K582" s="390"/>
      <c r="L582" s="390"/>
      <c r="M582" s="390"/>
      <c r="N582" s="390"/>
      <c r="O582" s="390"/>
      <c r="P582" s="390"/>
      <c r="Q582" s="390"/>
      <c r="R582" s="390"/>
      <c r="S582" s="390"/>
      <c r="T582" s="390"/>
      <c r="U582" s="390"/>
      <c r="V582" s="390"/>
      <c r="W582" s="390"/>
      <c r="X582" s="390"/>
      <c r="Y582" s="390"/>
    </row>
    <row r="583">
      <c r="A583" s="455"/>
      <c r="B583" s="456"/>
      <c r="C583" s="457"/>
      <c r="D583" s="456"/>
      <c r="E583" s="456"/>
      <c r="F583" s="456"/>
      <c r="G583" s="456"/>
      <c r="H583" s="458"/>
      <c r="I583" s="459"/>
      <c r="J583" s="390"/>
      <c r="K583" s="390"/>
      <c r="L583" s="390"/>
      <c r="M583" s="390"/>
      <c r="N583" s="390"/>
      <c r="O583" s="390"/>
      <c r="P583" s="390"/>
      <c r="Q583" s="390"/>
      <c r="R583" s="390"/>
      <c r="S583" s="390"/>
      <c r="T583" s="390"/>
      <c r="U583" s="390"/>
      <c r="V583" s="390"/>
      <c r="W583" s="390"/>
      <c r="X583" s="390"/>
      <c r="Y583" s="390"/>
    </row>
    <row r="584">
      <c r="A584" s="455"/>
      <c r="B584" s="456"/>
      <c r="C584" s="457"/>
      <c r="D584" s="456"/>
      <c r="E584" s="456"/>
      <c r="F584" s="456"/>
      <c r="G584" s="456"/>
      <c r="H584" s="458"/>
      <c r="I584" s="459"/>
      <c r="J584" s="390"/>
      <c r="K584" s="390"/>
      <c r="L584" s="390"/>
      <c r="M584" s="390"/>
      <c r="N584" s="390"/>
      <c r="O584" s="390"/>
      <c r="P584" s="390"/>
      <c r="Q584" s="390"/>
      <c r="R584" s="390"/>
      <c r="S584" s="390"/>
      <c r="T584" s="390"/>
      <c r="U584" s="390"/>
      <c r="V584" s="390"/>
      <c r="W584" s="390"/>
      <c r="X584" s="390"/>
      <c r="Y584" s="390"/>
    </row>
    <row r="585">
      <c r="A585" s="455"/>
      <c r="B585" s="456"/>
      <c r="C585" s="457"/>
      <c r="D585" s="456"/>
      <c r="E585" s="456"/>
      <c r="F585" s="456"/>
      <c r="G585" s="456"/>
      <c r="H585" s="458"/>
      <c r="I585" s="459"/>
      <c r="J585" s="390"/>
      <c r="K585" s="390"/>
      <c r="L585" s="390"/>
      <c r="M585" s="390"/>
      <c r="N585" s="390"/>
      <c r="O585" s="390"/>
      <c r="P585" s="390"/>
      <c r="Q585" s="390"/>
      <c r="R585" s="390"/>
      <c r="S585" s="390"/>
      <c r="T585" s="390"/>
      <c r="U585" s="390"/>
      <c r="V585" s="390"/>
      <c r="W585" s="390"/>
      <c r="X585" s="390"/>
      <c r="Y585" s="390"/>
    </row>
    <row r="586">
      <c r="A586" s="455"/>
      <c r="B586" s="456"/>
      <c r="C586" s="457"/>
      <c r="D586" s="456"/>
      <c r="E586" s="456"/>
      <c r="F586" s="456"/>
      <c r="G586" s="456"/>
      <c r="H586" s="458"/>
      <c r="I586" s="459"/>
      <c r="J586" s="390"/>
      <c r="K586" s="390"/>
      <c r="L586" s="390"/>
      <c r="M586" s="390"/>
      <c r="N586" s="390"/>
      <c r="O586" s="390"/>
      <c r="P586" s="390"/>
      <c r="Q586" s="390"/>
      <c r="R586" s="390"/>
      <c r="S586" s="390"/>
      <c r="T586" s="390"/>
      <c r="U586" s="390"/>
      <c r="V586" s="390"/>
      <c r="W586" s="390"/>
      <c r="X586" s="390"/>
      <c r="Y586" s="390"/>
    </row>
    <row r="587">
      <c r="A587" s="455"/>
      <c r="B587" s="456"/>
      <c r="C587" s="457"/>
      <c r="D587" s="456"/>
      <c r="E587" s="456"/>
      <c r="F587" s="456"/>
      <c r="G587" s="456"/>
      <c r="H587" s="458"/>
      <c r="I587" s="459"/>
      <c r="J587" s="390"/>
      <c r="K587" s="390"/>
      <c r="L587" s="390"/>
      <c r="M587" s="390"/>
      <c r="N587" s="390"/>
      <c r="O587" s="390"/>
      <c r="P587" s="390"/>
      <c r="Q587" s="390"/>
      <c r="R587" s="390"/>
      <c r="S587" s="390"/>
      <c r="T587" s="390"/>
      <c r="U587" s="390"/>
      <c r="V587" s="390"/>
      <c r="W587" s="390"/>
      <c r="X587" s="390"/>
      <c r="Y587" s="390"/>
    </row>
    <row r="588">
      <c r="A588" s="455"/>
      <c r="B588" s="456"/>
      <c r="C588" s="457"/>
      <c r="D588" s="456"/>
      <c r="E588" s="456"/>
      <c r="F588" s="456"/>
      <c r="G588" s="456"/>
      <c r="H588" s="458"/>
      <c r="I588" s="459"/>
      <c r="J588" s="390"/>
      <c r="K588" s="390"/>
      <c r="L588" s="390"/>
      <c r="M588" s="390"/>
      <c r="N588" s="390"/>
      <c r="O588" s="390"/>
      <c r="P588" s="390"/>
      <c r="Q588" s="390"/>
      <c r="R588" s="390"/>
      <c r="S588" s="390"/>
      <c r="T588" s="390"/>
      <c r="U588" s="390"/>
      <c r="V588" s="390"/>
      <c r="W588" s="390"/>
      <c r="X588" s="390"/>
      <c r="Y588" s="390"/>
    </row>
    <row r="589">
      <c r="A589" s="455"/>
      <c r="B589" s="456"/>
      <c r="C589" s="457"/>
      <c r="D589" s="456"/>
      <c r="E589" s="456"/>
      <c r="F589" s="456"/>
      <c r="G589" s="456"/>
      <c r="H589" s="458"/>
      <c r="I589" s="459"/>
      <c r="J589" s="390"/>
      <c r="K589" s="390"/>
      <c r="L589" s="390"/>
      <c r="M589" s="390"/>
      <c r="N589" s="390"/>
      <c r="O589" s="390"/>
      <c r="P589" s="390"/>
      <c r="Q589" s="390"/>
      <c r="R589" s="390"/>
      <c r="S589" s="390"/>
      <c r="T589" s="390"/>
      <c r="U589" s="390"/>
      <c r="V589" s="390"/>
      <c r="W589" s="390"/>
      <c r="X589" s="390"/>
      <c r="Y589" s="390"/>
    </row>
    <row r="590">
      <c r="A590" s="455"/>
      <c r="B590" s="456"/>
      <c r="C590" s="457"/>
      <c r="D590" s="456"/>
      <c r="E590" s="456"/>
      <c r="F590" s="456"/>
      <c r="G590" s="456"/>
      <c r="H590" s="458"/>
      <c r="I590" s="459"/>
      <c r="J590" s="390"/>
      <c r="K590" s="390"/>
      <c r="L590" s="390"/>
      <c r="M590" s="390"/>
      <c r="N590" s="390"/>
      <c r="O590" s="390"/>
      <c r="P590" s="390"/>
      <c r="Q590" s="390"/>
      <c r="R590" s="390"/>
      <c r="S590" s="390"/>
      <c r="T590" s="390"/>
      <c r="U590" s="390"/>
      <c r="V590" s="390"/>
      <c r="W590" s="390"/>
      <c r="X590" s="390"/>
      <c r="Y590" s="390"/>
    </row>
    <row r="591">
      <c r="A591" s="455"/>
      <c r="B591" s="456"/>
      <c r="C591" s="457"/>
      <c r="D591" s="456"/>
      <c r="E591" s="456"/>
      <c r="F591" s="456"/>
      <c r="G591" s="456"/>
      <c r="H591" s="458"/>
      <c r="I591" s="459"/>
      <c r="J591" s="390"/>
      <c r="K591" s="390"/>
      <c r="L591" s="390"/>
      <c r="M591" s="390"/>
      <c r="N591" s="390"/>
      <c r="O591" s="390"/>
      <c r="P591" s="390"/>
      <c r="Q591" s="390"/>
      <c r="R591" s="390"/>
      <c r="S591" s="390"/>
      <c r="T591" s="390"/>
      <c r="U591" s="390"/>
      <c r="V591" s="390"/>
      <c r="W591" s="390"/>
      <c r="X591" s="390"/>
      <c r="Y591" s="390"/>
    </row>
    <row r="592">
      <c r="A592" s="455"/>
      <c r="B592" s="456"/>
      <c r="C592" s="457"/>
      <c r="D592" s="456"/>
      <c r="E592" s="456"/>
      <c r="F592" s="456"/>
      <c r="G592" s="456"/>
      <c r="H592" s="458"/>
      <c r="I592" s="459"/>
      <c r="J592" s="390"/>
      <c r="K592" s="390"/>
      <c r="L592" s="390"/>
      <c r="M592" s="390"/>
      <c r="N592" s="390"/>
      <c r="O592" s="390"/>
      <c r="P592" s="390"/>
      <c r="Q592" s="390"/>
      <c r="R592" s="390"/>
      <c r="S592" s="390"/>
      <c r="T592" s="390"/>
      <c r="U592" s="390"/>
      <c r="V592" s="390"/>
      <c r="W592" s="390"/>
      <c r="X592" s="390"/>
      <c r="Y592" s="390"/>
    </row>
    <row r="593">
      <c r="A593" s="455"/>
      <c r="B593" s="456"/>
      <c r="C593" s="457"/>
      <c r="D593" s="456"/>
      <c r="E593" s="456"/>
      <c r="F593" s="456"/>
      <c r="G593" s="456"/>
      <c r="H593" s="458"/>
      <c r="I593" s="459"/>
      <c r="J593" s="390"/>
      <c r="K593" s="390"/>
      <c r="L593" s="390"/>
      <c r="M593" s="390"/>
      <c r="N593" s="390"/>
      <c r="O593" s="390"/>
      <c r="P593" s="390"/>
      <c r="Q593" s="390"/>
      <c r="R593" s="390"/>
      <c r="S593" s="390"/>
      <c r="T593" s="390"/>
      <c r="U593" s="390"/>
      <c r="V593" s="390"/>
      <c r="W593" s="390"/>
      <c r="X593" s="390"/>
      <c r="Y593" s="390"/>
    </row>
    <row r="594">
      <c r="A594" s="455"/>
      <c r="B594" s="456"/>
      <c r="C594" s="457"/>
      <c r="D594" s="456"/>
      <c r="E594" s="456"/>
      <c r="F594" s="456"/>
      <c r="G594" s="456"/>
      <c r="H594" s="458"/>
      <c r="I594" s="459"/>
      <c r="J594" s="390"/>
      <c r="K594" s="390"/>
      <c r="L594" s="390"/>
      <c r="M594" s="390"/>
      <c r="N594" s="390"/>
      <c r="O594" s="390"/>
      <c r="P594" s="390"/>
      <c r="Q594" s="390"/>
      <c r="R594" s="390"/>
      <c r="S594" s="390"/>
      <c r="T594" s="390"/>
      <c r="U594" s="390"/>
      <c r="V594" s="390"/>
      <c r="W594" s="390"/>
      <c r="X594" s="390"/>
      <c r="Y594" s="390"/>
    </row>
    <row r="595">
      <c r="A595" s="455"/>
      <c r="B595" s="456"/>
      <c r="C595" s="457"/>
      <c r="D595" s="456"/>
      <c r="E595" s="456"/>
      <c r="F595" s="456"/>
      <c r="G595" s="456"/>
      <c r="H595" s="458"/>
      <c r="I595" s="459"/>
      <c r="J595" s="390"/>
      <c r="K595" s="390"/>
      <c r="L595" s="390"/>
      <c r="M595" s="390"/>
      <c r="N595" s="390"/>
      <c r="O595" s="390"/>
      <c r="P595" s="390"/>
      <c r="Q595" s="390"/>
      <c r="R595" s="390"/>
      <c r="S595" s="390"/>
      <c r="T595" s="390"/>
      <c r="U595" s="390"/>
      <c r="V595" s="390"/>
      <c r="W595" s="390"/>
      <c r="X595" s="390"/>
      <c r="Y595" s="390"/>
    </row>
    <row r="596">
      <c r="A596" s="455"/>
      <c r="B596" s="456"/>
      <c r="C596" s="457"/>
      <c r="D596" s="456"/>
      <c r="E596" s="456"/>
      <c r="F596" s="456"/>
      <c r="G596" s="456"/>
      <c r="H596" s="458"/>
      <c r="I596" s="459"/>
      <c r="J596" s="390"/>
      <c r="K596" s="390"/>
      <c r="L596" s="390"/>
      <c r="M596" s="390"/>
      <c r="N596" s="390"/>
      <c r="O596" s="390"/>
      <c r="P596" s="390"/>
      <c r="Q596" s="390"/>
      <c r="R596" s="390"/>
      <c r="S596" s="390"/>
      <c r="T596" s="390"/>
      <c r="U596" s="390"/>
      <c r="V596" s="390"/>
      <c r="W596" s="390"/>
      <c r="X596" s="390"/>
      <c r="Y596" s="390"/>
    </row>
    <row r="597">
      <c r="A597" s="455"/>
      <c r="B597" s="456"/>
      <c r="C597" s="457"/>
      <c r="D597" s="456"/>
      <c r="E597" s="456"/>
      <c r="F597" s="456"/>
      <c r="G597" s="456"/>
      <c r="H597" s="458"/>
      <c r="I597" s="459"/>
      <c r="J597" s="390"/>
      <c r="K597" s="390"/>
      <c r="L597" s="390"/>
      <c r="M597" s="390"/>
      <c r="N597" s="390"/>
      <c r="O597" s="390"/>
      <c r="P597" s="390"/>
      <c r="Q597" s="390"/>
      <c r="R597" s="390"/>
      <c r="S597" s="390"/>
      <c r="T597" s="390"/>
      <c r="U597" s="390"/>
      <c r="V597" s="390"/>
      <c r="W597" s="390"/>
      <c r="X597" s="390"/>
      <c r="Y597" s="390"/>
    </row>
    <row r="598">
      <c r="A598" s="455"/>
      <c r="B598" s="456"/>
      <c r="C598" s="457"/>
      <c r="D598" s="456"/>
      <c r="E598" s="456"/>
      <c r="F598" s="456"/>
      <c r="G598" s="456"/>
      <c r="H598" s="458"/>
      <c r="I598" s="459"/>
      <c r="J598" s="390"/>
      <c r="K598" s="390"/>
      <c r="L598" s="390"/>
      <c r="M598" s="390"/>
      <c r="N598" s="390"/>
      <c r="O598" s="390"/>
      <c r="P598" s="390"/>
      <c r="Q598" s="390"/>
      <c r="R598" s="390"/>
      <c r="S598" s="390"/>
      <c r="T598" s="390"/>
      <c r="U598" s="390"/>
      <c r="V598" s="390"/>
      <c r="W598" s="390"/>
      <c r="X598" s="390"/>
      <c r="Y598" s="390"/>
    </row>
    <row r="599">
      <c r="A599" s="455"/>
      <c r="B599" s="456"/>
      <c r="C599" s="457"/>
      <c r="D599" s="456"/>
      <c r="E599" s="456"/>
      <c r="F599" s="456"/>
      <c r="G599" s="456"/>
      <c r="H599" s="458"/>
      <c r="I599" s="459"/>
      <c r="J599" s="390"/>
      <c r="K599" s="390"/>
      <c r="L599" s="390"/>
      <c r="M599" s="390"/>
      <c r="N599" s="390"/>
      <c r="O599" s="390"/>
      <c r="P599" s="390"/>
      <c r="Q599" s="390"/>
      <c r="R599" s="390"/>
      <c r="S599" s="390"/>
      <c r="T599" s="390"/>
      <c r="U599" s="390"/>
      <c r="V599" s="390"/>
      <c r="W599" s="390"/>
      <c r="X599" s="390"/>
      <c r="Y599" s="390"/>
    </row>
    <row r="600">
      <c r="A600" s="455"/>
      <c r="B600" s="456"/>
      <c r="C600" s="457"/>
      <c r="D600" s="456"/>
      <c r="E600" s="456"/>
      <c r="F600" s="456"/>
      <c r="G600" s="456"/>
      <c r="H600" s="458"/>
      <c r="I600" s="459"/>
      <c r="J600" s="390"/>
      <c r="K600" s="390"/>
      <c r="L600" s="390"/>
      <c r="M600" s="390"/>
      <c r="N600" s="390"/>
      <c r="O600" s="390"/>
      <c r="P600" s="390"/>
      <c r="Q600" s="390"/>
      <c r="R600" s="390"/>
      <c r="S600" s="390"/>
      <c r="T600" s="390"/>
      <c r="U600" s="390"/>
      <c r="V600" s="390"/>
      <c r="W600" s="390"/>
      <c r="X600" s="390"/>
      <c r="Y600" s="390"/>
    </row>
    <row r="601">
      <c r="A601" s="455"/>
      <c r="B601" s="456"/>
      <c r="C601" s="457"/>
      <c r="D601" s="456"/>
      <c r="E601" s="456"/>
      <c r="F601" s="456"/>
      <c r="G601" s="456"/>
      <c r="H601" s="458"/>
      <c r="I601" s="459"/>
      <c r="J601" s="390"/>
      <c r="K601" s="390"/>
      <c r="L601" s="390"/>
      <c r="M601" s="390"/>
      <c r="N601" s="390"/>
      <c r="O601" s="390"/>
      <c r="P601" s="390"/>
      <c r="Q601" s="390"/>
      <c r="R601" s="390"/>
      <c r="S601" s="390"/>
      <c r="T601" s="390"/>
      <c r="U601" s="390"/>
      <c r="V601" s="390"/>
      <c r="W601" s="390"/>
      <c r="X601" s="390"/>
      <c r="Y601" s="390"/>
    </row>
    <row r="602">
      <c r="A602" s="455"/>
      <c r="B602" s="456"/>
      <c r="C602" s="457"/>
      <c r="D602" s="456"/>
      <c r="E602" s="456"/>
      <c r="F602" s="456"/>
      <c r="G602" s="456"/>
      <c r="H602" s="458"/>
      <c r="I602" s="459"/>
      <c r="J602" s="390"/>
      <c r="K602" s="390"/>
      <c r="L602" s="390"/>
      <c r="M602" s="390"/>
      <c r="N602" s="390"/>
      <c r="O602" s="390"/>
      <c r="P602" s="390"/>
      <c r="Q602" s="390"/>
      <c r="R602" s="390"/>
      <c r="S602" s="390"/>
      <c r="T602" s="390"/>
      <c r="U602" s="390"/>
      <c r="V602" s="390"/>
      <c r="W602" s="390"/>
      <c r="X602" s="390"/>
      <c r="Y602" s="390"/>
    </row>
    <row r="603">
      <c r="A603" s="455"/>
      <c r="B603" s="456"/>
      <c r="C603" s="457"/>
      <c r="D603" s="456"/>
      <c r="E603" s="456"/>
      <c r="F603" s="456"/>
      <c r="G603" s="456"/>
      <c r="H603" s="458"/>
      <c r="I603" s="459"/>
      <c r="J603" s="390"/>
      <c r="K603" s="390"/>
      <c r="L603" s="390"/>
      <c r="M603" s="390"/>
      <c r="N603" s="390"/>
      <c r="O603" s="390"/>
      <c r="P603" s="390"/>
      <c r="Q603" s="390"/>
      <c r="R603" s="390"/>
      <c r="S603" s="390"/>
      <c r="T603" s="390"/>
      <c r="U603" s="390"/>
      <c r="V603" s="390"/>
      <c r="W603" s="390"/>
      <c r="X603" s="390"/>
      <c r="Y603" s="390"/>
    </row>
    <row r="604">
      <c r="A604" s="455"/>
      <c r="B604" s="456"/>
      <c r="C604" s="457"/>
      <c r="D604" s="456"/>
      <c r="E604" s="456"/>
      <c r="F604" s="456"/>
      <c r="G604" s="456"/>
      <c r="H604" s="458"/>
      <c r="I604" s="459"/>
      <c r="J604" s="390"/>
      <c r="K604" s="390"/>
      <c r="L604" s="390"/>
      <c r="M604" s="390"/>
      <c r="N604" s="390"/>
      <c r="O604" s="390"/>
      <c r="P604" s="390"/>
      <c r="Q604" s="390"/>
      <c r="R604" s="390"/>
      <c r="S604" s="390"/>
      <c r="T604" s="390"/>
      <c r="U604" s="390"/>
      <c r="V604" s="390"/>
      <c r="W604" s="390"/>
      <c r="X604" s="390"/>
      <c r="Y604" s="390"/>
    </row>
    <row r="605">
      <c r="A605" s="455"/>
      <c r="B605" s="456"/>
      <c r="C605" s="457"/>
      <c r="D605" s="456"/>
      <c r="E605" s="456"/>
      <c r="F605" s="456"/>
      <c r="G605" s="456"/>
      <c r="H605" s="458"/>
      <c r="I605" s="459"/>
      <c r="J605" s="390"/>
      <c r="K605" s="390"/>
      <c r="L605" s="390"/>
      <c r="M605" s="390"/>
      <c r="N605" s="390"/>
      <c r="O605" s="390"/>
      <c r="P605" s="390"/>
      <c r="Q605" s="390"/>
      <c r="R605" s="390"/>
      <c r="S605" s="390"/>
      <c r="T605" s="390"/>
      <c r="U605" s="390"/>
      <c r="V605" s="390"/>
      <c r="W605" s="390"/>
      <c r="X605" s="390"/>
      <c r="Y605" s="390"/>
    </row>
    <row r="606">
      <c r="A606" s="455"/>
      <c r="B606" s="456"/>
      <c r="C606" s="457"/>
      <c r="D606" s="456"/>
      <c r="E606" s="456"/>
      <c r="F606" s="456"/>
      <c r="G606" s="456"/>
      <c r="H606" s="458"/>
      <c r="I606" s="459"/>
      <c r="J606" s="390"/>
      <c r="K606" s="390"/>
      <c r="L606" s="390"/>
      <c r="M606" s="390"/>
      <c r="N606" s="390"/>
      <c r="O606" s="390"/>
      <c r="P606" s="390"/>
      <c r="Q606" s="390"/>
      <c r="R606" s="390"/>
      <c r="S606" s="390"/>
      <c r="T606" s="390"/>
      <c r="U606" s="390"/>
      <c r="V606" s="390"/>
      <c r="W606" s="390"/>
      <c r="X606" s="390"/>
      <c r="Y606" s="390"/>
    </row>
    <row r="607">
      <c r="A607" s="455"/>
      <c r="B607" s="456"/>
      <c r="C607" s="457"/>
      <c r="D607" s="456"/>
      <c r="E607" s="456"/>
      <c r="F607" s="456"/>
      <c r="G607" s="456"/>
      <c r="H607" s="458"/>
      <c r="I607" s="459"/>
      <c r="J607" s="390"/>
      <c r="K607" s="390"/>
      <c r="L607" s="390"/>
      <c r="M607" s="390"/>
      <c r="N607" s="390"/>
      <c r="O607" s="390"/>
      <c r="P607" s="390"/>
      <c r="Q607" s="390"/>
      <c r="R607" s="390"/>
      <c r="S607" s="390"/>
      <c r="T607" s="390"/>
      <c r="U607" s="390"/>
      <c r="V607" s="390"/>
      <c r="W607" s="390"/>
      <c r="X607" s="390"/>
      <c r="Y607" s="390"/>
    </row>
    <row r="608">
      <c r="A608" s="455"/>
      <c r="B608" s="456"/>
      <c r="C608" s="457"/>
      <c r="D608" s="456"/>
      <c r="E608" s="456"/>
      <c r="F608" s="456"/>
      <c r="G608" s="456"/>
      <c r="H608" s="458"/>
      <c r="I608" s="459"/>
      <c r="J608" s="390"/>
      <c r="K608" s="390"/>
      <c r="L608" s="390"/>
      <c r="M608" s="390"/>
      <c r="N608" s="390"/>
      <c r="O608" s="390"/>
      <c r="P608" s="390"/>
      <c r="Q608" s="390"/>
      <c r="R608" s="390"/>
      <c r="S608" s="390"/>
      <c r="T608" s="390"/>
      <c r="U608" s="390"/>
      <c r="V608" s="390"/>
      <c r="W608" s="390"/>
      <c r="X608" s="390"/>
      <c r="Y608" s="390"/>
    </row>
    <row r="609">
      <c r="A609" s="455"/>
      <c r="B609" s="456"/>
      <c r="C609" s="457"/>
      <c r="D609" s="456"/>
      <c r="E609" s="456"/>
      <c r="F609" s="456"/>
      <c r="G609" s="456"/>
      <c r="H609" s="458"/>
      <c r="I609" s="459"/>
      <c r="J609" s="390"/>
      <c r="K609" s="390"/>
      <c r="L609" s="390"/>
      <c r="M609" s="390"/>
      <c r="N609" s="390"/>
      <c r="O609" s="390"/>
      <c r="P609" s="390"/>
      <c r="Q609" s="390"/>
      <c r="R609" s="390"/>
      <c r="S609" s="390"/>
      <c r="T609" s="390"/>
      <c r="U609" s="390"/>
      <c r="V609" s="390"/>
      <c r="W609" s="390"/>
      <c r="X609" s="390"/>
      <c r="Y609" s="390"/>
    </row>
    <row r="610">
      <c r="A610" s="455"/>
      <c r="B610" s="456"/>
      <c r="C610" s="457"/>
      <c r="D610" s="456"/>
      <c r="E610" s="456"/>
      <c r="F610" s="456"/>
      <c r="G610" s="456"/>
      <c r="H610" s="458"/>
      <c r="I610" s="459"/>
      <c r="J610" s="390"/>
      <c r="K610" s="390"/>
      <c r="L610" s="390"/>
      <c r="M610" s="390"/>
      <c r="N610" s="390"/>
      <c r="O610" s="390"/>
      <c r="P610" s="390"/>
      <c r="Q610" s="390"/>
      <c r="R610" s="390"/>
      <c r="S610" s="390"/>
      <c r="T610" s="390"/>
      <c r="U610" s="390"/>
      <c r="V610" s="390"/>
      <c r="W610" s="390"/>
      <c r="X610" s="390"/>
      <c r="Y610" s="390"/>
    </row>
    <row r="611">
      <c r="A611" s="455"/>
      <c r="B611" s="456"/>
      <c r="C611" s="457"/>
      <c r="D611" s="456"/>
      <c r="E611" s="456"/>
      <c r="F611" s="456"/>
      <c r="G611" s="456"/>
      <c r="H611" s="458"/>
      <c r="I611" s="459"/>
      <c r="J611" s="390"/>
      <c r="K611" s="390"/>
      <c r="L611" s="390"/>
      <c r="M611" s="390"/>
      <c r="N611" s="390"/>
      <c r="O611" s="390"/>
      <c r="P611" s="390"/>
      <c r="Q611" s="390"/>
      <c r="R611" s="390"/>
      <c r="S611" s="390"/>
      <c r="T611" s="390"/>
      <c r="U611" s="390"/>
      <c r="V611" s="390"/>
      <c r="W611" s="390"/>
      <c r="X611" s="390"/>
      <c r="Y611" s="390"/>
    </row>
    <row r="612">
      <c r="A612" s="455"/>
      <c r="B612" s="456"/>
      <c r="C612" s="457"/>
      <c r="D612" s="456"/>
      <c r="E612" s="456"/>
      <c r="F612" s="456"/>
      <c r="G612" s="456"/>
      <c r="H612" s="458"/>
      <c r="I612" s="459"/>
      <c r="J612" s="390"/>
      <c r="K612" s="390"/>
      <c r="L612" s="390"/>
      <c r="M612" s="390"/>
      <c r="N612" s="390"/>
      <c r="O612" s="390"/>
      <c r="P612" s="390"/>
      <c r="Q612" s="390"/>
      <c r="R612" s="390"/>
      <c r="S612" s="390"/>
      <c r="T612" s="390"/>
      <c r="U612" s="390"/>
      <c r="V612" s="390"/>
      <c r="W612" s="390"/>
      <c r="X612" s="390"/>
      <c r="Y612" s="390"/>
    </row>
    <row r="613">
      <c r="A613" s="455"/>
      <c r="B613" s="456"/>
      <c r="C613" s="457"/>
      <c r="D613" s="456"/>
      <c r="E613" s="456"/>
      <c r="F613" s="456"/>
      <c r="G613" s="456"/>
      <c r="H613" s="458"/>
      <c r="I613" s="459"/>
      <c r="J613" s="390"/>
      <c r="K613" s="390"/>
      <c r="L613" s="390"/>
      <c r="M613" s="390"/>
      <c r="N613" s="390"/>
      <c r="O613" s="390"/>
      <c r="P613" s="390"/>
      <c r="Q613" s="390"/>
      <c r="R613" s="390"/>
      <c r="S613" s="390"/>
      <c r="T613" s="390"/>
      <c r="U613" s="390"/>
      <c r="V613" s="390"/>
      <c r="W613" s="390"/>
      <c r="X613" s="390"/>
      <c r="Y613" s="390"/>
    </row>
    <row r="614">
      <c r="A614" s="455"/>
      <c r="B614" s="456"/>
      <c r="C614" s="457"/>
      <c r="D614" s="456"/>
      <c r="E614" s="456"/>
      <c r="F614" s="456"/>
      <c r="G614" s="456"/>
      <c r="H614" s="458"/>
      <c r="I614" s="459"/>
      <c r="J614" s="390"/>
      <c r="K614" s="390"/>
      <c r="L614" s="390"/>
      <c r="M614" s="390"/>
      <c r="N614" s="390"/>
      <c r="O614" s="390"/>
      <c r="P614" s="390"/>
      <c r="Q614" s="390"/>
      <c r="R614" s="390"/>
      <c r="S614" s="390"/>
      <c r="T614" s="390"/>
      <c r="U614" s="390"/>
      <c r="V614" s="390"/>
      <c r="W614" s="390"/>
      <c r="X614" s="390"/>
      <c r="Y614" s="390"/>
    </row>
    <row r="615">
      <c r="A615" s="455"/>
      <c r="B615" s="456"/>
      <c r="C615" s="457"/>
      <c r="D615" s="456"/>
      <c r="E615" s="456"/>
      <c r="F615" s="456"/>
      <c r="G615" s="456"/>
      <c r="H615" s="458"/>
      <c r="I615" s="459"/>
      <c r="J615" s="390"/>
      <c r="K615" s="390"/>
      <c r="L615" s="390"/>
      <c r="M615" s="390"/>
      <c r="N615" s="390"/>
      <c r="O615" s="390"/>
      <c r="P615" s="390"/>
      <c r="Q615" s="390"/>
      <c r="R615" s="390"/>
      <c r="S615" s="390"/>
      <c r="T615" s="390"/>
      <c r="U615" s="390"/>
      <c r="V615" s="390"/>
      <c r="W615" s="390"/>
      <c r="X615" s="390"/>
      <c r="Y615" s="390"/>
    </row>
    <row r="616">
      <c r="A616" s="455"/>
      <c r="B616" s="456"/>
      <c r="C616" s="457"/>
      <c r="D616" s="456"/>
      <c r="E616" s="456"/>
      <c r="F616" s="456"/>
      <c r="G616" s="456"/>
      <c r="H616" s="458"/>
      <c r="I616" s="459"/>
      <c r="J616" s="390"/>
      <c r="K616" s="390"/>
      <c r="L616" s="390"/>
      <c r="M616" s="390"/>
      <c r="N616" s="390"/>
      <c r="O616" s="390"/>
      <c r="P616" s="390"/>
      <c r="Q616" s="390"/>
      <c r="R616" s="390"/>
      <c r="S616" s="390"/>
      <c r="T616" s="390"/>
      <c r="U616" s="390"/>
      <c r="V616" s="390"/>
      <c r="W616" s="390"/>
      <c r="X616" s="390"/>
      <c r="Y616" s="390"/>
    </row>
    <row r="617">
      <c r="A617" s="455"/>
      <c r="B617" s="456"/>
      <c r="C617" s="457"/>
      <c r="D617" s="456"/>
      <c r="E617" s="456"/>
      <c r="F617" s="456"/>
      <c r="G617" s="456"/>
      <c r="H617" s="458"/>
      <c r="I617" s="459"/>
      <c r="J617" s="390"/>
      <c r="K617" s="390"/>
      <c r="L617" s="390"/>
      <c r="M617" s="390"/>
      <c r="N617" s="390"/>
      <c r="O617" s="390"/>
      <c r="P617" s="390"/>
      <c r="Q617" s="390"/>
      <c r="R617" s="390"/>
      <c r="S617" s="390"/>
      <c r="T617" s="390"/>
      <c r="U617" s="390"/>
      <c r="V617" s="390"/>
      <c r="W617" s="390"/>
      <c r="X617" s="390"/>
      <c r="Y617" s="390"/>
    </row>
    <row r="618">
      <c r="A618" s="455"/>
      <c r="B618" s="456"/>
      <c r="C618" s="457"/>
      <c r="D618" s="456"/>
      <c r="E618" s="456"/>
      <c r="F618" s="456"/>
      <c r="G618" s="456"/>
      <c r="H618" s="458"/>
      <c r="I618" s="459"/>
      <c r="J618" s="390"/>
      <c r="K618" s="390"/>
      <c r="L618" s="390"/>
      <c r="M618" s="390"/>
      <c r="N618" s="390"/>
      <c r="O618" s="390"/>
      <c r="P618" s="390"/>
      <c r="Q618" s="390"/>
      <c r="R618" s="390"/>
      <c r="S618" s="390"/>
      <c r="T618" s="390"/>
      <c r="U618" s="390"/>
      <c r="V618" s="390"/>
      <c r="W618" s="390"/>
      <c r="X618" s="390"/>
      <c r="Y618" s="390"/>
    </row>
    <row r="619">
      <c r="A619" s="455"/>
      <c r="B619" s="456"/>
      <c r="C619" s="457"/>
      <c r="D619" s="456"/>
      <c r="E619" s="456"/>
      <c r="F619" s="456"/>
      <c r="G619" s="456"/>
      <c r="H619" s="458"/>
      <c r="I619" s="459"/>
      <c r="J619" s="390"/>
      <c r="K619" s="390"/>
      <c r="L619" s="390"/>
      <c r="M619" s="390"/>
      <c r="N619" s="390"/>
      <c r="O619" s="390"/>
      <c r="P619" s="390"/>
      <c r="Q619" s="390"/>
      <c r="R619" s="390"/>
      <c r="S619" s="390"/>
      <c r="T619" s="390"/>
      <c r="U619" s="390"/>
      <c r="V619" s="390"/>
      <c r="W619" s="390"/>
      <c r="X619" s="390"/>
      <c r="Y619" s="390"/>
    </row>
    <row r="620">
      <c r="A620" s="455"/>
      <c r="B620" s="456"/>
      <c r="C620" s="457"/>
      <c r="D620" s="456"/>
      <c r="E620" s="456"/>
      <c r="F620" s="456"/>
      <c r="G620" s="456"/>
      <c r="H620" s="458"/>
      <c r="I620" s="459"/>
      <c r="J620" s="390"/>
      <c r="K620" s="390"/>
      <c r="L620" s="390"/>
      <c r="M620" s="390"/>
      <c r="N620" s="390"/>
      <c r="O620" s="390"/>
      <c r="P620" s="390"/>
      <c r="Q620" s="390"/>
      <c r="R620" s="390"/>
      <c r="S620" s="390"/>
      <c r="T620" s="390"/>
      <c r="U620" s="390"/>
      <c r="V620" s="390"/>
      <c r="W620" s="390"/>
      <c r="X620" s="390"/>
      <c r="Y620" s="390"/>
    </row>
    <row r="621">
      <c r="A621" s="455"/>
      <c r="B621" s="456"/>
      <c r="C621" s="457"/>
      <c r="D621" s="456"/>
      <c r="E621" s="456"/>
      <c r="F621" s="456"/>
      <c r="G621" s="456"/>
      <c r="H621" s="458"/>
      <c r="I621" s="459"/>
      <c r="J621" s="390"/>
      <c r="K621" s="390"/>
      <c r="L621" s="390"/>
      <c r="M621" s="390"/>
      <c r="N621" s="390"/>
      <c r="O621" s="390"/>
      <c r="P621" s="390"/>
      <c r="Q621" s="390"/>
      <c r="R621" s="390"/>
      <c r="S621" s="390"/>
      <c r="T621" s="390"/>
      <c r="U621" s="390"/>
      <c r="V621" s="390"/>
      <c r="W621" s="390"/>
      <c r="X621" s="390"/>
      <c r="Y621" s="390"/>
    </row>
    <row r="622">
      <c r="A622" s="455"/>
      <c r="B622" s="456"/>
      <c r="C622" s="457"/>
      <c r="D622" s="456"/>
      <c r="E622" s="456"/>
      <c r="F622" s="456"/>
      <c r="G622" s="456"/>
      <c r="H622" s="458"/>
      <c r="I622" s="459"/>
      <c r="J622" s="390"/>
      <c r="K622" s="390"/>
      <c r="L622" s="390"/>
      <c r="M622" s="390"/>
      <c r="N622" s="390"/>
      <c r="O622" s="390"/>
      <c r="P622" s="390"/>
      <c r="Q622" s="390"/>
      <c r="R622" s="390"/>
      <c r="S622" s="390"/>
      <c r="T622" s="390"/>
      <c r="U622" s="390"/>
      <c r="V622" s="390"/>
      <c r="W622" s="390"/>
      <c r="X622" s="390"/>
      <c r="Y622" s="390"/>
    </row>
    <row r="623">
      <c r="A623" s="455"/>
      <c r="B623" s="456"/>
      <c r="C623" s="457"/>
      <c r="D623" s="456"/>
      <c r="E623" s="456"/>
      <c r="F623" s="456"/>
      <c r="G623" s="456"/>
      <c r="H623" s="458"/>
      <c r="I623" s="459"/>
      <c r="J623" s="390"/>
      <c r="K623" s="390"/>
      <c r="L623" s="390"/>
      <c r="M623" s="390"/>
      <c r="N623" s="390"/>
      <c r="O623" s="390"/>
      <c r="P623" s="390"/>
      <c r="Q623" s="390"/>
      <c r="R623" s="390"/>
      <c r="S623" s="390"/>
      <c r="T623" s="390"/>
      <c r="U623" s="390"/>
      <c r="V623" s="390"/>
      <c r="W623" s="390"/>
      <c r="X623" s="390"/>
      <c r="Y623" s="390"/>
    </row>
    <row r="624">
      <c r="A624" s="455"/>
      <c r="B624" s="456"/>
      <c r="C624" s="457"/>
      <c r="D624" s="456"/>
      <c r="E624" s="456"/>
      <c r="F624" s="456"/>
      <c r="G624" s="456"/>
      <c r="H624" s="458"/>
      <c r="I624" s="459"/>
      <c r="J624" s="390"/>
      <c r="K624" s="390"/>
      <c r="L624" s="390"/>
      <c r="M624" s="390"/>
      <c r="N624" s="390"/>
      <c r="O624" s="390"/>
      <c r="P624" s="390"/>
      <c r="Q624" s="390"/>
      <c r="R624" s="390"/>
      <c r="S624" s="390"/>
      <c r="T624" s="390"/>
      <c r="U624" s="390"/>
      <c r="V624" s="390"/>
      <c r="W624" s="390"/>
      <c r="X624" s="390"/>
      <c r="Y624" s="390"/>
    </row>
    <row r="625">
      <c r="A625" s="455"/>
      <c r="B625" s="456"/>
      <c r="C625" s="457"/>
      <c r="D625" s="456"/>
      <c r="E625" s="456"/>
      <c r="F625" s="456"/>
      <c r="G625" s="456"/>
      <c r="H625" s="458"/>
      <c r="I625" s="459"/>
      <c r="J625" s="390"/>
      <c r="K625" s="390"/>
      <c r="L625" s="390"/>
      <c r="M625" s="390"/>
      <c r="N625" s="390"/>
      <c r="O625" s="390"/>
      <c r="P625" s="390"/>
      <c r="Q625" s="390"/>
      <c r="R625" s="390"/>
      <c r="S625" s="390"/>
      <c r="T625" s="390"/>
      <c r="U625" s="390"/>
      <c r="V625" s="390"/>
      <c r="W625" s="390"/>
      <c r="X625" s="390"/>
      <c r="Y625" s="390"/>
    </row>
    <row r="626">
      <c r="A626" s="455"/>
      <c r="B626" s="456"/>
      <c r="C626" s="457"/>
      <c r="D626" s="456"/>
      <c r="E626" s="456"/>
      <c r="F626" s="456"/>
      <c r="G626" s="456"/>
      <c r="H626" s="458"/>
      <c r="I626" s="459"/>
      <c r="J626" s="390"/>
      <c r="K626" s="390"/>
      <c r="L626" s="390"/>
      <c r="M626" s="390"/>
      <c r="N626" s="390"/>
      <c r="O626" s="390"/>
      <c r="P626" s="390"/>
      <c r="Q626" s="390"/>
      <c r="R626" s="390"/>
      <c r="S626" s="390"/>
      <c r="T626" s="390"/>
      <c r="U626" s="390"/>
      <c r="V626" s="390"/>
      <c r="W626" s="390"/>
      <c r="X626" s="390"/>
      <c r="Y626" s="390"/>
    </row>
    <row r="627">
      <c r="A627" s="455"/>
      <c r="B627" s="456"/>
      <c r="C627" s="457"/>
      <c r="D627" s="456"/>
      <c r="E627" s="456"/>
      <c r="F627" s="456"/>
      <c r="G627" s="456"/>
      <c r="H627" s="458"/>
      <c r="I627" s="459"/>
      <c r="J627" s="390"/>
      <c r="K627" s="390"/>
      <c r="L627" s="390"/>
      <c r="M627" s="390"/>
      <c r="N627" s="390"/>
      <c r="O627" s="390"/>
      <c r="P627" s="390"/>
      <c r="Q627" s="390"/>
      <c r="R627" s="390"/>
      <c r="S627" s="390"/>
      <c r="T627" s="390"/>
      <c r="U627" s="390"/>
      <c r="V627" s="390"/>
      <c r="W627" s="390"/>
      <c r="X627" s="390"/>
      <c r="Y627" s="390"/>
    </row>
    <row r="628">
      <c r="A628" s="455"/>
      <c r="B628" s="456"/>
      <c r="C628" s="457"/>
      <c r="D628" s="456"/>
      <c r="E628" s="456"/>
      <c r="F628" s="456"/>
      <c r="G628" s="456"/>
      <c r="H628" s="458"/>
      <c r="I628" s="459"/>
      <c r="J628" s="390"/>
      <c r="K628" s="390"/>
      <c r="L628" s="390"/>
      <c r="M628" s="390"/>
      <c r="N628" s="390"/>
      <c r="O628" s="390"/>
      <c r="P628" s="390"/>
      <c r="Q628" s="390"/>
      <c r="R628" s="390"/>
      <c r="S628" s="390"/>
      <c r="T628" s="390"/>
      <c r="U628" s="390"/>
      <c r="V628" s="390"/>
      <c r="W628" s="390"/>
      <c r="X628" s="390"/>
      <c r="Y628" s="390"/>
    </row>
    <row r="629">
      <c r="A629" s="455"/>
      <c r="B629" s="456"/>
      <c r="C629" s="457"/>
      <c r="D629" s="456"/>
      <c r="E629" s="456"/>
      <c r="F629" s="456"/>
      <c r="G629" s="456"/>
      <c r="H629" s="458"/>
      <c r="I629" s="459"/>
      <c r="J629" s="390"/>
      <c r="K629" s="390"/>
      <c r="L629" s="390"/>
      <c r="M629" s="390"/>
      <c r="N629" s="390"/>
      <c r="O629" s="390"/>
      <c r="P629" s="390"/>
      <c r="Q629" s="390"/>
      <c r="R629" s="390"/>
      <c r="S629" s="390"/>
      <c r="T629" s="390"/>
      <c r="U629" s="390"/>
      <c r="V629" s="390"/>
      <c r="W629" s="390"/>
      <c r="X629" s="390"/>
      <c r="Y629" s="390"/>
    </row>
    <row r="630">
      <c r="A630" s="455"/>
      <c r="B630" s="456"/>
      <c r="C630" s="457"/>
      <c r="D630" s="456"/>
      <c r="E630" s="456"/>
      <c r="F630" s="456"/>
      <c r="G630" s="456"/>
      <c r="H630" s="458"/>
      <c r="I630" s="459"/>
      <c r="J630" s="390"/>
      <c r="K630" s="390"/>
      <c r="L630" s="390"/>
      <c r="M630" s="390"/>
      <c r="N630" s="390"/>
      <c r="O630" s="390"/>
      <c r="P630" s="390"/>
      <c r="Q630" s="390"/>
      <c r="R630" s="390"/>
      <c r="S630" s="390"/>
      <c r="T630" s="390"/>
      <c r="U630" s="390"/>
      <c r="V630" s="390"/>
      <c r="W630" s="390"/>
      <c r="X630" s="390"/>
      <c r="Y630" s="390"/>
    </row>
    <row r="631">
      <c r="A631" s="455"/>
      <c r="B631" s="456"/>
      <c r="C631" s="457"/>
      <c r="D631" s="456"/>
      <c r="E631" s="456"/>
      <c r="F631" s="456"/>
      <c r="G631" s="456"/>
      <c r="H631" s="458"/>
      <c r="I631" s="459"/>
      <c r="J631" s="390"/>
      <c r="K631" s="390"/>
      <c r="L631" s="390"/>
      <c r="M631" s="390"/>
      <c r="N631" s="390"/>
      <c r="O631" s="390"/>
      <c r="P631" s="390"/>
      <c r="Q631" s="390"/>
      <c r="R631" s="390"/>
      <c r="S631" s="390"/>
      <c r="T631" s="390"/>
      <c r="U631" s="390"/>
      <c r="V631" s="390"/>
      <c r="W631" s="390"/>
      <c r="X631" s="390"/>
      <c r="Y631" s="390"/>
    </row>
    <row r="632">
      <c r="A632" s="455"/>
      <c r="B632" s="456"/>
      <c r="C632" s="457"/>
      <c r="D632" s="456"/>
      <c r="E632" s="456"/>
      <c r="F632" s="456"/>
      <c r="G632" s="456"/>
      <c r="H632" s="458"/>
      <c r="I632" s="459"/>
      <c r="J632" s="390"/>
      <c r="K632" s="390"/>
      <c r="L632" s="390"/>
      <c r="M632" s="390"/>
      <c r="N632" s="390"/>
      <c r="O632" s="390"/>
      <c r="P632" s="390"/>
      <c r="Q632" s="390"/>
      <c r="R632" s="390"/>
      <c r="S632" s="390"/>
      <c r="T632" s="390"/>
      <c r="U632" s="390"/>
      <c r="V632" s="390"/>
      <c r="W632" s="390"/>
      <c r="X632" s="390"/>
      <c r="Y632" s="390"/>
    </row>
    <row r="633">
      <c r="A633" s="455"/>
      <c r="B633" s="456"/>
      <c r="C633" s="457"/>
      <c r="D633" s="456"/>
      <c r="E633" s="456"/>
      <c r="F633" s="456"/>
      <c r="G633" s="456"/>
      <c r="H633" s="458"/>
      <c r="I633" s="459"/>
      <c r="J633" s="390"/>
      <c r="K633" s="390"/>
      <c r="L633" s="390"/>
      <c r="M633" s="390"/>
      <c r="N633" s="390"/>
      <c r="O633" s="390"/>
      <c r="P633" s="390"/>
      <c r="Q633" s="390"/>
      <c r="R633" s="390"/>
      <c r="S633" s="390"/>
      <c r="T633" s="390"/>
      <c r="U633" s="390"/>
      <c r="V633" s="390"/>
      <c r="W633" s="390"/>
      <c r="X633" s="390"/>
      <c r="Y633" s="390"/>
    </row>
    <row r="634">
      <c r="A634" s="455"/>
      <c r="B634" s="456"/>
      <c r="C634" s="457"/>
      <c r="D634" s="456"/>
      <c r="E634" s="456"/>
      <c r="F634" s="456"/>
      <c r="G634" s="456"/>
      <c r="H634" s="458"/>
      <c r="I634" s="459"/>
      <c r="J634" s="390"/>
      <c r="K634" s="390"/>
      <c r="L634" s="390"/>
      <c r="M634" s="390"/>
      <c r="N634" s="390"/>
      <c r="O634" s="390"/>
      <c r="P634" s="390"/>
      <c r="Q634" s="390"/>
      <c r="R634" s="390"/>
      <c r="S634" s="390"/>
      <c r="T634" s="390"/>
      <c r="U634" s="390"/>
      <c r="V634" s="390"/>
      <c r="W634" s="390"/>
      <c r="X634" s="390"/>
      <c r="Y634" s="390"/>
    </row>
    <row r="635">
      <c r="A635" s="455"/>
      <c r="B635" s="456"/>
      <c r="C635" s="457"/>
      <c r="D635" s="456"/>
      <c r="E635" s="456"/>
      <c r="F635" s="456"/>
      <c r="G635" s="456"/>
      <c r="H635" s="458"/>
      <c r="I635" s="459"/>
      <c r="J635" s="390"/>
      <c r="K635" s="390"/>
      <c r="L635" s="390"/>
      <c r="M635" s="390"/>
      <c r="N635" s="390"/>
      <c r="O635" s="390"/>
      <c r="P635" s="390"/>
      <c r="Q635" s="390"/>
      <c r="R635" s="390"/>
      <c r="S635" s="390"/>
      <c r="T635" s="390"/>
      <c r="U635" s="390"/>
      <c r="V635" s="390"/>
      <c r="W635" s="390"/>
      <c r="X635" s="390"/>
      <c r="Y635" s="390"/>
    </row>
    <row r="636">
      <c r="A636" s="455"/>
      <c r="B636" s="456"/>
      <c r="C636" s="457"/>
      <c r="D636" s="456"/>
      <c r="E636" s="456"/>
      <c r="F636" s="456"/>
      <c r="G636" s="456"/>
      <c r="H636" s="458"/>
      <c r="I636" s="459"/>
      <c r="J636" s="390"/>
      <c r="K636" s="390"/>
      <c r="L636" s="390"/>
      <c r="M636" s="390"/>
      <c r="N636" s="390"/>
      <c r="O636" s="390"/>
      <c r="P636" s="390"/>
      <c r="Q636" s="390"/>
      <c r="R636" s="390"/>
      <c r="S636" s="390"/>
      <c r="T636" s="390"/>
      <c r="U636" s="390"/>
      <c r="V636" s="390"/>
      <c r="W636" s="390"/>
      <c r="X636" s="390"/>
      <c r="Y636" s="390"/>
    </row>
    <row r="637">
      <c r="A637" s="455"/>
      <c r="B637" s="456"/>
      <c r="C637" s="457"/>
      <c r="D637" s="456"/>
      <c r="E637" s="456"/>
      <c r="F637" s="456"/>
      <c r="G637" s="456"/>
      <c r="H637" s="458"/>
      <c r="I637" s="459"/>
      <c r="J637" s="390"/>
      <c r="K637" s="390"/>
      <c r="L637" s="390"/>
      <c r="M637" s="390"/>
      <c r="N637" s="390"/>
      <c r="O637" s="390"/>
      <c r="P637" s="390"/>
      <c r="Q637" s="390"/>
      <c r="R637" s="390"/>
      <c r="S637" s="390"/>
      <c r="T637" s="390"/>
      <c r="U637" s="390"/>
      <c r="V637" s="390"/>
      <c r="W637" s="390"/>
      <c r="X637" s="390"/>
      <c r="Y637" s="390"/>
    </row>
    <row r="638">
      <c r="A638" s="455"/>
      <c r="B638" s="456"/>
      <c r="C638" s="457"/>
      <c r="D638" s="456"/>
      <c r="E638" s="456"/>
      <c r="F638" s="456"/>
      <c r="G638" s="456"/>
      <c r="H638" s="458"/>
      <c r="I638" s="459"/>
      <c r="J638" s="390"/>
      <c r="K638" s="390"/>
      <c r="L638" s="390"/>
      <c r="M638" s="390"/>
      <c r="N638" s="390"/>
      <c r="O638" s="390"/>
      <c r="P638" s="390"/>
      <c r="Q638" s="390"/>
      <c r="R638" s="390"/>
      <c r="S638" s="390"/>
      <c r="T638" s="390"/>
      <c r="U638" s="390"/>
      <c r="V638" s="390"/>
      <c r="W638" s="390"/>
      <c r="X638" s="390"/>
      <c r="Y638" s="390"/>
    </row>
    <row r="639">
      <c r="A639" s="455"/>
      <c r="B639" s="456"/>
      <c r="C639" s="457"/>
      <c r="D639" s="456"/>
      <c r="E639" s="456"/>
      <c r="F639" s="456"/>
      <c r="G639" s="456"/>
      <c r="H639" s="458"/>
      <c r="I639" s="459"/>
      <c r="J639" s="390"/>
      <c r="K639" s="390"/>
      <c r="L639" s="390"/>
      <c r="M639" s="390"/>
      <c r="N639" s="390"/>
      <c r="O639" s="390"/>
      <c r="P639" s="390"/>
      <c r="Q639" s="390"/>
      <c r="R639" s="390"/>
      <c r="S639" s="390"/>
      <c r="T639" s="390"/>
      <c r="U639" s="390"/>
      <c r="V639" s="390"/>
      <c r="W639" s="390"/>
      <c r="X639" s="390"/>
      <c r="Y639" s="390"/>
    </row>
    <row r="640">
      <c r="A640" s="455"/>
      <c r="B640" s="456"/>
      <c r="C640" s="457"/>
      <c r="D640" s="456"/>
      <c r="E640" s="456"/>
      <c r="F640" s="456"/>
      <c r="G640" s="456"/>
      <c r="H640" s="458"/>
      <c r="I640" s="459"/>
      <c r="J640" s="390"/>
      <c r="K640" s="390"/>
      <c r="L640" s="390"/>
      <c r="M640" s="390"/>
      <c r="N640" s="390"/>
      <c r="O640" s="390"/>
      <c r="P640" s="390"/>
      <c r="Q640" s="390"/>
      <c r="R640" s="390"/>
      <c r="S640" s="390"/>
      <c r="T640" s="390"/>
      <c r="U640" s="390"/>
      <c r="V640" s="390"/>
      <c r="W640" s="390"/>
      <c r="X640" s="390"/>
      <c r="Y640" s="390"/>
    </row>
    <row r="641">
      <c r="A641" s="455"/>
      <c r="B641" s="456"/>
      <c r="C641" s="457"/>
      <c r="D641" s="456"/>
      <c r="E641" s="456"/>
      <c r="F641" s="456"/>
      <c r="G641" s="456"/>
      <c r="H641" s="458"/>
      <c r="I641" s="459"/>
      <c r="J641" s="390"/>
      <c r="K641" s="390"/>
      <c r="L641" s="390"/>
      <c r="M641" s="390"/>
      <c r="N641" s="390"/>
      <c r="O641" s="390"/>
      <c r="P641" s="390"/>
      <c r="Q641" s="390"/>
      <c r="R641" s="390"/>
      <c r="S641" s="390"/>
      <c r="T641" s="390"/>
      <c r="U641" s="390"/>
      <c r="V641" s="390"/>
      <c r="W641" s="390"/>
      <c r="X641" s="390"/>
      <c r="Y641" s="390"/>
    </row>
    <row r="642">
      <c r="A642" s="455"/>
      <c r="B642" s="456"/>
      <c r="C642" s="457"/>
      <c r="D642" s="456"/>
      <c r="E642" s="456"/>
      <c r="F642" s="456"/>
      <c r="G642" s="456"/>
      <c r="H642" s="458"/>
      <c r="I642" s="459"/>
      <c r="J642" s="390"/>
      <c r="K642" s="390"/>
      <c r="L642" s="390"/>
      <c r="M642" s="390"/>
      <c r="N642" s="390"/>
      <c r="O642" s="390"/>
      <c r="P642" s="390"/>
      <c r="Q642" s="390"/>
      <c r="R642" s="390"/>
      <c r="S642" s="390"/>
      <c r="T642" s="390"/>
      <c r="U642" s="390"/>
      <c r="V642" s="390"/>
      <c r="W642" s="390"/>
      <c r="X642" s="390"/>
      <c r="Y642" s="390"/>
    </row>
    <row r="643">
      <c r="A643" s="455"/>
      <c r="B643" s="456"/>
      <c r="C643" s="457"/>
      <c r="D643" s="456"/>
      <c r="E643" s="456"/>
      <c r="F643" s="456"/>
      <c r="G643" s="456"/>
      <c r="H643" s="458"/>
      <c r="I643" s="459"/>
      <c r="J643" s="390"/>
      <c r="K643" s="390"/>
      <c r="L643" s="390"/>
      <c r="M643" s="390"/>
      <c r="N643" s="390"/>
      <c r="O643" s="390"/>
      <c r="P643" s="390"/>
      <c r="Q643" s="390"/>
      <c r="R643" s="390"/>
      <c r="S643" s="390"/>
      <c r="T643" s="390"/>
      <c r="U643" s="390"/>
      <c r="V643" s="390"/>
      <c r="W643" s="390"/>
      <c r="X643" s="390"/>
      <c r="Y643" s="390"/>
    </row>
    <row r="644">
      <c r="A644" s="455"/>
      <c r="B644" s="456"/>
      <c r="C644" s="457"/>
      <c r="D644" s="456"/>
      <c r="E644" s="456"/>
      <c r="F644" s="456"/>
      <c r="G644" s="456"/>
      <c r="H644" s="458"/>
      <c r="I644" s="459"/>
      <c r="J644" s="390"/>
      <c r="K644" s="390"/>
      <c r="L644" s="390"/>
      <c r="M644" s="390"/>
      <c r="N644" s="390"/>
      <c r="O644" s="390"/>
      <c r="P644" s="390"/>
      <c r="Q644" s="390"/>
      <c r="R644" s="390"/>
      <c r="S644" s="390"/>
      <c r="T644" s="390"/>
      <c r="U644" s="390"/>
      <c r="V644" s="390"/>
      <c r="W644" s="390"/>
      <c r="X644" s="390"/>
      <c r="Y644" s="390"/>
    </row>
    <row r="645">
      <c r="A645" s="455"/>
      <c r="B645" s="456"/>
      <c r="C645" s="457"/>
      <c r="D645" s="456"/>
      <c r="E645" s="456"/>
      <c r="F645" s="456"/>
      <c r="G645" s="456"/>
      <c r="H645" s="458"/>
      <c r="I645" s="459"/>
      <c r="J645" s="390"/>
      <c r="K645" s="390"/>
      <c r="L645" s="390"/>
      <c r="M645" s="390"/>
      <c r="N645" s="390"/>
      <c r="O645" s="390"/>
      <c r="P645" s="390"/>
      <c r="Q645" s="390"/>
      <c r="R645" s="390"/>
      <c r="S645" s="390"/>
      <c r="T645" s="390"/>
      <c r="U645" s="390"/>
      <c r="V645" s="390"/>
      <c r="W645" s="390"/>
      <c r="X645" s="390"/>
      <c r="Y645" s="390"/>
    </row>
    <row r="646">
      <c r="A646" s="455"/>
      <c r="B646" s="456"/>
      <c r="C646" s="457"/>
      <c r="D646" s="456"/>
      <c r="E646" s="456"/>
      <c r="F646" s="456"/>
      <c r="G646" s="456"/>
      <c r="H646" s="458"/>
      <c r="I646" s="459"/>
      <c r="J646" s="390"/>
      <c r="K646" s="390"/>
      <c r="L646" s="390"/>
      <c r="M646" s="390"/>
      <c r="N646" s="390"/>
      <c r="O646" s="390"/>
      <c r="P646" s="390"/>
      <c r="Q646" s="390"/>
      <c r="R646" s="390"/>
      <c r="S646" s="390"/>
      <c r="T646" s="390"/>
      <c r="U646" s="390"/>
      <c r="V646" s="390"/>
      <c r="W646" s="390"/>
      <c r="X646" s="390"/>
      <c r="Y646" s="390"/>
    </row>
    <row r="647">
      <c r="A647" s="455"/>
      <c r="B647" s="456"/>
      <c r="C647" s="457"/>
      <c r="D647" s="456"/>
      <c r="E647" s="456"/>
      <c r="F647" s="456"/>
      <c r="G647" s="456"/>
      <c r="H647" s="458"/>
      <c r="I647" s="459"/>
      <c r="J647" s="390"/>
      <c r="K647" s="390"/>
      <c r="L647" s="390"/>
      <c r="M647" s="390"/>
      <c r="N647" s="390"/>
      <c r="O647" s="390"/>
      <c r="P647" s="390"/>
      <c r="Q647" s="390"/>
      <c r="R647" s="390"/>
      <c r="S647" s="390"/>
      <c r="T647" s="390"/>
      <c r="U647" s="390"/>
      <c r="V647" s="390"/>
      <c r="W647" s="390"/>
      <c r="X647" s="390"/>
      <c r="Y647" s="390"/>
    </row>
    <row r="648">
      <c r="A648" s="455"/>
      <c r="B648" s="456"/>
      <c r="C648" s="457"/>
      <c r="D648" s="456"/>
      <c r="E648" s="456"/>
      <c r="F648" s="456"/>
      <c r="G648" s="456"/>
      <c r="H648" s="458"/>
      <c r="I648" s="459"/>
      <c r="J648" s="390"/>
      <c r="K648" s="390"/>
      <c r="L648" s="390"/>
      <c r="M648" s="390"/>
      <c r="N648" s="390"/>
      <c r="O648" s="390"/>
      <c r="P648" s="390"/>
      <c r="Q648" s="390"/>
      <c r="R648" s="390"/>
      <c r="S648" s="390"/>
      <c r="T648" s="390"/>
      <c r="U648" s="390"/>
      <c r="V648" s="390"/>
      <c r="W648" s="390"/>
      <c r="X648" s="390"/>
      <c r="Y648" s="390"/>
    </row>
    <row r="649">
      <c r="A649" s="455"/>
      <c r="B649" s="456"/>
      <c r="C649" s="457"/>
      <c r="D649" s="456"/>
      <c r="E649" s="456"/>
      <c r="F649" s="456"/>
      <c r="G649" s="456"/>
      <c r="H649" s="458"/>
      <c r="I649" s="459"/>
      <c r="J649" s="390"/>
      <c r="K649" s="390"/>
      <c r="L649" s="390"/>
      <c r="M649" s="390"/>
      <c r="N649" s="390"/>
      <c r="O649" s="390"/>
      <c r="P649" s="390"/>
      <c r="Q649" s="390"/>
      <c r="R649" s="390"/>
      <c r="S649" s="390"/>
      <c r="T649" s="390"/>
      <c r="U649" s="390"/>
      <c r="V649" s="390"/>
      <c r="W649" s="390"/>
      <c r="X649" s="390"/>
      <c r="Y649" s="390"/>
    </row>
    <row r="650">
      <c r="A650" s="455"/>
      <c r="B650" s="456"/>
      <c r="C650" s="457"/>
      <c r="D650" s="456"/>
      <c r="E650" s="456"/>
      <c r="F650" s="456"/>
      <c r="G650" s="456"/>
      <c r="H650" s="458"/>
      <c r="I650" s="459"/>
      <c r="J650" s="390"/>
      <c r="K650" s="390"/>
      <c r="L650" s="390"/>
      <c r="M650" s="390"/>
      <c r="N650" s="390"/>
      <c r="O650" s="390"/>
      <c r="P650" s="390"/>
      <c r="Q650" s="390"/>
      <c r="R650" s="390"/>
      <c r="S650" s="390"/>
      <c r="T650" s="390"/>
      <c r="U650" s="390"/>
      <c r="V650" s="390"/>
      <c r="W650" s="390"/>
      <c r="X650" s="390"/>
      <c r="Y650" s="390"/>
    </row>
    <row r="651">
      <c r="A651" s="455"/>
      <c r="B651" s="456"/>
      <c r="C651" s="457"/>
      <c r="D651" s="456"/>
      <c r="E651" s="456"/>
      <c r="F651" s="456"/>
      <c r="G651" s="456"/>
      <c r="H651" s="458"/>
      <c r="I651" s="459"/>
      <c r="J651" s="390"/>
      <c r="K651" s="390"/>
      <c r="L651" s="390"/>
      <c r="M651" s="390"/>
      <c r="N651" s="390"/>
      <c r="O651" s="390"/>
      <c r="P651" s="390"/>
      <c r="Q651" s="390"/>
      <c r="R651" s="390"/>
      <c r="S651" s="390"/>
      <c r="T651" s="390"/>
      <c r="U651" s="390"/>
      <c r="V651" s="390"/>
      <c r="W651" s="390"/>
      <c r="X651" s="390"/>
      <c r="Y651" s="390"/>
    </row>
    <row r="652">
      <c r="A652" s="455"/>
      <c r="B652" s="456"/>
      <c r="C652" s="457"/>
      <c r="D652" s="456"/>
      <c r="E652" s="456"/>
      <c r="F652" s="456"/>
      <c r="G652" s="456"/>
      <c r="H652" s="458"/>
      <c r="I652" s="459"/>
      <c r="J652" s="390"/>
      <c r="K652" s="390"/>
      <c r="L652" s="390"/>
      <c r="M652" s="390"/>
      <c r="N652" s="390"/>
      <c r="O652" s="390"/>
      <c r="P652" s="390"/>
      <c r="Q652" s="390"/>
      <c r="R652" s="390"/>
      <c r="S652" s="390"/>
      <c r="T652" s="390"/>
      <c r="U652" s="390"/>
      <c r="V652" s="390"/>
      <c r="W652" s="390"/>
      <c r="X652" s="390"/>
      <c r="Y652" s="390"/>
    </row>
    <row r="653">
      <c r="A653" s="455"/>
      <c r="B653" s="456"/>
      <c r="C653" s="457"/>
      <c r="D653" s="456"/>
      <c r="E653" s="456"/>
      <c r="F653" s="456"/>
      <c r="G653" s="456"/>
      <c r="H653" s="458"/>
      <c r="I653" s="459"/>
      <c r="J653" s="390"/>
      <c r="K653" s="390"/>
      <c r="L653" s="390"/>
      <c r="M653" s="390"/>
      <c r="N653" s="390"/>
      <c r="O653" s="390"/>
      <c r="P653" s="390"/>
      <c r="Q653" s="390"/>
      <c r="R653" s="390"/>
      <c r="S653" s="390"/>
      <c r="T653" s="390"/>
      <c r="U653" s="390"/>
      <c r="V653" s="390"/>
      <c r="W653" s="390"/>
      <c r="X653" s="390"/>
      <c r="Y653" s="390"/>
    </row>
    <row r="654">
      <c r="A654" s="455"/>
      <c r="B654" s="456"/>
      <c r="C654" s="457"/>
      <c r="D654" s="456"/>
      <c r="E654" s="456"/>
      <c r="F654" s="456"/>
      <c r="G654" s="456"/>
      <c r="H654" s="458"/>
      <c r="I654" s="459"/>
      <c r="J654" s="390"/>
      <c r="K654" s="390"/>
      <c r="L654" s="390"/>
      <c r="M654" s="390"/>
      <c r="N654" s="390"/>
      <c r="O654" s="390"/>
      <c r="P654" s="390"/>
      <c r="Q654" s="390"/>
      <c r="R654" s="390"/>
      <c r="S654" s="390"/>
      <c r="T654" s="390"/>
      <c r="U654" s="390"/>
      <c r="V654" s="390"/>
      <c r="W654" s="390"/>
      <c r="X654" s="390"/>
      <c r="Y654" s="390"/>
    </row>
    <row r="655">
      <c r="A655" s="455"/>
      <c r="B655" s="456"/>
      <c r="C655" s="457"/>
      <c r="D655" s="456"/>
      <c r="E655" s="456"/>
      <c r="F655" s="456"/>
      <c r="G655" s="456"/>
      <c r="H655" s="458"/>
      <c r="I655" s="459"/>
      <c r="J655" s="390"/>
      <c r="K655" s="390"/>
      <c r="L655" s="390"/>
      <c r="M655" s="390"/>
      <c r="N655" s="390"/>
      <c r="O655" s="390"/>
      <c r="P655" s="390"/>
      <c r="Q655" s="390"/>
      <c r="R655" s="390"/>
      <c r="S655" s="390"/>
      <c r="T655" s="390"/>
      <c r="U655" s="390"/>
      <c r="V655" s="390"/>
      <c r="W655" s="390"/>
      <c r="X655" s="390"/>
      <c r="Y655" s="390"/>
    </row>
    <row r="656">
      <c r="A656" s="455"/>
      <c r="B656" s="456"/>
      <c r="C656" s="457"/>
      <c r="D656" s="456"/>
      <c r="E656" s="456"/>
      <c r="F656" s="456"/>
      <c r="G656" s="456"/>
      <c r="H656" s="458"/>
      <c r="I656" s="459"/>
      <c r="J656" s="390"/>
      <c r="K656" s="390"/>
      <c r="L656" s="390"/>
      <c r="M656" s="390"/>
      <c r="N656" s="390"/>
      <c r="O656" s="390"/>
      <c r="P656" s="390"/>
      <c r="Q656" s="390"/>
      <c r="R656" s="390"/>
      <c r="S656" s="390"/>
      <c r="T656" s="390"/>
      <c r="U656" s="390"/>
      <c r="V656" s="390"/>
      <c r="W656" s="390"/>
      <c r="X656" s="390"/>
      <c r="Y656" s="390"/>
    </row>
    <row r="657">
      <c r="A657" s="455"/>
      <c r="B657" s="456"/>
      <c r="C657" s="457"/>
      <c r="D657" s="456"/>
      <c r="E657" s="456"/>
      <c r="F657" s="456"/>
      <c r="G657" s="456"/>
      <c r="H657" s="458"/>
      <c r="I657" s="459"/>
      <c r="J657" s="390"/>
      <c r="K657" s="390"/>
      <c r="L657" s="390"/>
      <c r="M657" s="390"/>
      <c r="N657" s="390"/>
      <c r="O657" s="390"/>
      <c r="P657" s="390"/>
      <c r="Q657" s="390"/>
      <c r="R657" s="390"/>
      <c r="S657" s="390"/>
      <c r="T657" s="390"/>
      <c r="U657" s="390"/>
      <c r="V657" s="390"/>
      <c r="W657" s="390"/>
      <c r="X657" s="390"/>
      <c r="Y657" s="390"/>
    </row>
    <row r="658">
      <c r="A658" s="455"/>
      <c r="B658" s="456"/>
      <c r="C658" s="457"/>
      <c r="D658" s="456"/>
      <c r="E658" s="456"/>
      <c r="F658" s="456"/>
      <c r="G658" s="456"/>
      <c r="H658" s="458"/>
      <c r="I658" s="459"/>
      <c r="J658" s="390"/>
      <c r="K658" s="390"/>
      <c r="L658" s="390"/>
      <c r="M658" s="390"/>
      <c r="N658" s="390"/>
      <c r="O658" s="390"/>
      <c r="P658" s="390"/>
      <c r="Q658" s="390"/>
      <c r="R658" s="390"/>
      <c r="S658" s="390"/>
      <c r="T658" s="390"/>
      <c r="U658" s="390"/>
      <c r="V658" s="390"/>
      <c r="W658" s="390"/>
      <c r="X658" s="390"/>
      <c r="Y658" s="390"/>
    </row>
    <row r="659">
      <c r="A659" s="455"/>
      <c r="B659" s="456"/>
      <c r="C659" s="457"/>
      <c r="D659" s="456"/>
      <c r="E659" s="456"/>
      <c r="F659" s="456"/>
      <c r="G659" s="456"/>
      <c r="H659" s="458"/>
      <c r="I659" s="459"/>
      <c r="J659" s="390"/>
      <c r="K659" s="390"/>
      <c r="L659" s="390"/>
      <c r="M659" s="390"/>
      <c r="N659" s="390"/>
      <c r="O659" s="390"/>
      <c r="P659" s="390"/>
      <c r="Q659" s="390"/>
      <c r="R659" s="390"/>
      <c r="S659" s="390"/>
      <c r="T659" s="390"/>
      <c r="U659" s="390"/>
      <c r="V659" s="390"/>
      <c r="W659" s="390"/>
      <c r="X659" s="390"/>
      <c r="Y659" s="390"/>
    </row>
    <row r="660">
      <c r="A660" s="455"/>
      <c r="B660" s="456"/>
      <c r="C660" s="457"/>
      <c r="D660" s="456"/>
      <c r="E660" s="456"/>
      <c r="F660" s="456"/>
      <c r="G660" s="456"/>
      <c r="H660" s="458"/>
      <c r="I660" s="459"/>
      <c r="J660" s="390"/>
      <c r="K660" s="390"/>
      <c r="L660" s="390"/>
      <c r="M660" s="390"/>
      <c r="N660" s="390"/>
      <c r="O660" s="390"/>
      <c r="P660" s="390"/>
      <c r="Q660" s="390"/>
      <c r="R660" s="390"/>
      <c r="S660" s="390"/>
      <c r="T660" s="390"/>
      <c r="U660" s="390"/>
      <c r="V660" s="390"/>
      <c r="W660" s="390"/>
      <c r="X660" s="390"/>
      <c r="Y660" s="390"/>
    </row>
    <row r="661">
      <c r="A661" s="455"/>
      <c r="B661" s="456"/>
      <c r="C661" s="457"/>
      <c r="D661" s="456"/>
      <c r="E661" s="456"/>
      <c r="F661" s="456"/>
      <c r="G661" s="456"/>
      <c r="H661" s="458"/>
      <c r="I661" s="459"/>
      <c r="J661" s="390"/>
      <c r="K661" s="390"/>
      <c r="L661" s="390"/>
      <c r="M661" s="390"/>
      <c r="N661" s="390"/>
      <c r="O661" s="390"/>
      <c r="P661" s="390"/>
      <c r="Q661" s="390"/>
      <c r="R661" s="390"/>
      <c r="S661" s="390"/>
      <c r="T661" s="390"/>
      <c r="U661" s="390"/>
      <c r="V661" s="390"/>
      <c r="W661" s="390"/>
      <c r="X661" s="390"/>
      <c r="Y661" s="390"/>
    </row>
    <row r="662">
      <c r="A662" s="455"/>
      <c r="B662" s="456"/>
      <c r="C662" s="457"/>
      <c r="D662" s="456"/>
      <c r="E662" s="456"/>
      <c r="F662" s="456"/>
      <c r="G662" s="456"/>
      <c r="H662" s="458"/>
      <c r="I662" s="459"/>
      <c r="J662" s="390"/>
      <c r="K662" s="390"/>
      <c r="L662" s="390"/>
      <c r="M662" s="390"/>
      <c r="N662" s="390"/>
      <c r="O662" s="390"/>
      <c r="P662" s="390"/>
      <c r="Q662" s="390"/>
      <c r="R662" s="390"/>
      <c r="S662" s="390"/>
      <c r="T662" s="390"/>
      <c r="U662" s="390"/>
      <c r="V662" s="390"/>
      <c r="W662" s="390"/>
      <c r="X662" s="390"/>
      <c r="Y662" s="390"/>
    </row>
    <row r="663">
      <c r="A663" s="455"/>
      <c r="B663" s="456"/>
      <c r="C663" s="457"/>
      <c r="D663" s="456"/>
      <c r="E663" s="456"/>
      <c r="F663" s="456"/>
      <c r="G663" s="456"/>
      <c r="H663" s="458"/>
      <c r="I663" s="459"/>
      <c r="J663" s="390"/>
      <c r="K663" s="390"/>
      <c r="L663" s="390"/>
      <c r="M663" s="390"/>
      <c r="N663" s="390"/>
      <c r="O663" s="390"/>
      <c r="P663" s="390"/>
      <c r="Q663" s="390"/>
      <c r="R663" s="390"/>
      <c r="S663" s="390"/>
      <c r="T663" s="390"/>
      <c r="U663" s="390"/>
      <c r="V663" s="390"/>
      <c r="W663" s="390"/>
      <c r="X663" s="390"/>
      <c r="Y663" s="390"/>
    </row>
    <row r="664">
      <c r="A664" s="455"/>
      <c r="B664" s="456"/>
      <c r="C664" s="457"/>
      <c r="D664" s="456"/>
      <c r="E664" s="456"/>
      <c r="F664" s="456"/>
      <c r="G664" s="456"/>
      <c r="H664" s="458"/>
      <c r="I664" s="459"/>
      <c r="J664" s="390"/>
      <c r="K664" s="390"/>
      <c r="L664" s="390"/>
      <c r="M664" s="390"/>
      <c r="N664" s="390"/>
      <c r="O664" s="390"/>
      <c r="P664" s="390"/>
      <c r="Q664" s="390"/>
      <c r="R664" s="390"/>
      <c r="S664" s="390"/>
      <c r="T664" s="390"/>
      <c r="U664" s="390"/>
      <c r="V664" s="390"/>
      <c r="W664" s="390"/>
      <c r="X664" s="390"/>
      <c r="Y664" s="390"/>
    </row>
    <row r="665">
      <c r="A665" s="455"/>
      <c r="B665" s="456"/>
      <c r="C665" s="457"/>
      <c r="D665" s="456"/>
      <c r="E665" s="456"/>
      <c r="F665" s="456"/>
      <c r="G665" s="456"/>
      <c r="H665" s="458"/>
      <c r="I665" s="459"/>
      <c r="J665" s="390"/>
      <c r="K665" s="390"/>
      <c r="L665" s="390"/>
      <c r="M665" s="390"/>
      <c r="N665" s="390"/>
      <c r="O665" s="390"/>
      <c r="P665" s="390"/>
      <c r="Q665" s="390"/>
      <c r="R665" s="390"/>
      <c r="S665" s="390"/>
      <c r="T665" s="390"/>
      <c r="U665" s="390"/>
      <c r="V665" s="390"/>
      <c r="W665" s="390"/>
      <c r="X665" s="390"/>
      <c r="Y665" s="390"/>
    </row>
    <row r="666">
      <c r="A666" s="455"/>
      <c r="B666" s="456"/>
      <c r="C666" s="457"/>
      <c r="D666" s="456"/>
      <c r="E666" s="456"/>
      <c r="F666" s="456"/>
      <c r="G666" s="456"/>
      <c r="H666" s="458"/>
      <c r="I666" s="459"/>
      <c r="J666" s="390"/>
      <c r="K666" s="390"/>
      <c r="L666" s="390"/>
      <c r="M666" s="390"/>
      <c r="N666" s="390"/>
      <c r="O666" s="390"/>
      <c r="P666" s="390"/>
      <c r="Q666" s="390"/>
      <c r="R666" s="390"/>
      <c r="S666" s="390"/>
      <c r="T666" s="390"/>
      <c r="U666" s="390"/>
      <c r="V666" s="390"/>
      <c r="W666" s="390"/>
      <c r="X666" s="390"/>
      <c r="Y666" s="390"/>
    </row>
    <row r="667">
      <c r="A667" s="455"/>
      <c r="B667" s="456"/>
      <c r="C667" s="457"/>
      <c r="D667" s="456"/>
      <c r="E667" s="456"/>
      <c r="F667" s="456"/>
      <c r="G667" s="456"/>
      <c r="H667" s="458"/>
      <c r="I667" s="459"/>
      <c r="J667" s="390"/>
      <c r="K667" s="390"/>
      <c r="L667" s="390"/>
      <c r="M667" s="390"/>
      <c r="N667" s="390"/>
      <c r="O667" s="390"/>
      <c r="P667" s="390"/>
      <c r="Q667" s="390"/>
      <c r="R667" s="390"/>
      <c r="S667" s="390"/>
      <c r="T667" s="390"/>
      <c r="U667" s="390"/>
      <c r="V667" s="390"/>
      <c r="W667" s="390"/>
      <c r="X667" s="390"/>
      <c r="Y667" s="390"/>
    </row>
    <row r="668">
      <c r="A668" s="455"/>
      <c r="B668" s="456"/>
      <c r="C668" s="457"/>
      <c r="D668" s="456"/>
      <c r="E668" s="456"/>
      <c r="F668" s="456"/>
      <c r="G668" s="456"/>
      <c r="H668" s="458"/>
      <c r="I668" s="459"/>
      <c r="J668" s="390"/>
      <c r="K668" s="390"/>
      <c r="L668" s="390"/>
      <c r="M668" s="390"/>
      <c r="N668" s="390"/>
      <c r="O668" s="390"/>
      <c r="P668" s="390"/>
      <c r="Q668" s="390"/>
      <c r="R668" s="390"/>
      <c r="S668" s="390"/>
      <c r="T668" s="390"/>
      <c r="U668" s="390"/>
      <c r="V668" s="390"/>
      <c r="W668" s="390"/>
      <c r="X668" s="390"/>
      <c r="Y668" s="390"/>
    </row>
    <row r="669">
      <c r="A669" s="455"/>
      <c r="B669" s="456"/>
      <c r="C669" s="457"/>
      <c r="D669" s="456"/>
      <c r="E669" s="456"/>
      <c r="F669" s="456"/>
      <c r="G669" s="456"/>
      <c r="H669" s="458"/>
      <c r="I669" s="459"/>
      <c r="J669" s="390"/>
      <c r="K669" s="390"/>
      <c r="L669" s="390"/>
      <c r="M669" s="390"/>
      <c r="N669" s="390"/>
      <c r="O669" s="390"/>
      <c r="P669" s="390"/>
      <c r="Q669" s="390"/>
      <c r="R669" s="390"/>
      <c r="S669" s="390"/>
      <c r="T669" s="390"/>
      <c r="U669" s="390"/>
      <c r="V669" s="390"/>
      <c r="W669" s="390"/>
      <c r="X669" s="390"/>
      <c r="Y669" s="390"/>
    </row>
    <row r="670">
      <c r="A670" s="455"/>
      <c r="B670" s="456"/>
      <c r="C670" s="457"/>
      <c r="D670" s="456"/>
      <c r="E670" s="456"/>
      <c r="F670" s="456"/>
      <c r="G670" s="456"/>
      <c r="H670" s="458"/>
      <c r="I670" s="459"/>
      <c r="J670" s="390"/>
      <c r="K670" s="390"/>
      <c r="L670" s="390"/>
      <c r="M670" s="390"/>
      <c r="N670" s="390"/>
      <c r="O670" s="390"/>
      <c r="P670" s="390"/>
      <c r="Q670" s="390"/>
      <c r="R670" s="390"/>
      <c r="S670" s="390"/>
      <c r="T670" s="390"/>
      <c r="U670" s="390"/>
      <c r="V670" s="390"/>
      <c r="W670" s="390"/>
      <c r="X670" s="390"/>
      <c r="Y670" s="390"/>
    </row>
    <row r="671">
      <c r="A671" s="455"/>
      <c r="B671" s="456"/>
      <c r="C671" s="457"/>
      <c r="D671" s="456"/>
      <c r="E671" s="456"/>
      <c r="F671" s="456"/>
      <c r="G671" s="456"/>
      <c r="H671" s="458"/>
      <c r="I671" s="459"/>
      <c r="J671" s="390"/>
      <c r="K671" s="390"/>
      <c r="L671" s="390"/>
      <c r="M671" s="390"/>
      <c r="N671" s="390"/>
      <c r="O671" s="390"/>
      <c r="P671" s="390"/>
      <c r="Q671" s="390"/>
      <c r="R671" s="390"/>
      <c r="S671" s="390"/>
      <c r="T671" s="390"/>
      <c r="U671" s="390"/>
      <c r="V671" s="390"/>
      <c r="W671" s="390"/>
      <c r="X671" s="390"/>
      <c r="Y671" s="390"/>
    </row>
    <row r="672">
      <c r="A672" s="455"/>
      <c r="B672" s="456"/>
      <c r="C672" s="457"/>
      <c r="D672" s="456"/>
      <c r="E672" s="456"/>
      <c r="F672" s="456"/>
      <c r="G672" s="456"/>
      <c r="H672" s="458"/>
      <c r="I672" s="459"/>
      <c r="J672" s="390"/>
      <c r="K672" s="390"/>
      <c r="L672" s="390"/>
      <c r="M672" s="390"/>
      <c r="N672" s="390"/>
      <c r="O672" s="390"/>
      <c r="P672" s="390"/>
      <c r="Q672" s="390"/>
      <c r="R672" s="390"/>
      <c r="S672" s="390"/>
      <c r="T672" s="390"/>
      <c r="U672" s="390"/>
      <c r="V672" s="390"/>
      <c r="W672" s="390"/>
      <c r="X672" s="390"/>
      <c r="Y672" s="390"/>
    </row>
    <row r="673">
      <c r="A673" s="455"/>
      <c r="B673" s="456"/>
      <c r="C673" s="457"/>
      <c r="D673" s="456"/>
      <c r="E673" s="456"/>
      <c r="F673" s="456"/>
      <c r="G673" s="456"/>
      <c r="H673" s="458"/>
      <c r="I673" s="459"/>
      <c r="J673" s="390"/>
      <c r="K673" s="390"/>
      <c r="L673" s="390"/>
      <c r="M673" s="390"/>
      <c r="N673" s="390"/>
      <c r="O673" s="390"/>
      <c r="P673" s="390"/>
      <c r="Q673" s="390"/>
      <c r="R673" s="390"/>
      <c r="S673" s="390"/>
      <c r="T673" s="390"/>
      <c r="U673" s="390"/>
      <c r="V673" s="390"/>
      <c r="W673" s="390"/>
      <c r="X673" s="390"/>
      <c r="Y673" s="390"/>
    </row>
    <row r="674">
      <c r="A674" s="455"/>
      <c r="B674" s="456"/>
      <c r="C674" s="457"/>
      <c r="D674" s="456"/>
      <c r="E674" s="456"/>
      <c r="F674" s="456"/>
      <c r="G674" s="456"/>
      <c r="H674" s="458"/>
      <c r="I674" s="459"/>
      <c r="J674" s="390"/>
      <c r="K674" s="390"/>
      <c r="L674" s="390"/>
      <c r="M674" s="390"/>
      <c r="N674" s="390"/>
      <c r="O674" s="390"/>
      <c r="P674" s="390"/>
      <c r="Q674" s="390"/>
      <c r="R674" s="390"/>
      <c r="S674" s="390"/>
      <c r="T674" s="390"/>
      <c r="U674" s="390"/>
      <c r="V674" s="390"/>
      <c r="W674" s="390"/>
      <c r="X674" s="390"/>
      <c r="Y674" s="390"/>
    </row>
    <row r="675">
      <c r="A675" s="455"/>
      <c r="B675" s="456"/>
      <c r="C675" s="457"/>
      <c r="D675" s="456"/>
      <c r="E675" s="456"/>
      <c r="F675" s="456"/>
      <c r="G675" s="456"/>
      <c r="H675" s="458"/>
      <c r="I675" s="459"/>
      <c r="J675" s="390"/>
      <c r="K675" s="390"/>
      <c r="L675" s="390"/>
      <c r="M675" s="390"/>
      <c r="N675" s="390"/>
      <c r="O675" s="390"/>
      <c r="P675" s="390"/>
      <c r="Q675" s="390"/>
      <c r="R675" s="390"/>
      <c r="S675" s="390"/>
      <c r="T675" s="390"/>
      <c r="U675" s="390"/>
      <c r="V675" s="390"/>
      <c r="W675" s="390"/>
      <c r="X675" s="390"/>
      <c r="Y675" s="390"/>
    </row>
    <row r="676">
      <c r="A676" s="455"/>
      <c r="B676" s="456"/>
      <c r="C676" s="457"/>
      <c r="D676" s="456"/>
      <c r="E676" s="456"/>
      <c r="F676" s="456"/>
      <c r="G676" s="456"/>
      <c r="H676" s="458"/>
      <c r="I676" s="459"/>
      <c r="J676" s="390"/>
      <c r="K676" s="390"/>
      <c r="L676" s="390"/>
      <c r="M676" s="390"/>
      <c r="N676" s="390"/>
      <c r="O676" s="390"/>
      <c r="P676" s="390"/>
      <c r="Q676" s="390"/>
      <c r="R676" s="390"/>
      <c r="S676" s="390"/>
      <c r="T676" s="390"/>
      <c r="U676" s="390"/>
      <c r="V676" s="390"/>
      <c r="W676" s="390"/>
      <c r="X676" s="390"/>
      <c r="Y676" s="390"/>
    </row>
    <row r="677">
      <c r="A677" s="455"/>
      <c r="B677" s="456"/>
      <c r="C677" s="457"/>
      <c r="D677" s="456"/>
      <c r="E677" s="456"/>
      <c r="F677" s="456"/>
      <c r="G677" s="456"/>
      <c r="H677" s="458"/>
      <c r="I677" s="459"/>
      <c r="J677" s="390"/>
      <c r="K677" s="390"/>
      <c r="L677" s="390"/>
      <c r="M677" s="390"/>
      <c r="N677" s="390"/>
      <c r="O677" s="390"/>
      <c r="P677" s="390"/>
      <c r="Q677" s="390"/>
      <c r="R677" s="390"/>
      <c r="S677" s="390"/>
      <c r="T677" s="390"/>
      <c r="U677" s="390"/>
      <c r="V677" s="390"/>
      <c r="W677" s="390"/>
      <c r="X677" s="390"/>
      <c r="Y677" s="390"/>
    </row>
    <row r="678">
      <c r="A678" s="455"/>
      <c r="B678" s="456"/>
      <c r="C678" s="457"/>
      <c r="D678" s="456"/>
      <c r="E678" s="456"/>
      <c r="F678" s="456"/>
      <c r="G678" s="456"/>
      <c r="H678" s="458"/>
      <c r="I678" s="459"/>
      <c r="J678" s="390"/>
      <c r="K678" s="390"/>
      <c r="L678" s="390"/>
      <c r="M678" s="390"/>
      <c r="N678" s="390"/>
      <c r="O678" s="390"/>
      <c r="P678" s="390"/>
      <c r="Q678" s="390"/>
      <c r="R678" s="390"/>
      <c r="S678" s="390"/>
      <c r="T678" s="390"/>
      <c r="U678" s="390"/>
      <c r="V678" s="390"/>
      <c r="W678" s="390"/>
      <c r="X678" s="390"/>
      <c r="Y678" s="390"/>
    </row>
    <row r="679">
      <c r="A679" s="455"/>
      <c r="B679" s="456"/>
      <c r="C679" s="457"/>
      <c r="D679" s="456"/>
      <c r="E679" s="456"/>
      <c r="F679" s="456"/>
      <c r="G679" s="456"/>
      <c r="H679" s="458"/>
      <c r="I679" s="459"/>
      <c r="J679" s="390"/>
      <c r="K679" s="390"/>
      <c r="L679" s="390"/>
      <c r="M679" s="390"/>
      <c r="N679" s="390"/>
      <c r="O679" s="390"/>
      <c r="P679" s="390"/>
      <c r="Q679" s="390"/>
      <c r="R679" s="390"/>
      <c r="S679" s="390"/>
      <c r="T679" s="390"/>
      <c r="U679" s="390"/>
      <c r="V679" s="390"/>
      <c r="W679" s="390"/>
      <c r="X679" s="390"/>
      <c r="Y679" s="390"/>
    </row>
    <row r="680">
      <c r="A680" s="455"/>
      <c r="B680" s="456"/>
      <c r="C680" s="457"/>
      <c r="D680" s="456"/>
      <c r="E680" s="456"/>
      <c r="F680" s="456"/>
      <c r="G680" s="456"/>
      <c r="H680" s="458"/>
      <c r="I680" s="459"/>
      <c r="J680" s="390"/>
      <c r="K680" s="390"/>
      <c r="L680" s="390"/>
      <c r="M680" s="390"/>
      <c r="N680" s="390"/>
      <c r="O680" s="390"/>
      <c r="P680" s="390"/>
      <c r="Q680" s="390"/>
      <c r="R680" s="390"/>
      <c r="S680" s="390"/>
      <c r="T680" s="390"/>
      <c r="U680" s="390"/>
      <c r="V680" s="390"/>
      <c r="W680" s="390"/>
      <c r="X680" s="390"/>
      <c r="Y680" s="390"/>
    </row>
    <row r="681">
      <c r="A681" s="455"/>
      <c r="B681" s="456"/>
      <c r="C681" s="457"/>
      <c r="D681" s="456"/>
      <c r="E681" s="456"/>
      <c r="F681" s="456"/>
      <c r="G681" s="456"/>
      <c r="H681" s="458"/>
      <c r="I681" s="459"/>
      <c r="J681" s="390"/>
      <c r="K681" s="390"/>
      <c r="L681" s="390"/>
      <c r="M681" s="390"/>
      <c r="N681" s="390"/>
      <c r="O681" s="390"/>
      <c r="P681" s="390"/>
      <c r="Q681" s="390"/>
      <c r="R681" s="390"/>
      <c r="S681" s="390"/>
      <c r="T681" s="390"/>
      <c r="U681" s="390"/>
      <c r="V681" s="390"/>
      <c r="W681" s="390"/>
      <c r="X681" s="390"/>
      <c r="Y681" s="390"/>
    </row>
    <row r="682">
      <c r="A682" s="455"/>
      <c r="B682" s="456"/>
      <c r="C682" s="457"/>
      <c r="D682" s="456"/>
      <c r="E682" s="456"/>
      <c r="F682" s="456"/>
      <c r="G682" s="456"/>
      <c r="H682" s="458"/>
      <c r="I682" s="459"/>
      <c r="J682" s="390"/>
      <c r="K682" s="390"/>
      <c r="L682" s="390"/>
      <c r="M682" s="390"/>
      <c r="N682" s="390"/>
      <c r="O682" s="390"/>
      <c r="P682" s="390"/>
      <c r="Q682" s="390"/>
      <c r="R682" s="390"/>
      <c r="S682" s="390"/>
      <c r="T682" s="390"/>
      <c r="U682" s="390"/>
      <c r="V682" s="390"/>
      <c r="W682" s="390"/>
      <c r="X682" s="390"/>
      <c r="Y682" s="390"/>
    </row>
    <row r="683">
      <c r="A683" s="455"/>
      <c r="B683" s="456"/>
      <c r="C683" s="457"/>
      <c r="D683" s="456"/>
      <c r="E683" s="456"/>
      <c r="F683" s="456"/>
      <c r="G683" s="456"/>
      <c r="H683" s="458"/>
      <c r="I683" s="459"/>
      <c r="J683" s="390"/>
      <c r="K683" s="390"/>
      <c r="L683" s="390"/>
      <c r="M683" s="390"/>
      <c r="N683" s="390"/>
      <c r="O683" s="390"/>
      <c r="P683" s="390"/>
      <c r="Q683" s="390"/>
      <c r="R683" s="390"/>
      <c r="S683" s="390"/>
      <c r="T683" s="390"/>
      <c r="U683" s="390"/>
      <c r="V683" s="390"/>
      <c r="W683" s="390"/>
      <c r="X683" s="390"/>
      <c r="Y683" s="390"/>
    </row>
    <row r="684">
      <c r="A684" s="455"/>
      <c r="B684" s="456"/>
      <c r="C684" s="457"/>
      <c r="D684" s="456"/>
      <c r="E684" s="456"/>
      <c r="F684" s="456"/>
      <c r="G684" s="456"/>
      <c r="H684" s="458"/>
      <c r="I684" s="459"/>
      <c r="J684" s="390"/>
      <c r="K684" s="390"/>
      <c r="L684" s="390"/>
      <c r="M684" s="390"/>
      <c r="N684" s="390"/>
      <c r="O684" s="390"/>
      <c r="P684" s="390"/>
      <c r="Q684" s="390"/>
      <c r="R684" s="390"/>
      <c r="S684" s="390"/>
      <c r="T684" s="390"/>
      <c r="U684" s="390"/>
      <c r="V684" s="390"/>
      <c r="W684" s="390"/>
      <c r="X684" s="390"/>
      <c r="Y684" s="390"/>
    </row>
    <row r="685">
      <c r="A685" s="455"/>
      <c r="B685" s="456"/>
      <c r="C685" s="457"/>
      <c r="D685" s="456"/>
      <c r="E685" s="456"/>
      <c r="F685" s="456"/>
      <c r="G685" s="456"/>
      <c r="H685" s="458"/>
      <c r="I685" s="459"/>
      <c r="J685" s="390"/>
      <c r="K685" s="390"/>
      <c r="L685" s="390"/>
      <c r="M685" s="390"/>
      <c r="N685" s="390"/>
      <c r="O685" s="390"/>
      <c r="P685" s="390"/>
      <c r="Q685" s="390"/>
      <c r="R685" s="390"/>
      <c r="S685" s="390"/>
      <c r="T685" s="390"/>
      <c r="U685" s="390"/>
      <c r="V685" s="390"/>
      <c r="W685" s="390"/>
      <c r="X685" s="390"/>
      <c r="Y685" s="390"/>
    </row>
    <row r="686">
      <c r="A686" s="455"/>
      <c r="B686" s="456"/>
      <c r="C686" s="457"/>
      <c r="D686" s="456"/>
      <c r="E686" s="456"/>
      <c r="F686" s="456"/>
      <c r="G686" s="456"/>
      <c r="H686" s="458"/>
      <c r="I686" s="459"/>
      <c r="J686" s="390"/>
      <c r="K686" s="390"/>
      <c r="L686" s="390"/>
      <c r="M686" s="390"/>
      <c r="N686" s="390"/>
      <c r="O686" s="390"/>
      <c r="P686" s="390"/>
      <c r="Q686" s="390"/>
      <c r="R686" s="390"/>
      <c r="S686" s="390"/>
      <c r="T686" s="390"/>
      <c r="U686" s="390"/>
      <c r="V686" s="390"/>
      <c r="W686" s="390"/>
      <c r="X686" s="390"/>
      <c r="Y686" s="390"/>
    </row>
    <row r="687">
      <c r="A687" s="455"/>
      <c r="B687" s="456"/>
      <c r="C687" s="457"/>
      <c r="D687" s="456"/>
      <c r="E687" s="456"/>
      <c r="F687" s="456"/>
      <c r="G687" s="456"/>
      <c r="H687" s="458"/>
      <c r="I687" s="459"/>
      <c r="J687" s="390"/>
      <c r="K687" s="390"/>
      <c r="L687" s="390"/>
      <c r="M687" s="390"/>
      <c r="N687" s="390"/>
      <c r="O687" s="390"/>
      <c r="P687" s="390"/>
      <c r="Q687" s="390"/>
      <c r="R687" s="390"/>
      <c r="S687" s="390"/>
      <c r="T687" s="390"/>
      <c r="U687" s="390"/>
      <c r="V687" s="390"/>
      <c r="W687" s="390"/>
      <c r="X687" s="390"/>
      <c r="Y687" s="390"/>
    </row>
    <row r="688">
      <c r="A688" s="455"/>
      <c r="B688" s="456"/>
      <c r="C688" s="457"/>
      <c r="D688" s="456"/>
      <c r="E688" s="456"/>
      <c r="F688" s="456"/>
      <c r="G688" s="456"/>
      <c r="H688" s="458"/>
      <c r="I688" s="459"/>
      <c r="J688" s="390"/>
      <c r="K688" s="390"/>
      <c r="L688" s="390"/>
      <c r="M688" s="390"/>
      <c r="N688" s="390"/>
      <c r="O688" s="390"/>
      <c r="P688" s="390"/>
      <c r="Q688" s="390"/>
      <c r="R688" s="390"/>
      <c r="S688" s="390"/>
      <c r="T688" s="390"/>
      <c r="U688" s="390"/>
      <c r="V688" s="390"/>
      <c r="W688" s="390"/>
      <c r="X688" s="390"/>
      <c r="Y688" s="390"/>
    </row>
    <row r="689">
      <c r="A689" s="455"/>
      <c r="B689" s="456"/>
      <c r="C689" s="457"/>
      <c r="D689" s="456"/>
      <c r="E689" s="456"/>
      <c r="F689" s="456"/>
      <c r="G689" s="456"/>
      <c r="H689" s="458"/>
      <c r="I689" s="459"/>
      <c r="J689" s="390"/>
      <c r="K689" s="390"/>
      <c r="L689" s="390"/>
      <c r="M689" s="390"/>
      <c r="N689" s="390"/>
      <c r="O689" s="390"/>
      <c r="P689" s="390"/>
      <c r="Q689" s="390"/>
      <c r="R689" s="390"/>
      <c r="S689" s="390"/>
      <c r="T689" s="390"/>
      <c r="U689" s="390"/>
      <c r="V689" s="390"/>
      <c r="W689" s="390"/>
      <c r="X689" s="390"/>
      <c r="Y689" s="390"/>
    </row>
    <row r="690">
      <c r="A690" s="455"/>
      <c r="B690" s="456"/>
      <c r="C690" s="457"/>
      <c r="D690" s="456"/>
      <c r="E690" s="456"/>
      <c r="F690" s="456"/>
      <c r="G690" s="456"/>
      <c r="H690" s="458"/>
      <c r="I690" s="459"/>
      <c r="J690" s="390"/>
      <c r="K690" s="390"/>
      <c r="L690" s="390"/>
      <c r="M690" s="390"/>
      <c r="N690" s="390"/>
      <c r="O690" s="390"/>
      <c r="P690" s="390"/>
      <c r="Q690" s="390"/>
      <c r="R690" s="390"/>
      <c r="S690" s="390"/>
      <c r="T690" s="390"/>
      <c r="U690" s="390"/>
      <c r="V690" s="390"/>
      <c r="W690" s="390"/>
      <c r="X690" s="390"/>
      <c r="Y690" s="390"/>
    </row>
    <row r="691">
      <c r="A691" s="455"/>
      <c r="B691" s="456"/>
      <c r="C691" s="457"/>
      <c r="D691" s="456"/>
      <c r="E691" s="456"/>
      <c r="F691" s="456"/>
      <c r="G691" s="456"/>
      <c r="H691" s="458"/>
      <c r="I691" s="459"/>
      <c r="J691" s="390"/>
      <c r="K691" s="390"/>
      <c r="L691" s="390"/>
      <c r="M691" s="390"/>
      <c r="N691" s="390"/>
      <c r="O691" s="390"/>
      <c r="P691" s="390"/>
      <c r="Q691" s="390"/>
      <c r="R691" s="390"/>
      <c r="S691" s="390"/>
      <c r="T691" s="390"/>
      <c r="U691" s="390"/>
      <c r="V691" s="390"/>
      <c r="W691" s="390"/>
      <c r="X691" s="390"/>
      <c r="Y691" s="390"/>
    </row>
    <row r="692">
      <c r="A692" s="455"/>
      <c r="B692" s="456"/>
      <c r="C692" s="457"/>
      <c r="D692" s="456"/>
      <c r="E692" s="456"/>
      <c r="F692" s="456"/>
      <c r="G692" s="456"/>
      <c r="H692" s="458"/>
      <c r="I692" s="459"/>
      <c r="J692" s="390"/>
      <c r="K692" s="390"/>
      <c r="L692" s="390"/>
      <c r="M692" s="390"/>
      <c r="N692" s="390"/>
      <c r="O692" s="390"/>
      <c r="P692" s="390"/>
      <c r="Q692" s="390"/>
      <c r="R692" s="390"/>
      <c r="S692" s="390"/>
      <c r="T692" s="390"/>
      <c r="U692" s="390"/>
      <c r="V692" s="390"/>
      <c r="W692" s="390"/>
      <c r="X692" s="390"/>
      <c r="Y692" s="390"/>
    </row>
    <row r="693">
      <c r="A693" s="455"/>
      <c r="B693" s="456"/>
      <c r="C693" s="457"/>
      <c r="D693" s="456"/>
      <c r="E693" s="456"/>
      <c r="F693" s="456"/>
      <c r="G693" s="456"/>
      <c r="H693" s="458"/>
      <c r="I693" s="459"/>
      <c r="J693" s="390"/>
      <c r="K693" s="390"/>
      <c r="L693" s="390"/>
      <c r="M693" s="390"/>
      <c r="N693" s="390"/>
      <c r="O693" s="390"/>
      <c r="P693" s="390"/>
      <c r="Q693" s="390"/>
      <c r="R693" s="390"/>
      <c r="S693" s="390"/>
      <c r="T693" s="390"/>
      <c r="U693" s="390"/>
      <c r="V693" s="390"/>
      <c r="W693" s="390"/>
      <c r="X693" s="390"/>
      <c r="Y693" s="390"/>
    </row>
    <row r="694">
      <c r="A694" s="455"/>
      <c r="B694" s="456"/>
      <c r="C694" s="457"/>
      <c r="D694" s="456"/>
      <c r="E694" s="456"/>
      <c r="F694" s="456"/>
      <c r="G694" s="456"/>
      <c r="H694" s="458"/>
      <c r="I694" s="459"/>
      <c r="J694" s="390"/>
      <c r="K694" s="390"/>
      <c r="L694" s="390"/>
      <c r="M694" s="390"/>
      <c r="N694" s="390"/>
      <c r="O694" s="390"/>
      <c r="P694" s="390"/>
      <c r="Q694" s="390"/>
      <c r="R694" s="390"/>
      <c r="S694" s="390"/>
      <c r="T694" s="390"/>
      <c r="U694" s="390"/>
      <c r="V694" s="390"/>
      <c r="W694" s="390"/>
      <c r="X694" s="390"/>
      <c r="Y694" s="390"/>
    </row>
    <row r="695">
      <c r="A695" s="455"/>
      <c r="B695" s="456"/>
      <c r="C695" s="457"/>
      <c r="D695" s="456"/>
      <c r="E695" s="456"/>
      <c r="F695" s="456"/>
      <c r="G695" s="456"/>
      <c r="H695" s="458"/>
      <c r="I695" s="459"/>
      <c r="J695" s="390"/>
      <c r="K695" s="390"/>
      <c r="L695" s="390"/>
      <c r="M695" s="390"/>
      <c r="N695" s="390"/>
      <c r="O695" s="390"/>
      <c r="P695" s="390"/>
      <c r="Q695" s="390"/>
      <c r="R695" s="390"/>
      <c r="S695" s="390"/>
      <c r="T695" s="390"/>
      <c r="U695" s="390"/>
      <c r="V695" s="390"/>
      <c r="W695" s="390"/>
      <c r="X695" s="390"/>
      <c r="Y695" s="390"/>
    </row>
    <row r="696">
      <c r="A696" s="455"/>
      <c r="B696" s="456"/>
      <c r="C696" s="457"/>
      <c r="D696" s="456"/>
      <c r="E696" s="456"/>
      <c r="F696" s="456"/>
      <c r="G696" s="456"/>
      <c r="H696" s="458"/>
      <c r="I696" s="459"/>
      <c r="J696" s="390"/>
      <c r="K696" s="390"/>
      <c r="L696" s="390"/>
      <c r="M696" s="390"/>
      <c r="N696" s="390"/>
      <c r="O696" s="390"/>
      <c r="P696" s="390"/>
      <c r="Q696" s="390"/>
      <c r="R696" s="390"/>
      <c r="S696" s="390"/>
      <c r="T696" s="390"/>
      <c r="U696" s="390"/>
      <c r="V696" s="390"/>
      <c r="W696" s="390"/>
      <c r="X696" s="390"/>
      <c r="Y696" s="390"/>
    </row>
    <row r="697">
      <c r="A697" s="455"/>
      <c r="B697" s="456"/>
      <c r="C697" s="457"/>
      <c r="D697" s="456"/>
      <c r="E697" s="456"/>
      <c r="F697" s="456"/>
      <c r="G697" s="456"/>
      <c r="H697" s="458"/>
      <c r="I697" s="459"/>
      <c r="J697" s="390"/>
      <c r="K697" s="390"/>
      <c r="L697" s="390"/>
      <c r="M697" s="390"/>
      <c r="N697" s="390"/>
      <c r="O697" s="390"/>
      <c r="P697" s="390"/>
      <c r="Q697" s="390"/>
      <c r="R697" s="390"/>
      <c r="S697" s="390"/>
      <c r="T697" s="390"/>
      <c r="U697" s="390"/>
      <c r="V697" s="390"/>
      <c r="W697" s="390"/>
      <c r="X697" s="390"/>
      <c r="Y697" s="390"/>
    </row>
    <row r="698">
      <c r="A698" s="455"/>
      <c r="B698" s="456"/>
      <c r="C698" s="457"/>
      <c r="D698" s="456"/>
      <c r="E698" s="456"/>
      <c r="F698" s="456"/>
      <c r="G698" s="456"/>
      <c r="H698" s="458"/>
      <c r="I698" s="459"/>
      <c r="J698" s="390"/>
      <c r="K698" s="390"/>
      <c r="L698" s="390"/>
      <c r="M698" s="390"/>
      <c r="N698" s="390"/>
      <c r="O698" s="390"/>
      <c r="P698" s="390"/>
      <c r="Q698" s="390"/>
      <c r="R698" s="390"/>
      <c r="S698" s="390"/>
      <c r="T698" s="390"/>
      <c r="U698" s="390"/>
      <c r="V698" s="390"/>
      <c r="W698" s="390"/>
      <c r="X698" s="390"/>
      <c r="Y698" s="390"/>
    </row>
    <row r="699">
      <c r="A699" s="455"/>
      <c r="B699" s="456"/>
      <c r="C699" s="457"/>
      <c r="D699" s="456"/>
      <c r="E699" s="456"/>
      <c r="F699" s="456"/>
      <c r="G699" s="456"/>
      <c r="H699" s="458"/>
      <c r="I699" s="459"/>
      <c r="J699" s="390"/>
      <c r="K699" s="390"/>
      <c r="L699" s="390"/>
      <c r="M699" s="390"/>
      <c r="N699" s="390"/>
      <c r="O699" s="390"/>
      <c r="P699" s="390"/>
      <c r="Q699" s="390"/>
      <c r="R699" s="390"/>
      <c r="S699" s="390"/>
      <c r="T699" s="390"/>
      <c r="U699" s="390"/>
      <c r="V699" s="390"/>
      <c r="W699" s="390"/>
      <c r="X699" s="390"/>
      <c r="Y699" s="390"/>
    </row>
    <row r="700">
      <c r="A700" s="455"/>
      <c r="B700" s="456"/>
      <c r="C700" s="457"/>
      <c r="D700" s="456"/>
      <c r="E700" s="456"/>
      <c r="F700" s="456"/>
      <c r="G700" s="456"/>
      <c r="H700" s="458"/>
      <c r="I700" s="459"/>
      <c r="J700" s="390"/>
      <c r="K700" s="390"/>
      <c r="L700" s="390"/>
      <c r="M700" s="390"/>
      <c r="N700" s="390"/>
      <c r="O700" s="390"/>
      <c r="P700" s="390"/>
      <c r="Q700" s="390"/>
      <c r="R700" s="390"/>
      <c r="S700" s="390"/>
      <c r="T700" s="390"/>
      <c r="U700" s="390"/>
      <c r="V700" s="390"/>
      <c r="W700" s="390"/>
      <c r="X700" s="390"/>
      <c r="Y700" s="390"/>
    </row>
    <row r="701">
      <c r="A701" s="455"/>
      <c r="B701" s="456"/>
      <c r="C701" s="457"/>
      <c r="D701" s="456"/>
      <c r="E701" s="456"/>
      <c r="F701" s="456"/>
      <c r="G701" s="456"/>
      <c r="H701" s="458"/>
      <c r="I701" s="459"/>
      <c r="J701" s="390"/>
      <c r="K701" s="390"/>
      <c r="L701" s="390"/>
      <c r="M701" s="390"/>
      <c r="N701" s="390"/>
      <c r="O701" s="390"/>
      <c r="P701" s="390"/>
      <c r="Q701" s="390"/>
      <c r="R701" s="390"/>
      <c r="S701" s="390"/>
      <c r="T701" s="390"/>
      <c r="U701" s="390"/>
      <c r="V701" s="390"/>
      <c r="W701" s="390"/>
      <c r="X701" s="390"/>
      <c r="Y701" s="390"/>
    </row>
    <row r="702">
      <c r="A702" s="455"/>
      <c r="B702" s="456"/>
      <c r="C702" s="457"/>
      <c r="D702" s="456"/>
      <c r="E702" s="456"/>
      <c r="F702" s="456"/>
      <c r="G702" s="456"/>
      <c r="H702" s="458"/>
      <c r="I702" s="459"/>
      <c r="J702" s="390"/>
      <c r="K702" s="390"/>
      <c r="L702" s="390"/>
      <c r="M702" s="390"/>
      <c r="N702" s="390"/>
      <c r="O702" s="390"/>
      <c r="P702" s="390"/>
      <c r="Q702" s="390"/>
      <c r="R702" s="390"/>
      <c r="S702" s="390"/>
      <c r="T702" s="390"/>
      <c r="U702" s="390"/>
      <c r="V702" s="390"/>
      <c r="W702" s="390"/>
      <c r="X702" s="390"/>
      <c r="Y702" s="390"/>
    </row>
    <row r="703">
      <c r="A703" s="455"/>
      <c r="B703" s="456"/>
      <c r="C703" s="457"/>
      <c r="D703" s="456"/>
      <c r="E703" s="456"/>
      <c r="F703" s="456"/>
      <c r="G703" s="456"/>
      <c r="H703" s="458"/>
      <c r="I703" s="459"/>
      <c r="J703" s="390"/>
      <c r="K703" s="390"/>
      <c r="L703" s="390"/>
      <c r="M703" s="390"/>
      <c r="N703" s="390"/>
      <c r="O703" s="390"/>
      <c r="P703" s="390"/>
      <c r="Q703" s="390"/>
      <c r="R703" s="390"/>
      <c r="S703" s="390"/>
      <c r="T703" s="390"/>
      <c r="U703" s="390"/>
      <c r="V703" s="390"/>
      <c r="W703" s="390"/>
      <c r="X703" s="390"/>
      <c r="Y703" s="390"/>
    </row>
    <row r="704">
      <c r="A704" s="455"/>
      <c r="B704" s="456"/>
      <c r="C704" s="457"/>
      <c r="D704" s="456"/>
      <c r="E704" s="456"/>
      <c r="F704" s="456"/>
      <c r="G704" s="456"/>
      <c r="H704" s="458"/>
      <c r="I704" s="459"/>
      <c r="J704" s="390"/>
      <c r="K704" s="390"/>
      <c r="L704" s="390"/>
      <c r="M704" s="390"/>
      <c r="N704" s="390"/>
      <c r="O704" s="390"/>
      <c r="P704" s="390"/>
      <c r="Q704" s="390"/>
      <c r="R704" s="390"/>
      <c r="S704" s="390"/>
      <c r="T704" s="390"/>
      <c r="U704" s="390"/>
      <c r="V704" s="390"/>
      <c r="W704" s="390"/>
      <c r="X704" s="390"/>
      <c r="Y704" s="390"/>
    </row>
    <row r="705">
      <c r="A705" s="455"/>
      <c r="B705" s="456"/>
      <c r="C705" s="457"/>
      <c r="D705" s="456"/>
      <c r="E705" s="456"/>
      <c r="F705" s="456"/>
      <c r="G705" s="456"/>
      <c r="H705" s="458"/>
      <c r="I705" s="459"/>
      <c r="J705" s="390"/>
      <c r="K705" s="390"/>
      <c r="L705" s="390"/>
      <c r="M705" s="390"/>
      <c r="N705" s="390"/>
      <c r="O705" s="390"/>
      <c r="P705" s="390"/>
      <c r="Q705" s="390"/>
      <c r="R705" s="390"/>
      <c r="S705" s="390"/>
      <c r="T705" s="390"/>
      <c r="U705" s="390"/>
      <c r="V705" s="390"/>
      <c r="W705" s="390"/>
      <c r="X705" s="390"/>
      <c r="Y705" s="390"/>
    </row>
    <row r="706">
      <c r="A706" s="455"/>
      <c r="B706" s="456"/>
      <c r="C706" s="457"/>
      <c r="D706" s="456"/>
      <c r="E706" s="456"/>
      <c r="F706" s="456"/>
      <c r="G706" s="456"/>
      <c r="H706" s="458"/>
      <c r="I706" s="459"/>
      <c r="J706" s="390"/>
      <c r="K706" s="390"/>
      <c r="L706" s="390"/>
      <c r="M706" s="390"/>
      <c r="N706" s="390"/>
      <c r="O706" s="390"/>
      <c r="P706" s="390"/>
      <c r="Q706" s="390"/>
      <c r="R706" s="390"/>
      <c r="S706" s="390"/>
      <c r="T706" s="390"/>
      <c r="U706" s="390"/>
      <c r="V706" s="390"/>
      <c r="W706" s="390"/>
      <c r="X706" s="390"/>
      <c r="Y706" s="390"/>
    </row>
    <row r="707">
      <c r="A707" s="455"/>
      <c r="B707" s="456"/>
      <c r="C707" s="457"/>
      <c r="D707" s="456"/>
      <c r="E707" s="456"/>
      <c r="F707" s="456"/>
      <c r="G707" s="456"/>
      <c r="H707" s="458"/>
      <c r="I707" s="459"/>
      <c r="J707" s="390"/>
      <c r="K707" s="390"/>
      <c r="L707" s="390"/>
      <c r="M707" s="390"/>
      <c r="N707" s="390"/>
      <c r="O707" s="390"/>
      <c r="P707" s="390"/>
      <c r="Q707" s="390"/>
      <c r="R707" s="390"/>
      <c r="S707" s="390"/>
      <c r="T707" s="390"/>
      <c r="U707" s="390"/>
      <c r="V707" s="390"/>
      <c r="W707" s="390"/>
      <c r="X707" s="390"/>
      <c r="Y707" s="390"/>
    </row>
    <row r="708">
      <c r="A708" s="455"/>
      <c r="B708" s="456"/>
      <c r="C708" s="457"/>
      <c r="D708" s="456"/>
      <c r="E708" s="456"/>
      <c r="F708" s="456"/>
      <c r="G708" s="456"/>
      <c r="H708" s="458"/>
      <c r="I708" s="459"/>
      <c r="J708" s="390"/>
      <c r="K708" s="390"/>
      <c r="L708" s="390"/>
      <c r="M708" s="390"/>
      <c r="N708" s="390"/>
      <c r="O708" s="390"/>
      <c r="P708" s="390"/>
      <c r="Q708" s="390"/>
      <c r="R708" s="390"/>
      <c r="S708" s="390"/>
      <c r="T708" s="390"/>
      <c r="U708" s="390"/>
      <c r="V708" s="390"/>
      <c r="W708" s="390"/>
      <c r="X708" s="390"/>
      <c r="Y708" s="390"/>
    </row>
    <row r="709">
      <c r="A709" s="455"/>
      <c r="B709" s="456"/>
      <c r="C709" s="457"/>
      <c r="D709" s="456"/>
      <c r="E709" s="456"/>
      <c r="F709" s="456"/>
      <c r="G709" s="456"/>
      <c r="H709" s="458"/>
      <c r="I709" s="459"/>
      <c r="J709" s="390"/>
      <c r="K709" s="390"/>
      <c r="L709" s="390"/>
      <c r="M709" s="390"/>
      <c r="N709" s="390"/>
      <c r="O709" s="390"/>
      <c r="P709" s="390"/>
      <c r="Q709" s="390"/>
      <c r="R709" s="390"/>
      <c r="S709" s="390"/>
      <c r="T709" s="390"/>
      <c r="U709" s="390"/>
      <c r="V709" s="390"/>
      <c r="W709" s="390"/>
      <c r="X709" s="390"/>
      <c r="Y709" s="390"/>
    </row>
    <row r="710">
      <c r="A710" s="455"/>
      <c r="B710" s="456"/>
      <c r="C710" s="457"/>
      <c r="D710" s="456"/>
      <c r="E710" s="456"/>
      <c r="F710" s="456"/>
      <c r="G710" s="456"/>
      <c r="H710" s="458"/>
      <c r="I710" s="459"/>
      <c r="J710" s="390"/>
      <c r="K710" s="390"/>
      <c r="L710" s="390"/>
      <c r="M710" s="390"/>
      <c r="N710" s="390"/>
      <c r="O710" s="390"/>
      <c r="P710" s="390"/>
      <c r="Q710" s="390"/>
      <c r="R710" s="390"/>
      <c r="S710" s="390"/>
      <c r="T710" s="390"/>
      <c r="U710" s="390"/>
      <c r="V710" s="390"/>
      <c r="W710" s="390"/>
      <c r="X710" s="390"/>
      <c r="Y710" s="390"/>
    </row>
    <row r="711">
      <c r="A711" s="455"/>
      <c r="B711" s="456"/>
      <c r="C711" s="457"/>
      <c r="D711" s="456"/>
      <c r="E711" s="456"/>
      <c r="F711" s="456"/>
      <c r="G711" s="456"/>
      <c r="H711" s="458"/>
      <c r="I711" s="459"/>
      <c r="J711" s="390"/>
      <c r="K711" s="390"/>
      <c r="L711" s="390"/>
      <c r="M711" s="390"/>
      <c r="N711" s="390"/>
      <c r="O711" s="390"/>
      <c r="P711" s="390"/>
      <c r="Q711" s="390"/>
      <c r="R711" s="390"/>
      <c r="S711" s="390"/>
      <c r="T711" s="390"/>
      <c r="U711" s="390"/>
      <c r="V711" s="390"/>
      <c r="W711" s="390"/>
      <c r="X711" s="390"/>
      <c r="Y711" s="390"/>
    </row>
    <row r="712">
      <c r="A712" s="455"/>
      <c r="B712" s="456"/>
      <c r="C712" s="457"/>
      <c r="D712" s="456"/>
      <c r="E712" s="456"/>
      <c r="F712" s="456"/>
      <c r="G712" s="456"/>
      <c r="H712" s="458"/>
      <c r="I712" s="459"/>
      <c r="J712" s="390"/>
      <c r="K712" s="390"/>
      <c r="L712" s="390"/>
      <c r="M712" s="390"/>
      <c r="N712" s="390"/>
      <c r="O712" s="390"/>
      <c r="P712" s="390"/>
      <c r="Q712" s="390"/>
      <c r="R712" s="390"/>
      <c r="S712" s="390"/>
      <c r="T712" s="390"/>
      <c r="U712" s="390"/>
      <c r="V712" s="390"/>
      <c r="W712" s="390"/>
      <c r="X712" s="390"/>
      <c r="Y712" s="390"/>
    </row>
    <row r="713">
      <c r="A713" s="455"/>
      <c r="B713" s="456"/>
      <c r="C713" s="457"/>
      <c r="D713" s="456"/>
      <c r="E713" s="456"/>
      <c r="F713" s="456"/>
      <c r="G713" s="456"/>
      <c r="H713" s="458"/>
      <c r="I713" s="459"/>
      <c r="J713" s="390"/>
      <c r="K713" s="390"/>
      <c r="L713" s="390"/>
      <c r="M713" s="390"/>
      <c r="N713" s="390"/>
      <c r="O713" s="390"/>
      <c r="P713" s="390"/>
      <c r="Q713" s="390"/>
      <c r="R713" s="390"/>
      <c r="S713" s="390"/>
      <c r="T713" s="390"/>
      <c r="U713" s="390"/>
      <c r="V713" s="390"/>
      <c r="W713" s="390"/>
      <c r="X713" s="390"/>
      <c r="Y713" s="390"/>
    </row>
    <row r="714">
      <c r="A714" s="455"/>
      <c r="B714" s="456"/>
      <c r="C714" s="457"/>
      <c r="D714" s="456"/>
      <c r="E714" s="456"/>
      <c r="F714" s="456"/>
      <c r="G714" s="456"/>
      <c r="H714" s="458"/>
      <c r="I714" s="459"/>
      <c r="J714" s="390"/>
      <c r="K714" s="390"/>
      <c r="L714" s="390"/>
      <c r="M714" s="390"/>
      <c r="N714" s="390"/>
      <c r="O714" s="390"/>
      <c r="P714" s="390"/>
      <c r="Q714" s="390"/>
      <c r="R714" s="390"/>
      <c r="S714" s="390"/>
      <c r="T714" s="390"/>
      <c r="U714" s="390"/>
      <c r="V714" s="390"/>
      <c r="W714" s="390"/>
      <c r="X714" s="390"/>
      <c r="Y714" s="390"/>
    </row>
    <row r="715">
      <c r="A715" s="455"/>
      <c r="B715" s="456"/>
      <c r="C715" s="457"/>
      <c r="D715" s="456"/>
      <c r="E715" s="456"/>
      <c r="F715" s="456"/>
      <c r="G715" s="456"/>
      <c r="H715" s="458"/>
      <c r="I715" s="459"/>
      <c r="J715" s="390"/>
      <c r="K715" s="390"/>
      <c r="L715" s="390"/>
      <c r="M715" s="390"/>
      <c r="N715" s="390"/>
      <c r="O715" s="390"/>
      <c r="P715" s="390"/>
      <c r="Q715" s="390"/>
      <c r="R715" s="390"/>
      <c r="S715" s="390"/>
      <c r="T715" s="390"/>
      <c r="U715" s="390"/>
      <c r="V715" s="390"/>
      <c r="W715" s="390"/>
      <c r="X715" s="390"/>
      <c r="Y715" s="390"/>
    </row>
    <row r="716">
      <c r="A716" s="455"/>
      <c r="B716" s="456"/>
      <c r="C716" s="457"/>
      <c r="D716" s="456"/>
      <c r="E716" s="456"/>
      <c r="F716" s="456"/>
      <c r="G716" s="456"/>
      <c r="H716" s="458"/>
      <c r="I716" s="459"/>
      <c r="J716" s="390"/>
      <c r="K716" s="390"/>
      <c r="L716" s="390"/>
      <c r="M716" s="390"/>
      <c r="N716" s="390"/>
      <c r="O716" s="390"/>
      <c r="P716" s="390"/>
      <c r="Q716" s="390"/>
      <c r="R716" s="390"/>
      <c r="S716" s="390"/>
      <c r="T716" s="390"/>
      <c r="U716" s="390"/>
      <c r="V716" s="390"/>
      <c r="W716" s="390"/>
      <c r="X716" s="390"/>
      <c r="Y716" s="390"/>
    </row>
    <row r="717">
      <c r="A717" s="455"/>
      <c r="B717" s="456"/>
      <c r="C717" s="457"/>
      <c r="D717" s="456"/>
      <c r="E717" s="456"/>
      <c r="F717" s="456"/>
      <c r="G717" s="456"/>
      <c r="H717" s="458"/>
      <c r="I717" s="459"/>
      <c r="J717" s="390"/>
      <c r="K717" s="390"/>
      <c r="L717" s="390"/>
      <c r="M717" s="390"/>
      <c r="N717" s="390"/>
      <c r="O717" s="390"/>
      <c r="P717" s="390"/>
      <c r="Q717" s="390"/>
      <c r="R717" s="390"/>
      <c r="S717" s="390"/>
      <c r="T717" s="390"/>
      <c r="U717" s="390"/>
      <c r="V717" s="390"/>
      <c r="W717" s="390"/>
      <c r="X717" s="390"/>
      <c r="Y717" s="390"/>
    </row>
    <row r="718">
      <c r="A718" s="455"/>
      <c r="B718" s="456"/>
      <c r="C718" s="457"/>
      <c r="D718" s="456"/>
      <c r="E718" s="456"/>
      <c r="F718" s="456"/>
      <c r="G718" s="456"/>
      <c r="H718" s="458"/>
      <c r="I718" s="459"/>
      <c r="J718" s="390"/>
      <c r="K718" s="390"/>
      <c r="L718" s="390"/>
      <c r="M718" s="390"/>
      <c r="N718" s="390"/>
      <c r="O718" s="390"/>
      <c r="P718" s="390"/>
      <c r="Q718" s="390"/>
      <c r="R718" s="390"/>
      <c r="S718" s="390"/>
      <c r="T718" s="390"/>
      <c r="U718" s="390"/>
      <c r="V718" s="390"/>
      <c r="W718" s="390"/>
      <c r="X718" s="390"/>
      <c r="Y718" s="390"/>
    </row>
    <row r="719">
      <c r="A719" s="455"/>
      <c r="B719" s="456"/>
      <c r="C719" s="457"/>
      <c r="D719" s="456"/>
      <c r="E719" s="456"/>
      <c r="F719" s="456"/>
      <c r="G719" s="456"/>
      <c r="H719" s="458"/>
      <c r="I719" s="459"/>
      <c r="J719" s="390"/>
      <c r="K719" s="390"/>
      <c r="L719" s="390"/>
      <c r="M719" s="390"/>
      <c r="N719" s="390"/>
      <c r="O719" s="390"/>
      <c r="P719" s="390"/>
      <c r="Q719" s="390"/>
      <c r="R719" s="390"/>
      <c r="S719" s="390"/>
      <c r="T719" s="390"/>
      <c r="U719" s="390"/>
      <c r="V719" s="390"/>
      <c r="W719" s="390"/>
      <c r="X719" s="390"/>
      <c r="Y719" s="390"/>
    </row>
    <row r="720">
      <c r="A720" s="455"/>
      <c r="B720" s="456"/>
      <c r="C720" s="457"/>
      <c r="D720" s="456"/>
      <c r="E720" s="456"/>
      <c r="F720" s="456"/>
      <c r="G720" s="456"/>
      <c r="H720" s="458"/>
      <c r="I720" s="459"/>
      <c r="J720" s="390"/>
      <c r="K720" s="390"/>
      <c r="L720" s="390"/>
      <c r="M720" s="390"/>
      <c r="N720" s="390"/>
      <c r="O720" s="390"/>
      <c r="P720" s="390"/>
      <c r="Q720" s="390"/>
      <c r="R720" s="390"/>
      <c r="S720" s="390"/>
      <c r="T720" s="390"/>
      <c r="U720" s="390"/>
      <c r="V720" s="390"/>
      <c r="W720" s="390"/>
      <c r="X720" s="390"/>
      <c r="Y720" s="390"/>
    </row>
    <row r="721">
      <c r="A721" s="455"/>
      <c r="B721" s="456"/>
      <c r="C721" s="457"/>
      <c r="D721" s="456"/>
      <c r="E721" s="456"/>
      <c r="F721" s="456"/>
      <c r="G721" s="456"/>
      <c r="H721" s="458"/>
      <c r="I721" s="459"/>
      <c r="J721" s="390"/>
      <c r="K721" s="390"/>
      <c r="L721" s="390"/>
      <c r="M721" s="390"/>
      <c r="N721" s="390"/>
      <c r="O721" s="390"/>
      <c r="P721" s="390"/>
      <c r="Q721" s="390"/>
      <c r="R721" s="390"/>
      <c r="S721" s="390"/>
      <c r="T721" s="390"/>
      <c r="U721" s="390"/>
      <c r="V721" s="390"/>
      <c r="W721" s="390"/>
      <c r="X721" s="390"/>
      <c r="Y721" s="390"/>
    </row>
    <row r="722">
      <c r="A722" s="455"/>
      <c r="B722" s="456"/>
      <c r="C722" s="457"/>
      <c r="D722" s="456"/>
      <c r="E722" s="456"/>
      <c r="F722" s="456"/>
      <c r="G722" s="456"/>
      <c r="H722" s="458"/>
      <c r="I722" s="459"/>
      <c r="J722" s="390"/>
      <c r="K722" s="390"/>
      <c r="L722" s="390"/>
      <c r="M722" s="390"/>
      <c r="N722" s="390"/>
      <c r="O722" s="390"/>
      <c r="P722" s="390"/>
      <c r="Q722" s="390"/>
      <c r="R722" s="390"/>
      <c r="S722" s="390"/>
      <c r="T722" s="390"/>
      <c r="U722" s="390"/>
      <c r="V722" s="390"/>
      <c r="W722" s="390"/>
      <c r="X722" s="390"/>
      <c r="Y722" s="390"/>
    </row>
    <row r="723">
      <c r="A723" s="455"/>
      <c r="B723" s="456"/>
      <c r="C723" s="457"/>
      <c r="D723" s="456"/>
      <c r="E723" s="456"/>
      <c r="F723" s="456"/>
      <c r="G723" s="456"/>
      <c r="H723" s="458"/>
      <c r="I723" s="459"/>
      <c r="J723" s="390"/>
      <c r="K723" s="390"/>
      <c r="L723" s="390"/>
      <c r="M723" s="390"/>
      <c r="N723" s="390"/>
      <c r="O723" s="390"/>
      <c r="P723" s="390"/>
      <c r="Q723" s="390"/>
      <c r="R723" s="390"/>
      <c r="S723" s="390"/>
      <c r="T723" s="390"/>
      <c r="U723" s="390"/>
      <c r="V723" s="390"/>
      <c r="W723" s="390"/>
      <c r="X723" s="390"/>
      <c r="Y723" s="390"/>
    </row>
    <row r="724">
      <c r="A724" s="455"/>
      <c r="B724" s="456"/>
      <c r="C724" s="457"/>
      <c r="D724" s="456"/>
      <c r="E724" s="456"/>
      <c r="F724" s="456"/>
      <c r="G724" s="456"/>
      <c r="H724" s="458"/>
      <c r="I724" s="459"/>
      <c r="J724" s="390"/>
      <c r="K724" s="390"/>
      <c r="L724" s="390"/>
      <c r="M724" s="390"/>
      <c r="N724" s="390"/>
      <c r="O724" s="390"/>
      <c r="P724" s="390"/>
      <c r="Q724" s="390"/>
      <c r="R724" s="390"/>
      <c r="S724" s="390"/>
      <c r="T724" s="390"/>
      <c r="U724" s="390"/>
      <c r="V724" s="390"/>
      <c r="W724" s="390"/>
      <c r="X724" s="390"/>
      <c r="Y724" s="390"/>
    </row>
    <row r="725">
      <c r="A725" s="455"/>
      <c r="B725" s="456"/>
      <c r="C725" s="457"/>
      <c r="D725" s="456"/>
      <c r="E725" s="456"/>
      <c r="F725" s="456"/>
      <c r="G725" s="456"/>
      <c r="H725" s="458"/>
      <c r="I725" s="459"/>
      <c r="J725" s="390"/>
      <c r="K725" s="390"/>
      <c r="L725" s="390"/>
      <c r="M725" s="390"/>
      <c r="N725" s="390"/>
      <c r="O725" s="390"/>
      <c r="P725" s="390"/>
      <c r="Q725" s="390"/>
      <c r="R725" s="390"/>
      <c r="S725" s="390"/>
      <c r="T725" s="390"/>
      <c r="U725" s="390"/>
      <c r="V725" s="390"/>
      <c r="W725" s="390"/>
      <c r="X725" s="390"/>
      <c r="Y725" s="390"/>
    </row>
    <row r="726">
      <c r="A726" s="455"/>
      <c r="B726" s="456"/>
      <c r="C726" s="457"/>
      <c r="D726" s="456"/>
      <c r="E726" s="456"/>
      <c r="F726" s="456"/>
      <c r="G726" s="456"/>
      <c r="H726" s="458"/>
      <c r="I726" s="459"/>
      <c r="J726" s="390"/>
      <c r="K726" s="390"/>
      <c r="L726" s="390"/>
      <c r="M726" s="390"/>
      <c r="N726" s="390"/>
      <c r="O726" s="390"/>
      <c r="P726" s="390"/>
      <c r="Q726" s="390"/>
      <c r="R726" s="390"/>
      <c r="S726" s="390"/>
      <c r="T726" s="390"/>
      <c r="U726" s="390"/>
      <c r="V726" s="390"/>
      <c r="W726" s="390"/>
      <c r="X726" s="390"/>
      <c r="Y726" s="390"/>
    </row>
    <row r="727">
      <c r="A727" s="455"/>
      <c r="B727" s="456"/>
      <c r="C727" s="457"/>
      <c r="D727" s="456"/>
      <c r="E727" s="456"/>
      <c r="F727" s="456"/>
      <c r="G727" s="456"/>
      <c r="H727" s="458"/>
      <c r="I727" s="459"/>
      <c r="J727" s="390"/>
      <c r="K727" s="390"/>
      <c r="L727" s="390"/>
      <c r="M727" s="390"/>
      <c r="N727" s="390"/>
      <c r="O727" s="390"/>
      <c r="P727" s="390"/>
      <c r="Q727" s="390"/>
      <c r="R727" s="390"/>
      <c r="S727" s="390"/>
      <c r="T727" s="390"/>
      <c r="U727" s="390"/>
      <c r="V727" s="390"/>
      <c r="W727" s="390"/>
      <c r="X727" s="390"/>
      <c r="Y727" s="390"/>
    </row>
    <row r="728">
      <c r="A728" s="455"/>
      <c r="B728" s="456"/>
      <c r="C728" s="457"/>
      <c r="D728" s="456"/>
      <c r="E728" s="456"/>
      <c r="F728" s="456"/>
      <c r="G728" s="456"/>
      <c r="H728" s="458"/>
      <c r="I728" s="459"/>
      <c r="J728" s="390"/>
      <c r="K728" s="390"/>
      <c r="L728" s="390"/>
      <c r="M728" s="390"/>
      <c r="N728" s="390"/>
      <c r="O728" s="390"/>
      <c r="P728" s="390"/>
      <c r="Q728" s="390"/>
      <c r="R728" s="390"/>
      <c r="S728" s="390"/>
      <c r="T728" s="390"/>
      <c r="U728" s="390"/>
      <c r="V728" s="390"/>
      <c r="W728" s="390"/>
      <c r="X728" s="390"/>
      <c r="Y728" s="390"/>
    </row>
    <row r="729">
      <c r="A729" s="455"/>
      <c r="B729" s="456"/>
      <c r="C729" s="457"/>
      <c r="D729" s="456"/>
      <c r="E729" s="456"/>
      <c r="F729" s="456"/>
      <c r="G729" s="456"/>
      <c r="H729" s="458"/>
      <c r="I729" s="459"/>
      <c r="J729" s="390"/>
      <c r="K729" s="390"/>
      <c r="L729" s="390"/>
      <c r="M729" s="390"/>
      <c r="N729" s="390"/>
      <c r="O729" s="390"/>
      <c r="P729" s="390"/>
      <c r="Q729" s="390"/>
      <c r="R729" s="390"/>
      <c r="S729" s="390"/>
      <c r="T729" s="390"/>
      <c r="U729" s="390"/>
      <c r="V729" s="390"/>
      <c r="W729" s="390"/>
      <c r="X729" s="390"/>
      <c r="Y729" s="390"/>
    </row>
    <row r="730">
      <c r="A730" s="455"/>
      <c r="B730" s="456"/>
      <c r="C730" s="457"/>
      <c r="D730" s="456"/>
      <c r="E730" s="456"/>
      <c r="F730" s="456"/>
      <c r="G730" s="456"/>
      <c r="H730" s="458"/>
      <c r="I730" s="459"/>
      <c r="J730" s="390"/>
      <c r="K730" s="390"/>
      <c r="L730" s="390"/>
      <c r="M730" s="390"/>
      <c r="N730" s="390"/>
      <c r="O730" s="390"/>
      <c r="P730" s="390"/>
      <c r="Q730" s="390"/>
      <c r="R730" s="390"/>
      <c r="S730" s="390"/>
      <c r="T730" s="390"/>
      <c r="U730" s="390"/>
      <c r="V730" s="390"/>
      <c r="W730" s="390"/>
      <c r="X730" s="390"/>
      <c r="Y730" s="390"/>
    </row>
    <row r="731">
      <c r="A731" s="455"/>
      <c r="B731" s="456"/>
      <c r="C731" s="457"/>
      <c r="D731" s="456"/>
      <c r="E731" s="456"/>
      <c r="F731" s="456"/>
      <c r="G731" s="456"/>
      <c r="H731" s="458"/>
      <c r="I731" s="459"/>
      <c r="J731" s="390"/>
      <c r="K731" s="390"/>
      <c r="L731" s="390"/>
      <c r="M731" s="390"/>
      <c r="N731" s="390"/>
      <c r="O731" s="390"/>
      <c r="P731" s="390"/>
      <c r="Q731" s="390"/>
      <c r="R731" s="390"/>
      <c r="S731" s="390"/>
      <c r="T731" s="390"/>
      <c r="U731" s="390"/>
      <c r="V731" s="390"/>
      <c r="W731" s="390"/>
      <c r="X731" s="390"/>
      <c r="Y731" s="390"/>
    </row>
    <row r="732">
      <c r="A732" s="455"/>
      <c r="B732" s="456"/>
      <c r="C732" s="457"/>
      <c r="D732" s="456"/>
      <c r="E732" s="456"/>
      <c r="F732" s="456"/>
      <c r="G732" s="456"/>
      <c r="H732" s="458"/>
      <c r="I732" s="459"/>
      <c r="J732" s="390"/>
      <c r="K732" s="390"/>
      <c r="L732" s="390"/>
      <c r="M732" s="390"/>
      <c r="N732" s="390"/>
      <c r="O732" s="390"/>
      <c r="P732" s="390"/>
      <c r="Q732" s="390"/>
      <c r="R732" s="390"/>
      <c r="S732" s="390"/>
      <c r="T732" s="390"/>
      <c r="U732" s="390"/>
      <c r="V732" s="390"/>
      <c r="W732" s="390"/>
      <c r="X732" s="390"/>
      <c r="Y732" s="390"/>
    </row>
    <row r="733">
      <c r="A733" s="455"/>
      <c r="B733" s="456"/>
      <c r="C733" s="457"/>
      <c r="D733" s="456"/>
      <c r="E733" s="456"/>
      <c r="F733" s="456"/>
      <c r="G733" s="456"/>
      <c r="H733" s="458"/>
      <c r="I733" s="459"/>
      <c r="J733" s="390"/>
      <c r="K733" s="390"/>
      <c r="L733" s="390"/>
      <c r="M733" s="390"/>
      <c r="N733" s="390"/>
      <c r="O733" s="390"/>
      <c r="P733" s="390"/>
      <c r="Q733" s="390"/>
      <c r="R733" s="390"/>
      <c r="S733" s="390"/>
      <c r="T733" s="390"/>
      <c r="U733" s="390"/>
      <c r="V733" s="390"/>
      <c r="W733" s="390"/>
      <c r="X733" s="390"/>
      <c r="Y733" s="390"/>
    </row>
    <row r="734">
      <c r="A734" s="455"/>
      <c r="B734" s="456"/>
      <c r="C734" s="457"/>
      <c r="D734" s="456"/>
      <c r="E734" s="456"/>
      <c r="F734" s="456"/>
      <c r="G734" s="456"/>
      <c r="H734" s="458"/>
      <c r="I734" s="459"/>
      <c r="J734" s="390"/>
      <c r="K734" s="390"/>
      <c r="L734" s="390"/>
      <c r="M734" s="390"/>
      <c r="N734" s="390"/>
      <c r="O734" s="390"/>
      <c r="P734" s="390"/>
      <c r="Q734" s="390"/>
      <c r="R734" s="390"/>
      <c r="S734" s="390"/>
      <c r="T734" s="390"/>
      <c r="U734" s="390"/>
      <c r="V734" s="390"/>
      <c r="W734" s="390"/>
      <c r="X734" s="390"/>
      <c r="Y734" s="390"/>
    </row>
    <row r="735">
      <c r="A735" s="455"/>
      <c r="B735" s="456"/>
      <c r="C735" s="457"/>
      <c r="D735" s="456"/>
      <c r="E735" s="456"/>
      <c r="F735" s="456"/>
      <c r="G735" s="456"/>
      <c r="H735" s="458"/>
      <c r="I735" s="459"/>
      <c r="J735" s="390"/>
      <c r="K735" s="390"/>
      <c r="L735" s="390"/>
      <c r="M735" s="390"/>
      <c r="N735" s="390"/>
      <c r="O735" s="390"/>
      <c r="P735" s="390"/>
      <c r="Q735" s="390"/>
      <c r="R735" s="390"/>
      <c r="S735" s="390"/>
      <c r="T735" s="390"/>
      <c r="U735" s="390"/>
      <c r="V735" s="390"/>
      <c r="W735" s="390"/>
      <c r="X735" s="390"/>
      <c r="Y735" s="390"/>
    </row>
    <row r="736">
      <c r="A736" s="455"/>
      <c r="B736" s="456"/>
      <c r="C736" s="457"/>
      <c r="D736" s="456"/>
      <c r="E736" s="456"/>
      <c r="F736" s="456"/>
      <c r="G736" s="456"/>
      <c r="H736" s="458"/>
      <c r="I736" s="459"/>
      <c r="J736" s="390"/>
      <c r="K736" s="390"/>
      <c r="L736" s="390"/>
      <c r="M736" s="390"/>
      <c r="N736" s="390"/>
      <c r="O736" s="390"/>
      <c r="P736" s="390"/>
      <c r="Q736" s="390"/>
      <c r="R736" s="390"/>
      <c r="S736" s="390"/>
      <c r="T736" s="390"/>
      <c r="U736" s="390"/>
      <c r="V736" s="390"/>
      <c r="W736" s="390"/>
      <c r="X736" s="390"/>
      <c r="Y736" s="390"/>
    </row>
    <row r="737">
      <c r="A737" s="455"/>
      <c r="B737" s="456"/>
      <c r="C737" s="457"/>
      <c r="D737" s="456"/>
      <c r="E737" s="456"/>
      <c r="F737" s="456"/>
      <c r="G737" s="456"/>
      <c r="H737" s="458"/>
      <c r="I737" s="459"/>
      <c r="J737" s="390"/>
      <c r="K737" s="390"/>
      <c r="L737" s="390"/>
      <c r="M737" s="390"/>
      <c r="N737" s="390"/>
      <c r="O737" s="390"/>
      <c r="P737" s="390"/>
      <c r="Q737" s="390"/>
      <c r="R737" s="390"/>
      <c r="S737" s="390"/>
      <c r="T737" s="390"/>
      <c r="U737" s="390"/>
      <c r="V737" s="390"/>
      <c r="W737" s="390"/>
      <c r="X737" s="390"/>
      <c r="Y737" s="390"/>
    </row>
    <row r="738">
      <c r="A738" s="455"/>
      <c r="B738" s="456"/>
      <c r="C738" s="457"/>
      <c r="D738" s="456"/>
      <c r="E738" s="456"/>
      <c r="F738" s="456"/>
      <c r="G738" s="456"/>
      <c r="H738" s="458"/>
      <c r="I738" s="459"/>
      <c r="J738" s="390"/>
      <c r="K738" s="390"/>
      <c r="L738" s="390"/>
      <c r="M738" s="390"/>
      <c r="N738" s="390"/>
      <c r="O738" s="390"/>
      <c r="P738" s="390"/>
      <c r="Q738" s="390"/>
      <c r="R738" s="390"/>
      <c r="S738" s="390"/>
      <c r="T738" s="390"/>
      <c r="U738" s="390"/>
      <c r="V738" s="390"/>
      <c r="W738" s="390"/>
      <c r="X738" s="390"/>
      <c r="Y738" s="390"/>
    </row>
    <row r="739">
      <c r="A739" s="455"/>
      <c r="B739" s="456"/>
      <c r="C739" s="457"/>
      <c r="D739" s="456"/>
      <c r="E739" s="456"/>
      <c r="F739" s="456"/>
      <c r="G739" s="456"/>
      <c r="H739" s="458"/>
      <c r="I739" s="459"/>
      <c r="J739" s="390"/>
      <c r="K739" s="390"/>
      <c r="L739" s="390"/>
      <c r="M739" s="390"/>
      <c r="N739" s="390"/>
      <c r="O739" s="390"/>
      <c r="P739" s="390"/>
      <c r="Q739" s="390"/>
      <c r="R739" s="390"/>
      <c r="S739" s="390"/>
      <c r="T739" s="390"/>
      <c r="U739" s="390"/>
      <c r="V739" s="390"/>
      <c r="W739" s="390"/>
      <c r="X739" s="390"/>
      <c r="Y739" s="390"/>
    </row>
    <row r="740">
      <c r="A740" s="455"/>
      <c r="B740" s="456"/>
      <c r="C740" s="457"/>
      <c r="D740" s="456"/>
      <c r="E740" s="456"/>
      <c r="F740" s="456"/>
      <c r="G740" s="456"/>
      <c r="H740" s="458"/>
      <c r="I740" s="459"/>
      <c r="J740" s="390"/>
      <c r="K740" s="390"/>
      <c r="L740" s="390"/>
      <c r="M740" s="390"/>
      <c r="N740" s="390"/>
      <c r="O740" s="390"/>
      <c r="P740" s="390"/>
      <c r="Q740" s="390"/>
      <c r="R740" s="390"/>
      <c r="S740" s="390"/>
      <c r="T740" s="390"/>
      <c r="U740" s="390"/>
      <c r="V740" s="390"/>
      <c r="W740" s="390"/>
      <c r="X740" s="390"/>
      <c r="Y740" s="390"/>
    </row>
    <row r="741">
      <c r="A741" s="455"/>
      <c r="B741" s="456"/>
      <c r="C741" s="457"/>
      <c r="D741" s="456"/>
      <c r="E741" s="456"/>
      <c r="F741" s="456"/>
      <c r="G741" s="456"/>
      <c r="H741" s="458"/>
      <c r="I741" s="459"/>
      <c r="J741" s="390"/>
      <c r="K741" s="390"/>
      <c r="L741" s="390"/>
      <c r="M741" s="390"/>
      <c r="N741" s="390"/>
      <c r="O741" s="390"/>
      <c r="P741" s="390"/>
      <c r="Q741" s="390"/>
      <c r="R741" s="390"/>
      <c r="S741" s="390"/>
      <c r="T741" s="390"/>
      <c r="U741" s="390"/>
      <c r="V741" s="390"/>
      <c r="W741" s="390"/>
      <c r="X741" s="390"/>
      <c r="Y741" s="390"/>
    </row>
    <row r="742">
      <c r="A742" s="455"/>
      <c r="B742" s="456"/>
      <c r="C742" s="457"/>
      <c r="D742" s="456"/>
      <c r="E742" s="456"/>
      <c r="F742" s="456"/>
      <c r="G742" s="456"/>
      <c r="H742" s="458"/>
      <c r="I742" s="459"/>
      <c r="J742" s="390"/>
      <c r="K742" s="390"/>
      <c r="L742" s="390"/>
      <c r="M742" s="390"/>
      <c r="N742" s="390"/>
      <c r="O742" s="390"/>
      <c r="P742" s="390"/>
      <c r="Q742" s="390"/>
      <c r="R742" s="390"/>
      <c r="S742" s="390"/>
      <c r="T742" s="390"/>
      <c r="U742" s="390"/>
      <c r="V742" s="390"/>
      <c r="W742" s="390"/>
      <c r="X742" s="390"/>
      <c r="Y742" s="390"/>
    </row>
    <row r="743">
      <c r="A743" s="455"/>
      <c r="B743" s="456"/>
      <c r="C743" s="457"/>
      <c r="D743" s="456"/>
      <c r="E743" s="456"/>
      <c r="F743" s="456"/>
      <c r="G743" s="456"/>
      <c r="H743" s="458"/>
      <c r="I743" s="459"/>
      <c r="J743" s="390"/>
      <c r="K743" s="390"/>
      <c r="L743" s="390"/>
      <c r="M743" s="390"/>
      <c r="N743" s="390"/>
      <c r="O743" s="390"/>
      <c r="P743" s="390"/>
      <c r="Q743" s="390"/>
      <c r="R743" s="390"/>
      <c r="S743" s="390"/>
      <c r="T743" s="390"/>
      <c r="U743" s="390"/>
      <c r="V743" s="390"/>
      <c r="W743" s="390"/>
      <c r="X743" s="390"/>
      <c r="Y743" s="390"/>
    </row>
    <row r="744">
      <c r="A744" s="455"/>
      <c r="B744" s="456"/>
      <c r="C744" s="457"/>
      <c r="D744" s="456"/>
      <c r="E744" s="456"/>
      <c r="F744" s="456"/>
      <c r="G744" s="456"/>
      <c r="H744" s="458"/>
      <c r="I744" s="459"/>
      <c r="J744" s="390"/>
      <c r="K744" s="390"/>
      <c r="L744" s="390"/>
      <c r="M744" s="390"/>
      <c r="N744" s="390"/>
      <c r="O744" s="390"/>
      <c r="P744" s="390"/>
      <c r="Q744" s="390"/>
      <c r="R744" s="390"/>
      <c r="S744" s="390"/>
      <c r="T744" s="390"/>
      <c r="U744" s="390"/>
      <c r="V744" s="390"/>
      <c r="W744" s="390"/>
      <c r="X744" s="390"/>
      <c r="Y744" s="390"/>
    </row>
    <row r="745">
      <c r="A745" s="455"/>
      <c r="B745" s="456"/>
      <c r="C745" s="457"/>
      <c r="D745" s="456"/>
      <c r="E745" s="456"/>
      <c r="F745" s="456"/>
      <c r="G745" s="456"/>
      <c r="H745" s="458"/>
      <c r="I745" s="459"/>
      <c r="J745" s="390"/>
      <c r="K745" s="390"/>
      <c r="L745" s="390"/>
      <c r="M745" s="390"/>
      <c r="N745" s="390"/>
      <c r="O745" s="390"/>
      <c r="P745" s="390"/>
      <c r="Q745" s="390"/>
      <c r="R745" s="390"/>
      <c r="S745" s="390"/>
      <c r="T745" s="390"/>
      <c r="U745" s="390"/>
      <c r="V745" s="390"/>
      <c r="W745" s="390"/>
      <c r="X745" s="390"/>
      <c r="Y745" s="390"/>
    </row>
    <row r="746">
      <c r="A746" s="455"/>
      <c r="B746" s="456"/>
      <c r="C746" s="457"/>
      <c r="D746" s="456"/>
      <c r="E746" s="456"/>
      <c r="F746" s="456"/>
      <c r="G746" s="456"/>
      <c r="H746" s="458"/>
      <c r="I746" s="459"/>
      <c r="J746" s="390"/>
      <c r="K746" s="390"/>
      <c r="L746" s="390"/>
      <c r="M746" s="390"/>
      <c r="N746" s="390"/>
      <c r="O746" s="390"/>
      <c r="P746" s="390"/>
      <c r="Q746" s="390"/>
      <c r="R746" s="390"/>
      <c r="S746" s="390"/>
      <c r="T746" s="390"/>
      <c r="U746" s="390"/>
      <c r="V746" s="390"/>
      <c r="W746" s="390"/>
      <c r="X746" s="390"/>
      <c r="Y746" s="390"/>
    </row>
    <row r="747">
      <c r="A747" s="455"/>
      <c r="B747" s="456"/>
      <c r="C747" s="457"/>
      <c r="D747" s="456"/>
      <c r="E747" s="456"/>
      <c r="F747" s="456"/>
      <c r="G747" s="456"/>
      <c r="H747" s="458"/>
      <c r="I747" s="459"/>
      <c r="J747" s="390"/>
      <c r="K747" s="390"/>
      <c r="L747" s="390"/>
      <c r="M747" s="390"/>
      <c r="N747" s="390"/>
      <c r="O747" s="390"/>
      <c r="P747" s="390"/>
      <c r="Q747" s="390"/>
      <c r="R747" s="390"/>
      <c r="S747" s="390"/>
      <c r="T747" s="390"/>
      <c r="U747" s="390"/>
      <c r="V747" s="390"/>
      <c r="W747" s="390"/>
      <c r="X747" s="390"/>
      <c r="Y747" s="390"/>
    </row>
    <row r="748">
      <c r="A748" s="455"/>
      <c r="B748" s="456"/>
      <c r="C748" s="457"/>
      <c r="D748" s="456"/>
      <c r="E748" s="456"/>
      <c r="F748" s="456"/>
      <c r="G748" s="456"/>
      <c r="H748" s="458"/>
      <c r="I748" s="459"/>
      <c r="J748" s="390"/>
      <c r="K748" s="390"/>
      <c r="L748" s="390"/>
      <c r="M748" s="390"/>
      <c r="N748" s="390"/>
      <c r="O748" s="390"/>
      <c r="P748" s="390"/>
      <c r="Q748" s="390"/>
      <c r="R748" s="390"/>
      <c r="S748" s="390"/>
      <c r="T748" s="390"/>
      <c r="U748" s="390"/>
      <c r="V748" s="390"/>
      <c r="W748" s="390"/>
      <c r="X748" s="390"/>
      <c r="Y748" s="390"/>
    </row>
    <row r="749">
      <c r="A749" s="455"/>
      <c r="B749" s="456"/>
      <c r="C749" s="457"/>
      <c r="D749" s="456"/>
      <c r="E749" s="456"/>
      <c r="F749" s="456"/>
      <c r="G749" s="456"/>
      <c r="H749" s="458"/>
      <c r="I749" s="459"/>
      <c r="J749" s="390"/>
      <c r="K749" s="390"/>
      <c r="L749" s="390"/>
      <c r="M749" s="390"/>
      <c r="N749" s="390"/>
      <c r="O749" s="390"/>
      <c r="P749" s="390"/>
      <c r="Q749" s="390"/>
      <c r="R749" s="390"/>
      <c r="S749" s="390"/>
      <c r="T749" s="390"/>
      <c r="U749" s="390"/>
      <c r="V749" s="390"/>
      <c r="W749" s="390"/>
      <c r="X749" s="390"/>
      <c r="Y749" s="390"/>
    </row>
    <row r="750">
      <c r="A750" s="455"/>
      <c r="B750" s="456"/>
      <c r="C750" s="457"/>
      <c r="D750" s="456"/>
      <c r="E750" s="456"/>
      <c r="F750" s="456"/>
      <c r="G750" s="456"/>
      <c r="H750" s="458"/>
      <c r="I750" s="459"/>
      <c r="J750" s="390"/>
      <c r="K750" s="390"/>
      <c r="L750" s="390"/>
      <c r="M750" s="390"/>
      <c r="N750" s="390"/>
      <c r="O750" s="390"/>
      <c r="P750" s="390"/>
      <c r="Q750" s="390"/>
      <c r="R750" s="390"/>
      <c r="S750" s="390"/>
      <c r="T750" s="390"/>
      <c r="U750" s="390"/>
      <c r="V750" s="390"/>
      <c r="W750" s="390"/>
      <c r="X750" s="390"/>
      <c r="Y750" s="390"/>
    </row>
    <row r="751">
      <c r="A751" s="455"/>
      <c r="B751" s="456"/>
      <c r="C751" s="457"/>
      <c r="D751" s="456"/>
      <c r="E751" s="456"/>
      <c r="F751" s="456"/>
      <c r="G751" s="456"/>
      <c r="H751" s="458"/>
      <c r="I751" s="459"/>
      <c r="J751" s="390"/>
      <c r="K751" s="390"/>
      <c r="L751" s="390"/>
      <c r="M751" s="390"/>
      <c r="N751" s="390"/>
      <c r="O751" s="390"/>
      <c r="P751" s="390"/>
      <c r="Q751" s="390"/>
      <c r="R751" s="390"/>
      <c r="S751" s="390"/>
      <c r="T751" s="390"/>
      <c r="U751" s="390"/>
      <c r="V751" s="390"/>
      <c r="W751" s="390"/>
      <c r="X751" s="390"/>
      <c r="Y751" s="390"/>
    </row>
    <row r="752">
      <c r="A752" s="455"/>
      <c r="B752" s="456"/>
      <c r="C752" s="457"/>
      <c r="D752" s="456"/>
      <c r="E752" s="456"/>
      <c r="F752" s="456"/>
      <c r="G752" s="456"/>
      <c r="H752" s="458"/>
      <c r="I752" s="459"/>
      <c r="J752" s="390"/>
      <c r="K752" s="390"/>
      <c r="L752" s="390"/>
      <c r="M752" s="390"/>
      <c r="N752" s="390"/>
      <c r="O752" s="390"/>
      <c r="P752" s="390"/>
      <c r="Q752" s="390"/>
      <c r="R752" s="390"/>
      <c r="S752" s="390"/>
      <c r="T752" s="390"/>
      <c r="U752" s="390"/>
      <c r="V752" s="390"/>
      <c r="W752" s="390"/>
      <c r="X752" s="390"/>
      <c r="Y752" s="390"/>
    </row>
    <row r="753">
      <c r="A753" s="455"/>
      <c r="B753" s="456"/>
      <c r="C753" s="457"/>
      <c r="D753" s="456"/>
      <c r="E753" s="456"/>
      <c r="F753" s="456"/>
      <c r="G753" s="456"/>
      <c r="H753" s="458"/>
      <c r="I753" s="459"/>
      <c r="J753" s="390"/>
      <c r="K753" s="390"/>
      <c r="L753" s="390"/>
      <c r="M753" s="390"/>
      <c r="N753" s="390"/>
      <c r="O753" s="390"/>
      <c r="P753" s="390"/>
      <c r="Q753" s="390"/>
      <c r="R753" s="390"/>
      <c r="S753" s="390"/>
      <c r="T753" s="390"/>
      <c r="U753" s="390"/>
      <c r="V753" s="390"/>
      <c r="W753" s="390"/>
      <c r="X753" s="390"/>
      <c r="Y753" s="390"/>
    </row>
    <row r="754">
      <c r="A754" s="455"/>
      <c r="B754" s="456"/>
      <c r="C754" s="457"/>
      <c r="D754" s="456"/>
      <c r="E754" s="456"/>
      <c r="F754" s="456"/>
      <c r="G754" s="456"/>
      <c r="H754" s="458"/>
      <c r="I754" s="459"/>
      <c r="J754" s="390"/>
      <c r="K754" s="390"/>
      <c r="L754" s="390"/>
      <c r="M754" s="390"/>
      <c r="N754" s="390"/>
      <c r="O754" s="390"/>
      <c r="P754" s="390"/>
      <c r="Q754" s="390"/>
      <c r="R754" s="390"/>
      <c r="S754" s="390"/>
      <c r="T754" s="390"/>
      <c r="U754" s="390"/>
      <c r="V754" s="390"/>
      <c r="W754" s="390"/>
      <c r="X754" s="390"/>
      <c r="Y754" s="390"/>
    </row>
    <row r="755">
      <c r="A755" s="455"/>
      <c r="B755" s="456"/>
      <c r="C755" s="457"/>
      <c r="D755" s="456"/>
      <c r="E755" s="456"/>
      <c r="F755" s="456"/>
      <c r="G755" s="456"/>
      <c r="H755" s="458"/>
      <c r="I755" s="459"/>
      <c r="J755" s="390"/>
      <c r="K755" s="390"/>
      <c r="L755" s="390"/>
      <c r="M755" s="390"/>
      <c r="N755" s="390"/>
      <c r="O755" s="390"/>
      <c r="P755" s="390"/>
      <c r="Q755" s="390"/>
      <c r="R755" s="390"/>
      <c r="S755" s="390"/>
      <c r="T755" s="390"/>
      <c r="U755" s="390"/>
      <c r="V755" s="390"/>
      <c r="W755" s="390"/>
      <c r="X755" s="390"/>
      <c r="Y755" s="390"/>
    </row>
    <row r="756">
      <c r="A756" s="455"/>
      <c r="B756" s="456"/>
      <c r="C756" s="457"/>
      <c r="D756" s="456"/>
      <c r="E756" s="456"/>
      <c r="F756" s="456"/>
      <c r="G756" s="456"/>
      <c r="H756" s="458"/>
      <c r="I756" s="459"/>
      <c r="J756" s="390"/>
      <c r="K756" s="390"/>
      <c r="L756" s="390"/>
      <c r="M756" s="390"/>
      <c r="N756" s="390"/>
      <c r="O756" s="390"/>
      <c r="P756" s="390"/>
      <c r="Q756" s="390"/>
      <c r="R756" s="390"/>
      <c r="S756" s="390"/>
      <c r="T756" s="390"/>
      <c r="U756" s="390"/>
      <c r="V756" s="390"/>
      <c r="W756" s="390"/>
      <c r="X756" s="390"/>
      <c r="Y756" s="390"/>
    </row>
    <row r="757">
      <c r="A757" s="455"/>
      <c r="B757" s="456"/>
      <c r="C757" s="457"/>
      <c r="D757" s="456"/>
      <c r="E757" s="456"/>
      <c r="F757" s="456"/>
      <c r="G757" s="456"/>
      <c r="H757" s="458"/>
      <c r="I757" s="459"/>
      <c r="J757" s="390"/>
      <c r="K757" s="390"/>
      <c r="L757" s="390"/>
      <c r="M757" s="390"/>
      <c r="N757" s="390"/>
      <c r="O757" s="390"/>
      <c r="P757" s="390"/>
      <c r="Q757" s="390"/>
      <c r="R757" s="390"/>
      <c r="S757" s="390"/>
      <c r="T757" s="390"/>
      <c r="U757" s="390"/>
      <c r="V757" s="390"/>
      <c r="W757" s="390"/>
      <c r="X757" s="390"/>
      <c r="Y757" s="390"/>
    </row>
    <row r="758">
      <c r="A758" s="455"/>
      <c r="B758" s="456"/>
      <c r="C758" s="457"/>
      <c r="D758" s="456"/>
      <c r="E758" s="456"/>
      <c r="F758" s="456"/>
      <c r="G758" s="456"/>
      <c r="H758" s="458"/>
      <c r="I758" s="459"/>
      <c r="J758" s="390"/>
      <c r="K758" s="390"/>
      <c r="L758" s="390"/>
      <c r="M758" s="390"/>
      <c r="N758" s="390"/>
      <c r="O758" s="390"/>
      <c r="P758" s="390"/>
      <c r="Q758" s="390"/>
      <c r="R758" s="390"/>
      <c r="S758" s="390"/>
      <c r="T758" s="390"/>
      <c r="U758" s="390"/>
      <c r="V758" s="390"/>
      <c r="W758" s="390"/>
      <c r="X758" s="390"/>
      <c r="Y758" s="390"/>
    </row>
    <row r="759">
      <c r="A759" s="455"/>
      <c r="B759" s="456"/>
      <c r="C759" s="457"/>
      <c r="D759" s="456"/>
      <c r="E759" s="456"/>
      <c r="F759" s="456"/>
      <c r="G759" s="456"/>
      <c r="H759" s="458"/>
      <c r="I759" s="459"/>
      <c r="J759" s="390"/>
      <c r="K759" s="390"/>
      <c r="L759" s="390"/>
      <c r="M759" s="390"/>
      <c r="N759" s="390"/>
      <c r="O759" s="390"/>
      <c r="P759" s="390"/>
      <c r="Q759" s="390"/>
      <c r="R759" s="390"/>
      <c r="S759" s="390"/>
      <c r="T759" s="390"/>
      <c r="U759" s="390"/>
      <c r="V759" s="390"/>
      <c r="W759" s="390"/>
      <c r="X759" s="390"/>
      <c r="Y759" s="390"/>
    </row>
    <row r="760">
      <c r="A760" s="455"/>
      <c r="B760" s="456"/>
      <c r="C760" s="457"/>
      <c r="D760" s="456"/>
      <c r="E760" s="456"/>
      <c r="F760" s="456"/>
      <c r="G760" s="456"/>
      <c r="H760" s="458"/>
      <c r="I760" s="459"/>
      <c r="J760" s="390"/>
      <c r="K760" s="390"/>
      <c r="L760" s="390"/>
      <c r="M760" s="390"/>
      <c r="N760" s="390"/>
      <c r="O760" s="390"/>
      <c r="P760" s="390"/>
      <c r="Q760" s="390"/>
      <c r="R760" s="390"/>
      <c r="S760" s="390"/>
      <c r="T760" s="390"/>
      <c r="U760" s="390"/>
      <c r="V760" s="390"/>
      <c r="W760" s="390"/>
      <c r="X760" s="390"/>
      <c r="Y760" s="390"/>
    </row>
    <row r="761">
      <c r="A761" s="455"/>
      <c r="B761" s="456"/>
      <c r="C761" s="457"/>
      <c r="D761" s="456"/>
      <c r="E761" s="456"/>
      <c r="F761" s="456"/>
      <c r="G761" s="456"/>
      <c r="H761" s="458"/>
      <c r="I761" s="459"/>
      <c r="J761" s="390"/>
      <c r="K761" s="390"/>
      <c r="L761" s="390"/>
      <c r="M761" s="390"/>
      <c r="N761" s="390"/>
      <c r="O761" s="390"/>
      <c r="P761" s="390"/>
      <c r="Q761" s="390"/>
      <c r="R761" s="390"/>
      <c r="S761" s="390"/>
      <c r="T761" s="390"/>
      <c r="U761" s="390"/>
      <c r="V761" s="390"/>
      <c r="W761" s="390"/>
      <c r="X761" s="390"/>
      <c r="Y761" s="390"/>
    </row>
    <row r="762">
      <c r="A762" s="455"/>
      <c r="B762" s="456"/>
      <c r="C762" s="457"/>
      <c r="D762" s="456"/>
      <c r="E762" s="456"/>
      <c r="F762" s="456"/>
      <c r="G762" s="456"/>
      <c r="H762" s="458"/>
      <c r="I762" s="459"/>
      <c r="J762" s="390"/>
      <c r="K762" s="390"/>
      <c r="L762" s="390"/>
      <c r="M762" s="390"/>
      <c r="N762" s="390"/>
      <c r="O762" s="390"/>
      <c r="P762" s="390"/>
      <c r="Q762" s="390"/>
      <c r="R762" s="390"/>
      <c r="S762" s="390"/>
      <c r="T762" s="390"/>
      <c r="U762" s="390"/>
      <c r="V762" s="390"/>
      <c r="W762" s="390"/>
      <c r="X762" s="390"/>
      <c r="Y762" s="390"/>
    </row>
    <row r="763">
      <c r="A763" s="455"/>
      <c r="B763" s="456"/>
      <c r="C763" s="457"/>
      <c r="D763" s="456"/>
      <c r="E763" s="456"/>
      <c r="F763" s="456"/>
      <c r="G763" s="456"/>
      <c r="H763" s="458"/>
      <c r="I763" s="459"/>
      <c r="J763" s="390"/>
      <c r="K763" s="390"/>
      <c r="L763" s="390"/>
      <c r="M763" s="390"/>
      <c r="N763" s="390"/>
      <c r="O763" s="390"/>
      <c r="P763" s="390"/>
      <c r="Q763" s="390"/>
      <c r="R763" s="390"/>
      <c r="S763" s="390"/>
      <c r="T763" s="390"/>
      <c r="U763" s="390"/>
      <c r="V763" s="390"/>
      <c r="W763" s="390"/>
      <c r="X763" s="390"/>
      <c r="Y763" s="390"/>
    </row>
    <row r="764">
      <c r="A764" s="455"/>
      <c r="B764" s="456"/>
      <c r="C764" s="457"/>
      <c r="D764" s="456"/>
      <c r="E764" s="456"/>
      <c r="F764" s="456"/>
      <c r="G764" s="456"/>
      <c r="H764" s="458"/>
      <c r="I764" s="459"/>
      <c r="J764" s="390"/>
      <c r="K764" s="390"/>
      <c r="L764" s="390"/>
      <c r="M764" s="390"/>
      <c r="N764" s="390"/>
      <c r="O764" s="390"/>
      <c r="P764" s="390"/>
      <c r="Q764" s="390"/>
      <c r="R764" s="390"/>
      <c r="S764" s="390"/>
      <c r="T764" s="390"/>
      <c r="U764" s="390"/>
      <c r="V764" s="390"/>
      <c r="W764" s="390"/>
      <c r="X764" s="390"/>
      <c r="Y764" s="390"/>
    </row>
    <row r="765">
      <c r="A765" s="455"/>
      <c r="B765" s="456"/>
      <c r="C765" s="457"/>
      <c r="D765" s="456"/>
      <c r="E765" s="456"/>
      <c r="F765" s="456"/>
      <c r="G765" s="456"/>
      <c r="H765" s="458"/>
      <c r="I765" s="459"/>
      <c r="J765" s="390"/>
      <c r="K765" s="390"/>
      <c r="L765" s="390"/>
      <c r="M765" s="390"/>
      <c r="N765" s="390"/>
      <c r="O765" s="390"/>
      <c r="P765" s="390"/>
      <c r="Q765" s="390"/>
      <c r="R765" s="390"/>
      <c r="S765" s="390"/>
      <c r="T765" s="390"/>
      <c r="U765" s="390"/>
      <c r="V765" s="390"/>
      <c r="W765" s="390"/>
      <c r="X765" s="390"/>
      <c r="Y765" s="390"/>
    </row>
    <row r="766">
      <c r="A766" s="455"/>
      <c r="B766" s="456"/>
      <c r="C766" s="457"/>
      <c r="D766" s="456"/>
      <c r="E766" s="456"/>
      <c r="F766" s="456"/>
      <c r="G766" s="456"/>
      <c r="H766" s="458"/>
      <c r="I766" s="459"/>
      <c r="J766" s="390"/>
      <c r="K766" s="390"/>
      <c r="L766" s="390"/>
      <c r="M766" s="390"/>
      <c r="N766" s="390"/>
      <c r="O766" s="390"/>
      <c r="P766" s="390"/>
      <c r="Q766" s="390"/>
      <c r="R766" s="390"/>
      <c r="S766" s="390"/>
      <c r="T766" s="390"/>
      <c r="U766" s="390"/>
      <c r="V766" s="390"/>
      <c r="W766" s="390"/>
      <c r="X766" s="390"/>
      <c r="Y766" s="390"/>
    </row>
    <row r="767">
      <c r="A767" s="455"/>
      <c r="B767" s="456"/>
      <c r="C767" s="457"/>
      <c r="D767" s="456"/>
      <c r="E767" s="456"/>
      <c r="F767" s="456"/>
      <c r="G767" s="456"/>
      <c r="H767" s="458"/>
      <c r="I767" s="459"/>
      <c r="J767" s="390"/>
      <c r="K767" s="390"/>
      <c r="L767" s="390"/>
      <c r="M767" s="390"/>
      <c r="N767" s="390"/>
      <c r="O767" s="390"/>
      <c r="P767" s="390"/>
      <c r="Q767" s="390"/>
      <c r="R767" s="390"/>
      <c r="S767" s="390"/>
      <c r="T767" s="390"/>
      <c r="U767" s="390"/>
      <c r="V767" s="390"/>
      <c r="W767" s="390"/>
      <c r="X767" s="390"/>
      <c r="Y767" s="390"/>
    </row>
    <row r="768">
      <c r="A768" s="455"/>
      <c r="B768" s="456"/>
      <c r="C768" s="457"/>
      <c r="D768" s="456"/>
      <c r="E768" s="456"/>
      <c r="F768" s="456"/>
      <c r="G768" s="456"/>
      <c r="H768" s="458"/>
      <c r="I768" s="459"/>
      <c r="J768" s="390"/>
      <c r="K768" s="390"/>
      <c r="L768" s="390"/>
      <c r="M768" s="390"/>
      <c r="N768" s="390"/>
      <c r="O768" s="390"/>
      <c r="P768" s="390"/>
      <c r="Q768" s="390"/>
      <c r="R768" s="390"/>
      <c r="S768" s="390"/>
      <c r="T768" s="390"/>
      <c r="U768" s="390"/>
      <c r="V768" s="390"/>
      <c r="W768" s="390"/>
      <c r="X768" s="390"/>
      <c r="Y768" s="390"/>
    </row>
    <row r="769">
      <c r="A769" s="455"/>
      <c r="B769" s="456"/>
      <c r="C769" s="457"/>
      <c r="D769" s="456"/>
      <c r="E769" s="456"/>
      <c r="F769" s="456"/>
      <c r="G769" s="456"/>
      <c r="H769" s="458"/>
      <c r="I769" s="459"/>
      <c r="J769" s="390"/>
      <c r="K769" s="390"/>
      <c r="L769" s="390"/>
      <c r="M769" s="390"/>
      <c r="N769" s="390"/>
      <c r="O769" s="390"/>
      <c r="P769" s="390"/>
      <c r="Q769" s="390"/>
      <c r="R769" s="390"/>
      <c r="S769" s="390"/>
      <c r="T769" s="390"/>
      <c r="U769" s="390"/>
      <c r="V769" s="390"/>
      <c r="W769" s="390"/>
      <c r="X769" s="390"/>
      <c r="Y769" s="390"/>
    </row>
    <row r="770">
      <c r="A770" s="455"/>
      <c r="B770" s="456"/>
      <c r="C770" s="457"/>
      <c r="D770" s="456"/>
      <c r="E770" s="456"/>
      <c r="F770" s="456"/>
      <c r="G770" s="456"/>
      <c r="H770" s="458"/>
      <c r="I770" s="459"/>
      <c r="J770" s="390"/>
      <c r="K770" s="390"/>
      <c r="L770" s="390"/>
      <c r="M770" s="390"/>
      <c r="N770" s="390"/>
      <c r="O770" s="390"/>
      <c r="P770" s="390"/>
      <c r="Q770" s="390"/>
      <c r="R770" s="390"/>
      <c r="S770" s="390"/>
      <c r="T770" s="390"/>
      <c r="U770" s="390"/>
      <c r="V770" s="390"/>
      <c r="W770" s="390"/>
      <c r="X770" s="390"/>
      <c r="Y770" s="390"/>
    </row>
    <row r="771">
      <c r="A771" s="455"/>
      <c r="B771" s="456"/>
      <c r="C771" s="457"/>
      <c r="D771" s="456"/>
      <c r="E771" s="456"/>
      <c r="F771" s="456"/>
      <c r="G771" s="456"/>
      <c r="H771" s="458"/>
      <c r="I771" s="459"/>
      <c r="J771" s="390"/>
      <c r="K771" s="390"/>
      <c r="L771" s="390"/>
      <c r="M771" s="390"/>
      <c r="N771" s="390"/>
      <c r="O771" s="390"/>
      <c r="P771" s="390"/>
      <c r="Q771" s="390"/>
      <c r="R771" s="390"/>
      <c r="S771" s="390"/>
      <c r="T771" s="390"/>
      <c r="U771" s="390"/>
      <c r="V771" s="390"/>
      <c r="W771" s="390"/>
      <c r="X771" s="390"/>
      <c r="Y771" s="390"/>
    </row>
    <row r="772">
      <c r="A772" s="455"/>
      <c r="B772" s="456"/>
      <c r="C772" s="457"/>
      <c r="D772" s="456"/>
      <c r="E772" s="456"/>
      <c r="F772" s="456"/>
      <c r="G772" s="456"/>
      <c r="H772" s="458"/>
      <c r="I772" s="459"/>
      <c r="J772" s="390"/>
      <c r="K772" s="390"/>
      <c r="L772" s="390"/>
      <c r="M772" s="390"/>
      <c r="N772" s="390"/>
      <c r="O772" s="390"/>
      <c r="P772" s="390"/>
      <c r="Q772" s="390"/>
      <c r="R772" s="390"/>
      <c r="S772" s="390"/>
      <c r="T772" s="390"/>
      <c r="U772" s="390"/>
      <c r="V772" s="390"/>
      <c r="W772" s="390"/>
      <c r="X772" s="390"/>
      <c r="Y772" s="390"/>
    </row>
    <row r="773">
      <c r="A773" s="455"/>
      <c r="B773" s="456"/>
      <c r="C773" s="457"/>
      <c r="D773" s="456"/>
      <c r="E773" s="456"/>
      <c r="F773" s="456"/>
      <c r="G773" s="456"/>
      <c r="H773" s="458"/>
      <c r="I773" s="459"/>
      <c r="J773" s="390"/>
      <c r="K773" s="390"/>
      <c r="L773" s="390"/>
      <c r="M773" s="390"/>
      <c r="N773" s="390"/>
      <c r="O773" s="390"/>
      <c r="P773" s="390"/>
      <c r="Q773" s="390"/>
      <c r="R773" s="390"/>
      <c r="S773" s="390"/>
      <c r="T773" s="390"/>
      <c r="U773" s="390"/>
      <c r="V773" s="390"/>
      <c r="W773" s="390"/>
      <c r="X773" s="390"/>
      <c r="Y773" s="390"/>
    </row>
    <row r="774">
      <c r="A774" s="455"/>
      <c r="B774" s="456"/>
      <c r="C774" s="457"/>
      <c r="D774" s="456"/>
      <c r="E774" s="456"/>
      <c r="F774" s="456"/>
      <c r="G774" s="456"/>
      <c r="H774" s="458"/>
      <c r="I774" s="459"/>
      <c r="J774" s="390"/>
      <c r="K774" s="390"/>
      <c r="L774" s="390"/>
      <c r="M774" s="390"/>
      <c r="N774" s="390"/>
      <c r="O774" s="390"/>
      <c r="P774" s="390"/>
      <c r="Q774" s="390"/>
      <c r="R774" s="390"/>
      <c r="S774" s="390"/>
      <c r="T774" s="390"/>
      <c r="U774" s="390"/>
      <c r="V774" s="390"/>
      <c r="W774" s="390"/>
      <c r="X774" s="390"/>
      <c r="Y774" s="390"/>
    </row>
    <row r="775">
      <c r="A775" s="455"/>
      <c r="B775" s="456"/>
      <c r="C775" s="457"/>
      <c r="D775" s="456"/>
      <c r="E775" s="456"/>
      <c r="F775" s="456"/>
      <c r="G775" s="456"/>
      <c r="H775" s="458"/>
      <c r="I775" s="459"/>
      <c r="J775" s="390"/>
      <c r="K775" s="390"/>
      <c r="L775" s="390"/>
      <c r="M775" s="390"/>
      <c r="N775" s="390"/>
      <c r="O775" s="390"/>
      <c r="P775" s="390"/>
      <c r="Q775" s="390"/>
      <c r="R775" s="390"/>
      <c r="S775" s="390"/>
      <c r="T775" s="390"/>
      <c r="U775" s="390"/>
      <c r="V775" s="390"/>
      <c r="W775" s="390"/>
      <c r="X775" s="390"/>
      <c r="Y775" s="390"/>
    </row>
    <row r="776">
      <c r="A776" s="455"/>
      <c r="B776" s="456"/>
      <c r="C776" s="457"/>
      <c r="D776" s="456"/>
      <c r="E776" s="456"/>
      <c r="F776" s="456"/>
      <c r="G776" s="456"/>
      <c r="H776" s="458"/>
      <c r="I776" s="459"/>
      <c r="J776" s="390"/>
      <c r="K776" s="390"/>
      <c r="L776" s="390"/>
      <c r="M776" s="390"/>
      <c r="N776" s="390"/>
      <c r="O776" s="390"/>
      <c r="P776" s="390"/>
      <c r="Q776" s="390"/>
      <c r="R776" s="390"/>
      <c r="S776" s="390"/>
      <c r="T776" s="390"/>
      <c r="U776" s="390"/>
      <c r="V776" s="390"/>
      <c r="W776" s="390"/>
      <c r="X776" s="390"/>
      <c r="Y776" s="390"/>
    </row>
    <row r="777">
      <c r="A777" s="455"/>
      <c r="B777" s="456"/>
      <c r="C777" s="457"/>
      <c r="D777" s="456"/>
      <c r="E777" s="456"/>
      <c r="F777" s="456"/>
      <c r="G777" s="456"/>
      <c r="H777" s="458"/>
      <c r="I777" s="459"/>
      <c r="J777" s="390"/>
      <c r="K777" s="390"/>
      <c r="L777" s="390"/>
      <c r="M777" s="390"/>
      <c r="N777" s="390"/>
      <c r="O777" s="390"/>
      <c r="P777" s="390"/>
      <c r="Q777" s="390"/>
      <c r="R777" s="390"/>
      <c r="S777" s="390"/>
      <c r="T777" s="390"/>
      <c r="U777" s="390"/>
      <c r="V777" s="390"/>
      <c r="W777" s="390"/>
      <c r="X777" s="390"/>
      <c r="Y777" s="390"/>
    </row>
    <row r="778">
      <c r="A778" s="455"/>
      <c r="B778" s="456"/>
      <c r="C778" s="457"/>
      <c r="D778" s="456"/>
      <c r="E778" s="456"/>
      <c r="F778" s="456"/>
      <c r="G778" s="456"/>
      <c r="H778" s="458"/>
      <c r="I778" s="459"/>
      <c r="J778" s="390"/>
      <c r="K778" s="390"/>
      <c r="L778" s="390"/>
      <c r="M778" s="390"/>
      <c r="N778" s="390"/>
      <c r="O778" s="390"/>
      <c r="P778" s="390"/>
      <c r="Q778" s="390"/>
      <c r="R778" s="390"/>
      <c r="S778" s="390"/>
      <c r="T778" s="390"/>
      <c r="U778" s="390"/>
      <c r="V778" s="390"/>
      <c r="W778" s="390"/>
      <c r="X778" s="390"/>
      <c r="Y778" s="390"/>
    </row>
    <row r="779">
      <c r="A779" s="455"/>
      <c r="B779" s="456"/>
      <c r="C779" s="457"/>
      <c r="D779" s="456"/>
      <c r="E779" s="456"/>
      <c r="F779" s="456"/>
      <c r="G779" s="456"/>
      <c r="H779" s="458"/>
      <c r="I779" s="459"/>
      <c r="J779" s="390"/>
      <c r="K779" s="390"/>
      <c r="L779" s="390"/>
      <c r="M779" s="390"/>
      <c r="N779" s="390"/>
      <c r="O779" s="390"/>
      <c r="P779" s="390"/>
      <c r="Q779" s="390"/>
      <c r="R779" s="390"/>
      <c r="S779" s="390"/>
      <c r="T779" s="390"/>
      <c r="U779" s="390"/>
      <c r="V779" s="390"/>
      <c r="W779" s="390"/>
      <c r="X779" s="390"/>
      <c r="Y779" s="390"/>
    </row>
    <row r="780">
      <c r="A780" s="455"/>
      <c r="B780" s="456"/>
      <c r="C780" s="457"/>
      <c r="D780" s="456"/>
      <c r="E780" s="456"/>
      <c r="F780" s="456"/>
      <c r="G780" s="456"/>
      <c r="H780" s="458"/>
      <c r="I780" s="459"/>
      <c r="J780" s="390"/>
      <c r="K780" s="390"/>
      <c r="L780" s="390"/>
      <c r="M780" s="390"/>
      <c r="N780" s="390"/>
      <c r="O780" s="390"/>
      <c r="P780" s="390"/>
      <c r="Q780" s="390"/>
      <c r="R780" s="390"/>
      <c r="S780" s="390"/>
      <c r="T780" s="390"/>
      <c r="U780" s="390"/>
      <c r="V780" s="390"/>
      <c r="W780" s="390"/>
      <c r="X780" s="390"/>
      <c r="Y780" s="390"/>
    </row>
    <row r="781">
      <c r="A781" s="455"/>
      <c r="B781" s="456"/>
      <c r="C781" s="457"/>
      <c r="D781" s="456"/>
      <c r="E781" s="456"/>
      <c r="F781" s="456"/>
      <c r="G781" s="456"/>
      <c r="H781" s="458"/>
      <c r="I781" s="459"/>
      <c r="J781" s="390"/>
      <c r="K781" s="390"/>
      <c r="L781" s="390"/>
      <c r="M781" s="390"/>
      <c r="N781" s="390"/>
      <c r="O781" s="390"/>
      <c r="P781" s="390"/>
      <c r="Q781" s="390"/>
      <c r="R781" s="390"/>
      <c r="S781" s="390"/>
      <c r="T781" s="390"/>
      <c r="U781" s="390"/>
      <c r="V781" s="390"/>
      <c r="W781" s="390"/>
      <c r="X781" s="390"/>
      <c r="Y781" s="390"/>
    </row>
    <row r="782">
      <c r="A782" s="455"/>
      <c r="B782" s="456"/>
      <c r="C782" s="457"/>
      <c r="D782" s="456"/>
      <c r="E782" s="456"/>
      <c r="F782" s="456"/>
      <c r="G782" s="456"/>
      <c r="H782" s="458"/>
      <c r="I782" s="459"/>
      <c r="J782" s="390"/>
      <c r="K782" s="390"/>
      <c r="L782" s="390"/>
      <c r="M782" s="390"/>
      <c r="N782" s="390"/>
      <c r="O782" s="390"/>
      <c r="P782" s="390"/>
      <c r="Q782" s="390"/>
      <c r="R782" s="390"/>
      <c r="S782" s="390"/>
      <c r="T782" s="390"/>
      <c r="U782" s="390"/>
      <c r="V782" s="390"/>
      <c r="W782" s="390"/>
      <c r="X782" s="390"/>
      <c r="Y782" s="390"/>
    </row>
    <row r="783">
      <c r="A783" s="455"/>
      <c r="B783" s="456"/>
      <c r="C783" s="457"/>
      <c r="D783" s="456"/>
      <c r="E783" s="456"/>
      <c r="F783" s="456"/>
      <c r="G783" s="456"/>
      <c r="H783" s="458"/>
      <c r="I783" s="459"/>
      <c r="J783" s="390"/>
      <c r="K783" s="390"/>
      <c r="L783" s="390"/>
      <c r="M783" s="390"/>
      <c r="N783" s="390"/>
      <c r="O783" s="390"/>
      <c r="P783" s="390"/>
      <c r="Q783" s="390"/>
      <c r="R783" s="390"/>
      <c r="S783" s="390"/>
      <c r="T783" s="390"/>
      <c r="U783" s="390"/>
      <c r="V783" s="390"/>
      <c r="W783" s="390"/>
      <c r="X783" s="390"/>
      <c r="Y783" s="390"/>
    </row>
    <row r="784">
      <c r="A784" s="455"/>
      <c r="B784" s="456"/>
      <c r="C784" s="457"/>
      <c r="D784" s="456"/>
      <c r="E784" s="456"/>
      <c r="F784" s="456"/>
      <c r="G784" s="456"/>
      <c r="H784" s="458"/>
      <c r="I784" s="459"/>
      <c r="J784" s="390"/>
      <c r="K784" s="390"/>
      <c r="L784" s="390"/>
      <c r="M784" s="390"/>
      <c r="N784" s="390"/>
      <c r="O784" s="390"/>
      <c r="P784" s="390"/>
      <c r="Q784" s="390"/>
      <c r="R784" s="390"/>
      <c r="S784" s="390"/>
      <c r="T784" s="390"/>
      <c r="U784" s="390"/>
      <c r="V784" s="390"/>
      <c r="W784" s="390"/>
      <c r="X784" s="390"/>
      <c r="Y784" s="390"/>
    </row>
    <row r="785">
      <c r="A785" s="455"/>
      <c r="B785" s="456"/>
      <c r="C785" s="457"/>
      <c r="D785" s="456"/>
      <c r="E785" s="456"/>
      <c r="F785" s="456"/>
      <c r="G785" s="456"/>
      <c r="H785" s="458"/>
      <c r="I785" s="459"/>
      <c r="J785" s="390"/>
      <c r="K785" s="390"/>
      <c r="L785" s="390"/>
      <c r="M785" s="390"/>
      <c r="N785" s="390"/>
      <c r="O785" s="390"/>
      <c r="P785" s="390"/>
      <c r="Q785" s="390"/>
      <c r="R785" s="390"/>
      <c r="S785" s="390"/>
      <c r="T785" s="390"/>
      <c r="U785" s="390"/>
      <c r="V785" s="390"/>
      <c r="W785" s="390"/>
      <c r="X785" s="390"/>
      <c r="Y785" s="390"/>
    </row>
    <row r="786">
      <c r="A786" s="455"/>
      <c r="B786" s="456"/>
      <c r="C786" s="457"/>
      <c r="D786" s="456"/>
      <c r="E786" s="456"/>
      <c r="F786" s="456"/>
      <c r="G786" s="456"/>
      <c r="H786" s="458"/>
      <c r="I786" s="459"/>
      <c r="J786" s="390"/>
      <c r="K786" s="390"/>
      <c r="L786" s="390"/>
      <c r="M786" s="390"/>
      <c r="N786" s="390"/>
      <c r="O786" s="390"/>
      <c r="P786" s="390"/>
      <c r="Q786" s="390"/>
      <c r="R786" s="390"/>
      <c r="S786" s="390"/>
      <c r="T786" s="390"/>
      <c r="U786" s="390"/>
      <c r="V786" s="390"/>
      <c r="W786" s="390"/>
      <c r="X786" s="390"/>
      <c r="Y786" s="390"/>
    </row>
    <row r="787">
      <c r="A787" s="455"/>
      <c r="B787" s="456"/>
      <c r="C787" s="457"/>
      <c r="D787" s="456"/>
      <c r="E787" s="456"/>
      <c r="F787" s="456"/>
      <c r="G787" s="456"/>
      <c r="H787" s="458"/>
      <c r="I787" s="459"/>
      <c r="J787" s="390"/>
      <c r="K787" s="390"/>
      <c r="L787" s="390"/>
      <c r="M787" s="390"/>
      <c r="N787" s="390"/>
      <c r="O787" s="390"/>
      <c r="P787" s="390"/>
      <c r="Q787" s="390"/>
      <c r="R787" s="390"/>
      <c r="S787" s="390"/>
      <c r="T787" s="390"/>
      <c r="U787" s="390"/>
      <c r="V787" s="390"/>
      <c r="W787" s="390"/>
      <c r="X787" s="390"/>
      <c r="Y787" s="390"/>
    </row>
    <row r="788">
      <c r="A788" s="455"/>
      <c r="B788" s="456"/>
      <c r="C788" s="457"/>
      <c r="D788" s="456"/>
      <c r="E788" s="456"/>
      <c r="F788" s="456"/>
      <c r="G788" s="456"/>
      <c r="H788" s="458"/>
      <c r="I788" s="459"/>
      <c r="J788" s="390"/>
      <c r="K788" s="390"/>
      <c r="L788" s="390"/>
      <c r="M788" s="390"/>
      <c r="N788" s="390"/>
      <c r="O788" s="390"/>
      <c r="P788" s="390"/>
      <c r="Q788" s="390"/>
      <c r="R788" s="390"/>
      <c r="S788" s="390"/>
      <c r="T788" s="390"/>
      <c r="U788" s="390"/>
      <c r="V788" s="390"/>
      <c r="W788" s="390"/>
      <c r="X788" s="390"/>
      <c r="Y788" s="390"/>
    </row>
    <row r="789">
      <c r="A789" s="455"/>
      <c r="B789" s="456"/>
      <c r="C789" s="457"/>
      <c r="D789" s="456"/>
      <c r="E789" s="456"/>
      <c r="F789" s="456"/>
      <c r="G789" s="456"/>
      <c r="H789" s="458"/>
      <c r="I789" s="459"/>
      <c r="J789" s="390"/>
      <c r="K789" s="390"/>
      <c r="L789" s="390"/>
      <c r="M789" s="390"/>
      <c r="N789" s="390"/>
      <c r="O789" s="390"/>
      <c r="P789" s="390"/>
      <c r="Q789" s="390"/>
      <c r="R789" s="390"/>
      <c r="S789" s="390"/>
      <c r="T789" s="390"/>
      <c r="U789" s="390"/>
      <c r="V789" s="390"/>
      <c r="W789" s="390"/>
      <c r="X789" s="390"/>
      <c r="Y789" s="390"/>
    </row>
    <row r="790">
      <c r="A790" s="455"/>
      <c r="B790" s="456"/>
      <c r="C790" s="457"/>
      <c r="D790" s="456"/>
      <c r="E790" s="456"/>
      <c r="F790" s="456"/>
      <c r="G790" s="456"/>
      <c r="H790" s="458"/>
      <c r="I790" s="459"/>
      <c r="J790" s="390"/>
      <c r="K790" s="390"/>
      <c r="L790" s="390"/>
      <c r="M790" s="390"/>
      <c r="N790" s="390"/>
      <c r="O790" s="390"/>
      <c r="P790" s="390"/>
      <c r="Q790" s="390"/>
      <c r="R790" s="390"/>
      <c r="S790" s="390"/>
      <c r="T790" s="390"/>
      <c r="U790" s="390"/>
      <c r="V790" s="390"/>
      <c r="W790" s="390"/>
      <c r="X790" s="390"/>
      <c r="Y790" s="390"/>
    </row>
    <row r="791">
      <c r="A791" s="455"/>
      <c r="B791" s="456"/>
      <c r="C791" s="457"/>
      <c r="D791" s="456"/>
      <c r="E791" s="456"/>
      <c r="F791" s="456"/>
      <c r="G791" s="456"/>
      <c r="H791" s="458"/>
      <c r="I791" s="459"/>
      <c r="J791" s="390"/>
      <c r="K791" s="390"/>
      <c r="L791" s="390"/>
      <c r="M791" s="390"/>
      <c r="N791" s="390"/>
      <c r="O791" s="390"/>
      <c r="P791" s="390"/>
      <c r="Q791" s="390"/>
      <c r="R791" s="390"/>
      <c r="S791" s="390"/>
      <c r="T791" s="390"/>
      <c r="U791" s="390"/>
      <c r="V791" s="390"/>
      <c r="W791" s="390"/>
      <c r="X791" s="390"/>
      <c r="Y791" s="390"/>
    </row>
    <row r="792">
      <c r="A792" s="455"/>
      <c r="B792" s="456"/>
      <c r="C792" s="457"/>
      <c r="D792" s="456"/>
      <c r="E792" s="456"/>
      <c r="F792" s="456"/>
      <c r="G792" s="456"/>
      <c r="H792" s="458"/>
      <c r="I792" s="459"/>
      <c r="J792" s="390"/>
      <c r="K792" s="390"/>
      <c r="L792" s="390"/>
      <c r="M792" s="390"/>
      <c r="N792" s="390"/>
      <c r="O792" s="390"/>
      <c r="P792" s="390"/>
      <c r="Q792" s="390"/>
      <c r="R792" s="390"/>
      <c r="S792" s="390"/>
      <c r="T792" s="390"/>
      <c r="U792" s="390"/>
      <c r="V792" s="390"/>
      <c r="W792" s="390"/>
      <c r="X792" s="390"/>
      <c r="Y792" s="390"/>
    </row>
    <row r="793">
      <c r="A793" s="455"/>
      <c r="B793" s="456"/>
      <c r="C793" s="457"/>
      <c r="D793" s="456"/>
      <c r="E793" s="456"/>
      <c r="F793" s="456"/>
      <c r="G793" s="456"/>
      <c r="H793" s="458"/>
      <c r="I793" s="459"/>
      <c r="J793" s="390"/>
      <c r="K793" s="390"/>
      <c r="L793" s="390"/>
      <c r="M793" s="390"/>
      <c r="N793" s="390"/>
      <c r="O793" s="390"/>
      <c r="P793" s="390"/>
      <c r="Q793" s="390"/>
      <c r="R793" s="390"/>
      <c r="S793" s="390"/>
      <c r="T793" s="390"/>
      <c r="U793" s="390"/>
      <c r="V793" s="390"/>
      <c r="W793" s="390"/>
      <c r="X793" s="390"/>
      <c r="Y793" s="390"/>
    </row>
    <row r="794">
      <c r="A794" s="455"/>
      <c r="B794" s="456"/>
      <c r="C794" s="457"/>
      <c r="D794" s="456"/>
      <c r="E794" s="456"/>
      <c r="F794" s="456"/>
      <c r="G794" s="456"/>
      <c r="H794" s="458"/>
      <c r="I794" s="459"/>
      <c r="J794" s="390"/>
      <c r="K794" s="390"/>
      <c r="L794" s="390"/>
      <c r="M794" s="390"/>
      <c r="N794" s="390"/>
      <c r="O794" s="390"/>
      <c r="P794" s="390"/>
      <c r="Q794" s="390"/>
      <c r="R794" s="390"/>
      <c r="S794" s="390"/>
      <c r="T794" s="390"/>
      <c r="U794" s="390"/>
      <c r="V794" s="390"/>
      <c r="W794" s="390"/>
      <c r="X794" s="390"/>
      <c r="Y794" s="390"/>
    </row>
    <row r="795">
      <c r="A795" s="455"/>
      <c r="B795" s="456"/>
      <c r="C795" s="457"/>
      <c r="D795" s="456"/>
      <c r="E795" s="456"/>
      <c r="F795" s="456"/>
      <c r="G795" s="456"/>
      <c r="H795" s="458"/>
      <c r="I795" s="459"/>
      <c r="J795" s="390"/>
      <c r="K795" s="390"/>
      <c r="L795" s="390"/>
      <c r="M795" s="390"/>
      <c r="N795" s="390"/>
      <c r="O795" s="390"/>
      <c r="P795" s="390"/>
      <c r="Q795" s="390"/>
      <c r="R795" s="390"/>
      <c r="S795" s="390"/>
      <c r="T795" s="390"/>
      <c r="U795" s="390"/>
      <c r="V795" s="390"/>
      <c r="W795" s="390"/>
      <c r="X795" s="390"/>
      <c r="Y795" s="390"/>
    </row>
    <row r="796">
      <c r="A796" s="455"/>
      <c r="B796" s="456"/>
      <c r="C796" s="457"/>
      <c r="D796" s="456"/>
      <c r="E796" s="456"/>
      <c r="F796" s="456"/>
      <c r="G796" s="456"/>
      <c r="H796" s="458"/>
      <c r="I796" s="459"/>
      <c r="J796" s="390"/>
      <c r="K796" s="390"/>
      <c r="L796" s="390"/>
      <c r="M796" s="390"/>
      <c r="N796" s="390"/>
      <c r="O796" s="390"/>
      <c r="P796" s="390"/>
      <c r="Q796" s="390"/>
      <c r="R796" s="390"/>
      <c r="S796" s="390"/>
      <c r="T796" s="390"/>
      <c r="U796" s="390"/>
      <c r="V796" s="390"/>
      <c r="W796" s="390"/>
      <c r="X796" s="390"/>
      <c r="Y796" s="390"/>
    </row>
    <row r="797">
      <c r="A797" s="455"/>
      <c r="B797" s="456"/>
      <c r="C797" s="457"/>
      <c r="D797" s="456"/>
      <c r="E797" s="456"/>
      <c r="F797" s="456"/>
      <c r="G797" s="456"/>
      <c r="H797" s="458"/>
      <c r="I797" s="459"/>
      <c r="J797" s="390"/>
      <c r="K797" s="390"/>
      <c r="L797" s="390"/>
      <c r="M797" s="390"/>
      <c r="N797" s="390"/>
      <c r="O797" s="390"/>
      <c r="P797" s="390"/>
      <c r="Q797" s="390"/>
      <c r="R797" s="390"/>
      <c r="S797" s="390"/>
      <c r="T797" s="390"/>
      <c r="U797" s="390"/>
      <c r="V797" s="390"/>
      <c r="W797" s="390"/>
      <c r="X797" s="390"/>
      <c r="Y797" s="390"/>
    </row>
    <row r="798">
      <c r="A798" s="455"/>
      <c r="B798" s="456"/>
      <c r="C798" s="457"/>
      <c r="D798" s="456"/>
      <c r="E798" s="456"/>
      <c r="F798" s="456"/>
      <c r="G798" s="456"/>
      <c r="H798" s="458"/>
      <c r="I798" s="459"/>
      <c r="J798" s="390"/>
      <c r="K798" s="390"/>
      <c r="L798" s="390"/>
      <c r="M798" s="390"/>
      <c r="N798" s="390"/>
      <c r="O798" s="390"/>
      <c r="P798" s="390"/>
      <c r="Q798" s="390"/>
      <c r="R798" s="390"/>
      <c r="S798" s="390"/>
      <c r="T798" s="390"/>
      <c r="U798" s="390"/>
      <c r="V798" s="390"/>
      <c r="W798" s="390"/>
      <c r="X798" s="390"/>
      <c r="Y798" s="390"/>
    </row>
    <row r="799">
      <c r="A799" s="455"/>
      <c r="B799" s="456"/>
      <c r="C799" s="457"/>
      <c r="D799" s="456"/>
      <c r="E799" s="456"/>
      <c r="F799" s="456"/>
      <c r="G799" s="456"/>
      <c r="H799" s="458"/>
      <c r="I799" s="459"/>
      <c r="J799" s="390"/>
      <c r="K799" s="390"/>
      <c r="L799" s="390"/>
      <c r="M799" s="390"/>
      <c r="N799" s="390"/>
      <c r="O799" s="390"/>
      <c r="P799" s="390"/>
      <c r="Q799" s="390"/>
      <c r="R799" s="390"/>
      <c r="S799" s="390"/>
      <c r="T799" s="390"/>
      <c r="U799" s="390"/>
      <c r="V799" s="390"/>
      <c r="W799" s="390"/>
      <c r="X799" s="390"/>
      <c r="Y799" s="390"/>
    </row>
    <row r="800">
      <c r="A800" s="455"/>
      <c r="B800" s="456"/>
      <c r="C800" s="457"/>
      <c r="D800" s="456"/>
      <c r="E800" s="456"/>
      <c r="F800" s="456"/>
      <c r="G800" s="456"/>
      <c r="H800" s="458"/>
      <c r="I800" s="459"/>
      <c r="J800" s="390"/>
      <c r="K800" s="390"/>
      <c r="L800" s="390"/>
      <c r="M800" s="390"/>
      <c r="N800" s="390"/>
      <c r="O800" s="390"/>
      <c r="P800" s="390"/>
      <c r="Q800" s="390"/>
      <c r="R800" s="390"/>
      <c r="S800" s="390"/>
      <c r="T800" s="390"/>
      <c r="U800" s="390"/>
      <c r="V800" s="390"/>
      <c r="W800" s="390"/>
      <c r="X800" s="390"/>
      <c r="Y800" s="390"/>
    </row>
    <row r="801">
      <c r="A801" s="455"/>
      <c r="B801" s="456"/>
      <c r="C801" s="457"/>
      <c r="D801" s="456"/>
      <c r="E801" s="456"/>
      <c r="F801" s="456"/>
      <c r="G801" s="456"/>
      <c r="H801" s="458"/>
      <c r="I801" s="459"/>
      <c r="J801" s="390"/>
      <c r="K801" s="390"/>
      <c r="L801" s="390"/>
      <c r="M801" s="390"/>
      <c r="N801" s="390"/>
      <c r="O801" s="390"/>
      <c r="P801" s="390"/>
      <c r="Q801" s="390"/>
      <c r="R801" s="390"/>
      <c r="S801" s="390"/>
      <c r="T801" s="390"/>
      <c r="U801" s="390"/>
      <c r="V801" s="390"/>
      <c r="W801" s="390"/>
      <c r="X801" s="390"/>
      <c r="Y801" s="390"/>
    </row>
    <row r="802">
      <c r="A802" s="455"/>
      <c r="B802" s="456"/>
      <c r="C802" s="457"/>
      <c r="D802" s="456"/>
      <c r="E802" s="456"/>
      <c r="F802" s="456"/>
      <c r="G802" s="456"/>
      <c r="H802" s="458"/>
      <c r="I802" s="459"/>
      <c r="J802" s="390"/>
      <c r="K802" s="390"/>
      <c r="L802" s="390"/>
      <c r="M802" s="390"/>
      <c r="N802" s="390"/>
      <c r="O802" s="390"/>
      <c r="P802" s="390"/>
      <c r="Q802" s="390"/>
      <c r="R802" s="390"/>
      <c r="S802" s="390"/>
      <c r="T802" s="390"/>
      <c r="U802" s="390"/>
      <c r="V802" s="390"/>
      <c r="W802" s="390"/>
      <c r="X802" s="390"/>
      <c r="Y802" s="390"/>
    </row>
    <row r="803">
      <c r="A803" s="455"/>
      <c r="B803" s="456"/>
      <c r="C803" s="457"/>
      <c r="D803" s="456"/>
      <c r="E803" s="456"/>
      <c r="F803" s="456"/>
      <c r="G803" s="456"/>
      <c r="H803" s="458"/>
      <c r="I803" s="459"/>
      <c r="J803" s="390"/>
      <c r="K803" s="390"/>
      <c r="L803" s="390"/>
      <c r="M803" s="390"/>
      <c r="N803" s="390"/>
      <c r="O803" s="390"/>
      <c r="P803" s="390"/>
      <c r="Q803" s="390"/>
      <c r="R803" s="390"/>
      <c r="S803" s="390"/>
      <c r="T803" s="390"/>
      <c r="U803" s="390"/>
      <c r="V803" s="390"/>
      <c r="W803" s="390"/>
      <c r="X803" s="390"/>
      <c r="Y803" s="390"/>
    </row>
    <row r="804">
      <c r="A804" s="455"/>
      <c r="B804" s="456"/>
      <c r="C804" s="457"/>
      <c r="D804" s="456"/>
      <c r="E804" s="456"/>
      <c r="F804" s="456"/>
      <c r="G804" s="456"/>
      <c r="H804" s="458"/>
      <c r="I804" s="459"/>
      <c r="J804" s="390"/>
      <c r="K804" s="390"/>
      <c r="L804" s="390"/>
      <c r="M804" s="390"/>
      <c r="N804" s="390"/>
      <c r="O804" s="390"/>
      <c r="P804" s="390"/>
      <c r="Q804" s="390"/>
      <c r="R804" s="390"/>
      <c r="S804" s="390"/>
      <c r="T804" s="390"/>
      <c r="U804" s="390"/>
      <c r="V804" s="390"/>
      <c r="W804" s="390"/>
      <c r="X804" s="390"/>
      <c r="Y804" s="390"/>
    </row>
    <row r="805">
      <c r="A805" s="455"/>
      <c r="B805" s="456"/>
      <c r="C805" s="457"/>
      <c r="D805" s="456"/>
      <c r="E805" s="456"/>
      <c r="F805" s="456"/>
      <c r="G805" s="456"/>
      <c r="H805" s="458"/>
      <c r="I805" s="459"/>
      <c r="J805" s="390"/>
      <c r="K805" s="390"/>
      <c r="L805" s="390"/>
      <c r="M805" s="390"/>
      <c r="N805" s="390"/>
      <c r="O805" s="390"/>
      <c r="P805" s="390"/>
      <c r="Q805" s="390"/>
      <c r="R805" s="390"/>
      <c r="S805" s="390"/>
      <c r="T805" s="390"/>
      <c r="U805" s="390"/>
      <c r="V805" s="390"/>
      <c r="W805" s="390"/>
      <c r="X805" s="390"/>
      <c r="Y805" s="390"/>
    </row>
    <row r="806">
      <c r="A806" s="455"/>
      <c r="B806" s="456"/>
      <c r="C806" s="457"/>
      <c r="D806" s="456"/>
      <c r="E806" s="456"/>
      <c r="F806" s="456"/>
      <c r="G806" s="456"/>
      <c r="H806" s="458"/>
      <c r="I806" s="459"/>
      <c r="J806" s="390"/>
      <c r="K806" s="390"/>
      <c r="L806" s="390"/>
      <c r="M806" s="390"/>
      <c r="N806" s="390"/>
      <c r="O806" s="390"/>
      <c r="P806" s="390"/>
      <c r="Q806" s="390"/>
      <c r="R806" s="390"/>
      <c r="S806" s="390"/>
      <c r="T806" s="390"/>
      <c r="U806" s="390"/>
      <c r="V806" s="390"/>
      <c r="W806" s="390"/>
      <c r="X806" s="390"/>
      <c r="Y806" s="390"/>
    </row>
    <row r="807">
      <c r="A807" s="455"/>
      <c r="B807" s="456"/>
      <c r="C807" s="457"/>
      <c r="D807" s="456"/>
      <c r="E807" s="456"/>
      <c r="F807" s="456"/>
      <c r="G807" s="456"/>
      <c r="H807" s="458"/>
      <c r="I807" s="459"/>
      <c r="J807" s="390"/>
      <c r="K807" s="390"/>
      <c r="L807" s="390"/>
      <c r="M807" s="390"/>
      <c r="N807" s="390"/>
      <c r="O807" s="390"/>
      <c r="P807" s="390"/>
      <c r="Q807" s="390"/>
      <c r="R807" s="390"/>
      <c r="S807" s="390"/>
      <c r="T807" s="390"/>
      <c r="U807" s="390"/>
      <c r="V807" s="390"/>
      <c r="W807" s="390"/>
      <c r="X807" s="390"/>
      <c r="Y807" s="390"/>
    </row>
    <row r="808">
      <c r="A808" s="455"/>
      <c r="B808" s="456"/>
      <c r="C808" s="457"/>
      <c r="D808" s="456"/>
      <c r="E808" s="456"/>
      <c r="F808" s="456"/>
      <c r="G808" s="456"/>
      <c r="H808" s="458"/>
      <c r="I808" s="459"/>
      <c r="J808" s="390"/>
      <c r="K808" s="390"/>
      <c r="L808" s="390"/>
      <c r="M808" s="390"/>
      <c r="N808" s="390"/>
      <c r="O808" s="390"/>
      <c r="P808" s="390"/>
      <c r="Q808" s="390"/>
      <c r="R808" s="390"/>
      <c r="S808" s="390"/>
      <c r="T808" s="390"/>
      <c r="U808" s="390"/>
      <c r="V808" s="390"/>
      <c r="W808" s="390"/>
      <c r="X808" s="390"/>
      <c r="Y808" s="390"/>
    </row>
    <row r="809">
      <c r="A809" s="455"/>
      <c r="B809" s="456"/>
      <c r="C809" s="457"/>
      <c r="D809" s="456"/>
      <c r="E809" s="456"/>
      <c r="F809" s="456"/>
      <c r="G809" s="456"/>
      <c r="H809" s="458"/>
      <c r="I809" s="459"/>
      <c r="J809" s="390"/>
      <c r="K809" s="390"/>
      <c r="L809" s="390"/>
      <c r="M809" s="390"/>
      <c r="N809" s="390"/>
      <c r="O809" s="390"/>
      <c r="P809" s="390"/>
      <c r="Q809" s="390"/>
      <c r="R809" s="390"/>
      <c r="S809" s="390"/>
      <c r="T809" s="390"/>
      <c r="U809" s="390"/>
      <c r="V809" s="390"/>
      <c r="W809" s="390"/>
      <c r="X809" s="390"/>
      <c r="Y809" s="390"/>
    </row>
    <row r="810">
      <c r="A810" s="455"/>
      <c r="B810" s="456"/>
      <c r="C810" s="457"/>
      <c r="D810" s="456"/>
      <c r="E810" s="456"/>
      <c r="F810" s="456"/>
      <c r="G810" s="456"/>
      <c r="H810" s="458"/>
      <c r="I810" s="459"/>
      <c r="J810" s="390"/>
      <c r="K810" s="390"/>
      <c r="L810" s="390"/>
      <c r="M810" s="390"/>
      <c r="N810" s="390"/>
      <c r="O810" s="390"/>
      <c r="P810" s="390"/>
      <c r="Q810" s="390"/>
      <c r="R810" s="390"/>
      <c r="S810" s="390"/>
      <c r="T810" s="390"/>
      <c r="U810" s="390"/>
      <c r="V810" s="390"/>
      <c r="W810" s="390"/>
      <c r="X810" s="390"/>
      <c r="Y810" s="390"/>
    </row>
    <row r="811">
      <c r="A811" s="455"/>
      <c r="B811" s="456"/>
      <c r="C811" s="457"/>
      <c r="D811" s="456"/>
      <c r="E811" s="456"/>
      <c r="F811" s="456"/>
      <c r="G811" s="456"/>
      <c r="H811" s="458"/>
      <c r="I811" s="459"/>
      <c r="J811" s="390"/>
      <c r="K811" s="390"/>
      <c r="L811" s="390"/>
      <c r="M811" s="390"/>
      <c r="N811" s="390"/>
      <c r="O811" s="390"/>
      <c r="P811" s="390"/>
      <c r="Q811" s="390"/>
      <c r="R811" s="390"/>
      <c r="S811" s="390"/>
      <c r="T811" s="390"/>
      <c r="U811" s="390"/>
      <c r="V811" s="390"/>
      <c r="W811" s="390"/>
      <c r="X811" s="390"/>
      <c r="Y811" s="390"/>
    </row>
    <row r="812">
      <c r="A812" s="455"/>
      <c r="B812" s="456"/>
      <c r="C812" s="457"/>
      <c r="D812" s="456"/>
      <c r="E812" s="456"/>
      <c r="F812" s="456"/>
      <c r="G812" s="456"/>
      <c r="H812" s="458"/>
      <c r="I812" s="459"/>
      <c r="J812" s="390"/>
      <c r="K812" s="390"/>
      <c r="L812" s="390"/>
      <c r="M812" s="390"/>
      <c r="N812" s="390"/>
      <c r="O812" s="390"/>
      <c r="P812" s="390"/>
      <c r="Q812" s="390"/>
      <c r="R812" s="390"/>
      <c r="S812" s="390"/>
      <c r="T812" s="390"/>
      <c r="U812" s="390"/>
      <c r="V812" s="390"/>
      <c r="W812" s="390"/>
      <c r="X812" s="390"/>
      <c r="Y812" s="390"/>
    </row>
    <row r="813">
      <c r="A813" s="455"/>
      <c r="B813" s="456"/>
      <c r="C813" s="457"/>
      <c r="D813" s="456"/>
      <c r="E813" s="456"/>
      <c r="F813" s="456"/>
      <c r="G813" s="456"/>
      <c r="H813" s="458"/>
      <c r="I813" s="459"/>
      <c r="J813" s="390"/>
      <c r="K813" s="390"/>
      <c r="L813" s="390"/>
      <c r="M813" s="390"/>
      <c r="N813" s="390"/>
      <c r="O813" s="390"/>
      <c r="P813" s="390"/>
      <c r="Q813" s="390"/>
      <c r="R813" s="390"/>
      <c r="S813" s="390"/>
      <c r="T813" s="390"/>
      <c r="U813" s="390"/>
      <c r="V813" s="390"/>
      <c r="W813" s="390"/>
      <c r="X813" s="390"/>
      <c r="Y813" s="390"/>
    </row>
    <row r="814">
      <c r="A814" s="455"/>
      <c r="B814" s="456"/>
      <c r="C814" s="457"/>
      <c r="D814" s="456"/>
      <c r="E814" s="456"/>
      <c r="F814" s="456"/>
      <c r="G814" s="456"/>
      <c r="H814" s="458"/>
      <c r="I814" s="459"/>
      <c r="J814" s="390"/>
      <c r="K814" s="390"/>
      <c r="L814" s="390"/>
      <c r="M814" s="390"/>
      <c r="N814" s="390"/>
      <c r="O814" s="390"/>
      <c r="P814" s="390"/>
      <c r="Q814" s="390"/>
      <c r="R814" s="390"/>
      <c r="S814" s="390"/>
      <c r="T814" s="390"/>
      <c r="U814" s="390"/>
      <c r="V814" s="390"/>
      <c r="W814" s="390"/>
      <c r="X814" s="390"/>
      <c r="Y814" s="390"/>
    </row>
    <row r="815">
      <c r="A815" s="455"/>
      <c r="B815" s="456"/>
      <c r="C815" s="457"/>
      <c r="D815" s="456"/>
      <c r="E815" s="456"/>
      <c r="F815" s="456"/>
      <c r="G815" s="456"/>
      <c r="H815" s="458"/>
      <c r="I815" s="459"/>
      <c r="J815" s="390"/>
      <c r="K815" s="390"/>
      <c r="L815" s="390"/>
      <c r="M815" s="390"/>
      <c r="N815" s="390"/>
      <c r="O815" s="390"/>
      <c r="P815" s="390"/>
      <c r="Q815" s="390"/>
      <c r="R815" s="390"/>
      <c r="S815" s="390"/>
      <c r="T815" s="390"/>
      <c r="U815" s="390"/>
      <c r="V815" s="390"/>
      <c r="W815" s="390"/>
      <c r="X815" s="390"/>
      <c r="Y815" s="390"/>
    </row>
    <row r="816">
      <c r="A816" s="455"/>
      <c r="B816" s="456"/>
      <c r="C816" s="457"/>
      <c r="D816" s="456"/>
      <c r="E816" s="456"/>
      <c r="F816" s="456"/>
      <c r="G816" s="456"/>
      <c r="H816" s="458"/>
      <c r="I816" s="459"/>
      <c r="J816" s="390"/>
      <c r="K816" s="390"/>
      <c r="L816" s="390"/>
      <c r="M816" s="390"/>
      <c r="N816" s="390"/>
      <c r="O816" s="390"/>
      <c r="P816" s="390"/>
      <c r="Q816" s="390"/>
      <c r="R816" s="390"/>
      <c r="S816" s="390"/>
      <c r="T816" s="390"/>
      <c r="U816" s="390"/>
      <c r="V816" s="390"/>
      <c r="W816" s="390"/>
      <c r="X816" s="390"/>
      <c r="Y816" s="390"/>
    </row>
    <row r="817">
      <c r="A817" s="455"/>
      <c r="B817" s="456"/>
      <c r="C817" s="457"/>
      <c r="D817" s="456"/>
      <c r="E817" s="456"/>
      <c r="F817" s="456"/>
      <c r="G817" s="456"/>
      <c r="H817" s="458"/>
      <c r="I817" s="459"/>
      <c r="J817" s="390"/>
      <c r="K817" s="390"/>
      <c r="L817" s="390"/>
      <c r="M817" s="390"/>
      <c r="N817" s="390"/>
      <c r="O817" s="390"/>
      <c r="P817" s="390"/>
      <c r="Q817" s="390"/>
      <c r="R817" s="390"/>
      <c r="S817" s="390"/>
      <c r="T817" s="390"/>
      <c r="U817" s="390"/>
      <c r="V817" s="390"/>
      <c r="W817" s="390"/>
      <c r="X817" s="390"/>
      <c r="Y817" s="390"/>
    </row>
    <row r="818">
      <c r="A818" s="455"/>
      <c r="B818" s="456"/>
      <c r="C818" s="457"/>
      <c r="D818" s="456"/>
      <c r="E818" s="456"/>
      <c r="F818" s="456"/>
      <c r="G818" s="456"/>
      <c r="H818" s="458"/>
      <c r="I818" s="459"/>
      <c r="J818" s="390"/>
      <c r="K818" s="390"/>
      <c r="L818" s="390"/>
      <c r="M818" s="390"/>
      <c r="N818" s="390"/>
      <c r="O818" s="390"/>
      <c r="P818" s="390"/>
      <c r="Q818" s="390"/>
      <c r="R818" s="390"/>
      <c r="S818" s="390"/>
      <c r="T818" s="390"/>
      <c r="U818" s="390"/>
      <c r="V818" s="390"/>
      <c r="W818" s="390"/>
      <c r="X818" s="390"/>
      <c r="Y818" s="390"/>
    </row>
    <row r="819">
      <c r="A819" s="455"/>
      <c r="B819" s="456"/>
      <c r="C819" s="457"/>
      <c r="D819" s="456"/>
      <c r="E819" s="456"/>
      <c r="F819" s="456"/>
      <c r="G819" s="456"/>
      <c r="H819" s="458"/>
      <c r="I819" s="459"/>
      <c r="J819" s="390"/>
      <c r="K819" s="390"/>
      <c r="L819" s="390"/>
      <c r="M819" s="390"/>
      <c r="N819" s="390"/>
      <c r="O819" s="390"/>
      <c r="P819" s="390"/>
      <c r="Q819" s="390"/>
      <c r="R819" s="390"/>
      <c r="S819" s="390"/>
      <c r="T819" s="390"/>
      <c r="U819" s="390"/>
      <c r="V819" s="390"/>
      <c r="W819" s="390"/>
      <c r="X819" s="390"/>
      <c r="Y819" s="390"/>
    </row>
    <row r="820">
      <c r="A820" s="455"/>
      <c r="B820" s="456"/>
      <c r="C820" s="457"/>
      <c r="D820" s="456"/>
      <c r="E820" s="456"/>
      <c r="F820" s="456"/>
      <c r="G820" s="456"/>
      <c r="H820" s="458"/>
      <c r="I820" s="459"/>
      <c r="J820" s="390"/>
      <c r="K820" s="390"/>
      <c r="L820" s="390"/>
      <c r="M820" s="390"/>
      <c r="N820" s="390"/>
      <c r="O820" s="390"/>
      <c r="P820" s="390"/>
      <c r="Q820" s="390"/>
      <c r="R820" s="390"/>
      <c r="S820" s="390"/>
      <c r="T820" s="390"/>
      <c r="U820" s="390"/>
      <c r="V820" s="390"/>
      <c r="W820" s="390"/>
      <c r="X820" s="390"/>
      <c r="Y820" s="390"/>
    </row>
    <row r="821">
      <c r="A821" s="455"/>
      <c r="B821" s="456"/>
      <c r="C821" s="457"/>
      <c r="D821" s="456"/>
      <c r="E821" s="456"/>
      <c r="F821" s="456"/>
      <c r="G821" s="456"/>
      <c r="H821" s="458"/>
      <c r="I821" s="459"/>
      <c r="J821" s="390"/>
      <c r="K821" s="390"/>
      <c r="L821" s="390"/>
      <c r="M821" s="390"/>
      <c r="N821" s="390"/>
      <c r="O821" s="390"/>
      <c r="P821" s="390"/>
      <c r="Q821" s="390"/>
      <c r="R821" s="390"/>
      <c r="S821" s="390"/>
      <c r="T821" s="390"/>
      <c r="U821" s="390"/>
      <c r="V821" s="390"/>
      <c r="W821" s="390"/>
      <c r="X821" s="390"/>
      <c r="Y821" s="390"/>
    </row>
    <row r="822">
      <c r="A822" s="455"/>
      <c r="B822" s="456"/>
      <c r="C822" s="457"/>
      <c r="D822" s="456"/>
      <c r="E822" s="456"/>
      <c r="F822" s="456"/>
      <c r="G822" s="456"/>
      <c r="H822" s="458"/>
      <c r="I822" s="459"/>
      <c r="J822" s="390"/>
      <c r="K822" s="390"/>
      <c r="L822" s="390"/>
      <c r="M822" s="390"/>
      <c r="N822" s="390"/>
      <c r="O822" s="390"/>
      <c r="P822" s="390"/>
      <c r="Q822" s="390"/>
      <c r="R822" s="390"/>
      <c r="S822" s="390"/>
      <c r="T822" s="390"/>
      <c r="U822" s="390"/>
      <c r="V822" s="390"/>
      <c r="W822" s="390"/>
      <c r="X822" s="390"/>
      <c r="Y822" s="390"/>
    </row>
    <row r="823">
      <c r="A823" s="455"/>
      <c r="B823" s="456"/>
      <c r="C823" s="457"/>
      <c r="D823" s="456"/>
      <c r="E823" s="456"/>
      <c r="F823" s="456"/>
      <c r="G823" s="456"/>
      <c r="H823" s="458"/>
      <c r="I823" s="459"/>
      <c r="J823" s="390"/>
      <c r="K823" s="390"/>
      <c r="L823" s="390"/>
      <c r="M823" s="390"/>
      <c r="N823" s="390"/>
      <c r="O823" s="390"/>
      <c r="P823" s="390"/>
      <c r="Q823" s="390"/>
      <c r="R823" s="390"/>
      <c r="S823" s="390"/>
      <c r="T823" s="390"/>
      <c r="U823" s="390"/>
      <c r="V823" s="390"/>
      <c r="W823" s="390"/>
      <c r="X823" s="390"/>
      <c r="Y823" s="390"/>
    </row>
    <row r="824">
      <c r="A824" s="455"/>
      <c r="B824" s="456"/>
      <c r="C824" s="457"/>
      <c r="D824" s="456"/>
      <c r="E824" s="456"/>
      <c r="F824" s="456"/>
      <c r="G824" s="456"/>
      <c r="H824" s="458"/>
      <c r="I824" s="459"/>
      <c r="J824" s="390"/>
      <c r="K824" s="390"/>
      <c r="L824" s="390"/>
      <c r="M824" s="390"/>
      <c r="N824" s="390"/>
      <c r="O824" s="390"/>
      <c r="P824" s="390"/>
      <c r="Q824" s="390"/>
      <c r="R824" s="390"/>
      <c r="S824" s="390"/>
      <c r="T824" s="390"/>
      <c r="U824" s="390"/>
      <c r="V824" s="390"/>
      <c r="W824" s="390"/>
      <c r="X824" s="390"/>
      <c r="Y824" s="390"/>
    </row>
    <row r="825">
      <c r="A825" s="455"/>
      <c r="B825" s="456"/>
      <c r="C825" s="457"/>
      <c r="D825" s="456"/>
      <c r="E825" s="456"/>
      <c r="F825" s="456"/>
      <c r="G825" s="456"/>
      <c r="H825" s="458"/>
      <c r="I825" s="459"/>
      <c r="J825" s="390"/>
      <c r="K825" s="390"/>
      <c r="L825" s="390"/>
      <c r="M825" s="390"/>
      <c r="N825" s="390"/>
      <c r="O825" s="390"/>
      <c r="P825" s="390"/>
      <c r="Q825" s="390"/>
      <c r="R825" s="390"/>
      <c r="S825" s="390"/>
      <c r="T825" s="390"/>
      <c r="U825" s="390"/>
      <c r="V825" s="390"/>
      <c r="W825" s="390"/>
      <c r="X825" s="390"/>
      <c r="Y825" s="390"/>
    </row>
    <row r="826">
      <c r="A826" s="455"/>
      <c r="B826" s="456"/>
      <c r="C826" s="457"/>
      <c r="D826" s="456"/>
      <c r="E826" s="456"/>
      <c r="F826" s="456"/>
      <c r="G826" s="456"/>
      <c r="H826" s="458"/>
      <c r="I826" s="459"/>
      <c r="J826" s="390"/>
      <c r="K826" s="390"/>
      <c r="L826" s="390"/>
      <c r="M826" s="390"/>
      <c r="N826" s="390"/>
      <c r="O826" s="390"/>
      <c r="P826" s="390"/>
      <c r="Q826" s="390"/>
      <c r="R826" s="390"/>
      <c r="S826" s="390"/>
      <c r="T826" s="390"/>
      <c r="U826" s="390"/>
      <c r="V826" s="390"/>
      <c r="W826" s="390"/>
      <c r="X826" s="390"/>
      <c r="Y826" s="390"/>
    </row>
    <row r="827">
      <c r="A827" s="455"/>
      <c r="B827" s="456"/>
      <c r="C827" s="457"/>
      <c r="D827" s="456"/>
      <c r="E827" s="456"/>
      <c r="F827" s="456"/>
      <c r="G827" s="456"/>
      <c r="H827" s="458"/>
      <c r="I827" s="459"/>
      <c r="J827" s="390"/>
      <c r="K827" s="390"/>
      <c r="L827" s="390"/>
      <c r="M827" s="390"/>
      <c r="N827" s="390"/>
      <c r="O827" s="390"/>
      <c r="P827" s="390"/>
      <c r="Q827" s="390"/>
      <c r="R827" s="390"/>
      <c r="S827" s="390"/>
      <c r="T827" s="390"/>
      <c r="U827" s="390"/>
      <c r="V827" s="390"/>
      <c r="W827" s="390"/>
      <c r="X827" s="390"/>
      <c r="Y827" s="390"/>
    </row>
    <row r="828">
      <c r="A828" s="455"/>
      <c r="B828" s="456"/>
      <c r="C828" s="457"/>
      <c r="D828" s="456"/>
      <c r="E828" s="456"/>
      <c r="F828" s="456"/>
      <c r="G828" s="456"/>
      <c r="H828" s="458"/>
      <c r="I828" s="459"/>
      <c r="J828" s="390"/>
      <c r="K828" s="390"/>
      <c r="L828" s="390"/>
      <c r="M828" s="390"/>
      <c r="N828" s="390"/>
      <c r="O828" s="390"/>
      <c r="P828" s="390"/>
      <c r="Q828" s="390"/>
      <c r="R828" s="390"/>
      <c r="S828" s="390"/>
      <c r="T828" s="390"/>
      <c r="U828" s="390"/>
      <c r="V828" s="390"/>
      <c r="W828" s="390"/>
      <c r="X828" s="390"/>
      <c r="Y828" s="390"/>
    </row>
    <row r="829">
      <c r="A829" s="455"/>
      <c r="B829" s="456"/>
      <c r="C829" s="457"/>
      <c r="D829" s="456"/>
      <c r="E829" s="456"/>
      <c r="F829" s="456"/>
      <c r="G829" s="456"/>
      <c r="H829" s="458"/>
      <c r="I829" s="459"/>
      <c r="J829" s="390"/>
      <c r="K829" s="390"/>
      <c r="L829" s="390"/>
      <c r="M829" s="390"/>
      <c r="N829" s="390"/>
      <c r="O829" s="390"/>
      <c r="P829" s="390"/>
      <c r="Q829" s="390"/>
      <c r="R829" s="390"/>
      <c r="S829" s="390"/>
      <c r="T829" s="390"/>
      <c r="U829" s="390"/>
      <c r="V829" s="390"/>
      <c r="W829" s="390"/>
      <c r="X829" s="390"/>
      <c r="Y829" s="390"/>
    </row>
    <row r="830">
      <c r="A830" s="455"/>
      <c r="B830" s="456"/>
      <c r="C830" s="457"/>
      <c r="D830" s="456"/>
      <c r="E830" s="456"/>
      <c r="F830" s="456"/>
      <c r="G830" s="456"/>
      <c r="H830" s="458"/>
      <c r="I830" s="459"/>
      <c r="J830" s="390"/>
      <c r="K830" s="390"/>
      <c r="L830" s="390"/>
      <c r="M830" s="390"/>
      <c r="N830" s="390"/>
      <c r="O830" s="390"/>
      <c r="P830" s="390"/>
      <c r="Q830" s="390"/>
      <c r="R830" s="390"/>
      <c r="S830" s="390"/>
      <c r="T830" s="390"/>
      <c r="U830" s="390"/>
      <c r="V830" s="390"/>
      <c r="W830" s="390"/>
      <c r="X830" s="390"/>
      <c r="Y830" s="390"/>
    </row>
    <row r="831">
      <c r="A831" s="455"/>
      <c r="B831" s="456"/>
      <c r="C831" s="457"/>
      <c r="D831" s="456"/>
      <c r="E831" s="456"/>
      <c r="F831" s="456"/>
      <c r="G831" s="456"/>
      <c r="H831" s="458"/>
      <c r="I831" s="459"/>
      <c r="J831" s="390"/>
      <c r="K831" s="390"/>
      <c r="L831" s="390"/>
      <c r="M831" s="390"/>
      <c r="N831" s="390"/>
      <c r="O831" s="390"/>
      <c r="P831" s="390"/>
      <c r="Q831" s="390"/>
      <c r="R831" s="390"/>
      <c r="S831" s="390"/>
      <c r="T831" s="390"/>
      <c r="U831" s="390"/>
      <c r="V831" s="390"/>
      <c r="W831" s="390"/>
      <c r="X831" s="390"/>
      <c r="Y831" s="390"/>
    </row>
    <row r="832">
      <c r="A832" s="455"/>
      <c r="B832" s="456"/>
      <c r="C832" s="457"/>
      <c r="D832" s="456"/>
      <c r="E832" s="456"/>
      <c r="F832" s="456"/>
      <c r="G832" s="456"/>
      <c r="H832" s="458"/>
      <c r="I832" s="459"/>
      <c r="J832" s="390"/>
      <c r="K832" s="390"/>
      <c r="L832" s="390"/>
      <c r="M832" s="390"/>
      <c r="N832" s="390"/>
      <c r="O832" s="390"/>
      <c r="P832" s="390"/>
      <c r="Q832" s="390"/>
      <c r="R832" s="390"/>
      <c r="S832" s="390"/>
      <c r="T832" s="390"/>
      <c r="U832" s="390"/>
      <c r="V832" s="390"/>
      <c r="W832" s="390"/>
      <c r="X832" s="390"/>
      <c r="Y832" s="390"/>
    </row>
    <row r="833">
      <c r="A833" s="455"/>
      <c r="B833" s="456"/>
      <c r="C833" s="457"/>
      <c r="D833" s="456"/>
      <c r="E833" s="456"/>
      <c r="F833" s="456"/>
      <c r="G833" s="456"/>
      <c r="H833" s="458"/>
      <c r="I833" s="459"/>
      <c r="J833" s="390"/>
      <c r="K833" s="390"/>
      <c r="L833" s="390"/>
      <c r="M833" s="390"/>
      <c r="N833" s="390"/>
      <c r="O833" s="390"/>
      <c r="P833" s="390"/>
      <c r="Q833" s="390"/>
      <c r="R833" s="390"/>
      <c r="S833" s="390"/>
      <c r="T833" s="390"/>
      <c r="U833" s="390"/>
      <c r="V833" s="390"/>
      <c r="W833" s="390"/>
      <c r="X833" s="390"/>
      <c r="Y833" s="390"/>
    </row>
    <row r="834">
      <c r="A834" s="455"/>
      <c r="B834" s="456"/>
      <c r="C834" s="457"/>
      <c r="D834" s="456"/>
      <c r="E834" s="456"/>
      <c r="F834" s="456"/>
      <c r="G834" s="456"/>
      <c r="H834" s="458"/>
      <c r="I834" s="459"/>
      <c r="J834" s="390"/>
      <c r="K834" s="390"/>
      <c r="L834" s="390"/>
      <c r="M834" s="390"/>
      <c r="N834" s="390"/>
      <c r="O834" s="390"/>
      <c r="P834" s="390"/>
      <c r="Q834" s="390"/>
      <c r="R834" s="390"/>
      <c r="S834" s="390"/>
      <c r="T834" s="390"/>
      <c r="U834" s="390"/>
      <c r="V834" s="390"/>
      <c r="W834" s="390"/>
      <c r="X834" s="390"/>
      <c r="Y834" s="390"/>
    </row>
    <row r="835">
      <c r="A835" s="455"/>
      <c r="B835" s="456"/>
      <c r="C835" s="457"/>
      <c r="D835" s="456"/>
      <c r="E835" s="456"/>
      <c r="F835" s="456"/>
      <c r="G835" s="456"/>
      <c r="H835" s="458"/>
      <c r="I835" s="459"/>
      <c r="J835" s="390"/>
      <c r="K835" s="390"/>
      <c r="L835" s="390"/>
      <c r="M835" s="390"/>
      <c r="N835" s="390"/>
      <c r="O835" s="390"/>
      <c r="P835" s="390"/>
      <c r="Q835" s="390"/>
      <c r="R835" s="390"/>
      <c r="S835" s="390"/>
      <c r="T835" s="390"/>
      <c r="U835" s="390"/>
      <c r="V835" s="390"/>
      <c r="W835" s="390"/>
      <c r="X835" s="390"/>
      <c r="Y835" s="390"/>
    </row>
    <row r="836">
      <c r="A836" s="455"/>
      <c r="B836" s="456"/>
      <c r="C836" s="457"/>
      <c r="D836" s="456"/>
      <c r="E836" s="456"/>
      <c r="F836" s="456"/>
      <c r="G836" s="456"/>
      <c r="H836" s="458"/>
      <c r="I836" s="459"/>
      <c r="J836" s="390"/>
      <c r="K836" s="390"/>
      <c r="L836" s="390"/>
      <c r="M836" s="390"/>
      <c r="N836" s="390"/>
      <c r="O836" s="390"/>
      <c r="P836" s="390"/>
      <c r="Q836" s="390"/>
      <c r="R836" s="390"/>
      <c r="S836" s="390"/>
      <c r="T836" s="390"/>
      <c r="U836" s="390"/>
      <c r="V836" s="390"/>
      <c r="W836" s="390"/>
      <c r="X836" s="390"/>
      <c r="Y836" s="390"/>
    </row>
    <row r="837">
      <c r="A837" s="455"/>
      <c r="B837" s="456"/>
      <c r="C837" s="457"/>
      <c r="D837" s="456"/>
      <c r="E837" s="456"/>
      <c r="F837" s="456"/>
      <c r="G837" s="456"/>
      <c r="H837" s="458"/>
      <c r="I837" s="459"/>
      <c r="J837" s="390"/>
      <c r="K837" s="390"/>
      <c r="L837" s="390"/>
      <c r="M837" s="390"/>
      <c r="N837" s="390"/>
      <c r="O837" s="390"/>
      <c r="P837" s="390"/>
      <c r="Q837" s="390"/>
      <c r="R837" s="390"/>
      <c r="S837" s="390"/>
      <c r="T837" s="390"/>
      <c r="U837" s="390"/>
      <c r="V837" s="390"/>
      <c r="W837" s="390"/>
      <c r="X837" s="390"/>
      <c r="Y837" s="390"/>
    </row>
    <row r="838">
      <c r="A838" s="455"/>
      <c r="B838" s="456"/>
      <c r="C838" s="457"/>
      <c r="D838" s="456"/>
      <c r="E838" s="456"/>
      <c r="F838" s="456"/>
      <c r="G838" s="456"/>
      <c r="H838" s="458"/>
      <c r="I838" s="459"/>
      <c r="J838" s="390"/>
      <c r="K838" s="390"/>
      <c r="L838" s="390"/>
      <c r="M838" s="390"/>
      <c r="N838" s="390"/>
      <c r="O838" s="390"/>
      <c r="P838" s="390"/>
      <c r="Q838" s="390"/>
      <c r="R838" s="390"/>
      <c r="S838" s="390"/>
      <c r="T838" s="390"/>
      <c r="U838" s="390"/>
      <c r="V838" s="390"/>
      <c r="W838" s="390"/>
      <c r="X838" s="390"/>
      <c r="Y838" s="390"/>
    </row>
    <row r="839">
      <c r="A839" s="455"/>
      <c r="B839" s="456"/>
      <c r="C839" s="457"/>
      <c r="D839" s="456"/>
      <c r="E839" s="456"/>
      <c r="F839" s="456"/>
      <c r="G839" s="456"/>
      <c r="H839" s="458"/>
      <c r="I839" s="459"/>
      <c r="J839" s="390"/>
      <c r="K839" s="390"/>
      <c r="L839" s="390"/>
      <c r="M839" s="390"/>
      <c r="N839" s="390"/>
      <c r="O839" s="390"/>
      <c r="P839" s="390"/>
      <c r="Q839" s="390"/>
      <c r="R839" s="390"/>
      <c r="S839" s="390"/>
      <c r="T839" s="390"/>
      <c r="U839" s="390"/>
      <c r="V839" s="390"/>
      <c r="W839" s="390"/>
      <c r="X839" s="390"/>
      <c r="Y839" s="390"/>
    </row>
    <row r="840">
      <c r="A840" s="455"/>
      <c r="B840" s="456"/>
      <c r="C840" s="457"/>
      <c r="D840" s="456"/>
      <c r="E840" s="456"/>
      <c r="F840" s="456"/>
      <c r="G840" s="456"/>
      <c r="H840" s="458"/>
      <c r="I840" s="459"/>
      <c r="J840" s="390"/>
      <c r="K840" s="390"/>
      <c r="L840" s="390"/>
      <c r="M840" s="390"/>
      <c r="N840" s="390"/>
      <c r="O840" s="390"/>
      <c r="P840" s="390"/>
      <c r="Q840" s="390"/>
      <c r="R840" s="390"/>
      <c r="S840" s="390"/>
      <c r="T840" s="390"/>
      <c r="U840" s="390"/>
      <c r="V840" s="390"/>
      <c r="W840" s="390"/>
      <c r="X840" s="390"/>
      <c r="Y840" s="390"/>
    </row>
    <row r="841">
      <c r="A841" s="455"/>
      <c r="B841" s="456"/>
      <c r="C841" s="457"/>
      <c r="D841" s="456"/>
      <c r="E841" s="456"/>
      <c r="F841" s="456"/>
      <c r="G841" s="456"/>
      <c r="H841" s="458"/>
      <c r="I841" s="459"/>
      <c r="J841" s="390"/>
      <c r="K841" s="390"/>
      <c r="L841" s="390"/>
      <c r="M841" s="390"/>
      <c r="N841" s="390"/>
      <c r="O841" s="390"/>
      <c r="P841" s="390"/>
      <c r="Q841" s="390"/>
      <c r="R841" s="390"/>
      <c r="S841" s="390"/>
      <c r="T841" s="390"/>
      <c r="U841" s="390"/>
      <c r="V841" s="390"/>
      <c r="W841" s="390"/>
      <c r="X841" s="390"/>
      <c r="Y841" s="390"/>
    </row>
    <row r="842">
      <c r="A842" s="455"/>
      <c r="B842" s="456"/>
      <c r="C842" s="457"/>
      <c r="D842" s="456"/>
      <c r="E842" s="456"/>
      <c r="F842" s="456"/>
      <c r="G842" s="456"/>
      <c r="H842" s="458"/>
      <c r="I842" s="459"/>
      <c r="J842" s="390"/>
      <c r="K842" s="390"/>
      <c r="L842" s="390"/>
      <c r="M842" s="390"/>
      <c r="N842" s="390"/>
      <c r="O842" s="390"/>
      <c r="P842" s="390"/>
      <c r="Q842" s="390"/>
      <c r="R842" s="390"/>
      <c r="S842" s="390"/>
      <c r="T842" s="390"/>
      <c r="U842" s="390"/>
      <c r="V842" s="390"/>
      <c r="W842" s="390"/>
      <c r="X842" s="390"/>
      <c r="Y842" s="390"/>
    </row>
    <row r="843">
      <c r="A843" s="455"/>
      <c r="B843" s="456"/>
      <c r="C843" s="457"/>
      <c r="D843" s="456"/>
      <c r="E843" s="456"/>
      <c r="F843" s="456"/>
      <c r="G843" s="456"/>
      <c r="H843" s="458"/>
      <c r="I843" s="459"/>
      <c r="J843" s="390"/>
      <c r="K843" s="390"/>
      <c r="L843" s="390"/>
      <c r="M843" s="390"/>
      <c r="N843" s="390"/>
      <c r="O843" s="390"/>
      <c r="P843" s="390"/>
      <c r="Q843" s="390"/>
      <c r="R843" s="390"/>
      <c r="S843" s="390"/>
      <c r="T843" s="390"/>
      <c r="U843" s="390"/>
      <c r="V843" s="390"/>
      <c r="W843" s="390"/>
      <c r="X843" s="390"/>
      <c r="Y843" s="390"/>
    </row>
    <row r="844">
      <c r="A844" s="455"/>
      <c r="B844" s="456"/>
      <c r="C844" s="457"/>
      <c r="D844" s="456"/>
      <c r="E844" s="456"/>
      <c r="F844" s="456"/>
      <c r="G844" s="456"/>
      <c r="H844" s="458"/>
      <c r="I844" s="459"/>
      <c r="J844" s="390"/>
      <c r="K844" s="390"/>
      <c r="L844" s="390"/>
      <c r="M844" s="390"/>
      <c r="N844" s="390"/>
      <c r="O844" s="390"/>
      <c r="P844" s="390"/>
      <c r="Q844" s="390"/>
      <c r="R844" s="390"/>
      <c r="S844" s="390"/>
      <c r="T844" s="390"/>
      <c r="U844" s="390"/>
      <c r="V844" s="390"/>
      <c r="W844" s="390"/>
      <c r="X844" s="390"/>
      <c r="Y844" s="390"/>
    </row>
    <row r="845">
      <c r="A845" s="455"/>
      <c r="B845" s="456"/>
      <c r="C845" s="457"/>
      <c r="D845" s="456"/>
      <c r="E845" s="456"/>
      <c r="F845" s="456"/>
      <c r="G845" s="456"/>
      <c r="H845" s="458"/>
      <c r="I845" s="459"/>
      <c r="J845" s="390"/>
      <c r="K845" s="390"/>
      <c r="L845" s="390"/>
      <c r="M845" s="390"/>
      <c r="N845" s="390"/>
      <c r="O845" s="390"/>
      <c r="P845" s="390"/>
      <c r="Q845" s="390"/>
      <c r="R845" s="390"/>
      <c r="S845" s="390"/>
      <c r="T845" s="390"/>
      <c r="U845" s="390"/>
      <c r="V845" s="390"/>
      <c r="W845" s="390"/>
      <c r="X845" s="390"/>
      <c r="Y845" s="390"/>
    </row>
    <row r="846">
      <c r="A846" s="455"/>
      <c r="B846" s="456"/>
      <c r="C846" s="457"/>
      <c r="D846" s="456"/>
      <c r="E846" s="456"/>
      <c r="F846" s="456"/>
      <c r="G846" s="456"/>
      <c r="H846" s="458"/>
      <c r="I846" s="459"/>
      <c r="J846" s="390"/>
      <c r="K846" s="390"/>
      <c r="L846" s="390"/>
      <c r="M846" s="390"/>
      <c r="N846" s="390"/>
      <c r="O846" s="390"/>
      <c r="P846" s="390"/>
      <c r="Q846" s="390"/>
      <c r="R846" s="390"/>
      <c r="S846" s="390"/>
      <c r="T846" s="390"/>
      <c r="U846" s="390"/>
      <c r="V846" s="390"/>
      <c r="W846" s="390"/>
      <c r="X846" s="390"/>
      <c r="Y846" s="390"/>
    </row>
    <row r="847">
      <c r="A847" s="455"/>
      <c r="B847" s="456"/>
      <c r="C847" s="457"/>
      <c r="D847" s="456"/>
      <c r="E847" s="456"/>
      <c r="F847" s="456"/>
      <c r="G847" s="456"/>
      <c r="H847" s="458"/>
      <c r="I847" s="459"/>
      <c r="J847" s="390"/>
      <c r="K847" s="390"/>
      <c r="L847" s="390"/>
      <c r="M847" s="390"/>
      <c r="N847" s="390"/>
      <c r="O847" s="390"/>
      <c r="P847" s="390"/>
      <c r="Q847" s="390"/>
      <c r="R847" s="390"/>
      <c r="S847" s="390"/>
      <c r="T847" s="390"/>
      <c r="U847" s="390"/>
      <c r="V847" s="390"/>
      <c r="W847" s="390"/>
      <c r="X847" s="390"/>
      <c r="Y847" s="390"/>
    </row>
    <row r="848">
      <c r="A848" s="455"/>
      <c r="B848" s="456"/>
      <c r="C848" s="457"/>
      <c r="D848" s="456"/>
      <c r="E848" s="456"/>
      <c r="F848" s="456"/>
      <c r="G848" s="456"/>
      <c r="H848" s="458"/>
      <c r="I848" s="459"/>
      <c r="J848" s="390"/>
      <c r="K848" s="390"/>
      <c r="L848" s="390"/>
      <c r="M848" s="390"/>
      <c r="N848" s="390"/>
      <c r="O848" s="390"/>
      <c r="P848" s="390"/>
      <c r="Q848" s="390"/>
      <c r="R848" s="390"/>
      <c r="S848" s="390"/>
      <c r="T848" s="390"/>
      <c r="U848" s="390"/>
      <c r="V848" s="390"/>
      <c r="W848" s="390"/>
      <c r="X848" s="390"/>
      <c r="Y848" s="390"/>
    </row>
    <row r="849">
      <c r="A849" s="455"/>
      <c r="B849" s="456"/>
      <c r="C849" s="457"/>
      <c r="D849" s="456"/>
      <c r="E849" s="456"/>
      <c r="F849" s="456"/>
      <c r="G849" s="456"/>
      <c r="H849" s="458"/>
      <c r="I849" s="459"/>
      <c r="J849" s="390"/>
      <c r="K849" s="390"/>
      <c r="L849" s="390"/>
      <c r="M849" s="390"/>
      <c r="N849" s="390"/>
      <c r="O849" s="390"/>
      <c r="P849" s="390"/>
      <c r="Q849" s="390"/>
      <c r="R849" s="390"/>
      <c r="S849" s="390"/>
      <c r="T849" s="390"/>
      <c r="U849" s="390"/>
      <c r="V849" s="390"/>
      <c r="W849" s="390"/>
      <c r="X849" s="390"/>
      <c r="Y849" s="390"/>
    </row>
    <row r="850">
      <c r="A850" s="455"/>
      <c r="B850" s="456"/>
      <c r="C850" s="457"/>
      <c r="D850" s="456"/>
      <c r="E850" s="456"/>
      <c r="F850" s="456"/>
      <c r="G850" s="456"/>
      <c r="H850" s="458"/>
      <c r="I850" s="459"/>
      <c r="J850" s="390"/>
      <c r="K850" s="390"/>
      <c r="L850" s="390"/>
      <c r="M850" s="390"/>
      <c r="N850" s="390"/>
      <c r="O850" s="390"/>
      <c r="P850" s="390"/>
      <c r="Q850" s="390"/>
      <c r="R850" s="390"/>
      <c r="S850" s="390"/>
      <c r="T850" s="390"/>
      <c r="U850" s="390"/>
      <c r="V850" s="390"/>
      <c r="W850" s="390"/>
      <c r="X850" s="390"/>
      <c r="Y850" s="390"/>
    </row>
    <row r="851">
      <c r="A851" s="455"/>
      <c r="B851" s="456"/>
      <c r="C851" s="457"/>
      <c r="D851" s="456"/>
      <c r="E851" s="456"/>
      <c r="F851" s="456"/>
      <c r="G851" s="456"/>
      <c r="H851" s="458"/>
      <c r="I851" s="459"/>
      <c r="J851" s="390"/>
      <c r="K851" s="390"/>
      <c r="L851" s="390"/>
      <c r="M851" s="390"/>
      <c r="N851" s="390"/>
      <c r="O851" s="390"/>
      <c r="P851" s="390"/>
      <c r="Q851" s="390"/>
      <c r="R851" s="390"/>
      <c r="S851" s="390"/>
      <c r="T851" s="390"/>
      <c r="U851" s="390"/>
      <c r="V851" s="390"/>
      <c r="W851" s="390"/>
      <c r="X851" s="390"/>
      <c r="Y851" s="390"/>
    </row>
    <row r="852">
      <c r="A852" s="455"/>
      <c r="B852" s="456"/>
      <c r="C852" s="457"/>
      <c r="D852" s="456"/>
      <c r="E852" s="456"/>
      <c r="F852" s="456"/>
      <c r="G852" s="456"/>
      <c r="H852" s="458"/>
      <c r="I852" s="459"/>
      <c r="J852" s="390"/>
      <c r="K852" s="390"/>
      <c r="L852" s="390"/>
      <c r="M852" s="390"/>
      <c r="N852" s="390"/>
      <c r="O852" s="390"/>
      <c r="P852" s="390"/>
      <c r="Q852" s="390"/>
      <c r="R852" s="390"/>
      <c r="S852" s="390"/>
      <c r="T852" s="390"/>
      <c r="U852" s="390"/>
      <c r="V852" s="390"/>
      <c r="W852" s="390"/>
      <c r="X852" s="390"/>
      <c r="Y852" s="390"/>
    </row>
    <row r="853">
      <c r="A853" s="455"/>
      <c r="B853" s="456"/>
      <c r="C853" s="457"/>
      <c r="D853" s="456"/>
      <c r="E853" s="456"/>
      <c r="F853" s="456"/>
      <c r="G853" s="456"/>
      <c r="H853" s="458"/>
      <c r="I853" s="459"/>
      <c r="J853" s="390"/>
      <c r="K853" s="390"/>
      <c r="L853" s="390"/>
      <c r="M853" s="390"/>
      <c r="N853" s="390"/>
      <c r="O853" s="390"/>
      <c r="P853" s="390"/>
      <c r="Q853" s="390"/>
      <c r="R853" s="390"/>
      <c r="S853" s="390"/>
      <c r="T853" s="390"/>
      <c r="U853" s="390"/>
      <c r="V853" s="390"/>
      <c r="W853" s="390"/>
      <c r="X853" s="390"/>
      <c r="Y853" s="390"/>
    </row>
    <row r="854">
      <c r="A854" s="455"/>
      <c r="B854" s="456"/>
      <c r="C854" s="457"/>
      <c r="D854" s="456"/>
      <c r="E854" s="456"/>
      <c r="F854" s="456"/>
      <c r="G854" s="456"/>
      <c r="H854" s="458"/>
      <c r="I854" s="459"/>
      <c r="J854" s="390"/>
      <c r="K854" s="390"/>
      <c r="L854" s="390"/>
      <c r="M854" s="390"/>
      <c r="N854" s="390"/>
      <c r="O854" s="390"/>
      <c r="P854" s="390"/>
      <c r="Q854" s="390"/>
      <c r="R854" s="390"/>
      <c r="S854" s="390"/>
      <c r="T854" s="390"/>
      <c r="U854" s="390"/>
      <c r="V854" s="390"/>
      <c r="W854" s="390"/>
      <c r="X854" s="390"/>
      <c r="Y854" s="390"/>
    </row>
    <row r="855">
      <c r="A855" s="455"/>
      <c r="B855" s="456"/>
      <c r="C855" s="457"/>
      <c r="D855" s="456"/>
      <c r="E855" s="456"/>
      <c r="F855" s="456"/>
      <c r="G855" s="456"/>
      <c r="H855" s="458"/>
      <c r="I855" s="459"/>
      <c r="J855" s="390"/>
      <c r="K855" s="390"/>
      <c r="L855" s="390"/>
      <c r="M855" s="390"/>
      <c r="N855" s="390"/>
      <c r="O855" s="390"/>
      <c r="P855" s="390"/>
      <c r="Q855" s="390"/>
      <c r="R855" s="390"/>
      <c r="S855" s="390"/>
      <c r="T855" s="390"/>
      <c r="U855" s="390"/>
      <c r="V855" s="390"/>
      <c r="W855" s="390"/>
      <c r="X855" s="390"/>
      <c r="Y855" s="390"/>
    </row>
    <row r="856">
      <c r="A856" s="455"/>
      <c r="B856" s="456"/>
      <c r="C856" s="457"/>
      <c r="D856" s="456"/>
      <c r="E856" s="456"/>
      <c r="F856" s="456"/>
      <c r="G856" s="456"/>
      <c r="H856" s="458"/>
      <c r="I856" s="459"/>
      <c r="J856" s="390"/>
      <c r="K856" s="390"/>
      <c r="L856" s="390"/>
      <c r="M856" s="390"/>
      <c r="N856" s="390"/>
      <c r="O856" s="390"/>
      <c r="P856" s="390"/>
      <c r="Q856" s="390"/>
      <c r="R856" s="390"/>
      <c r="S856" s="390"/>
      <c r="T856" s="390"/>
      <c r="U856" s="390"/>
      <c r="V856" s="390"/>
      <c r="W856" s="390"/>
      <c r="X856" s="390"/>
      <c r="Y856" s="390"/>
    </row>
    <row r="857">
      <c r="A857" s="455"/>
      <c r="B857" s="456"/>
      <c r="C857" s="457"/>
      <c r="D857" s="456"/>
      <c r="E857" s="456"/>
      <c r="F857" s="456"/>
      <c r="G857" s="456"/>
      <c r="H857" s="458"/>
      <c r="I857" s="459"/>
      <c r="J857" s="390"/>
      <c r="K857" s="390"/>
      <c r="L857" s="390"/>
      <c r="M857" s="390"/>
      <c r="N857" s="390"/>
      <c r="O857" s="390"/>
      <c r="P857" s="390"/>
      <c r="Q857" s="390"/>
      <c r="R857" s="390"/>
      <c r="S857" s="390"/>
      <c r="T857" s="390"/>
      <c r="U857" s="390"/>
      <c r="V857" s="390"/>
      <c r="W857" s="390"/>
      <c r="X857" s="390"/>
      <c r="Y857" s="390"/>
    </row>
    <row r="858">
      <c r="A858" s="455"/>
      <c r="B858" s="456"/>
      <c r="C858" s="457"/>
      <c r="D858" s="456"/>
      <c r="E858" s="456"/>
      <c r="F858" s="456"/>
      <c r="G858" s="456"/>
      <c r="H858" s="458"/>
      <c r="I858" s="459"/>
      <c r="J858" s="390"/>
      <c r="K858" s="390"/>
      <c r="L858" s="390"/>
      <c r="M858" s="390"/>
      <c r="N858" s="390"/>
      <c r="O858" s="390"/>
      <c r="P858" s="390"/>
      <c r="Q858" s="390"/>
      <c r="R858" s="390"/>
      <c r="S858" s="390"/>
      <c r="T858" s="390"/>
      <c r="U858" s="390"/>
      <c r="V858" s="390"/>
      <c r="W858" s="390"/>
      <c r="X858" s="390"/>
      <c r="Y858" s="390"/>
    </row>
    <row r="859">
      <c r="A859" s="455"/>
      <c r="B859" s="456"/>
      <c r="C859" s="457"/>
      <c r="D859" s="456"/>
      <c r="E859" s="456"/>
      <c r="F859" s="456"/>
      <c r="G859" s="456"/>
      <c r="H859" s="458"/>
      <c r="I859" s="459"/>
      <c r="J859" s="390"/>
      <c r="K859" s="390"/>
      <c r="L859" s="390"/>
      <c r="M859" s="390"/>
      <c r="N859" s="390"/>
      <c r="O859" s="390"/>
      <c r="P859" s="390"/>
      <c r="Q859" s="390"/>
      <c r="R859" s="390"/>
      <c r="S859" s="390"/>
      <c r="T859" s="390"/>
      <c r="U859" s="390"/>
      <c r="V859" s="390"/>
      <c r="W859" s="390"/>
      <c r="X859" s="390"/>
      <c r="Y859" s="390"/>
    </row>
    <row r="860">
      <c r="A860" s="455"/>
      <c r="B860" s="456"/>
      <c r="C860" s="457"/>
      <c r="D860" s="456"/>
      <c r="E860" s="456"/>
      <c r="F860" s="456"/>
      <c r="G860" s="456"/>
      <c r="H860" s="458"/>
      <c r="I860" s="459"/>
      <c r="J860" s="390"/>
      <c r="K860" s="390"/>
      <c r="L860" s="390"/>
      <c r="M860" s="390"/>
      <c r="N860" s="390"/>
      <c r="O860" s="390"/>
      <c r="P860" s="390"/>
      <c r="Q860" s="390"/>
      <c r="R860" s="390"/>
      <c r="S860" s="390"/>
      <c r="T860" s="390"/>
      <c r="U860" s="390"/>
      <c r="V860" s="390"/>
      <c r="W860" s="390"/>
      <c r="X860" s="390"/>
      <c r="Y860" s="390"/>
    </row>
    <row r="861">
      <c r="A861" s="455"/>
      <c r="B861" s="456"/>
      <c r="C861" s="457"/>
      <c r="D861" s="456"/>
      <c r="E861" s="456"/>
      <c r="F861" s="456"/>
      <c r="G861" s="456"/>
      <c r="H861" s="458"/>
      <c r="I861" s="459"/>
      <c r="J861" s="390"/>
      <c r="K861" s="390"/>
      <c r="L861" s="390"/>
      <c r="M861" s="390"/>
      <c r="N861" s="390"/>
      <c r="O861" s="390"/>
      <c r="P861" s="390"/>
      <c r="Q861" s="390"/>
      <c r="R861" s="390"/>
      <c r="S861" s="390"/>
      <c r="T861" s="390"/>
      <c r="U861" s="390"/>
      <c r="V861" s="390"/>
      <c r="W861" s="390"/>
      <c r="X861" s="390"/>
      <c r="Y861" s="390"/>
    </row>
    <row r="862">
      <c r="A862" s="455"/>
      <c r="B862" s="456"/>
      <c r="C862" s="457"/>
      <c r="D862" s="456"/>
      <c r="E862" s="456"/>
      <c r="F862" s="456"/>
      <c r="G862" s="456"/>
      <c r="H862" s="458"/>
      <c r="I862" s="459"/>
      <c r="J862" s="390"/>
      <c r="K862" s="390"/>
      <c r="L862" s="390"/>
      <c r="M862" s="390"/>
      <c r="N862" s="390"/>
      <c r="O862" s="390"/>
      <c r="P862" s="390"/>
      <c r="Q862" s="390"/>
      <c r="R862" s="390"/>
      <c r="S862" s="390"/>
      <c r="T862" s="390"/>
      <c r="U862" s="390"/>
      <c r="V862" s="390"/>
      <c r="W862" s="390"/>
      <c r="X862" s="390"/>
      <c r="Y862" s="390"/>
    </row>
    <row r="863">
      <c r="A863" s="455"/>
      <c r="B863" s="456"/>
      <c r="C863" s="457"/>
      <c r="D863" s="456"/>
      <c r="E863" s="456"/>
      <c r="F863" s="456"/>
      <c r="G863" s="456"/>
      <c r="H863" s="458"/>
      <c r="I863" s="459"/>
      <c r="J863" s="390"/>
      <c r="K863" s="390"/>
      <c r="L863" s="390"/>
      <c r="M863" s="390"/>
      <c r="N863" s="390"/>
      <c r="O863" s="390"/>
      <c r="P863" s="390"/>
      <c r="Q863" s="390"/>
      <c r="R863" s="390"/>
      <c r="S863" s="390"/>
      <c r="T863" s="390"/>
      <c r="U863" s="390"/>
      <c r="V863" s="390"/>
      <c r="W863" s="390"/>
      <c r="X863" s="390"/>
      <c r="Y863" s="390"/>
    </row>
    <row r="864">
      <c r="A864" s="455"/>
      <c r="B864" s="456"/>
      <c r="C864" s="457"/>
      <c r="D864" s="456"/>
      <c r="E864" s="456"/>
      <c r="F864" s="456"/>
      <c r="G864" s="456"/>
      <c r="H864" s="458"/>
      <c r="I864" s="459"/>
      <c r="J864" s="390"/>
      <c r="K864" s="390"/>
      <c r="L864" s="390"/>
      <c r="M864" s="390"/>
      <c r="N864" s="390"/>
      <c r="O864" s="390"/>
      <c r="P864" s="390"/>
      <c r="Q864" s="390"/>
      <c r="R864" s="390"/>
      <c r="S864" s="390"/>
      <c r="T864" s="390"/>
      <c r="U864" s="390"/>
      <c r="V864" s="390"/>
      <c r="W864" s="390"/>
      <c r="X864" s="390"/>
      <c r="Y864" s="390"/>
    </row>
    <row r="865">
      <c r="A865" s="455"/>
      <c r="B865" s="456"/>
      <c r="C865" s="457"/>
      <c r="D865" s="456"/>
      <c r="E865" s="456"/>
      <c r="F865" s="456"/>
      <c r="G865" s="456"/>
      <c r="H865" s="458"/>
      <c r="I865" s="459"/>
      <c r="J865" s="390"/>
      <c r="K865" s="390"/>
      <c r="L865" s="390"/>
      <c r="M865" s="390"/>
      <c r="N865" s="390"/>
      <c r="O865" s="390"/>
      <c r="P865" s="390"/>
      <c r="Q865" s="390"/>
      <c r="R865" s="390"/>
      <c r="S865" s="390"/>
      <c r="T865" s="390"/>
      <c r="U865" s="390"/>
      <c r="V865" s="390"/>
      <c r="W865" s="390"/>
      <c r="X865" s="390"/>
      <c r="Y865" s="390"/>
    </row>
    <row r="866">
      <c r="A866" s="455"/>
      <c r="B866" s="456"/>
      <c r="C866" s="457"/>
      <c r="D866" s="456"/>
      <c r="E866" s="456"/>
      <c r="F866" s="456"/>
      <c r="G866" s="456"/>
      <c r="H866" s="458"/>
      <c r="I866" s="459"/>
      <c r="J866" s="390"/>
      <c r="K866" s="390"/>
      <c r="L866" s="390"/>
      <c r="M866" s="390"/>
      <c r="N866" s="390"/>
      <c r="O866" s="390"/>
      <c r="P866" s="390"/>
      <c r="Q866" s="390"/>
      <c r="R866" s="390"/>
      <c r="S866" s="390"/>
      <c r="T866" s="390"/>
      <c r="U866" s="390"/>
      <c r="V866" s="390"/>
      <c r="W866" s="390"/>
      <c r="X866" s="390"/>
      <c r="Y866" s="390"/>
    </row>
    <row r="867">
      <c r="A867" s="455"/>
      <c r="B867" s="456"/>
      <c r="C867" s="457"/>
      <c r="D867" s="456"/>
      <c r="E867" s="456"/>
      <c r="F867" s="456"/>
      <c r="G867" s="456"/>
      <c r="H867" s="458"/>
      <c r="I867" s="459"/>
      <c r="J867" s="390"/>
      <c r="K867" s="390"/>
      <c r="L867" s="390"/>
      <c r="M867" s="390"/>
      <c r="N867" s="390"/>
      <c r="O867" s="390"/>
      <c r="P867" s="390"/>
      <c r="Q867" s="390"/>
      <c r="R867" s="390"/>
      <c r="S867" s="390"/>
      <c r="T867" s="390"/>
      <c r="U867" s="390"/>
      <c r="V867" s="390"/>
      <c r="W867" s="390"/>
      <c r="X867" s="390"/>
      <c r="Y867" s="390"/>
    </row>
    <row r="868">
      <c r="A868" s="455"/>
      <c r="B868" s="456"/>
      <c r="C868" s="457"/>
      <c r="D868" s="456"/>
      <c r="E868" s="456"/>
      <c r="F868" s="456"/>
      <c r="G868" s="456"/>
      <c r="H868" s="458"/>
      <c r="I868" s="459"/>
      <c r="J868" s="390"/>
      <c r="K868" s="390"/>
      <c r="L868" s="390"/>
      <c r="M868" s="390"/>
      <c r="N868" s="390"/>
      <c r="O868" s="390"/>
      <c r="P868" s="390"/>
      <c r="Q868" s="390"/>
      <c r="R868" s="390"/>
      <c r="S868" s="390"/>
      <c r="T868" s="390"/>
      <c r="U868" s="390"/>
      <c r="V868" s="390"/>
      <c r="W868" s="390"/>
      <c r="X868" s="390"/>
      <c r="Y868" s="390"/>
    </row>
    <row r="869">
      <c r="A869" s="455"/>
      <c r="B869" s="456"/>
      <c r="C869" s="457"/>
      <c r="D869" s="456"/>
      <c r="E869" s="456"/>
      <c r="F869" s="456"/>
      <c r="G869" s="456"/>
      <c r="H869" s="458"/>
      <c r="I869" s="459"/>
      <c r="J869" s="390"/>
      <c r="K869" s="390"/>
      <c r="L869" s="390"/>
      <c r="M869" s="390"/>
      <c r="N869" s="390"/>
      <c r="O869" s="390"/>
      <c r="P869" s="390"/>
      <c r="Q869" s="390"/>
      <c r="R869" s="390"/>
      <c r="S869" s="390"/>
      <c r="T869" s="390"/>
      <c r="U869" s="390"/>
      <c r="V869" s="390"/>
      <c r="W869" s="390"/>
      <c r="X869" s="390"/>
      <c r="Y869" s="390"/>
    </row>
    <row r="870">
      <c r="A870" s="455"/>
      <c r="B870" s="456"/>
      <c r="C870" s="457"/>
      <c r="D870" s="456"/>
      <c r="E870" s="456"/>
      <c r="F870" s="456"/>
      <c r="G870" s="456"/>
      <c r="H870" s="458"/>
      <c r="I870" s="459"/>
      <c r="J870" s="390"/>
      <c r="K870" s="390"/>
      <c r="L870" s="390"/>
      <c r="M870" s="390"/>
      <c r="N870" s="390"/>
      <c r="O870" s="390"/>
      <c r="P870" s="390"/>
      <c r="Q870" s="390"/>
      <c r="R870" s="390"/>
      <c r="S870" s="390"/>
      <c r="T870" s="390"/>
      <c r="U870" s="390"/>
      <c r="V870" s="390"/>
      <c r="W870" s="390"/>
      <c r="X870" s="390"/>
      <c r="Y870" s="390"/>
    </row>
    <row r="871">
      <c r="A871" s="455"/>
      <c r="B871" s="456"/>
      <c r="C871" s="457"/>
      <c r="D871" s="456"/>
      <c r="E871" s="456"/>
      <c r="F871" s="456"/>
      <c r="G871" s="456"/>
      <c r="H871" s="458"/>
      <c r="I871" s="459"/>
      <c r="J871" s="390"/>
      <c r="K871" s="390"/>
      <c r="L871" s="390"/>
      <c r="M871" s="390"/>
      <c r="N871" s="390"/>
      <c r="O871" s="390"/>
      <c r="P871" s="390"/>
      <c r="Q871" s="390"/>
      <c r="R871" s="390"/>
      <c r="S871" s="390"/>
      <c r="T871" s="390"/>
      <c r="U871" s="390"/>
      <c r="V871" s="390"/>
      <c r="W871" s="390"/>
      <c r="X871" s="390"/>
      <c r="Y871" s="390"/>
    </row>
    <row r="872">
      <c r="A872" s="455"/>
      <c r="B872" s="456"/>
      <c r="C872" s="457"/>
      <c r="D872" s="456"/>
      <c r="E872" s="456"/>
      <c r="F872" s="456"/>
      <c r="G872" s="456"/>
      <c r="H872" s="458"/>
      <c r="I872" s="459"/>
      <c r="J872" s="390"/>
      <c r="K872" s="390"/>
      <c r="L872" s="390"/>
      <c r="M872" s="390"/>
      <c r="N872" s="390"/>
      <c r="O872" s="390"/>
      <c r="P872" s="390"/>
      <c r="Q872" s="390"/>
      <c r="R872" s="390"/>
      <c r="S872" s="390"/>
      <c r="T872" s="390"/>
      <c r="U872" s="390"/>
      <c r="V872" s="390"/>
      <c r="W872" s="390"/>
      <c r="X872" s="390"/>
      <c r="Y872" s="390"/>
    </row>
    <row r="873">
      <c r="A873" s="455"/>
      <c r="B873" s="456"/>
      <c r="C873" s="457"/>
      <c r="D873" s="456"/>
      <c r="E873" s="456"/>
      <c r="F873" s="456"/>
      <c r="G873" s="456"/>
      <c r="H873" s="458"/>
      <c r="I873" s="459"/>
      <c r="J873" s="390"/>
      <c r="K873" s="390"/>
      <c r="L873" s="390"/>
      <c r="M873" s="390"/>
      <c r="N873" s="390"/>
      <c r="O873" s="390"/>
      <c r="P873" s="390"/>
      <c r="Q873" s="390"/>
      <c r="R873" s="390"/>
      <c r="S873" s="390"/>
      <c r="T873" s="390"/>
      <c r="U873" s="390"/>
      <c r="V873" s="390"/>
      <c r="W873" s="390"/>
      <c r="X873" s="390"/>
      <c r="Y873" s="390"/>
    </row>
    <row r="874">
      <c r="A874" s="455"/>
      <c r="B874" s="456"/>
      <c r="C874" s="457"/>
      <c r="D874" s="456"/>
      <c r="E874" s="456"/>
      <c r="F874" s="456"/>
      <c r="G874" s="456"/>
      <c r="H874" s="458"/>
      <c r="I874" s="459"/>
      <c r="J874" s="390"/>
      <c r="K874" s="390"/>
      <c r="L874" s="390"/>
      <c r="M874" s="390"/>
      <c r="N874" s="390"/>
      <c r="O874" s="390"/>
      <c r="P874" s="390"/>
      <c r="Q874" s="390"/>
      <c r="R874" s="390"/>
      <c r="S874" s="390"/>
      <c r="T874" s="390"/>
      <c r="U874" s="390"/>
      <c r="V874" s="390"/>
      <c r="W874" s="390"/>
      <c r="X874" s="390"/>
      <c r="Y874" s="390"/>
    </row>
    <row r="875">
      <c r="A875" s="455"/>
      <c r="B875" s="456"/>
      <c r="C875" s="457"/>
      <c r="D875" s="456"/>
      <c r="E875" s="456"/>
      <c r="F875" s="456"/>
      <c r="G875" s="456"/>
      <c r="H875" s="458"/>
      <c r="I875" s="459"/>
      <c r="J875" s="390"/>
      <c r="K875" s="390"/>
      <c r="L875" s="390"/>
      <c r="M875" s="390"/>
      <c r="N875" s="390"/>
      <c r="O875" s="390"/>
      <c r="P875" s="390"/>
      <c r="Q875" s="390"/>
      <c r="R875" s="390"/>
      <c r="S875" s="390"/>
      <c r="T875" s="390"/>
      <c r="U875" s="390"/>
      <c r="V875" s="390"/>
      <c r="W875" s="390"/>
      <c r="X875" s="390"/>
      <c r="Y875" s="390"/>
    </row>
    <row r="876">
      <c r="A876" s="455"/>
      <c r="B876" s="456"/>
      <c r="C876" s="457"/>
      <c r="D876" s="456"/>
      <c r="E876" s="456"/>
      <c r="F876" s="456"/>
      <c r="G876" s="456"/>
      <c r="H876" s="458"/>
      <c r="I876" s="459"/>
      <c r="J876" s="390"/>
      <c r="K876" s="390"/>
      <c r="L876" s="390"/>
      <c r="M876" s="390"/>
      <c r="N876" s="390"/>
      <c r="O876" s="390"/>
      <c r="P876" s="390"/>
      <c r="Q876" s="390"/>
      <c r="R876" s="390"/>
      <c r="S876" s="390"/>
      <c r="T876" s="390"/>
      <c r="U876" s="390"/>
      <c r="V876" s="390"/>
      <c r="W876" s="390"/>
      <c r="X876" s="390"/>
      <c r="Y876" s="390"/>
    </row>
    <row r="877">
      <c r="A877" s="455"/>
      <c r="B877" s="456"/>
      <c r="C877" s="457"/>
      <c r="D877" s="456"/>
      <c r="E877" s="456"/>
      <c r="F877" s="456"/>
      <c r="G877" s="456"/>
      <c r="H877" s="458"/>
      <c r="I877" s="459"/>
      <c r="J877" s="390"/>
      <c r="K877" s="390"/>
      <c r="L877" s="390"/>
      <c r="M877" s="390"/>
      <c r="N877" s="390"/>
      <c r="O877" s="390"/>
      <c r="P877" s="390"/>
      <c r="Q877" s="390"/>
      <c r="R877" s="390"/>
      <c r="S877" s="390"/>
      <c r="T877" s="390"/>
      <c r="U877" s="390"/>
      <c r="V877" s="390"/>
      <c r="W877" s="390"/>
      <c r="X877" s="390"/>
      <c r="Y877" s="390"/>
    </row>
    <row r="878">
      <c r="A878" s="455"/>
      <c r="B878" s="456"/>
      <c r="C878" s="457"/>
      <c r="D878" s="456"/>
      <c r="E878" s="456"/>
      <c r="F878" s="456"/>
      <c r="G878" s="456"/>
      <c r="H878" s="458"/>
      <c r="I878" s="459"/>
      <c r="J878" s="390"/>
      <c r="K878" s="390"/>
      <c r="L878" s="390"/>
      <c r="M878" s="390"/>
      <c r="N878" s="390"/>
      <c r="O878" s="390"/>
      <c r="P878" s="390"/>
      <c r="Q878" s="390"/>
      <c r="R878" s="390"/>
      <c r="S878" s="390"/>
      <c r="T878" s="390"/>
      <c r="U878" s="390"/>
      <c r="V878" s="390"/>
      <c r="W878" s="390"/>
      <c r="X878" s="390"/>
      <c r="Y878" s="390"/>
    </row>
    <row r="879">
      <c r="A879" s="455"/>
      <c r="B879" s="456"/>
      <c r="C879" s="457"/>
      <c r="D879" s="456"/>
      <c r="E879" s="456"/>
      <c r="F879" s="456"/>
      <c r="G879" s="456"/>
      <c r="H879" s="458"/>
      <c r="I879" s="459"/>
      <c r="J879" s="390"/>
      <c r="K879" s="390"/>
      <c r="L879" s="390"/>
      <c r="M879" s="390"/>
      <c r="N879" s="390"/>
      <c r="O879" s="390"/>
      <c r="P879" s="390"/>
      <c r="Q879" s="390"/>
      <c r="R879" s="390"/>
      <c r="S879" s="390"/>
      <c r="T879" s="390"/>
      <c r="U879" s="390"/>
      <c r="V879" s="390"/>
      <c r="W879" s="390"/>
      <c r="X879" s="390"/>
      <c r="Y879" s="390"/>
    </row>
    <row r="880">
      <c r="A880" s="455"/>
      <c r="B880" s="456"/>
      <c r="C880" s="457"/>
      <c r="D880" s="456"/>
      <c r="E880" s="456"/>
      <c r="F880" s="456"/>
      <c r="G880" s="456"/>
      <c r="H880" s="458"/>
      <c r="I880" s="459"/>
      <c r="J880" s="390"/>
      <c r="K880" s="390"/>
      <c r="L880" s="390"/>
      <c r="M880" s="390"/>
      <c r="N880" s="390"/>
      <c r="O880" s="390"/>
      <c r="P880" s="390"/>
      <c r="Q880" s="390"/>
      <c r="R880" s="390"/>
      <c r="S880" s="390"/>
      <c r="T880" s="390"/>
      <c r="U880" s="390"/>
      <c r="V880" s="390"/>
      <c r="W880" s="390"/>
      <c r="X880" s="390"/>
      <c r="Y880" s="390"/>
    </row>
    <row r="881">
      <c r="A881" s="455"/>
      <c r="B881" s="456"/>
      <c r="C881" s="457"/>
      <c r="D881" s="456"/>
      <c r="E881" s="456"/>
      <c r="F881" s="456"/>
      <c r="G881" s="456"/>
      <c r="H881" s="458"/>
      <c r="I881" s="459"/>
      <c r="J881" s="390"/>
      <c r="K881" s="390"/>
      <c r="L881" s="390"/>
      <c r="M881" s="390"/>
      <c r="N881" s="390"/>
      <c r="O881" s="390"/>
      <c r="P881" s="390"/>
      <c r="Q881" s="390"/>
      <c r="R881" s="390"/>
      <c r="S881" s="390"/>
      <c r="T881" s="390"/>
      <c r="U881" s="390"/>
      <c r="V881" s="390"/>
      <c r="W881" s="390"/>
      <c r="X881" s="390"/>
      <c r="Y881" s="390"/>
    </row>
    <row r="882">
      <c r="A882" s="455"/>
      <c r="B882" s="456"/>
      <c r="C882" s="457"/>
      <c r="D882" s="456"/>
      <c r="E882" s="456"/>
      <c r="F882" s="456"/>
      <c r="G882" s="456"/>
      <c r="H882" s="458"/>
      <c r="I882" s="459"/>
      <c r="J882" s="390"/>
      <c r="K882" s="390"/>
      <c r="L882" s="390"/>
      <c r="M882" s="390"/>
      <c r="N882" s="390"/>
      <c r="O882" s="390"/>
      <c r="P882" s="390"/>
      <c r="Q882" s="390"/>
      <c r="R882" s="390"/>
      <c r="S882" s="390"/>
      <c r="T882" s="390"/>
      <c r="U882" s="390"/>
      <c r="V882" s="390"/>
      <c r="W882" s="390"/>
      <c r="X882" s="390"/>
      <c r="Y882" s="390"/>
    </row>
    <row r="883">
      <c r="A883" s="455"/>
      <c r="B883" s="456"/>
      <c r="C883" s="457"/>
      <c r="D883" s="456"/>
      <c r="E883" s="456"/>
      <c r="F883" s="456"/>
      <c r="G883" s="456"/>
      <c r="H883" s="458"/>
      <c r="I883" s="459"/>
      <c r="J883" s="390"/>
      <c r="K883" s="390"/>
      <c r="L883" s="390"/>
      <c r="M883" s="390"/>
      <c r="N883" s="390"/>
      <c r="O883" s="390"/>
      <c r="P883" s="390"/>
      <c r="Q883" s="390"/>
      <c r="R883" s="390"/>
      <c r="S883" s="390"/>
      <c r="T883" s="390"/>
      <c r="U883" s="390"/>
      <c r="V883" s="390"/>
      <c r="W883" s="390"/>
      <c r="X883" s="390"/>
      <c r="Y883" s="390"/>
    </row>
    <row r="884">
      <c r="A884" s="455"/>
      <c r="B884" s="456"/>
      <c r="C884" s="457"/>
      <c r="D884" s="456"/>
      <c r="E884" s="456"/>
      <c r="F884" s="456"/>
      <c r="G884" s="456"/>
      <c r="H884" s="458"/>
      <c r="I884" s="459"/>
      <c r="J884" s="390"/>
      <c r="K884" s="390"/>
      <c r="L884" s="390"/>
      <c r="M884" s="390"/>
      <c r="N884" s="390"/>
      <c r="O884" s="390"/>
      <c r="P884" s="390"/>
      <c r="Q884" s="390"/>
      <c r="R884" s="390"/>
      <c r="S884" s="390"/>
      <c r="T884" s="390"/>
      <c r="U884" s="390"/>
      <c r="V884" s="390"/>
      <c r="W884" s="390"/>
      <c r="X884" s="390"/>
      <c r="Y884" s="390"/>
    </row>
    <row r="885">
      <c r="A885" s="455"/>
      <c r="B885" s="456"/>
      <c r="C885" s="457"/>
      <c r="D885" s="456"/>
      <c r="E885" s="456"/>
      <c r="F885" s="456"/>
      <c r="G885" s="456"/>
      <c r="H885" s="458"/>
      <c r="I885" s="459"/>
      <c r="J885" s="390"/>
      <c r="K885" s="390"/>
      <c r="L885" s="390"/>
      <c r="M885" s="390"/>
      <c r="N885" s="390"/>
      <c r="O885" s="390"/>
      <c r="P885" s="390"/>
      <c r="Q885" s="390"/>
      <c r="R885" s="390"/>
      <c r="S885" s="390"/>
      <c r="T885" s="390"/>
      <c r="U885" s="390"/>
      <c r="V885" s="390"/>
      <c r="W885" s="390"/>
      <c r="X885" s="390"/>
      <c r="Y885" s="390"/>
    </row>
    <row r="886">
      <c r="A886" s="455"/>
      <c r="B886" s="456"/>
      <c r="C886" s="457"/>
      <c r="D886" s="456"/>
      <c r="E886" s="456"/>
      <c r="F886" s="456"/>
      <c r="G886" s="456"/>
      <c r="H886" s="458"/>
      <c r="I886" s="459"/>
      <c r="J886" s="390"/>
      <c r="K886" s="390"/>
      <c r="L886" s="390"/>
      <c r="M886" s="390"/>
      <c r="N886" s="390"/>
      <c r="O886" s="390"/>
      <c r="P886" s="390"/>
      <c r="Q886" s="390"/>
      <c r="R886" s="390"/>
      <c r="S886" s="390"/>
      <c r="T886" s="390"/>
      <c r="U886" s="390"/>
      <c r="V886" s="390"/>
      <c r="W886" s="390"/>
      <c r="X886" s="390"/>
      <c r="Y886" s="390"/>
    </row>
    <row r="887">
      <c r="A887" s="455"/>
      <c r="B887" s="456"/>
      <c r="C887" s="457"/>
      <c r="D887" s="456"/>
      <c r="E887" s="456"/>
      <c r="F887" s="456"/>
      <c r="G887" s="456"/>
      <c r="H887" s="458"/>
      <c r="I887" s="459"/>
      <c r="J887" s="390"/>
      <c r="K887" s="390"/>
      <c r="L887" s="390"/>
      <c r="M887" s="390"/>
      <c r="N887" s="390"/>
      <c r="O887" s="390"/>
      <c r="P887" s="390"/>
      <c r="Q887" s="390"/>
      <c r="R887" s="390"/>
      <c r="S887" s="390"/>
      <c r="T887" s="390"/>
      <c r="U887" s="390"/>
      <c r="V887" s="390"/>
      <c r="W887" s="390"/>
      <c r="X887" s="390"/>
      <c r="Y887" s="390"/>
    </row>
    <row r="888">
      <c r="A888" s="455"/>
      <c r="B888" s="456"/>
      <c r="C888" s="457"/>
      <c r="D888" s="456"/>
      <c r="E888" s="456"/>
      <c r="F888" s="456"/>
      <c r="G888" s="456"/>
      <c r="H888" s="458"/>
      <c r="I888" s="459"/>
      <c r="J888" s="390"/>
      <c r="K888" s="390"/>
      <c r="L888" s="390"/>
      <c r="M888" s="390"/>
      <c r="N888" s="390"/>
      <c r="O888" s="390"/>
      <c r="P888" s="390"/>
      <c r="Q888" s="390"/>
      <c r="R888" s="390"/>
      <c r="S888" s="390"/>
      <c r="T888" s="390"/>
      <c r="U888" s="390"/>
      <c r="V888" s="390"/>
      <c r="W888" s="390"/>
      <c r="X888" s="390"/>
      <c r="Y888" s="390"/>
    </row>
    <row r="889">
      <c r="A889" s="455"/>
      <c r="B889" s="456"/>
      <c r="C889" s="457"/>
      <c r="D889" s="456"/>
      <c r="E889" s="456"/>
      <c r="F889" s="456"/>
      <c r="G889" s="456"/>
      <c r="H889" s="458"/>
      <c r="I889" s="459"/>
      <c r="J889" s="390"/>
      <c r="K889" s="390"/>
      <c r="L889" s="390"/>
      <c r="M889" s="390"/>
      <c r="N889" s="390"/>
      <c r="O889" s="390"/>
      <c r="P889" s="390"/>
      <c r="Q889" s="390"/>
      <c r="R889" s="390"/>
      <c r="S889" s="390"/>
      <c r="T889" s="390"/>
      <c r="U889" s="390"/>
      <c r="V889" s="390"/>
      <c r="W889" s="390"/>
      <c r="X889" s="390"/>
      <c r="Y889" s="390"/>
    </row>
    <row r="890">
      <c r="A890" s="455"/>
      <c r="B890" s="456"/>
      <c r="C890" s="457"/>
      <c r="D890" s="456"/>
      <c r="E890" s="456"/>
      <c r="F890" s="456"/>
      <c r="G890" s="456"/>
      <c r="H890" s="458"/>
      <c r="I890" s="459"/>
      <c r="J890" s="390"/>
      <c r="K890" s="390"/>
      <c r="L890" s="390"/>
      <c r="M890" s="390"/>
      <c r="N890" s="390"/>
      <c r="O890" s="390"/>
      <c r="P890" s="390"/>
      <c r="Q890" s="390"/>
      <c r="R890" s="390"/>
      <c r="S890" s="390"/>
      <c r="T890" s="390"/>
      <c r="U890" s="390"/>
      <c r="V890" s="390"/>
      <c r="W890" s="390"/>
      <c r="X890" s="390"/>
      <c r="Y890" s="390"/>
    </row>
    <row r="891">
      <c r="A891" s="455"/>
      <c r="B891" s="456"/>
      <c r="C891" s="457"/>
      <c r="D891" s="456"/>
      <c r="E891" s="456"/>
      <c r="F891" s="456"/>
      <c r="G891" s="456"/>
      <c r="H891" s="458"/>
      <c r="I891" s="459"/>
      <c r="J891" s="390"/>
      <c r="K891" s="390"/>
      <c r="L891" s="390"/>
      <c r="M891" s="390"/>
      <c r="N891" s="390"/>
      <c r="O891" s="390"/>
      <c r="P891" s="390"/>
      <c r="Q891" s="390"/>
      <c r="R891" s="390"/>
      <c r="S891" s="390"/>
      <c r="T891" s="390"/>
      <c r="U891" s="390"/>
      <c r="V891" s="390"/>
      <c r="W891" s="390"/>
      <c r="X891" s="390"/>
      <c r="Y891" s="390"/>
    </row>
    <row r="892">
      <c r="A892" s="455"/>
      <c r="B892" s="456"/>
      <c r="C892" s="457"/>
      <c r="D892" s="456"/>
      <c r="E892" s="456"/>
      <c r="F892" s="456"/>
      <c r="G892" s="456"/>
      <c r="H892" s="458"/>
      <c r="I892" s="459"/>
      <c r="J892" s="390"/>
      <c r="K892" s="390"/>
      <c r="L892" s="390"/>
      <c r="M892" s="390"/>
      <c r="N892" s="390"/>
      <c r="O892" s="390"/>
      <c r="P892" s="390"/>
      <c r="Q892" s="390"/>
      <c r="R892" s="390"/>
      <c r="S892" s="390"/>
      <c r="T892" s="390"/>
      <c r="U892" s="390"/>
      <c r="V892" s="390"/>
      <c r="W892" s="390"/>
      <c r="X892" s="390"/>
      <c r="Y892" s="390"/>
    </row>
    <row r="893">
      <c r="A893" s="455"/>
      <c r="B893" s="456"/>
      <c r="C893" s="457"/>
      <c r="D893" s="456"/>
      <c r="E893" s="456"/>
      <c r="F893" s="456"/>
      <c r="G893" s="456"/>
      <c r="H893" s="458"/>
      <c r="I893" s="459"/>
      <c r="J893" s="390"/>
      <c r="K893" s="390"/>
      <c r="L893" s="390"/>
      <c r="M893" s="390"/>
      <c r="N893" s="390"/>
      <c r="O893" s="390"/>
      <c r="P893" s="390"/>
      <c r="Q893" s="390"/>
      <c r="R893" s="390"/>
      <c r="S893" s="390"/>
      <c r="T893" s="390"/>
      <c r="U893" s="390"/>
      <c r="V893" s="390"/>
      <c r="W893" s="390"/>
      <c r="X893" s="390"/>
      <c r="Y893" s="390"/>
    </row>
    <row r="894">
      <c r="A894" s="455"/>
      <c r="B894" s="456"/>
      <c r="C894" s="457"/>
      <c r="D894" s="456"/>
      <c r="E894" s="456"/>
      <c r="F894" s="456"/>
      <c r="G894" s="456"/>
      <c r="H894" s="458"/>
      <c r="I894" s="459"/>
      <c r="J894" s="390"/>
      <c r="K894" s="390"/>
      <c r="L894" s="390"/>
      <c r="M894" s="390"/>
      <c r="N894" s="390"/>
      <c r="O894" s="390"/>
      <c r="P894" s="390"/>
      <c r="Q894" s="390"/>
      <c r="R894" s="390"/>
      <c r="S894" s="390"/>
      <c r="T894" s="390"/>
      <c r="U894" s="390"/>
      <c r="V894" s="390"/>
      <c r="W894" s="390"/>
      <c r="X894" s="390"/>
      <c r="Y894" s="390"/>
    </row>
    <row r="895">
      <c r="A895" s="455"/>
      <c r="B895" s="456"/>
      <c r="C895" s="457"/>
      <c r="D895" s="456"/>
      <c r="E895" s="456"/>
      <c r="F895" s="456"/>
      <c r="G895" s="456"/>
      <c r="H895" s="458"/>
      <c r="I895" s="459"/>
      <c r="J895" s="390"/>
      <c r="K895" s="390"/>
      <c r="L895" s="390"/>
      <c r="M895" s="390"/>
      <c r="N895" s="390"/>
      <c r="O895" s="390"/>
      <c r="P895" s="390"/>
      <c r="Q895" s="390"/>
      <c r="R895" s="390"/>
      <c r="S895" s="390"/>
      <c r="T895" s="390"/>
      <c r="U895" s="390"/>
      <c r="V895" s="390"/>
      <c r="W895" s="390"/>
      <c r="X895" s="390"/>
      <c r="Y895" s="390"/>
    </row>
    <row r="896">
      <c r="A896" s="455"/>
      <c r="B896" s="456"/>
      <c r="C896" s="457"/>
      <c r="D896" s="456"/>
      <c r="E896" s="456"/>
      <c r="F896" s="456"/>
      <c r="G896" s="456"/>
      <c r="H896" s="458"/>
      <c r="I896" s="459"/>
      <c r="J896" s="390"/>
      <c r="K896" s="390"/>
      <c r="L896" s="390"/>
      <c r="M896" s="390"/>
      <c r="N896" s="390"/>
      <c r="O896" s="390"/>
      <c r="P896" s="390"/>
      <c r="Q896" s="390"/>
      <c r="R896" s="390"/>
      <c r="S896" s="390"/>
      <c r="T896" s="390"/>
      <c r="U896" s="390"/>
      <c r="V896" s="390"/>
      <c r="W896" s="390"/>
      <c r="X896" s="390"/>
      <c r="Y896" s="390"/>
    </row>
    <row r="897">
      <c r="A897" s="455"/>
      <c r="B897" s="456"/>
      <c r="C897" s="457"/>
      <c r="D897" s="456"/>
      <c r="E897" s="456"/>
      <c r="F897" s="456"/>
      <c r="G897" s="456"/>
      <c r="H897" s="458"/>
      <c r="I897" s="459"/>
      <c r="J897" s="390"/>
      <c r="K897" s="390"/>
      <c r="L897" s="390"/>
      <c r="M897" s="390"/>
      <c r="N897" s="390"/>
      <c r="O897" s="390"/>
      <c r="P897" s="390"/>
      <c r="Q897" s="390"/>
      <c r="R897" s="390"/>
      <c r="S897" s="390"/>
      <c r="T897" s="390"/>
      <c r="U897" s="390"/>
      <c r="V897" s="390"/>
      <c r="W897" s="390"/>
      <c r="X897" s="390"/>
      <c r="Y897" s="390"/>
    </row>
    <row r="898">
      <c r="A898" s="455"/>
      <c r="B898" s="456"/>
      <c r="C898" s="457"/>
      <c r="D898" s="456"/>
      <c r="E898" s="456"/>
      <c r="F898" s="456"/>
      <c r="G898" s="456"/>
      <c r="H898" s="458"/>
      <c r="I898" s="459"/>
      <c r="J898" s="390"/>
      <c r="K898" s="390"/>
      <c r="L898" s="390"/>
      <c r="M898" s="390"/>
      <c r="N898" s="390"/>
      <c r="O898" s="390"/>
      <c r="P898" s="390"/>
      <c r="Q898" s="390"/>
      <c r="R898" s="390"/>
      <c r="S898" s="390"/>
      <c r="T898" s="390"/>
      <c r="U898" s="390"/>
      <c r="V898" s="390"/>
      <c r="W898" s="390"/>
      <c r="X898" s="390"/>
      <c r="Y898" s="390"/>
    </row>
    <row r="899">
      <c r="A899" s="455"/>
      <c r="B899" s="456"/>
      <c r="C899" s="457"/>
      <c r="D899" s="456"/>
      <c r="E899" s="456"/>
      <c r="F899" s="456"/>
      <c r="G899" s="456"/>
      <c r="H899" s="458"/>
      <c r="I899" s="459"/>
      <c r="J899" s="390"/>
      <c r="K899" s="390"/>
      <c r="L899" s="390"/>
      <c r="M899" s="390"/>
      <c r="N899" s="390"/>
      <c r="O899" s="390"/>
      <c r="P899" s="390"/>
      <c r="Q899" s="390"/>
      <c r="R899" s="390"/>
      <c r="S899" s="390"/>
      <c r="T899" s="390"/>
      <c r="U899" s="390"/>
      <c r="V899" s="390"/>
      <c r="W899" s="390"/>
      <c r="X899" s="390"/>
      <c r="Y899" s="390"/>
    </row>
    <row r="900">
      <c r="A900" s="455"/>
      <c r="B900" s="456"/>
      <c r="C900" s="457"/>
      <c r="D900" s="456"/>
      <c r="E900" s="456"/>
      <c r="F900" s="456"/>
      <c r="G900" s="456"/>
      <c r="H900" s="458"/>
      <c r="I900" s="459"/>
      <c r="J900" s="390"/>
      <c r="K900" s="390"/>
      <c r="L900" s="390"/>
      <c r="M900" s="390"/>
      <c r="N900" s="390"/>
      <c r="O900" s="390"/>
      <c r="P900" s="390"/>
      <c r="Q900" s="390"/>
      <c r="R900" s="390"/>
      <c r="S900" s="390"/>
      <c r="T900" s="390"/>
      <c r="U900" s="390"/>
      <c r="V900" s="390"/>
      <c r="W900" s="390"/>
      <c r="X900" s="390"/>
      <c r="Y900" s="390"/>
    </row>
    <row r="901">
      <c r="A901" s="455"/>
      <c r="B901" s="456"/>
      <c r="C901" s="457"/>
      <c r="D901" s="456"/>
      <c r="E901" s="456"/>
      <c r="F901" s="456"/>
      <c r="G901" s="456"/>
      <c r="H901" s="458"/>
      <c r="I901" s="459"/>
      <c r="J901" s="390"/>
      <c r="K901" s="390"/>
      <c r="L901" s="390"/>
      <c r="M901" s="390"/>
      <c r="N901" s="390"/>
      <c r="O901" s="390"/>
      <c r="P901" s="390"/>
      <c r="Q901" s="390"/>
      <c r="R901" s="390"/>
      <c r="S901" s="390"/>
      <c r="T901" s="390"/>
      <c r="U901" s="390"/>
      <c r="V901" s="390"/>
      <c r="W901" s="390"/>
      <c r="X901" s="390"/>
      <c r="Y901" s="390"/>
    </row>
    <row r="902">
      <c r="A902" s="455"/>
      <c r="B902" s="456"/>
      <c r="C902" s="457"/>
      <c r="D902" s="456"/>
      <c r="E902" s="456"/>
      <c r="F902" s="456"/>
      <c r="G902" s="456"/>
      <c r="H902" s="458"/>
      <c r="I902" s="459"/>
      <c r="J902" s="390"/>
      <c r="K902" s="390"/>
      <c r="L902" s="390"/>
      <c r="M902" s="390"/>
      <c r="N902" s="390"/>
      <c r="O902" s="390"/>
      <c r="P902" s="390"/>
      <c r="Q902" s="390"/>
      <c r="R902" s="390"/>
      <c r="S902" s="390"/>
      <c r="T902" s="390"/>
      <c r="U902" s="390"/>
      <c r="V902" s="390"/>
      <c r="W902" s="390"/>
      <c r="X902" s="390"/>
      <c r="Y902" s="390"/>
    </row>
    <row r="903">
      <c r="A903" s="455"/>
      <c r="B903" s="456"/>
      <c r="C903" s="457"/>
      <c r="D903" s="456"/>
      <c r="E903" s="456"/>
      <c r="F903" s="456"/>
      <c r="G903" s="456"/>
      <c r="H903" s="458"/>
      <c r="I903" s="459"/>
      <c r="J903" s="390"/>
      <c r="K903" s="390"/>
      <c r="L903" s="390"/>
      <c r="M903" s="390"/>
      <c r="N903" s="390"/>
      <c r="O903" s="390"/>
      <c r="P903" s="390"/>
      <c r="Q903" s="390"/>
      <c r="R903" s="390"/>
      <c r="S903" s="390"/>
      <c r="T903" s="390"/>
      <c r="U903" s="390"/>
      <c r="V903" s="390"/>
      <c r="W903" s="390"/>
      <c r="X903" s="390"/>
      <c r="Y903" s="390"/>
    </row>
    <row r="904">
      <c r="A904" s="455"/>
      <c r="B904" s="456"/>
      <c r="C904" s="457"/>
      <c r="D904" s="456"/>
      <c r="E904" s="456"/>
      <c r="F904" s="456"/>
      <c r="G904" s="456"/>
      <c r="H904" s="458"/>
      <c r="I904" s="459"/>
      <c r="J904" s="390"/>
      <c r="K904" s="390"/>
      <c r="L904" s="390"/>
      <c r="M904" s="390"/>
      <c r="N904" s="390"/>
      <c r="O904" s="390"/>
      <c r="P904" s="390"/>
      <c r="Q904" s="390"/>
      <c r="R904" s="390"/>
      <c r="S904" s="390"/>
      <c r="T904" s="390"/>
      <c r="U904" s="390"/>
      <c r="V904" s="390"/>
      <c r="W904" s="390"/>
      <c r="X904" s="390"/>
      <c r="Y904" s="390"/>
    </row>
    <row r="905">
      <c r="A905" s="455"/>
      <c r="B905" s="456"/>
      <c r="C905" s="457"/>
      <c r="D905" s="456"/>
      <c r="E905" s="456"/>
      <c r="F905" s="456"/>
      <c r="G905" s="456"/>
      <c r="H905" s="458"/>
      <c r="I905" s="459"/>
      <c r="J905" s="390"/>
      <c r="K905" s="390"/>
      <c r="L905" s="390"/>
      <c r="M905" s="390"/>
      <c r="N905" s="390"/>
      <c r="O905" s="390"/>
      <c r="P905" s="390"/>
      <c r="Q905" s="390"/>
      <c r="R905" s="390"/>
      <c r="S905" s="390"/>
      <c r="T905" s="390"/>
      <c r="U905" s="390"/>
      <c r="V905" s="390"/>
      <c r="W905" s="390"/>
      <c r="X905" s="390"/>
      <c r="Y905" s="390"/>
    </row>
    <row r="906">
      <c r="A906" s="455"/>
      <c r="B906" s="456"/>
      <c r="C906" s="457"/>
      <c r="D906" s="456"/>
      <c r="E906" s="456"/>
      <c r="F906" s="456"/>
      <c r="G906" s="456"/>
      <c r="H906" s="458"/>
      <c r="I906" s="459"/>
      <c r="J906" s="390"/>
      <c r="K906" s="390"/>
      <c r="L906" s="390"/>
      <c r="M906" s="390"/>
      <c r="N906" s="390"/>
      <c r="O906" s="390"/>
      <c r="P906" s="390"/>
      <c r="Q906" s="390"/>
      <c r="R906" s="390"/>
      <c r="S906" s="390"/>
      <c r="T906" s="390"/>
      <c r="U906" s="390"/>
      <c r="V906" s="390"/>
      <c r="W906" s="390"/>
      <c r="X906" s="390"/>
      <c r="Y906" s="390"/>
    </row>
    <row r="907">
      <c r="A907" s="455"/>
      <c r="B907" s="456"/>
      <c r="C907" s="457"/>
      <c r="D907" s="456"/>
      <c r="E907" s="456"/>
      <c r="F907" s="456"/>
      <c r="G907" s="456"/>
      <c r="H907" s="458"/>
      <c r="I907" s="459"/>
      <c r="J907" s="390"/>
      <c r="K907" s="390"/>
      <c r="L907" s="390"/>
      <c r="M907" s="390"/>
      <c r="N907" s="390"/>
      <c r="O907" s="390"/>
      <c r="P907" s="390"/>
      <c r="Q907" s="390"/>
      <c r="R907" s="390"/>
      <c r="S907" s="390"/>
      <c r="T907" s="390"/>
      <c r="U907" s="390"/>
      <c r="V907" s="390"/>
      <c r="W907" s="390"/>
      <c r="X907" s="390"/>
      <c r="Y907" s="390"/>
    </row>
    <row r="908">
      <c r="A908" s="455"/>
      <c r="B908" s="456"/>
      <c r="C908" s="457"/>
      <c r="D908" s="456"/>
      <c r="E908" s="456"/>
      <c r="F908" s="456"/>
      <c r="G908" s="456"/>
      <c r="H908" s="458"/>
      <c r="I908" s="459"/>
      <c r="J908" s="390"/>
      <c r="K908" s="390"/>
      <c r="L908" s="390"/>
      <c r="M908" s="390"/>
      <c r="N908" s="390"/>
      <c r="O908" s="390"/>
      <c r="P908" s="390"/>
      <c r="Q908" s="390"/>
      <c r="R908" s="390"/>
      <c r="S908" s="390"/>
      <c r="T908" s="390"/>
      <c r="U908" s="390"/>
      <c r="V908" s="390"/>
      <c r="W908" s="390"/>
      <c r="X908" s="390"/>
      <c r="Y908" s="390"/>
    </row>
    <row r="909">
      <c r="A909" s="455"/>
      <c r="B909" s="456"/>
      <c r="C909" s="457"/>
      <c r="D909" s="456"/>
      <c r="E909" s="456"/>
      <c r="F909" s="456"/>
      <c r="G909" s="456"/>
      <c r="H909" s="458"/>
      <c r="I909" s="459"/>
      <c r="J909" s="390"/>
      <c r="K909" s="390"/>
      <c r="L909" s="390"/>
      <c r="M909" s="390"/>
      <c r="N909" s="390"/>
      <c r="O909" s="390"/>
      <c r="P909" s="390"/>
      <c r="Q909" s="390"/>
      <c r="R909" s="390"/>
      <c r="S909" s="390"/>
      <c r="T909" s="390"/>
      <c r="U909" s="390"/>
      <c r="V909" s="390"/>
      <c r="W909" s="390"/>
      <c r="X909" s="390"/>
      <c r="Y909" s="390"/>
    </row>
    <row r="910">
      <c r="A910" s="455"/>
      <c r="B910" s="456"/>
      <c r="C910" s="457"/>
      <c r="D910" s="456"/>
      <c r="E910" s="456"/>
      <c r="F910" s="456"/>
      <c r="G910" s="456"/>
      <c r="H910" s="458"/>
      <c r="I910" s="459"/>
      <c r="J910" s="390"/>
      <c r="K910" s="390"/>
      <c r="L910" s="390"/>
      <c r="M910" s="390"/>
      <c r="N910" s="390"/>
      <c r="O910" s="390"/>
      <c r="P910" s="390"/>
      <c r="Q910" s="390"/>
      <c r="R910" s="390"/>
      <c r="S910" s="390"/>
      <c r="T910" s="390"/>
      <c r="U910" s="390"/>
      <c r="V910" s="390"/>
      <c r="W910" s="390"/>
      <c r="X910" s="390"/>
      <c r="Y910" s="390"/>
    </row>
    <row r="911">
      <c r="A911" s="455"/>
      <c r="B911" s="456"/>
      <c r="C911" s="457"/>
      <c r="D911" s="456"/>
      <c r="E911" s="456"/>
      <c r="F911" s="456"/>
      <c r="G911" s="456"/>
      <c r="H911" s="458"/>
      <c r="I911" s="459"/>
      <c r="J911" s="390"/>
      <c r="K911" s="390"/>
      <c r="L911" s="390"/>
      <c r="M911" s="390"/>
      <c r="N911" s="390"/>
      <c r="O911" s="390"/>
      <c r="P911" s="390"/>
      <c r="Q911" s="390"/>
      <c r="R911" s="390"/>
      <c r="S911" s="390"/>
      <c r="T911" s="390"/>
      <c r="U911" s="390"/>
      <c r="V911" s="390"/>
      <c r="W911" s="390"/>
      <c r="X911" s="390"/>
      <c r="Y911" s="390"/>
    </row>
    <row r="912">
      <c r="A912" s="455"/>
      <c r="B912" s="456"/>
      <c r="C912" s="457"/>
      <c r="D912" s="456"/>
      <c r="E912" s="456"/>
      <c r="F912" s="456"/>
      <c r="G912" s="456"/>
      <c r="H912" s="458"/>
      <c r="I912" s="459"/>
      <c r="J912" s="390"/>
      <c r="K912" s="390"/>
      <c r="L912" s="390"/>
      <c r="M912" s="390"/>
      <c r="N912" s="390"/>
      <c r="O912" s="390"/>
      <c r="P912" s="390"/>
      <c r="Q912" s="390"/>
      <c r="R912" s="390"/>
      <c r="S912" s="390"/>
      <c r="T912" s="390"/>
      <c r="U912" s="390"/>
      <c r="V912" s="390"/>
      <c r="W912" s="390"/>
      <c r="X912" s="390"/>
      <c r="Y912" s="390"/>
    </row>
    <row r="913">
      <c r="A913" s="455"/>
      <c r="B913" s="456"/>
      <c r="C913" s="457"/>
      <c r="D913" s="456"/>
      <c r="E913" s="456"/>
      <c r="F913" s="456"/>
      <c r="G913" s="456"/>
      <c r="H913" s="458"/>
      <c r="I913" s="459"/>
      <c r="J913" s="390"/>
      <c r="K913" s="390"/>
      <c r="L913" s="390"/>
      <c r="M913" s="390"/>
      <c r="N913" s="390"/>
      <c r="O913" s="390"/>
      <c r="P913" s="390"/>
      <c r="Q913" s="390"/>
      <c r="R913" s="390"/>
      <c r="S913" s="390"/>
      <c r="T913" s="390"/>
      <c r="U913" s="390"/>
      <c r="V913" s="390"/>
      <c r="W913" s="390"/>
      <c r="X913" s="390"/>
      <c r="Y913" s="390"/>
    </row>
    <row r="914">
      <c r="A914" s="455"/>
      <c r="B914" s="456"/>
      <c r="C914" s="457"/>
      <c r="D914" s="456"/>
      <c r="E914" s="456"/>
      <c r="F914" s="456"/>
      <c r="G914" s="456"/>
      <c r="H914" s="458"/>
      <c r="I914" s="459"/>
      <c r="J914" s="390"/>
      <c r="K914" s="390"/>
      <c r="L914" s="390"/>
      <c r="M914" s="390"/>
      <c r="N914" s="390"/>
      <c r="O914" s="390"/>
      <c r="P914" s="390"/>
      <c r="Q914" s="390"/>
      <c r="R914" s="390"/>
      <c r="S914" s="390"/>
      <c r="T914" s="390"/>
      <c r="U914" s="390"/>
      <c r="V914" s="390"/>
      <c r="W914" s="390"/>
      <c r="X914" s="390"/>
      <c r="Y914" s="390"/>
    </row>
    <row r="915">
      <c r="A915" s="455"/>
      <c r="B915" s="456"/>
      <c r="C915" s="457"/>
      <c r="D915" s="456"/>
      <c r="E915" s="456"/>
      <c r="F915" s="456"/>
      <c r="G915" s="456"/>
      <c r="H915" s="458"/>
      <c r="I915" s="459"/>
      <c r="J915" s="390"/>
      <c r="K915" s="390"/>
      <c r="L915" s="390"/>
      <c r="M915" s="390"/>
      <c r="N915" s="390"/>
      <c r="O915" s="390"/>
      <c r="P915" s="390"/>
      <c r="Q915" s="390"/>
      <c r="R915" s="390"/>
      <c r="S915" s="390"/>
      <c r="T915" s="390"/>
      <c r="U915" s="390"/>
      <c r="V915" s="390"/>
      <c r="W915" s="390"/>
      <c r="X915" s="390"/>
      <c r="Y915" s="390"/>
    </row>
    <row r="916">
      <c r="A916" s="455"/>
      <c r="B916" s="456"/>
      <c r="C916" s="457"/>
      <c r="D916" s="456"/>
      <c r="E916" s="456"/>
      <c r="F916" s="456"/>
      <c r="G916" s="456"/>
      <c r="H916" s="458"/>
      <c r="I916" s="459"/>
      <c r="J916" s="390"/>
      <c r="K916" s="390"/>
      <c r="L916" s="390"/>
      <c r="M916" s="390"/>
      <c r="N916" s="390"/>
      <c r="O916" s="390"/>
      <c r="P916" s="390"/>
      <c r="Q916" s="390"/>
      <c r="R916" s="390"/>
      <c r="S916" s="390"/>
      <c r="T916" s="390"/>
      <c r="U916" s="390"/>
      <c r="V916" s="390"/>
      <c r="W916" s="390"/>
      <c r="X916" s="390"/>
      <c r="Y916" s="390"/>
    </row>
    <row r="917">
      <c r="A917" s="455"/>
      <c r="B917" s="456"/>
      <c r="C917" s="457"/>
      <c r="D917" s="456"/>
      <c r="E917" s="456"/>
      <c r="F917" s="456"/>
      <c r="G917" s="456"/>
      <c r="H917" s="458"/>
      <c r="I917" s="459"/>
      <c r="J917" s="390"/>
      <c r="K917" s="390"/>
      <c r="L917" s="390"/>
      <c r="M917" s="390"/>
      <c r="N917" s="390"/>
      <c r="O917" s="390"/>
      <c r="P917" s="390"/>
      <c r="Q917" s="390"/>
      <c r="R917" s="390"/>
      <c r="S917" s="390"/>
      <c r="T917" s="390"/>
      <c r="U917" s="390"/>
      <c r="V917" s="390"/>
      <c r="W917" s="390"/>
      <c r="X917" s="390"/>
      <c r="Y917" s="390"/>
    </row>
    <row r="918">
      <c r="A918" s="455"/>
      <c r="B918" s="456"/>
      <c r="C918" s="457"/>
      <c r="D918" s="456"/>
      <c r="E918" s="456"/>
      <c r="F918" s="456"/>
      <c r="G918" s="456"/>
      <c r="H918" s="458"/>
      <c r="I918" s="459"/>
      <c r="J918" s="390"/>
      <c r="K918" s="390"/>
      <c r="L918" s="390"/>
      <c r="M918" s="390"/>
      <c r="N918" s="390"/>
      <c r="O918" s="390"/>
      <c r="P918" s="390"/>
      <c r="Q918" s="390"/>
      <c r="R918" s="390"/>
      <c r="S918" s="390"/>
      <c r="T918" s="390"/>
      <c r="U918" s="390"/>
      <c r="V918" s="390"/>
      <c r="W918" s="390"/>
      <c r="X918" s="390"/>
      <c r="Y918" s="390"/>
    </row>
    <row r="919">
      <c r="A919" s="455"/>
      <c r="B919" s="456"/>
      <c r="C919" s="457"/>
      <c r="D919" s="456"/>
      <c r="E919" s="456"/>
      <c r="F919" s="456"/>
      <c r="G919" s="456"/>
      <c r="H919" s="458"/>
      <c r="I919" s="459"/>
      <c r="J919" s="390"/>
      <c r="K919" s="390"/>
      <c r="L919" s="390"/>
      <c r="M919" s="390"/>
      <c r="N919" s="390"/>
      <c r="O919" s="390"/>
      <c r="P919" s="390"/>
      <c r="Q919" s="390"/>
      <c r="R919" s="390"/>
      <c r="S919" s="390"/>
      <c r="T919" s="390"/>
      <c r="U919" s="390"/>
      <c r="V919" s="390"/>
      <c r="W919" s="390"/>
      <c r="X919" s="390"/>
      <c r="Y919" s="390"/>
    </row>
    <row r="920">
      <c r="A920" s="455"/>
      <c r="B920" s="456"/>
      <c r="C920" s="457"/>
      <c r="D920" s="456"/>
      <c r="E920" s="456"/>
      <c r="F920" s="456"/>
      <c r="G920" s="456"/>
      <c r="H920" s="458"/>
      <c r="I920" s="459"/>
      <c r="J920" s="390"/>
      <c r="K920" s="390"/>
      <c r="L920" s="390"/>
      <c r="M920" s="390"/>
      <c r="N920" s="390"/>
      <c r="O920" s="390"/>
      <c r="P920" s="390"/>
      <c r="Q920" s="390"/>
      <c r="R920" s="390"/>
      <c r="S920" s="390"/>
      <c r="T920" s="390"/>
      <c r="U920" s="390"/>
      <c r="V920" s="390"/>
      <c r="W920" s="390"/>
      <c r="X920" s="390"/>
      <c r="Y920" s="390"/>
    </row>
    <row r="921">
      <c r="A921" s="455"/>
      <c r="B921" s="456"/>
      <c r="C921" s="457"/>
      <c r="D921" s="456"/>
      <c r="E921" s="456"/>
      <c r="F921" s="456"/>
      <c r="G921" s="456"/>
      <c r="H921" s="458"/>
      <c r="I921" s="459"/>
      <c r="J921" s="390"/>
      <c r="K921" s="390"/>
      <c r="L921" s="390"/>
      <c r="M921" s="390"/>
      <c r="N921" s="390"/>
      <c r="O921" s="390"/>
      <c r="P921" s="390"/>
      <c r="Q921" s="390"/>
      <c r="R921" s="390"/>
      <c r="S921" s="390"/>
      <c r="T921" s="390"/>
      <c r="U921" s="390"/>
      <c r="V921" s="390"/>
      <c r="W921" s="390"/>
      <c r="X921" s="390"/>
      <c r="Y921" s="390"/>
    </row>
    <row r="922">
      <c r="A922" s="455"/>
      <c r="B922" s="456"/>
      <c r="C922" s="457"/>
      <c r="D922" s="456"/>
      <c r="E922" s="456"/>
      <c r="F922" s="456"/>
      <c r="G922" s="456"/>
      <c r="H922" s="458"/>
      <c r="I922" s="459"/>
      <c r="J922" s="390"/>
      <c r="K922" s="390"/>
      <c r="L922" s="390"/>
      <c r="M922" s="390"/>
      <c r="N922" s="390"/>
      <c r="O922" s="390"/>
      <c r="P922" s="390"/>
      <c r="Q922" s="390"/>
      <c r="R922" s="390"/>
      <c r="S922" s="390"/>
      <c r="T922" s="390"/>
      <c r="U922" s="390"/>
      <c r="V922" s="390"/>
      <c r="W922" s="390"/>
      <c r="X922" s="390"/>
      <c r="Y922" s="390"/>
    </row>
    <row r="923">
      <c r="A923" s="455"/>
      <c r="B923" s="456"/>
      <c r="C923" s="457"/>
      <c r="D923" s="456"/>
      <c r="E923" s="456"/>
      <c r="F923" s="456"/>
      <c r="G923" s="456"/>
      <c r="H923" s="458"/>
      <c r="I923" s="459"/>
      <c r="J923" s="390"/>
      <c r="K923" s="390"/>
      <c r="L923" s="390"/>
      <c r="M923" s="390"/>
      <c r="N923" s="390"/>
      <c r="O923" s="390"/>
      <c r="P923" s="390"/>
      <c r="Q923" s="390"/>
      <c r="R923" s="390"/>
      <c r="S923" s="390"/>
      <c r="T923" s="390"/>
      <c r="U923" s="390"/>
      <c r="V923" s="390"/>
      <c r="W923" s="390"/>
      <c r="X923" s="390"/>
      <c r="Y923" s="390"/>
    </row>
    <row r="924">
      <c r="A924" s="455"/>
      <c r="B924" s="456"/>
      <c r="C924" s="457"/>
      <c r="D924" s="456"/>
      <c r="E924" s="456"/>
      <c r="F924" s="456"/>
      <c r="G924" s="456"/>
      <c r="H924" s="458"/>
      <c r="I924" s="459"/>
      <c r="J924" s="390"/>
      <c r="K924" s="390"/>
      <c r="L924" s="390"/>
      <c r="M924" s="390"/>
      <c r="N924" s="390"/>
      <c r="O924" s="390"/>
      <c r="P924" s="390"/>
      <c r="Q924" s="390"/>
      <c r="R924" s="390"/>
      <c r="S924" s="390"/>
      <c r="T924" s="390"/>
      <c r="U924" s="390"/>
      <c r="V924" s="390"/>
      <c r="W924" s="390"/>
      <c r="X924" s="390"/>
      <c r="Y924" s="390"/>
    </row>
    <row r="925">
      <c r="A925" s="455"/>
      <c r="B925" s="456"/>
      <c r="C925" s="457"/>
      <c r="D925" s="456"/>
      <c r="E925" s="456"/>
      <c r="F925" s="456"/>
      <c r="G925" s="456"/>
      <c r="H925" s="458"/>
      <c r="I925" s="459"/>
      <c r="J925" s="390"/>
      <c r="K925" s="390"/>
      <c r="L925" s="390"/>
      <c r="M925" s="390"/>
      <c r="N925" s="390"/>
      <c r="O925" s="390"/>
      <c r="P925" s="390"/>
      <c r="Q925" s="390"/>
      <c r="R925" s="390"/>
      <c r="S925" s="390"/>
      <c r="T925" s="390"/>
      <c r="U925" s="390"/>
      <c r="V925" s="390"/>
      <c r="W925" s="390"/>
      <c r="X925" s="390"/>
      <c r="Y925" s="390"/>
    </row>
    <row r="926">
      <c r="A926" s="455"/>
      <c r="B926" s="456"/>
      <c r="C926" s="457"/>
      <c r="D926" s="456"/>
      <c r="E926" s="456"/>
      <c r="F926" s="456"/>
      <c r="G926" s="456"/>
      <c r="H926" s="458"/>
      <c r="I926" s="459"/>
      <c r="J926" s="390"/>
      <c r="K926" s="390"/>
      <c r="L926" s="390"/>
      <c r="M926" s="390"/>
      <c r="N926" s="390"/>
      <c r="O926" s="390"/>
      <c r="P926" s="390"/>
      <c r="Q926" s="390"/>
      <c r="R926" s="390"/>
      <c r="S926" s="390"/>
      <c r="T926" s="390"/>
      <c r="U926" s="390"/>
      <c r="V926" s="390"/>
      <c r="W926" s="390"/>
      <c r="X926" s="390"/>
      <c r="Y926" s="390"/>
    </row>
    <row r="927">
      <c r="A927" s="455"/>
      <c r="B927" s="456"/>
      <c r="C927" s="457"/>
      <c r="D927" s="456"/>
      <c r="E927" s="456"/>
      <c r="F927" s="456"/>
      <c r="G927" s="456"/>
      <c r="H927" s="458"/>
      <c r="I927" s="459"/>
      <c r="J927" s="390"/>
      <c r="K927" s="390"/>
      <c r="L927" s="390"/>
      <c r="M927" s="390"/>
      <c r="N927" s="390"/>
      <c r="O927" s="390"/>
      <c r="P927" s="390"/>
      <c r="Q927" s="390"/>
      <c r="R927" s="390"/>
      <c r="S927" s="390"/>
      <c r="T927" s="390"/>
      <c r="U927" s="390"/>
      <c r="V927" s="390"/>
      <c r="W927" s="390"/>
      <c r="X927" s="390"/>
      <c r="Y927" s="390"/>
    </row>
    <row r="928">
      <c r="A928" s="455"/>
      <c r="B928" s="456"/>
      <c r="C928" s="457"/>
      <c r="D928" s="456"/>
      <c r="E928" s="456"/>
      <c r="F928" s="456"/>
      <c r="G928" s="456"/>
      <c r="H928" s="458"/>
      <c r="I928" s="459"/>
      <c r="J928" s="390"/>
      <c r="K928" s="390"/>
      <c r="L928" s="390"/>
      <c r="M928" s="390"/>
      <c r="N928" s="390"/>
      <c r="O928" s="390"/>
      <c r="P928" s="390"/>
      <c r="Q928" s="390"/>
      <c r="R928" s="390"/>
      <c r="S928" s="390"/>
      <c r="T928" s="390"/>
      <c r="U928" s="390"/>
      <c r="V928" s="390"/>
      <c r="W928" s="390"/>
      <c r="X928" s="390"/>
      <c r="Y928" s="390"/>
    </row>
    <row r="929">
      <c r="A929" s="455"/>
      <c r="B929" s="456"/>
      <c r="C929" s="457"/>
      <c r="D929" s="456"/>
      <c r="E929" s="456"/>
      <c r="F929" s="456"/>
      <c r="G929" s="456"/>
      <c r="H929" s="458"/>
      <c r="I929" s="459"/>
      <c r="J929" s="390"/>
      <c r="K929" s="390"/>
      <c r="L929" s="390"/>
      <c r="M929" s="390"/>
      <c r="N929" s="390"/>
      <c r="O929" s="390"/>
      <c r="P929" s="390"/>
      <c r="Q929" s="390"/>
      <c r="R929" s="390"/>
      <c r="S929" s="390"/>
      <c r="T929" s="390"/>
      <c r="U929" s="390"/>
      <c r="V929" s="390"/>
      <c r="W929" s="390"/>
      <c r="X929" s="390"/>
      <c r="Y929" s="390"/>
    </row>
    <row r="930">
      <c r="A930" s="455"/>
      <c r="B930" s="456"/>
      <c r="C930" s="457"/>
      <c r="D930" s="456"/>
      <c r="E930" s="456"/>
      <c r="F930" s="456"/>
      <c r="G930" s="456"/>
      <c r="H930" s="458"/>
      <c r="I930" s="459"/>
      <c r="J930" s="390"/>
      <c r="K930" s="390"/>
      <c r="L930" s="390"/>
      <c r="M930" s="390"/>
      <c r="N930" s="390"/>
      <c r="O930" s="390"/>
      <c r="P930" s="390"/>
      <c r="Q930" s="390"/>
      <c r="R930" s="390"/>
      <c r="S930" s="390"/>
      <c r="T930" s="390"/>
      <c r="U930" s="390"/>
      <c r="V930" s="390"/>
      <c r="W930" s="390"/>
      <c r="X930" s="390"/>
      <c r="Y930" s="390"/>
    </row>
    <row r="931">
      <c r="A931" s="455"/>
      <c r="B931" s="456"/>
      <c r="C931" s="457"/>
      <c r="D931" s="456"/>
      <c r="E931" s="456"/>
      <c r="F931" s="456"/>
      <c r="G931" s="456"/>
      <c r="H931" s="458"/>
      <c r="I931" s="459"/>
      <c r="J931" s="390"/>
      <c r="K931" s="390"/>
      <c r="L931" s="390"/>
      <c r="M931" s="390"/>
      <c r="N931" s="390"/>
      <c r="O931" s="390"/>
      <c r="P931" s="390"/>
      <c r="Q931" s="390"/>
      <c r="R931" s="390"/>
      <c r="S931" s="390"/>
      <c r="T931" s="390"/>
      <c r="U931" s="390"/>
      <c r="V931" s="390"/>
      <c r="W931" s="390"/>
      <c r="X931" s="390"/>
      <c r="Y931" s="390"/>
    </row>
    <row r="932">
      <c r="A932" s="455"/>
      <c r="B932" s="456"/>
      <c r="C932" s="457"/>
      <c r="D932" s="456"/>
      <c r="E932" s="456"/>
      <c r="F932" s="456"/>
      <c r="G932" s="456"/>
      <c r="H932" s="458"/>
      <c r="I932" s="459"/>
      <c r="J932" s="390"/>
      <c r="K932" s="390"/>
      <c r="L932" s="390"/>
      <c r="M932" s="390"/>
      <c r="N932" s="390"/>
      <c r="O932" s="390"/>
      <c r="P932" s="390"/>
      <c r="Q932" s="390"/>
      <c r="R932" s="390"/>
      <c r="S932" s="390"/>
      <c r="T932" s="390"/>
      <c r="U932" s="390"/>
      <c r="V932" s="390"/>
      <c r="W932" s="390"/>
      <c r="X932" s="390"/>
      <c r="Y932" s="390"/>
    </row>
    <row r="933">
      <c r="A933" s="455"/>
      <c r="B933" s="456"/>
      <c r="C933" s="457"/>
      <c r="D933" s="456"/>
      <c r="E933" s="456"/>
      <c r="F933" s="456"/>
      <c r="G933" s="456"/>
      <c r="H933" s="458"/>
      <c r="I933" s="459"/>
      <c r="J933" s="390"/>
      <c r="K933" s="390"/>
      <c r="L933" s="390"/>
      <c r="M933" s="390"/>
      <c r="N933" s="390"/>
      <c r="O933" s="390"/>
      <c r="P933" s="390"/>
      <c r="Q933" s="390"/>
      <c r="R933" s="390"/>
      <c r="S933" s="390"/>
      <c r="T933" s="390"/>
      <c r="U933" s="390"/>
      <c r="V933" s="390"/>
      <c r="W933" s="390"/>
      <c r="X933" s="390"/>
      <c r="Y933" s="390"/>
    </row>
    <row r="934">
      <c r="A934" s="455"/>
      <c r="B934" s="456"/>
      <c r="C934" s="457"/>
      <c r="D934" s="456"/>
      <c r="E934" s="456"/>
      <c r="F934" s="456"/>
      <c r="G934" s="456"/>
      <c r="H934" s="458"/>
      <c r="I934" s="459"/>
      <c r="J934" s="390"/>
      <c r="K934" s="390"/>
      <c r="L934" s="390"/>
      <c r="M934" s="390"/>
      <c r="N934" s="390"/>
      <c r="O934" s="390"/>
      <c r="P934" s="390"/>
      <c r="Q934" s="390"/>
      <c r="R934" s="390"/>
      <c r="S934" s="390"/>
      <c r="T934" s="390"/>
      <c r="U934" s="390"/>
      <c r="V934" s="390"/>
      <c r="W934" s="390"/>
      <c r="X934" s="390"/>
      <c r="Y934" s="390"/>
    </row>
    <row r="935">
      <c r="A935" s="455"/>
      <c r="B935" s="456"/>
      <c r="C935" s="457"/>
      <c r="D935" s="456"/>
      <c r="E935" s="456"/>
      <c r="F935" s="456"/>
      <c r="G935" s="456"/>
      <c r="H935" s="458"/>
      <c r="I935" s="459"/>
      <c r="J935" s="390"/>
      <c r="K935" s="390"/>
      <c r="L935" s="390"/>
      <c r="M935" s="390"/>
      <c r="N935" s="390"/>
      <c r="O935" s="390"/>
      <c r="P935" s="390"/>
      <c r="Q935" s="390"/>
      <c r="R935" s="390"/>
      <c r="S935" s="390"/>
      <c r="T935" s="390"/>
      <c r="U935" s="390"/>
      <c r="V935" s="390"/>
      <c r="W935" s="390"/>
      <c r="X935" s="390"/>
      <c r="Y935" s="390"/>
    </row>
    <row r="936">
      <c r="A936" s="455"/>
      <c r="B936" s="456"/>
      <c r="C936" s="457"/>
      <c r="D936" s="456"/>
      <c r="E936" s="456"/>
      <c r="F936" s="456"/>
      <c r="G936" s="456"/>
      <c r="H936" s="458"/>
      <c r="I936" s="459"/>
      <c r="J936" s="390"/>
      <c r="K936" s="390"/>
      <c r="L936" s="390"/>
      <c r="M936" s="390"/>
      <c r="N936" s="390"/>
      <c r="O936" s="390"/>
      <c r="P936" s="390"/>
      <c r="Q936" s="390"/>
      <c r="R936" s="390"/>
      <c r="S936" s="390"/>
      <c r="T936" s="390"/>
      <c r="U936" s="390"/>
      <c r="V936" s="390"/>
      <c r="W936" s="390"/>
      <c r="X936" s="390"/>
      <c r="Y936" s="390"/>
    </row>
    <row r="937">
      <c r="A937" s="455"/>
      <c r="B937" s="456"/>
      <c r="C937" s="457"/>
      <c r="D937" s="456"/>
      <c r="E937" s="456"/>
      <c r="F937" s="456"/>
      <c r="G937" s="456"/>
      <c r="H937" s="458"/>
      <c r="I937" s="459"/>
      <c r="J937" s="390"/>
      <c r="K937" s="390"/>
      <c r="L937" s="390"/>
      <c r="M937" s="390"/>
      <c r="N937" s="390"/>
      <c r="O937" s="390"/>
      <c r="P937" s="390"/>
      <c r="Q937" s="390"/>
      <c r="R937" s="390"/>
      <c r="S937" s="390"/>
      <c r="T937" s="390"/>
      <c r="U937" s="390"/>
      <c r="V937" s="390"/>
      <c r="W937" s="390"/>
      <c r="X937" s="390"/>
      <c r="Y937" s="390"/>
    </row>
    <row r="938">
      <c r="A938" s="455"/>
      <c r="B938" s="456"/>
      <c r="C938" s="457"/>
      <c r="D938" s="456"/>
      <c r="E938" s="456"/>
      <c r="F938" s="456"/>
      <c r="G938" s="456"/>
      <c r="H938" s="458"/>
      <c r="I938" s="459"/>
      <c r="J938" s="390"/>
      <c r="K938" s="390"/>
      <c r="L938" s="390"/>
      <c r="M938" s="390"/>
      <c r="N938" s="390"/>
      <c r="O938" s="390"/>
      <c r="P938" s="390"/>
      <c r="Q938" s="390"/>
      <c r="R938" s="390"/>
      <c r="S938" s="390"/>
      <c r="T938" s="390"/>
      <c r="U938" s="390"/>
      <c r="V938" s="390"/>
      <c r="W938" s="390"/>
      <c r="X938" s="390"/>
      <c r="Y938" s="390"/>
    </row>
    <row r="939">
      <c r="A939" s="455"/>
      <c r="B939" s="456"/>
      <c r="C939" s="457"/>
      <c r="D939" s="456"/>
      <c r="E939" s="456"/>
      <c r="F939" s="456"/>
      <c r="G939" s="456"/>
      <c r="H939" s="458"/>
      <c r="I939" s="459"/>
      <c r="J939" s="390"/>
      <c r="K939" s="390"/>
      <c r="L939" s="390"/>
      <c r="M939" s="390"/>
      <c r="N939" s="390"/>
      <c r="O939" s="390"/>
      <c r="P939" s="390"/>
      <c r="Q939" s="390"/>
      <c r="R939" s="390"/>
      <c r="S939" s="390"/>
      <c r="T939" s="390"/>
      <c r="U939" s="390"/>
      <c r="V939" s="390"/>
      <c r="W939" s="390"/>
      <c r="X939" s="390"/>
      <c r="Y939" s="390"/>
    </row>
    <row r="940">
      <c r="A940" s="455"/>
      <c r="B940" s="456"/>
      <c r="C940" s="457"/>
      <c r="D940" s="456"/>
      <c r="E940" s="456"/>
      <c r="F940" s="456"/>
      <c r="G940" s="456"/>
      <c r="H940" s="458"/>
      <c r="I940" s="459"/>
      <c r="J940" s="390"/>
      <c r="K940" s="390"/>
      <c r="L940" s="390"/>
      <c r="M940" s="390"/>
      <c r="N940" s="390"/>
      <c r="O940" s="390"/>
      <c r="P940" s="390"/>
      <c r="Q940" s="390"/>
      <c r="R940" s="390"/>
      <c r="S940" s="390"/>
      <c r="T940" s="390"/>
      <c r="U940" s="390"/>
      <c r="V940" s="390"/>
      <c r="W940" s="390"/>
      <c r="X940" s="390"/>
      <c r="Y940" s="390"/>
    </row>
    <row r="941">
      <c r="A941" s="455"/>
      <c r="B941" s="456"/>
      <c r="C941" s="457"/>
      <c r="D941" s="456"/>
      <c r="E941" s="456"/>
      <c r="F941" s="456"/>
      <c r="G941" s="456"/>
      <c r="H941" s="458"/>
      <c r="I941" s="459"/>
      <c r="J941" s="390"/>
      <c r="K941" s="390"/>
      <c r="L941" s="390"/>
      <c r="M941" s="390"/>
      <c r="N941" s="390"/>
      <c r="O941" s="390"/>
      <c r="P941" s="390"/>
      <c r="Q941" s="390"/>
      <c r="R941" s="390"/>
      <c r="S941" s="390"/>
      <c r="T941" s="390"/>
      <c r="U941" s="390"/>
      <c r="V941" s="390"/>
      <c r="W941" s="390"/>
      <c r="X941" s="390"/>
      <c r="Y941" s="390"/>
    </row>
    <row r="942">
      <c r="A942" s="455"/>
      <c r="B942" s="456"/>
      <c r="C942" s="457"/>
      <c r="D942" s="456"/>
      <c r="E942" s="456"/>
      <c r="F942" s="456"/>
      <c r="G942" s="456"/>
      <c r="H942" s="458"/>
      <c r="I942" s="459"/>
      <c r="J942" s="390"/>
      <c r="K942" s="390"/>
      <c r="L942" s="390"/>
      <c r="M942" s="390"/>
      <c r="N942" s="390"/>
      <c r="O942" s="390"/>
      <c r="P942" s="390"/>
      <c r="Q942" s="390"/>
      <c r="R942" s="390"/>
      <c r="S942" s="390"/>
      <c r="T942" s="390"/>
      <c r="U942" s="390"/>
      <c r="V942" s="390"/>
      <c r="W942" s="390"/>
      <c r="X942" s="390"/>
      <c r="Y942" s="390"/>
    </row>
    <row r="943">
      <c r="A943" s="455"/>
      <c r="B943" s="456"/>
      <c r="C943" s="457"/>
      <c r="D943" s="456"/>
      <c r="E943" s="456"/>
      <c r="F943" s="456"/>
      <c r="G943" s="456"/>
      <c r="H943" s="458"/>
      <c r="I943" s="459"/>
      <c r="J943" s="390"/>
      <c r="K943" s="390"/>
      <c r="L943" s="390"/>
      <c r="M943" s="390"/>
      <c r="N943" s="390"/>
      <c r="O943" s="390"/>
      <c r="P943" s="390"/>
      <c r="Q943" s="390"/>
      <c r="R943" s="390"/>
      <c r="S943" s="390"/>
      <c r="T943" s="390"/>
      <c r="U943" s="390"/>
      <c r="V943" s="390"/>
      <c r="W943" s="390"/>
      <c r="X943" s="390"/>
      <c r="Y943" s="390"/>
    </row>
    <row r="944">
      <c r="A944" s="455"/>
      <c r="B944" s="456"/>
      <c r="C944" s="457"/>
      <c r="D944" s="456"/>
      <c r="E944" s="456"/>
      <c r="F944" s="456"/>
      <c r="G944" s="456"/>
      <c r="H944" s="458"/>
      <c r="I944" s="459"/>
      <c r="J944" s="390"/>
      <c r="K944" s="390"/>
      <c r="L944" s="390"/>
      <c r="M944" s="390"/>
      <c r="N944" s="390"/>
      <c r="O944" s="390"/>
      <c r="P944" s="390"/>
      <c r="Q944" s="390"/>
      <c r="R944" s="390"/>
      <c r="S944" s="390"/>
      <c r="T944" s="390"/>
      <c r="U944" s="390"/>
      <c r="V944" s="390"/>
      <c r="W944" s="390"/>
      <c r="X944" s="390"/>
      <c r="Y944" s="390"/>
    </row>
    <row r="945">
      <c r="A945" s="455"/>
      <c r="B945" s="456"/>
      <c r="C945" s="457"/>
      <c r="D945" s="456"/>
      <c r="E945" s="456"/>
      <c r="F945" s="456"/>
      <c r="G945" s="456"/>
      <c r="H945" s="458"/>
      <c r="I945" s="459"/>
      <c r="J945" s="390"/>
      <c r="K945" s="390"/>
      <c r="L945" s="390"/>
      <c r="M945" s="390"/>
      <c r="N945" s="390"/>
      <c r="O945" s="390"/>
      <c r="P945" s="390"/>
      <c r="Q945" s="390"/>
      <c r="R945" s="390"/>
      <c r="S945" s="390"/>
      <c r="T945" s="390"/>
      <c r="U945" s="390"/>
      <c r="V945" s="390"/>
      <c r="W945" s="390"/>
      <c r="X945" s="390"/>
      <c r="Y945" s="390"/>
    </row>
    <row r="946">
      <c r="A946" s="455"/>
      <c r="B946" s="456"/>
      <c r="C946" s="457"/>
      <c r="D946" s="456"/>
      <c r="E946" s="456"/>
      <c r="F946" s="456"/>
      <c r="G946" s="456"/>
      <c r="H946" s="458"/>
      <c r="I946" s="459"/>
      <c r="J946" s="390"/>
      <c r="K946" s="390"/>
      <c r="L946" s="390"/>
      <c r="M946" s="390"/>
      <c r="N946" s="390"/>
      <c r="O946" s="390"/>
      <c r="P946" s="390"/>
      <c r="Q946" s="390"/>
      <c r="R946" s="390"/>
      <c r="S946" s="390"/>
      <c r="T946" s="390"/>
      <c r="U946" s="390"/>
      <c r="V946" s="390"/>
      <c r="W946" s="390"/>
      <c r="X946" s="390"/>
      <c r="Y946" s="390"/>
    </row>
    <row r="947">
      <c r="A947" s="455"/>
      <c r="B947" s="456"/>
      <c r="C947" s="457"/>
      <c r="D947" s="456"/>
      <c r="E947" s="456"/>
      <c r="F947" s="456"/>
      <c r="G947" s="456"/>
      <c r="H947" s="458"/>
      <c r="I947" s="459"/>
      <c r="J947" s="390"/>
      <c r="K947" s="390"/>
      <c r="L947" s="390"/>
      <c r="M947" s="390"/>
      <c r="N947" s="390"/>
      <c r="O947" s="390"/>
      <c r="P947" s="390"/>
      <c r="Q947" s="390"/>
      <c r="R947" s="390"/>
      <c r="S947" s="390"/>
      <c r="T947" s="390"/>
      <c r="U947" s="390"/>
      <c r="V947" s="390"/>
      <c r="W947" s="390"/>
      <c r="X947" s="390"/>
      <c r="Y947" s="390"/>
    </row>
    <row r="948">
      <c r="A948" s="455"/>
      <c r="B948" s="456"/>
      <c r="C948" s="457"/>
      <c r="D948" s="456"/>
      <c r="E948" s="456"/>
      <c r="F948" s="456"/>
      <c r="G948" s="456"/>
      <c r="H948" s="458"/>
      <c r="I948" s="459"/>
      <c r="J948" s="390"/>
      <c r="K948" s="390"/>
      <c r="L948" s="390"/>
      <c r="M948" s="390"/>
      <c r="N948" s="390"/>
      <c r="O948" s="390"/>
      <c r="P948" s="390"/>
      <c r="Q948" s="390"/>
      <c r="R948" s="390"/>
      <c r="S948" s="390"/>
      <c r="T948" s="390"/>
      <c r="U948" s="390"/>
      <c r="V948" s="390"/>
      <c r="W948" s="390"/>
      <c r="X948" s="390"/>
      <c r="Y948" s="390"/>
    </row>
    <row r="949">
      <c r="A949" s="455"/>
      <c r="B949" s="456"/>
      <c r="C949" s="457"/>
      <c r="D949" s="456"/>
      <c r="E949" s="456"/>
      <c r="F949" s="456"/>
      <c r="G949" s="456"/>
      <c r="H949" s="458"/>
      <c r="I949" s="459"/>
      <c r="J949" s="390"/>
      <c r="K949" s="390"/>
      <c r="L949" s="390"/>
      <c r="M949" s="390"/>
      <c r="N949" s="390"/>
      <c r="O949" s="390"/>
      <c r="P949" s="390"/>
      <c r="Q949" s="390"/>
      <c r="R949" s="390"/>
      <c r="S949" s="390"/>
      <c r="T949" s="390"/>
      <c r="U949" s="390"/>
      <c r="V949" s="390"/>
      <c r="W949" s="390"/>
      <c r="X949" s="390"/>
      <c r="Y949" s="390"/>
    </row>
    <row r="950">
      <c r="A950" s="455"/>
      <c r="B950" s="456"/>
      <c r="C950" s="457"/>
      <c r="D950" s="456"/>
      <c r="E950" s="456"/>
      <c r="F950" s="456"/>
      <c r="G950" s="456"/>
      <c r="H950" s="458"/>
      <c r="I950" s="459"/>
      <c r="J950" s="390"/>
      <c r="K950" s="390"/>
      <c r="L950" s="390"/>
      <c r="M950" s="390"/>
      <c r="N950" s="390"/>
      <c r="O950" s="390"/>
      <c r="P950" s="390"/>
      <c r="Q950" s="390"/>
      <c r="R950" s="390"/>
      <c r="S950" s="390"/>
      <c r="T950" s="390"/>
      <c r="U950" s="390"/>
      <c r="V950" s="390"/>
      <c r="W950" s="390"/>
      <c r="X950" s="390"/>
      <c r="Y950" s="390"/>
    </row>
    <row r="951">
      <c r="A951" s="455"/>
      <c r="B951" s="456"/>
      <c r="C951" s="457"/>
      <c r="D951" s="456"/>
      <c r="E951" s="456"/>
      <c r="F951" s="456"/>
      <c r="G951" s="456"/>
      <c r="H951" s="458"/>
      <c r="I951" s="459"/>
      <c r="J951" s="390"/>
      <c r="K951" s="390"/>
      <c r="L951" s="390"/>
      <c r="M951" s="390"/>
      <c r="N951" s="390"/>
      <c r="O951" s="390"/>
      <c r="P951" s="390"/>
      <c r="Q951" s="390"/>
      <c r="R951" s="390"/>
      <c r="S951" s="390"/>
      <c r="T951" s="390"/>
      <c r="U951" s="390"/>
      <c r="V951" s="390"/>
      <c r="W951" s="390"/>
      <c r="X951" s="390"/>
      <c r="Y951" s="390"/>
    </row>
    <row r="952">
      <c r="A952" s="455"/>
      <c r="B952" s="456"/>
      <c r="C952" s="457"/>
      <c r="D952" s="456"/>
      <c r="E952" s="456"/>
      <c r="F952" s="456"/>
      <c r="G952" s="456"/>
      <c r="H952" s="458"/>
      <c r="I952" s="459"/>
      <c r="J952" s="390"/>
      <c r="K952" s="390"/>
      <c r="L952" s="390"/>
      <c r="M952" s="390"/>
      <c r="N952" s="390"/>
      <c r="O952" s="390"/>
      <c r="P952" s="390"/>
      <c r="Q952" s="390"/>
      <c r="R952" s="390"/>
      <c r="S952" s="390"/>
      <c r="T952" s="390"/>
      <c r="U952" s="390"/>
      <c r="V952" s="390"/>
      <c r="W952" s="390"/>
      <c r="X952" s="390"/>
      <c r="Y952" s="390"/>
    </row>
    <row r="953">
      <c r="A953" s="455"/>
      <c r="B953" s="456"/>
      <c r="C953" s="457"/>
      <c r="D953" s="456"/>
      <c r="E953" s="456"/>
      <c r="F953" s="456"/>
      <c r="G953" s="456"/>
      <c r="H953" s="458"/>
      <c r="I953" s="459"/>
      <c r="J953" s="390"/>
      <c r="K953" s="390"/>
      <c r="L953" s="390"/>
      <c r="M953" s="390"/>
      <c r="N953" s="390"/>
      <c r="O953" s="390"/>
      <c r="P953" s="390"/>
      <c r="Q953" s="390"/>
      <c r="R953" s="390"/>
      <c r="S953" s="390"/>
      <c r="T953" s="390"/>
      <c r="U953" s="390"/>
      <c r="V953" s="390"/>
      <c r="W953" s="390"/>
      <c r="X953" s="390"/>
      <c r="Y953" s="390"/>
    </row>
    <row r="954">
      <c r="A954" s="455"/>
      <c r="B954" s="456"/>
      <c r="C954" s="457"/>
      <c r="D954" s="456"/>
      <c r="E954" s="456"/>
      <c r="F954" s="456"/>
      <c r="G954" s="456"/>
      <c r="H954" s="458"/>
      <c r="I954" s="459"/>
      <c r="J954" s="390"/>
      <c r="K954" s="390"/>
      <c r="L954" s="390"/>
      <c r="M954" s="390"/>
      <c r="N954" s="390"/>
      <c r="O954" s="390"/>
      <c r="P954" s="390"/>
      <c r="Q954" s="390"/>
      <c r="R954" s="390"/>
      <c r="S954" s="390"/>
      <c r="T954" s="390"/>
      <c r="U954" s="390"/>
      <c r="V954" s="390"/>
      <c r="W954" s="390"/>
      <c r="X954" s="390"/>
      <c r="Y954" s="390"/>
    </row>
    <row r="955">
      <c r="A955" s="455"/>
      <c r="B955" s="456"/>
      <c r="C955" s="457"/>
      <c r="D955" s="456"/>
      <c r="E955" s="456"/>
      <c r="F955" s="456"/>
      <c r="G955" s="456"/>
      <c r="H955" s="458"/>
      <c r="I955" s="459"/>
      <c r="J955" s="390"/>
      <c r="K955" s="390"/>
      <c r="L955" s="390"/>
      <c r="M955" s="390"/>
      <c r="N955" s="390"/>
      <c r="O955" s="390"/>
      <c r="P955" s="390"/>
      <c r="Q955" s="390"/>
      <c r="R955" s="390"/>
      <c r="S955" s="390"/>
      <c r="T955" s="390"/>
      <c r="U955" s="390"/>
      <c r="V955" s="390"/>
      <c r="W955" s="390"/>
      <c r="X955" s="390"/>
      <c r="Y955" s="390"/>
    </row>
    <row r="956">
      <c r="A956" s="455"/>
      <c r="B956" s="456"/>
      <c r="C956" s="457"/>
      <c r="D956" s="456"/>
      <c r="E956" s="456"/>
      <c r="F956" s="456"/>
      <c r="G956" s="456"/>
      <c r="H956" s="458"/>
      <c r="I956" s="459"/>
      <c r="J956" s="390"/>
      <c r="K956" s="390"/>
      <c r="L956" s="390"/>
      <c r="M956" s="390"/>
      <c r="N956" s="390"/>
      <c r="O956" s="390"/>
      <c r="P956" s="390"/>
      <c r="Q956" s="390"/>
      <c r="R956" s="390"/>
      <c r="S956" s="390"/>
      <c r="T956" s="390"/>
      <c r="U956" s="390"/>
      <c r="V956" s="390"/>
      <c r="W956" s="390"/>
      <c r="X956" s="390"/>
      <c r="Y956" s="390"/>
    </row>
    <row r="957">
      <c r="A957" s="455"/>
      <c r="B957" s="456"/>
      <c r="C957" s="457"/>
      <c r="D957" s="456"/>
      <c r="E957" s="456"/>
      <c r="F957" s="456"/>
      <c r="G957" s="456"/>
      <c r="H957" s="458"/>
      <c r="I957" s="459"/>
      <c r="J957" s="390"/>
      <c r="K957" s="390"/>
      <c r="L957" s="390"/>
      <c r="M957" s="390"/>
      <c r="N957" s="390"/>
      <c r="O957" s="390"/>
      <c r="P957" s="390"/>
      <c r="Q957" s="390"/>
      <c r="R957" s="390"/>
      <c r="S957" s="390"/>
      <c r="T957" s="390"/>
      <c r="U957" s="390"/>
      <c r="V957" s="390"/>
      <c r="W957" s="390"/>
      <c r="X957" s="390"/>
      <c r="Y957" s="390"/>
    </row>
    <row r="958">
      <c r="A958" s="455"/>
      <c r="B958" s="456"/>
      <c r="C958" s="457"/>
      <c r="D958" s="456"/>
      <c r="E958" s="456"/>
      <c r="F958" s="456"/>
      <c r="G958" s="456"/>
      <c r="H958" s="458"/>
      <c r="I958" s="459"/>
      <c r="J958" s="390"/>
      <c r="K958" s="390"/>
      <c r="L958" s="390"/>
      <c r="M958" s="390"/>
      <c r="N958" s="390"/>
      <c r="O958" s="390"/>
      <c r="P958" s="390"/>
      <c r="Q958" s="390"/>
      <c r="R958" s="390"/>
      <c r="S958" s="390"/>
      <c r="T958" s="390"/>
      <c r="U958" s="390"/>
      <c r="V958" s="390"/>
      <c r="W958" s="390"/>
      <c r="X958" s="390"/>
      <c r="Y958" s="390"/>
    </row>
    <row r="959">
      <c r="A959" s="455"/>
      <c r="B959" s="456"/>
      <c r="C959" s="457"/>
      <c r="D959" s="456"/>
      <c r="E959" s="456"/>
      <c r="F959" s="456"/>
      <c r="G959" s="456"/>
      <c r="H959" s="458"/>
      <c r="I959" s="459"/>
      <c r="J959" s="390"/>
      <c r="K959" s="390"/>
      <c r="L959" s="390"/>
      <c r="M959" s="390"/>
      <c r="N959" s="390"/>
      <c r="O959" s="390"/>
      <c r="P959" s="390"/>
      <c r="Q959" s="390"/>
      <c r="R959" s="390"/>
      <c r="S959" s="390"/>
      <c r="T959" s="390"/>
      <c r="U959" s="390"/>
      <c r="V959" s="390"/>
      <c r="W959" s="390"/>
      <c r="X959" s="390"/>
      <c r="Y959" s="390"/>
    </row>
    <row r="960">
      <c r="A960" s="455"/>
      <c r="B960" s="456"/>
      <c r="C960" s="457"/>
      <c r="D960" s="456"/>
      <c r="E960" s="456"/>
      <c r="F960" s="456"/>
      <c r="G960" s="456"/>
      <c r="H960" s="458"/>
      <c r="I960" s="459"/>
      <c r="J960" s="390"/>
      <c r="K960" s="390"/>
      <c r="L960" s="390"/>
      <c r="M960" s="390"/>
      <c r="N960" s="390"/>
      <c r="O960" s="390"/>
      <c r="P960" s="390"/>
      <c r="Q960" s="390"/>
      <c r="R960" s="390"/>
      <c r="S960" s="390"/>
      <c r="T960" s="390"/>
      <c r="U960" s="390"/>
      <c r="V960" s="390"/>
      <c r="W960" s="390"/>
      <c r="X960" s="390"/>
      <c r="Y960" s="390"/>
    </row>
    <row r="961">
      <c r="A961" s="455"/>
      <c r="B961" s="456"/>
      <c r="C961" s="457"/>
      <c r="D961" s="456"/>
      <c r="E961" s="456"/>
      <c r="F961" s="456"/>
      <c r="G961" s="456"/>
      <c r="H961" s="458"/>
      <c r="I961" s="459"/>
      <c r="J961" s="390"/>
      <c r="K961" s="390"/>
      <c r="L961" s="390"/>
      <c r="M961" s="390"/>
      <c r="N961" s="390"/>
      <c r="O961" s="390"/>
      <c r="P961" s="390"/>
      <c r="Q961" s="390"/>
      <c r="R961" s="390"/>
      <c r="S961" s="390"/>
      <c r="T961" s="390"/>
      <c r="U961" s="390"/>
      <c r="V961" s="390"/>
      <c r="W961" s="390"/>
      <c r="X961" s="390"/>
      <c r="Y961" s="390"/>
    </row>
    <row r="962">
      <c r="A962" s="455"/>
      <c r="B962" s="456"/>
      <c r="C962" s="457"/>
      <c r="D962" s="456"/>
      <c r="E962" s="456"/>
      <c r="F962" s="456"/>
      <c r="G962" s="456"/>
      <c r="H962" s="458"/>
      <c r="I962" s="459"/>
      <c r="J962" s="390"/>
      <c r="K962" s="390"/>
      <c r="L962" s="390"/>
      <c r="M962" s="390"/>
      <c r="N962" s="390"/>
      <c r="O962" s="390"/>
      <c r="P962" s="390"/>
      <c r="Q962" s="390"/>
      <c r="R962" s="390"/>
      <c r="S962" s="390"/>
      <c r="T962" s="390"/>
      <c r="U962" s="390"/>
      <c r="V962" s="390"/>
      <c r="W962" s="390"/>
      <c r="X962" s="390"/>
      <c r="Y962" s="390"/>
    </row>
    <row r="963">
      <c r="A963" s="455"/>
      <c r="B963" s="456"/>
      <c r="C963" s="457"/>
      <c r="D963" s="456"/>
      <c r="E963" s="456"/>
      <c r="F963" s="456"/>
      <c r="G963" s="456"/>
      <c r="H963" s="458"/>
      <c r="I963" s="459"/>
      <c r="J963" s="390"/>
      <c r="K963" s="390"/>
      <c r="L963" s="390"/>
      <c r="M963" s="390"/>
      <c r="N963" s="390"/>
      <c r="O963" s="390"/>
      <c r="P963" s="390"/>
      <c r="Q963" s="390"/>
      <c r="R963" s="390"/>
      <c r="S963" s="390"/>
      <c r="T963" s="390"/>
      <c r="U963" s="390"/>
      <c r="V963" s="390"/>
      <c r="W963" s="390"/>
      <c r="X963" s="390"/>
      <c r="Y963" s="390"/>
    </row>
    <row r="964">
      <c r="A964" s="455"/>
      <c r="B964" s="456"/>
      <c r="C964" s="457"/>
      <c r="D964" s="456"/>
      <c r="E964" s="456"/>
      <c r="F964" s="456"/>
      <c r="G964" s="456"/>
      <c r="H964" s="458"/>
      <c r="I964" s="459"/>
      <c r="J964" s="390"/>
      <c r="K964" s="390"/>
      <c r="L964" s="390"/>
      <c r="M964" s="390"/>
      <c r="N964" s="390"/>
      <c r="O964" s="390"/>
      <c r="P964" s="390"/>
      <c r="Q964" s="390"/>
      <c r="R964" s="390"/>
      <c r="S964" s="390"/>
      <c r="T964" s="390"/>
      <c r="U964" s="390"/>
      <c r="V964" s="390"/>
      <c r="W964" s="390"/>
      <c r="X964" s="390"/>
      <c r="Y964" s="390"/>
    </row>
    <row r="965">
      <c r="A965" s="455"/>
      <c r="B965" s="456"/>
      <c r="C965" s="457"/>
      <c r="D965" s="456"/>
      <c r="E965" s="456"/>
      <c r="F965" s="456"/>
      <c r="G965" s="456"/>
      <c r="H965" s="458"/>
      <c r="I965" s="459"/>
      <c r="J965" s="390"/>
      <c r="K965" s="390"/>
      <c r="L965" s="390"/>
      <c r="M965" s="390"/>
      <c r="N965" s="390"/>
      <c r="O965" s="390"/>
      <c r="P965" s="390"/>
      <c r="Q965" s="390"/>
      <c r="R965" s="390"/>
      <c r="S965" s="390"/>
      <c r="T965" s="390"/>
      <c r="U965" s="390"/>
      <c r="V965" s="390"/>
      <c r="W965" s="390"/>
      <c r="X965" s="390"/>
      <c r="Y965" s="390"/>
    </row>
    <row r="966">
      <c r="A966" s="455"/>
      <c r="B966" s="456"/>
      <c r="C966" s="457"/>
      <c r="D966" s="456"/>
      <c r="E966" s="456"/>
      <c r="F966" s="456"/>
      <c r="G966" s="456"/>
      <c r="H966" s="458"/>
      <c r="I966" s="459"/>
      <c r="J966" s="390"/>
      <c r="K966" s="390"/>
      <c r="L966" s="390"/>
      <c r="M966" s="390"/>
      <c r="N966" s="390"/>
      <c r="O966" s="390"/>
      <c r="P966" s="390"/>
      <c r="Q966" s="390"/>
      <c r="R966" s="390"/>
      <c r="S966" s="390"/>
      <c r="T966" s="390"/>
      <c r="U966" s="390"/>
      <c r="V966" s="390"/>
      <c r="W966" s="390"/>
      <c r="X966" s="390"/>
      <c r="Y966" s="390"/>
    </row>
    <row r="967">
      <c r="A967" s="455"/>
      <c r="B967" s="456"/>
      <c r="C967" s="457"/>
      <c r="D967" s="456"/>
      <c r="E967" s="456"/>
      <c r="F967" s="456"/>
      <c r="G967" s="456"/>
      <c r="H967" s="458"/>
      <c r="I967" s="459"/>
      <c r="J967" s="390"/>
      <c r="K967" s="390"/>
      <c r="L967" s="390"/>
      <c r="M967" s="390"/>
      <c r="N967" s="390"/>
      <c r="O967" s="390"/>
      <c r="P967" s="390"/>
      <c r="Q967" s="390"/>
      <c r="R967" s="390"/>
      <c r="S967" s="390"/>
      <c r="T967" s="390"/>
      <c r="U967" s="390"/>
      <c r="V967" s="390"/>
      <c r="W967" s="390"/>
      <c r="X967" s="390"/>
      <c r="Y967" s="390"/>
    </row>
    <row r="968">
      <c r="A968" s="455"/>
      <c r="B968" s="456"/>
      <c r="C968" s="457"/>
      <c r="D968" s="456"/>
      <c r="E968" s="456"/>
      <c r="F968" s="456"/>
      <c r="G968" s="456"/>
      <c r="H968" s="458"/>
      <c r="I968" s="459"/>
      <c r="J968" s="390"/>
      <c r="K968" s="390"/>
      <c r="L968" s="390"/>
      <c r="M968" s="390"/>
      <c r="N968" s="390"/>
      <c r="O968" s="390"/>
      <c r="P968" s="390"/>
      <c r="Q968" s="390"/>
      <c r="R968" s="390"/>
      <c r="S968" s="390"/>
      <c r="T968" s="390"/>
      <c r="U968" s="390"/>
      <c r="V968" s="390"/>
      <c r="W968" s="390"/>
      <c r="X968" s="390"/>
      <c r="Y968" s="390"/>
    </row>
    <row r="969">
      <c r="A969" s="455"/>
      <c r="B969" s="456"/>
      <c r="C969" s="457"/>
      <c r="D969" s="456"/>
      <c r="E969" s="456"/>
      <c r="F969" s="456"/>
      <c r="G969" s="456"/>
      <c r="H969" s="458"/>
      <c r="I969" s="459"/>
      <c r="J969" s="390"/>
      <c r="K969" s="390"/>
      <c r="L969" s="390"/>
      <c r="M969" s="390"/>
      <c r="N969" s="390"/>
      <c r="O969" s="390"/>
      <c r="P969" s="390"/>
      <c r="Q969" s="390"/>
      <c r="R969" s="390"/>
      <c r="S969" s="390"/>
      <c r="T969" s="390"/>
      <c r="U969" s="390"/>
      <c r="V969" s="390"/>
      <c r="W969" s="390"/>
      <c r="X969" s="390"/>
      <c r="Y969" s="390"/>
    </row>
    <row r="970">
      <c r="A970" s="455"/>
      <c r="B970" s="456"/>
      <c r="C970" s="457"/>
      <c r="D970" s="456"/>
      <c r="E970" s="456"/>
      <c r="F970" s="456"/>
      <c r="G970" s="456"/>
      <c r="H970" s="458"/>
      <c r="I970" s="459"/>
      <c r="J970" s="390"/>
      <c r="K970" s="390"/>
      <c r="L970" s="390"/>
      <c r="M970" s="390"/>
      <c r="N970" s="390"/>
      <c r="O970" s="390"/>
      <c r="P970" s="390"/>
      <c r="Q970" s="390"/>
      <c r="R970" s="390"/>
      <c r="S970" s="390"/>
      <c r="T970" s="390"/>
      <c r="U970" s="390"/>
      <c r="V970" s="390"/>
      <c r="W970" s="390"/>
      <c r="X970" s="390"/>
      <c r="Y970" s="390"/>
    </row>
    <row r="971">
      <c r="A971" s="455"/>
      <c r="B971" s="456"/>
      <c r="C971" s="457"/>
      <c r="D971" s="456"/>
      <c r="E971" s="456"/>
      <c r="F971" s="456"/>
      <c r="G971" s="456"/>
      <c r="H971" s="458"/>
      <c r="I971" s="459"/>
      <c r="J971" s="390"/>
      <c r="K971" s="390"/>
      <c r="L971" s="390"/>
      <c r="M971" s="390"/>
      <c r="N971" s="390"/>
      <c r="O971" s="390"/>
      <c r="P971" s="390"/>
      <c r="Q971" s="390"/>
      <c r="R971" s="390"/>
      <c r="S971" s="390"/>
      <c r="T971" s="390"/>
      <c r="U971" s="390"/>
      <c r="V971" s="390"/>
      <c r="W971" s="390"/>
      <c r="X971" s="390"/>
      <c r="Y971" s="390"/>
    </row>
    <row r="972">
      <c r="A972" s="455"/>
      <c r="B972" s="456"/>
      <c r="C972" s="457"/>
      <c r="D972" s="456"/>
      <c r="E972" s="456"/>
      <c r="F972" s="456"/>
      <c r="G972" s="456"/>
      <c r="H972" s="458"/>
      <c r="I972" s="459"/>
      <c r="J972" s="390"/>
      <c r="K972" s="390"/>
      <c r="L972" s="390"/>
      <c r="M972" s="390"/>
      <c r="N972" s="390"/>
      <c r="O972" s="390"/>
      <c r="P972" s="390"/>
      <c r="Q972" s="390"/>
      <c r="R972" s="390"/>
      <c r="S972" s="390"/>
      <c r="T972" s="390"/>
      <c r="U972" s="390"/>
      <c r="V972" s="390"/>
      <c r="W972" s="390"/>
      <c r="X972" s="390"/>
      <c r="Y972" s="390"/>
    </row>
    <row r="973">
      <c r="A973" s="455"/>
      <c r="B973" s="456"/>
      <c r="C973" s="457"/>
      <c r="D973" s="456"/>
      <c r="E973" s="456"/>
      <c r="F973" s="456"/>
      <c r="G973" s="456"/>
      <c r="H973" s="458"/>
      <c r="I973" s="459"/>
      <c r="J973" s="390"/>
      <c r="K973" s="390"/>
      <c r="L973" s="390"/>
      <c r="M973" s="390"/>
      <c r="N973" s="390"/>
      <c r="O973" s="390"/>
      <c r="P973" s="390"/>
      <c r="Q973" s="390"/>
      <c r="R973" s="390"/>
      <c r="S973" s="390"/>
      <c r="T973" s="390"/>
      <c r="U973" s="390"/>
      <c r="V973" s="390"/>
      <c r="W973" s="390"/>
      <c r="X973" s="390"/>
      <c r="Y973" s="390"/>
    </row>
    <row r="974">
      <c r="A974" s="455"/>
      <c r="B974" s="456"/>
      <c r="C974" s="457"/>
      <c r="D974" s="456"/>
      <c r="E974" s="456"/>
      <c r="F974" s="456"/>
      <c r="G974" s="456"/>
      <c r="H974" s="458"/>
      <c r="I974" s="459"/>
      <c r="J974" s="390"/>
      <c r="K974" s="390"/>
      <c r="L974" s="390"/>
      <c r="M974" s="390"/>
      <c r="N974" s="390"/>
      <c r="O974" s="390"/>
      <c r="P974" s="390"/>
      <c r="Q974" s="390"/>
      <c r="R974" s="390"/>
      <c r="S974" s="390"/>
      <c r="T974" s="390"/>
      <c r="U974" s="390"/>
      <c r="V974" s="390"/>
      <c r="W974" s="390"/>
      <c r="X974" s="390"/>
      <c r="Y974" s="390"/>
    </row>
    <row r="975">
      <c r="A975" s="455"/>
      <c r="B975" s="456"/>
      <c r="C975" s="457"/>
      <c r="D975" s="456"/>
      <c r="E975" s="456"/>
      <c r="F975" s="456"/>
      <c r="G975" s="456"/>
      <c r="H975" s="458"/>
      <c r="I975" s="459"/>
      <c r="J975" s="390"/>
      <c r="K975" s="390"/>
      <c r="L975" s="390"/>
      <c r="M975" s="390"/>
      <c r="N975" s="390"/>
      <c r="O975" s="390"/>
      <c r="P975" s="390"/>
      <c r="Q975" s="390"/>
      <c r="R975" s="390"/>
      <c r="S975" s="390"/>
      <c r="T975" s="390"/>
      <c r="U975" s="390"/>
      <c r="V975" s="390"/>
      <c r="W975" s="390"/>
      <c r="X975" s="390"/>
      <c r="Y975" s="390"/>
    </row>
    <row r="976">
      <c r="A976" s="455"/>
      <c r="B976" s="456"/>
      <c r="C976" s="457"/>
      <c r="D976" s="456"/>
      <c r="E976" s="456"/>
      <c r="F976" s="456"/>
      <c r="G976" s="456"/>
      <c r="H976" s="458"/>
      <c r="I976" s="459"/>
      <c r="J976" s="390"/>
      <c r="K976" s="390"/>
      <c r="L976" s="390"/>
      <c r="M976" s="390"/>
      <c r="N976" s="390"/>
      <c r="O976" s="390"/>
      <c r="P976" s="390"/>
      <c r="Q976" s="390"/>
      <c r="R976" s="390"/>
      <c r="S976" s="390"/>
      <c r="T976" s="390"/>
      <c r="U976" s="390"/>
      <c r="V976" s="390"/>
      <c r="W976" s="390"/>
      <c r="X976" s="390"/>
      <c r="Y976" s="390"/>
    </row>
    <row r="977">
      <c r="A977" s="455"/>
      <c r="B977" s="456"/>
      <c r="C977" s="457"/>
      <c r="D977" s="456"/>
      <c r="E977" s="456"/>
      <c r="F977" s="456"/>
      <c r="G977" s="456"/>
      <c r="H977" s="458"/>
      <c r="I977" s="459"/>
      <c r="J977" s="390"/>
      <c r="K977" s="390"/>
      <c r="L977" s="390"/>
      <c r="M977" s="390"/>
      <c r="N977" s="390"/>
      <c r="O977" s="390"/>
      <c r="P977" s="390"/>
      <c r="Q977" s="390"/>
      <c r="R977" s="390"/>
      <c r="S977" s="390"/>
      <c r="T977" s="390"/>
      <c r="U977" s="390"/>
      <c r="V977" s="390"/>
      <c r="W977" s="390"/>
      <c r="X977" s="390"/>
      <c r="Y977" s="390"/>
    </row>
    <row r="978">
      <c r="A978" s="455"/>
      <c r="B978" s="456"/>
      <c r="C978" s="457"/>
      <c r="D978" s="456"/>
      <c r="E978" s="456"/>
      <c r="F978" s="456"/>
      <c r="G978" s="456"/>
      <c r="H978" s="458"/>
      <c r="I978" s="459"/>
      <c r="J978" s="390"/>
      <c r="K978" s="390"/>
      <c r="L978" s="390"/>
      <c r="M978" s="390"/>
      <c r="N978" s="390"/>
      <c r="O978" s="390"/>
      <c r="P978" s="390"/>
      <c r="Q978" s="390"/>
      <c r="R978" s="390"/>
      <c r="S978" s="390"/>
      <c r="T978" s="390"/>
      <c r="U978" s="390"/>
      <c r="V978" s="390"/>
      <c r="W978" s="390"/>
      <c r="X978" s="390"/>
      <c r="Y978" s="390"/>
    </row>
    <row r="979">
      <c r="A979" s="455"/>
      <c r="B979" s="456"/>
      <c r="C979" s="457"/>
      <c r="D979" s="456"/>
      <c r="E979" s="456"/>
      <c r="F979" s="456"/>
      <c r="G979" s="456"/>
      <c r="H979" s="458"/>
      <c r="I979" s="459"/>
      <c r="J979" s="390"/>
      <c r="K979" s="390"/>
      <c r="L979" s="390"/>
      <c r="M979" s="390"/>
      <c r="N979" s="390"/>
      <c r="O979" s="390"/>
      <c r="P979" s="390"/>
      <c r="Q979" s="390"/>
      <c r="R979" s="390"/>
      <c r="S979" s="390"/>
      <c r="T979" s="390"/>
      <c r="U979" s="390"/>
      <c r="V979" s="390"/>
      <c r="W979" s="390"/>
      <c r="X979" s="390"/>
      <c r="Y979" s="390"/>
    </row>
    <row r="980">
      <c r="A980" s="455"/>
      <c r="B980" s="456"/>
      <c r="C980" s="457"/>
      <c r="D980" s="456"/>
      <c r="E980" s="456"/>
      <c r="F980" s="456"/>
      <c r="G980" s="456"/>
      <c r="H980" s="458"/>
      <c r="I980" s="459"/>
      <c r="J980" s="390"/>
      <c r="K980" s="390"/>
      <c r="L980" s="390"/>
      <c r="M980" s="390"/>
      <c r="N980" s="390"/>
      <c r="O980" s="390"/>
      <c r="P980" s="390"/>
      <c r="Q980" s="390"/>
      <c r="R980" s="390"/>
      <c r="S980" s="390"/>
      <c r="T980" s="390"/>
      <c r="U980" s="390"/>
      <c r="V980" s="390"/>
      <c r="W980" s="390"/>
      <c r="X980" s="390"/>
      <c r="Y980" s="390"/>
    </row>
    <row r="981">
      <c r="A981" s="455"/>
      <c r="B981" s="456"/>
      <c r="C981" s="457"/>
      <c r="D981" s="456"/>
      <c r="E981" s="456"/>
      <c r="F981" s="456"/>
      <c r="G981" s="456"/>
      <c r="H981" s="458"/>
      <c r="I981" s="459"/>
      <c r="J981" s="390"/>
      <c r="K981" s="390"/>
      <c r="L981" s="390"/>
      <c r="M981" s="390"/>
      <c r="N981" s="390"/>
      <c r="O981" s="390"/>
      <c r="P981" s="390"/>
      <c r="Q981" s="390"/>
      <c r="R981" s="390"/>
      <c r="S981" s="390"/>
      <c r="T981" s="390"/>
      <c r="U981" s="390"/>
      <c r="V981" s="390"/>
      <c r="W981" s="390"/>
      <c r="X981" s="390"/>
      <c r="Y981" s="390"/>
    </row>
    <row r="982">
      <c r="A982" s="455"/>
      <c r="B982" s="456"/>
      <c r="C982" s="457"/>
      <c r="D982" s="456"/>
      <c r="E982" s="456"/>
      <c r="F982" s="456"/>
      <c r="G982" s="456"/>
      <c r="H982" s="458"/>
      <c r="I982" s="459"/>
      <c r="J982" s="390"/>
      <c r="K982" s="390"/>
      <c r="L982" s="390"/>
      <c r="M982" s="390"/>
      <c r="N982" s="390"/>
      <c r="O982" s="390"/>
      <c r="P982" s="390"/>
      <c r="Q982" s="390"/>
      <c r="R982" s="390"/>
      <c r="S982" s="390"/>
      <c r="T982" s="390"/>
      <c r="U982" s="390"/>
      <c r="V982" s="390"/>
      <c r="W982" s="390"/>
      <c r="X982" s="390"/>
      <c r="Y982" s="390"/>
    </row>
    <row r="983">
      <c r="A983" s="455"/>
      <c r="B983" s="456"/>
      <c r="C983" s="457"/>
      <c r="D983" s="456"/>
      <c r="E983" s="456"/>
      <c r="F983" s="456"/>
      <c r="G983" s="456"/>
      <c r="H983" s="458"/>
      <c r="I983" s="459"/>
      <c r="J983" s="390"/>
      <c r="K983" s="390"/>
      <c r="L983" s="390"/>
      <c r="M983" s="390"/>
      <c r="N983" s="390"/>
      <c r="O983" s="390"/>
      <c r="P983" s="390"/>
      <c r="Q983" s="390"/>
      <c r="R983" s="390"/>
      <c r="S983" s="390"/>
      <c r="T983" s="390"/>
      <c r="U983" s="390"/>
      <c r="V983" s="390"/>
      <c r="W983" s="390"/>
      <c r="X983" s="390"/>
      <c r="Y983" s="390"/>
    </row>
    <row r="984">
      <c r="A984" s="455"/>
      <c r="B984" s="456"/>
      <c r="C984" s="457"/>
      <c r="D984" s="456"/>
      <c r="E984" s="456"/>
      <c r="F984" s="456"/>
      <c r="G984" s="456"/>
      <c r="H984" s="458"/>
      <c r="I984" s="459"/>
      <c r="J984" s="390"/>
      <c r="K984" s="390"/>
      <c r="L984" s="390"/>
      <c r="M984" s="390"/>
      <c r="N984" s="390"/>
      <c r="O984" s="390"/>
      <c r="P984" s="390"/>
      <c r="Q984" s="390"/>
      <c r="R984" s="390"/>
      <c r="S984" s="390"/>
      <c r="T984" s="390"/>
      <c r="U984" s="390"/>
      <c r="V984" s="390"/>
      <c r="W984" s="390"/>
      <c r="X984" s="390"/>
      <c r="Y984" s="390"/>
    </row>
    <row r="985">
      <c r="A985" s="455"/>
      <c r="B985" s="456"/>
      <c r="C985" s="457"/>
      <c r="D985" s="456"/>
      <c r="E985" s="456"/>
      <c r="F985" s="456"/>
      <c r="G985" s="456"/>
      <c r="H985" s="458"/>
      <c r="I985" s="459"/>
      <c r="J985" s="390"/>
      <c r="K985" s="390"/>
      <c r="L985" s="390"/>
      <c r="M985" s="390"/>
      <c r="N985" s="390"/>
      <c r="O985" s="390"/>
      <c r="P985" s="390"/>
      <c r="Q985" s="390"/>
      <c r="R985" s="390"/>
      <c r="S985" s="390"/>
      <c r="T985" s="390"/>
      <c r="U985" s="390"/>
      <c r="V985" s="390"/>
      <c r="W985" s="390"/>
      <c r="X985" s="390"/>
      <c r="Y985" s="390"/>
    </row>
    <row r="986">
      <c r="A986" s="455"/>
      <c r="B986" s="456"/>
      <c r="C986" s="457"/>
      <c r="D986" s="456"/>
      <c r="E986" s="456"/>
      <c r="F986" s="456"/>
      <c r="G986" s="456"/>
      <c r="H986" s="458"/>
      <c r="I986" s="459"/>
      <c r="J986" s="390"/>
      <c r="K986" s="390"/>
      <c r="L986" s="390"/>
      <c r="M986" s="390"/>
      <c r="N986" s="390"/>
      <c r="O986" s="390"/>
      <c r="P986" s="390"/>
      <c r="Q986" s="390"/>
      <c r="R986" s="390"/>
      <c r="S986" s="390"/>
      <c r="T986" s="390"/>
      <c r="U986" s="390"/>
      <c r="V986" s="390"/>
      <c r="W986" s="390"/>
      <c r="X986" s="390"/>
      <c r="Y986" s="390"/>
    </row>
    <row r="987">
      <c r="A987" s="455"/>
      <c r="B987" s="456"/>
      <c r="C987" s="457"/>
      <c r="D987" s="456"/>
      <c r="E987" s="456"/>
      <c r="F987" s="456"/>
      <c r="G987" s="456"/>
      <c r="H987" s="458"/>
      <c r="I987" s="459"/>
      <c r="J987" s="390"/>
      <c r="K987" s="390"/>
      <c r="L987" s="390"/>
      <c r="M987" s="390"/>
      <c r="N987" s="390"/>
      <c r="O987" s="390"/>
      <c r="P987" s="390"/>
      <c r="Q987" s="390"/>
      <c r="R987" s="390"/>
      <c r="S987" s="390"/>
      <c r="T987" s="390"/>
      <c r="U987" s="390"/>
      <c r="V987" s="390"/>
      <c r="W987" s="390"/>
      <c r="X987" s="390"/>
      <c r="Y987" s="390"/>
    </row>
    <row r="988">
      <c r="A988" s="455"/>
      <c r="B988" s="456"/>
      <c r="C988" s="457"/>
      <c r="D988" s="456"/>
      <c r="E988" s="456"/>
      <c r="F988" s="456"/>
      <c r="G988" s="456"/>
      <c r="H988" s="458"/>
      <c r="I988" s="459"/>
      <c r="J988" s="390"/>
      <c r="K988" s="390"/>
      <c r="L988" s="390"/>
      <c r="M988" s="390"/>
      <c r="N988" s="390"/>
      <c r="O988" s="390"/>
      <c r="P988" s="390"/>
      <c r="Q988" s="390"/>
      <c r="R988" s="390"/>
      <c r="S988" s="390"/>
      <c r="T988" s="390"/>
      <c r="U988" s="390"/>
      <c r="V988" s="390"/>
      <c r="W988" s="390"/>
      <c r="X988" s="390"/>
      <c r="Y988" s="390"/>
    </row>
    <row r="989">
      <c r="A989" s="455"/>
      <c r="B989" s="456"/>
      <c r="C989" s="457"/>
      <c r="D989" s="456"/>
      <c r="E989" s="456"/>
      <c r="F989" s="456"/>
      <c r="G989" s="456"/>
      <c r="H989" s="458"/>
      <c r="I989" s="459"/>
      <c r="J989" s="390"/>
      <c r="K989" s="390"/>
      <c r="L989" s="390"/>
      <c r="M989" s="390"/>
      <c r="N989" s="390"/>
      <c r="O989" s="390"/>
      <c r="P989" s="390"/>
      <c r="Q989" s="390"/>
      <c r="R989" s="390"/>
      <c r="S989" s="390"/>
      <c r="T989" s="390"/>
      <c r="U989" s="390"/>
      <c r="V989" s="390"/>
      <c r="W989" s="390"/>
      <c r="X989" s="390"/>
      <c r="Y989" s="390"/>
    </row>
    <row r="990">
      <c r="A990" s="455"/>
      <c r="B990" s="456"/>
      <c r="C990" s="457"/>
      <c r="D990" s="456"/>
      <c r="E990" s="456"/>
      <c r="F990" s="456"/>
      <c r="G990" s="456"/>
      <c r="H990" s="458"/>
      <c r="I990" s="459"/>
      <c r="J990" s="390"/>
      <c r="K990" s="390"/>
      <c r="L990" s="390"/>
      <c r="M990" s="390"/>
      <c r="N990" s="390"/>
      <c r="O990" s="390"/>
      <c r="P990" s="390"/>
      <c r="Q990" s="390"/>
      <c r="R990" s="390"/>
      <c r="S990" s="390"/>
      <c r="T990" s="390"/>
      <c r="U990" s="390"/>
      <c r="V990" s="390"/>
      <c r="W990" s="390"/>
      <c r="X990" s="390"/>
      <c r="Y990" s="390"/>
    </row>
    <row r="991">
      <c r="A991" s="455"/>
      <c r="B991" s="456"/>
      <c r="C991" s="457"/>
      <c r="D991" s="456"/>
      <c r="E991" s="456"/>
      <c r="F991" s="456"/>
      <c r="G991" s="456"/>
      <c r="H991" s="458"/>
      <c r="I991" s="459"/>
      <c r="J991" s="390"/>
      <c r="K991" s="390"/>
      <c r="L991" s="390"/>
      <c r="M991" s="390"/>
      <c r="N991" s="390"/>
      <c r="O991" s="390"/>
      <c r="P991" s="390"/>
      <c r="Q991" s="390"/>
      <c r="R991" s="390"/>
      <c r="S991" s="390"/>
      <c r="T991" s="390"/>
      <c r="U991" s="390"/>
      <c r="V991" s="390"/>
      <c r="W991" s="390"/>
      <c r="X991" s="390"/>
      <c r="Y991" s="390"/>
    </row>
    <row r="992">
      <c r="A992" s="455"/>
      <c r="B992" s="456"/>
      <c r="C992" s="457"/>
      <c r="D992" s="456"/>
      <c r="E992" s="456"/>
      <c r="F992" s="456"/>
      <c r="G992" s="456"/>
      <c r="H992" s="458"/>
      <c r="I992" s="459"/>
      <c r="J992" s="390"/>
      <c r="K992" s="390"/>
      <c r="L992" s="390"/>
      <c r="M992" s="390"/>
      <c r="N992" s="390"/>
      <c r="O992" s="390"/>
      <c r="P992" s="390"/>
      <c r="Q992" s="390"/>
      <c r="R992" s="390"/>
      <c r="S992" s="390"/>
      <c r="T992" s="390"/>
      <c r="U992" s="390"/>
      <c r="V992" s="390"/>
      <c r="W992" s="390"/>
      <c r="X992" s="390"/>
      <c r="Y992" s="390"/>
    </row>
    <row r="993">
      <c r="A993" s="455"/>
      <c r="B993" s="456"/>
      <c r="C993" s="457"/>
      <c r="D993" s="456"/>
      <c r="E993" s="456"/>
      <c r="F993" s="456"/>
      <c r="G993" s="456"/>
      <c r="H993" s="458"/>
      <c r="I993" s="459"/>
      <c r="J993" s="390"/>
      <c r="K993" s="390"/>
      <c r="L993" s="390"/>
      <c r="M993" s="390"/>
      <c r="N993" s="390"/>
      <c r="O993" s="390"/>
      <c r="P993" s="390"/>
      <c r="Q993" s="390"/>
      <c r="R993" s="390"/>
      <c r="S993" s="390"/>
      <c r="T993" s="390"/>
      <c r="U993" s="390"/>
      <c r="V993" s="390"/>
      <c r="W993" s="390"/>
      <c r="X993" s="390"/>
      <c r="Y993" s="390"/>
    </row>
    <row r="994">
      <c r="A994" s="455"/>
      <c r="B994" s="456"/>
      <c r="C994" s="457"/>
      <c r="D994" s="456"/>
      <c r="E994" s="456"/>
      <c r="F994" s="456"/>
      <c r="G994" s="456"/>
      <c r="H994" s="458"/>
      <c r="I994" s="459"/>
      <c r="J994" s="390"/>
      <c r="K994" s="390"/>
      <c r="L994" s="390"/>
      <c r="M994" s="390"/>
      <c r="N994" s="390"/>
      <c r="O994" s="390"/>
      <c r="P994" s="390"/>
      <c r="Q994" s="390"/>
      <c r="R994" s="390"/>
      <c r="S994" s="390"/>
      <c r="T994" s="390"/>
      <c r="U994" s="390"/>
      <c r="V994" s="390"/>
      <c r="W994" s="390"/>
      <c r="X994" s="390"/>
      <c r="Y994" s="390"/>
    </row>
    <row r="995">
      <c r="A995" s="455"/>
      <c r="B995" s="456"/>
      <c r="C995" s="457"/>
      <c r="D995" s="456"/>
      <c r="E995" s="456"/>
      <c r="F995" s="456"/>
      <c r="G995" s="456"/>
      <c r="H995" s="458"/>
      <c r="I995" s="459"/>
      <c r="J995" s="390"/>
      <c r="K995" s="390"/>
      <c r="L995" s="390"/>
      <c r="M995" s="390"/>
      <c r="N995" s="390"/>
      <c r="O995" s="390"/>
      <c r="P995" s="390"/>
      <c r="Q995" s="390"/>
      <c r="R995" s="390"/>
      <c r="S995" s="390"/>
      <c r="T995" s="390"/>
      <c r="U995" s="390"/>
      <c r="V995" s="390"/>
      <c r="W995" s="390"/>
      <c r="X995" s="390"/>
      <c r="Y995" s="390"/>
    </row>
    <row r="996">
      <c r="A996" s="455"/>
      <c r="B996" s="456"/>
      <c r="C996" s="457"/>
      <c r="D996" s="456"/>
      <c r="E996" s="456"/>
      <c r="F996" s="456"/>
      <c r="G996" s="456"/>
      <c r="H996" s="458"/>
      <c r="I996" s="459"/>
      <c r="J996" s="390"/>
      <c r="K996" s="390"/>
      <c r="L996" s="390"/>
      <c r="M996" s="390"/>
      <c r="N996" s="390"/>
      <c r="O996" s="390"/>
      <c r="P996" s="390"/>
      <c r="Q996" s="390"/>
      <c r="R996" s="390"/>
      <c r="S996" s="390"/>
      <c r="T996" s="390"/>
      <c r="U996" s="390"/>
      <c r="V996" s="390"/>
      <c r="W996" s="390"/>
      <c r="X996" s="390"/>
      <c r="Y996" s="390"/>
    </row>
    <row r="997">
      <c r="A997" s="455"/>
      <c r="B997" s="456"/>
      <c r="C997" s="457"/>
      <c r="D997" s="456"/>
      <c r="E997" s="456"/>
      <c r="F997" s="456"/>
      <c r="G997" s="456"/>
      <c r="H997" s="458"/>
      <c r="I997" s="459"/>
      <c r="J997" s="390"/>
      <c r="K997" s="390"/>
      <c r="L997" s="390"/>
      <c r="M997" s="390"/>
      <c r="N997" s="390"/>
      <c r="O997" s="390"/>
      <c r="P997" s="390"/>
      <c r="Q997" s="390"/>
      <c r="R997" s="390"/>
      <c r="S997" s="390"/>
      <c r="T997" s="390"/>
      <c r="U997" s="390"/>
      <c r="V997" s="390"/>
      <c r="W997" s="390"/>
      <c r="X997" s="390"/>
      <c r="Y997" s="390"/>
    </row>
    <row r="998">
      <c r="A998" s="455"/>
      <c r="B998" s="456"/>
      <c r="C998" s="457"/>
      <c r="D998" s="456"/>
      <c r="E998" s="456"/>
      <c r="F998" s="456"/>
      <c r="G998" s="456"/>
      <c r="H998" s="458"/>
      <c r="I998" s="459"/>
      <c r="J998" s="390"/>
      <c r="K998" s="390"/>
      <c r="L998" s="390"/>
      <c r="M998" s="390"/>
      <c r="N998" s="390"/>
      <c r="O998" s="390"/>
      <c r="P998" s="390"/>
      <c r="Q998" s="390"/>
      <c r="R998" s="390"/>
      <c r="S998" s="390"/>
      <c r="T998" s="390"/>
      <c r="U998" s="390"/>
      <c r="V998" s="390"/>
      <c r="W998" s="390"/>
      <c r="X998" s="390"/>
      <c r="Y998" s="390"/>
    </row>
    <row r="999">
      <c r="A999" s="455"/>
      <c r="B999" s="456"/>
      <c r="C999" s="457"/>
      <c r="D999" s="456"/>
      <c r="E999" s="456"/>
      <c r="F999" s="456"/>
      <c r="G999" s="456"/>
      <c r="H999" s="458"/>
      <c r="I999" s="459"/>
      <c r="J999" s="390"/>
      <c r="K999" s="390"/>
      <c r="L999" s="390"/>
      <c r="M999" s="390"/>
      <c r="N999" s="390"/>
      <c r="O999" s="390"/>
      <c r="P999" s="390"/>
      <c r="Q999" s="390"/>
      <c r="R999" s="390"/>
      <c r="S999" s="390"/>
      <c r="T999" s="390"/>
      <c r="U999" s="390"/>
      <c r="V999" s="390"/>
      <c r="W999" s="390"/>
      <c r="X999" s="390"/>
      <c r="Y999" s="390"/>
    </row>
    <row r="1000">
      <c r="A1000" s="460"/>
      <c r="B1000" s="461"/>
      <c r="C1000" s="462"/>
      <c r="D1000" s="461"/>
      <c r="E1000" s="461"/>
      <c r="F1000" s="461"/>
      <c r="G1000" s="461"/>
      <c r="H1000" s="463"/>
      <c r="I1000" s="464"/>
      <c r="J1000" s="390"/>
      <c r="K1000" s="390"/>
      <c r="L1000" s="390"/>
      <c r="M1000" s="390"/>
      <c r="N1000" s="390"/>
      <c r="O1000" s="390"/>
      <c r="P1000" s="390"/>
      <c r="Q1000" s="390"/>
      <c r="R1000" s="390"/>
      <c r="S1000" s="390"/>
      <c r="T1000" s="390"/>
      <c r="U1000" s="390"/>
      <c r="V1000" s="390"/>
      <c r="W1000" s="390"/>
      <c r="X1000" s="390"/>
      <c r="Y1000" s="390"/>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6.38"/>
    <col customWidth="1" min="3" max="3" width="25.13"/>
    <col customWidth="1" min="4" max="4" width="2.63"/>
    <col customWidth="1" min="5" max="6" width="6.38"/>
    <col customWidth="1" min="7" max="7" width="25.13"/>
    <col customWidth="1" min="8" max="8" width="2.63"/>
    <col customWidth="1" min="9" max="10" width="6.38"/>
    <col customWidth="1" min="11" max="11" width="25.13"/>
    <col customWidth="1" min="12" max="12" width="2.63"/>
    <col customWidth="1" min="13" max="14" width="6.38"/>
    <col customWidth="1" min="15" max="15" width="25.13"/>
    <col customWidth="1" min="17" max="17" width="6.38"/>
    <col customWidth="1" min="18" max="18" width="3.25"/>
    <col customWidth="1" min="19" max="19" width="37.63"/>
    <col customWidth="1" min="21" max="21" width="32.63"/>
    <col customWidth="1" min="22" max="22" width="3.25"/>
    <col customWidth="1" min="23" max="23" width="32.63"/>
    <col customWidth="1" min="24" max="24" width="3.25"/>
    <col customWidth="1" min="25" max="25" width="32.63"/>
    <col customWidth="1" min="26" max="26" width="3.25"/>
    <col customWidth="1" min="27" max="27" width="32.63"/>
    <col customWidth="1" min="28" max="28" width="3.25"/>
    <col customWidth="1" min="29" max="29" width="32.63"/>
    <col customWidth="1" min="30" max="30" width="3.25"/>
  </cols>
  <sheetData>
    <row r="1">
      <c r="A1" s="465" t="s">
        <v>236</v>
      </c>
      <c r="D1" s="466"/>
      <c r="E1" s="467" t="s">
        <v>239</v>
      </c>
      <c r="H1" s="390"/>
      <c r="I1" s="468" t="s">
        <v>242</v>
      </c>
      <c r="L1" s="390"/>
      <c r="M1" s="469" t="s">
        <v>234</v>
      </c>
      <c r="P1" s="65"/>
      <c r="Q1" s="470" t="str">
        <f>Editor!B16</f>
        <v>Sneak</v>
      </c>
      <c r="R1" s="24"/>
      <c r="S1" s="24"/>
      <c r="T1" s="65"/>
      <c r="U1" s="471" t="s">
        <v>1230</v>
      </c>
      <c r="V1" s="471"/>
      <c r="W1" s="471"/>
      <c r="X1" s="471"/>
      <c r="Y1" s="471"/>
      <c r="Z1" s="471"/>
      <c r="AA1" s="471"/>
      <c r="AB1" s="471"/>
      <c r="AC1" s="471"/>
      <c r="AD1" s="471"/>
      <c r="AE1" s="65"/>
    </row>
    <row r="2">
      <c r="A2" s="472" t="s">
        <v>1231</v>
      </c>
      <c r="B2" s="472"/>
      <c r="C2" s="473" t="s">
        <v>1232</v>
      </c>
      <c r="D2" s="390"/>
      <c r="E2" s="474" t="s">
        <v>1231</v>
      </c>
      <c r="F2" s="475"/>
      <c r="G2" s="476" t="s">
        <v>1233</v>
      </c>
      <c r="H2" s="390"/>
      <c r="I2" s="472" t="s">
        <v>1231</v>
      </c>
      <c r="J2" s="472"/>
      <c r="K2" s="473" t="s">
        <v>1232</v>
      </c>
      <c r="L2" s="390"/>
      <c r="M2" s="472" t="s">
        <v>1231</v>
      </c>
      <c r="N2" s="472"/>
      <c r="O2" s="473" t="s">
        <v>1232</v>
      </c>
      <c r="P2" s="65"/>
      <c r="Q2" s="477" t="str">
        <f t="shared" ref="Q2:R2" si="1">IFERROR(IFS($Q$1=$A$1,A2,$Q$1=$E$1,E2,$Q$1=$I$1,I2,$Q$1=$M$1,M2,$Q$1=$A$233,A234,$Q$1=$E$233,E234,$Q$1=$I$233,I234,$Q$1=$M$233,M234),"")</f>
        <v/>
      </c>
      <c r="R2" s="477" t="str">
        <f t="shared" si="1"/>
        <v/>
      </c>
      <c r="S2" s="478" t="str">
        <f>IFERROR(IFS($Q$1=$A$1,C2,$Q$1=$E$1,G2,$Q$1=$I$1,K2,$Q$1=$M$1,O2,$Q$1=$A$233,C234,$Q$1=$E$233,G234,$Q$1=$I$233,K234,$Q$1=$M$233,O234),"Not a Spellcaster")</f>
        <v>Not a Spellcaster</v>
      </c>
      <c r="T2" s="65"/>
      <c r="U2" s="479" t="s">
        <v>178</v>
      </c>
      <c r="V2" s="480"/>
      <c r="W2" s="479" t="s">
        <v>35</v>
      </c>
      <c r="X2" s="480"/>
      <c r="Y2" s="479" t="s">
        <v>36</v>
      </c>
      <c r="Z2" s="480"/>
      <c r="AA2" s="479" t="s">
        <v>37</v>
      </c>
      <c r="AB2" s="480"/>
      <c r="AC2" s="479" t="s">
        <v>38</v>
      </c>
      <c r="AD2" s="480"/>
      <c r="AE2" s="65"/>
    </row>
    <row r="3">
      <c r="A3" s="114" t="s">
        <v>1231</v>
      </c>
      <c r="B3" s="114"/>
      <c r="C3" s="481" t="s">
        <v>1234</v>
      </c>
      <c r="D3" s="390"/>
      <c r="E3" s="472" t="s">
        <v>35</v>
      </c>
      <c r="F3" s="477"/>
      <c r="G3" s="473" t="s">
        <v>1235</v>
      </c>
      <c r="H3" s="390"/>
      <c r="I3" s="114" t="s">
        <v>1231</v>
      </c>
      <c r="J3" s="114" t="s">
        <v>1236</v>
      </c>
      <c r="K3" s="481" t="s">
        <v>282</v>
      </c>
      <c r="L3" s="390"/>
      <c r="M3" s="114" t="s">
        <v>1231</v>
      </c>
      <c r="N3" s="186"/>
      <c r="O3" s="481" t="s">
        <v>257</v>
      </c>
      <c r="P3" s="65"/>
      <c r="Q3" s="186" t="str">
        <f t="shared" ref="Q3:S3" si="2">IFERROR(IFS($Q$1=$A$1,A3,$Q$1=$E$1,E3,$Q$1=$I$1,I3,$Q$1=$M$1,M3,$Q$1=$A$233,A235,$Q$1=$E$233,E235,$Q$1=$I$233,I235,$Q$1=$M$233,M235),"")</f>
        <v/>
      </c>
      <c r="R3" s="186" t="str">
        <f t="shared" si="2"/>
        <v/>
      </c>
      <c r="S3" s="482" t="str">
        <f t="shared" si="2"/>
        <v/>
      </c>
      <c r="T3" s="65"/>
      <c r="U3" s="483" t="str">
        <f>IFERROR(__xludf.DUMMYFUNCTION("IFERROR(FILTER($S$2:$S$230,$Q$2:$Q$230=""Cant.""),""Not a Spellcaster"")"),"Not a Spellcaster")</f>
        <v>Not a Spellcaster</v>
      </c>
      <c r="V3" s="484" t="str">
        <f>IFERROR(__xludf.DUMMYFUNCTION("iferror(FILTER($R$2:$R$230,$Q$2:$Q$230=""Cant.""),"""")"),"")</f>
        <v/>
      </c>
      <c r="W3" s="483" t="str">
        <f>IFERROR(__xludf.DUMMYFUNCTION("IFERROR(FILTER($S$2:$S$230,$Q$2:$Q$230=""1st""),""Not a Spellcaster"")"),"Not a Spellcaster")</f>
        <v>Not a Spellcaster</v>
      </c>
      <c r="X3" s="484" t="str">
        <f>IFERROR(__xludf.DUMMYFUNCTION("iferror(FILTER($R$2:$R$230,$Q$2:$Q$230=""1st""),"""")"),"")</f>
        <v/>
      </c>
      <c r="Y3" s="483" t="str">
        <f>IFERROR(__xludf.DUMMYFUNCTION("IFERROR(FILTER($S$2:$S$230,$Q$2:$Q$230=""2nd""),""Not a Spellcaster"")"),"Not a Spellcaster")</f>
        <v>Not a Spellcaster</v>
      </c>
      <c r="Z3" s="484" t="str">
        <f>IFERROR(__xludf.DUMMYFUNCTION("iferror(FILTER($R$2:$R$230,$Q$2:$Q$230=""2nd""),"""")"),"")</f>
        <v/>
      </c>
      <c r="AA3" s="483" t="str">
        <f>IFERROR(__xludf.DUMMYFUNCTION("IFERROR(FILTER($S$2:$S$230,$Q$2:$Q$230=""3rd""),""Not a Spellcaster"")"),"Not a Spellcaster")</f>
        <v>Not a Spellcaster</v>
      </c>
      <c r="AB3" s="484" t="str">
        <f>IFERROR(__xludf.DUMMYFUNCTION("iferror(FILTER($R$2:$R$230,$Q$2:$Q$230=""3rd""),"""")"),"")</f>
        <v/>
      </c>
      <c r="AC3" s="483" t="str">
        <f>IFERROR(__xludf.DUMMYFUNCTION("IFERROR(FILTER($S$2:$S$230,$Q$2:$Q$230=""4th""),""Not a Spellcaster"")"),"Not a Spellcaster")</f>
        <v>Not a Spellcaster</v>
      </c>
      <c r="AD3" s="484" t="str">
        <f>IFERROR(__xludf.DUMMYFUNCTION("iferror(FILTER($R$2:$R$230,$Q$2:$Q$230=""4th""),"""")"),"")</f>
        <v/>
      </c>
      <c r="AE3" s="65"/>
    </row>
    <row r="4">
      <c r="A4" s="114" t="s">
        <v>1231</v>
      </c>
      <c r="B4" s="114"/>
      <c r="C4" s="481" t="s">
        <v>264</v>
      </c>
      <c r="D4" s="390"/>
      <c r="E4" s="114" t="s">
        <v>35</v>
      </c>
      <c r="F4" s="114" t="s">
        <v>1236</v>
      </c>
      <c r="G4" s="481" t="s">
        <v>352</v>
      </c>
      <c r="H4" s="390"/>
      <c r="I4" s="114" t="s">
        <v>1231</v>
      </c>
      <c r="J4" s="186"/>
      <c r="K4" s="481" t="s">
        <v>103</v>
      </c>
      <c r="L4" s="390"/>
      <c r="M4" s="114" t="s">
        <v>1231</v>
      </c>
      <c r="N4" s="186"/>
      <c r="O4" s="481" t="s">
        <v>1234</v>
      </c>
      <c r="P4" s="65"/>
      <c r="Q4" s="186" t="str">
        <f t="shared" ref="Q4:S4" si="3">IFERROR(IFS($Q$1=$A$1,A4,$Q$1=$E$1,E4,$Q$1=$I$1,I4,$Q$1=$M$1,M4,$Q$1=$A$233,A236,$Q$1=$E$233,E236,$Q$1=$I$233,I236,$Q$1=$M$233,M236),"")</f>
        <v/>
      </c>
      <c r="R4" s="186" t="str">
        <f t="shared" si="3"/>
        <v/>
      </c>
      <c r="S4" s="482" t="str">
        <f t="shared" si="3"/>
        <v/>
      </c>
      <c r="T4" s="65"/>
      <c r="U4" s="483"/>
      <c r="V4" s="485"/>
      <c r="W4" s="483"/>
      <c r="X4" s="484"/>
      <c r="Y4" s="483"/>
      <c r="Z4" s="484"/>
      <c r="AA4" s="483"/>
      <c r="AB4" s="484"/>
      <c r="AC4" s="483"/>
      <c r="AD4" s="484"/>
      <c r="AE4" s="65"/>
    </row>
    <row r="5">
      <c r="A5" s="114" t="s">
        <v>1231</v>
      </c>
      <c r="B5" s="114"/>
      <c r="C5" s="481" t="s">
        <v>278</v>
      </c>
      <c r="D5" s="390"/>
      <c r="E5" s="114" t="s">
        <v>35</v>
      </c>
      <c r="F5" s="186"/>
      <c r="G5" s="481" t="s">
        <v>366</v>
      </c>
      <c r="H5" s="390"/>
      <c r="I5" s="114" t="s">
        <v>1231</v>
      </c>
      <c r="J5" s="186"/>
      <c r="K5" s="481" t="s">
        <v>292</v>
      </c>
      <c r="L5" s="390"/>
      <c r="M5" s="114" t="s">
        <v>1231</v>
      </c>
      <c r="N5" s="186"/>
      <c r="O5" s="481" t="s">
        <v>264</v>
      </c>
      <c r="P5" s="65"/>
      <c r="Q5" s="186" t="str">
        <f t="shared" ref="Q5:S5" si="4">IFERROR(IFS($Q$1=$A$1,A5,$Q$1=$E$1,E5,$Q$1=$I$1,I5,$Q$1=$M$1,M5,$Q$1=$A$233,A237,$Q$1=$E$233,E237,$Q$1=$I$233,I237,$Q$1=$M$233,M237),"")</f>
        <v/>
      </c>
      <c r="R5" s="186" t="str">
        <f t="shared" si="4"/>
        <v/>
      </c>
      <c r="S5" s="482" t="str">
        <f t="shared" si="4"/>
        <v/>
      </c>
      <c r="T5" s="65"/>
      <c r="U5" s="483"/>
      <c r="V5" s="485"/>
      <c r="W5" s="483"/>
      <c r="X5" s="484"/>
      <c r="Y5" s="483"/>
      <c r="Z5" s="484"/>
      <c r="AA5" s="483"/>
      <c r="AB5" s="484"/>
      <c r="AC5" s="483"/>
      <c r="AD5" s="484"/>
      <c r="AE5" s="65"/>
    </row>
    <row r="6">
      <c r="A6" s="114" t="s">
        <v>1231</v>
      </c>
      <c r="B6" s="114" t="s">
        <v>1236</v>
      </c>
      <c r="C6" s="481" t="s">
        <v>1237</v>
      </c>
      <c r="D6" s="390"/>
      <c r="E6" s="114" t="s">
        <v>35</v>
      </c>
      <c r="F6" s="114" t="s">
        <v>1236</v>
      </c>
      <c r="G6" s="481" t="s">
        <v>1238</v>
      </c>
      <c r="H6" s="390"/>
      <c r="I6" s="114" t="s">
        <v>1231</v>
      </c>
      <c r="J6" s="114" t="s">
        <v>1236</v>
      </c>
      <c r="K6" s="481" t="s">
        <v>315</v>
      </c>
      <c r="L6" s="390"/>
      <c r="M6" s="114" t="s">
        <v>1231</v>
      </c>
      <c r="N6" s="114" t="s">
        <v>1236</v>
      </c>
      <c r="O6" s="481" t="s">
        <v>269</v>
      </c>
      <c r="P6" s="65"/>
      <c r="Q6" s="186" t="str">
        <f t="shared" ref="Q6:S6" si="5">IFERROR(IFS($Q$1=$A$1,A6,$Q$1=$E$1,E6,$Q$1=$I$1,I6,$Q$1=$M$1,M6,$Q$1=$A$233,A238,$Q$1=$E$233,E238,$Q$1=$I$233,I238,$Q$1=$M$233,M238),"")</f>
        <v/>
      </c>
      <c r="R6" s="186" t="str">
        <f t="shared" si="5"/>
        <v/>
      </c>
      <c r="S6" s="482" t="str">
        <f t="shared" si="5"/>
        <v/>
      </c>
      <c r="T6" s="65"/>
      <c r="U6" s="483"/>
      <c r="V6" s="485"/>
      <c r="W6" s="483"/>
      <c r="X6" s="484"/>
      <c r="Y6" s="483"/>
      <c r="Z6" s="484"/>
      <c r="AA6" s="483"/>
      <c r="AB6" s="484"/>
      <c r="AC6" s="483"/>
      <c r="AD6" s="484"/>
      <c r="AE6" s="65"/>
    </row>
    <row r="7">
      <c r="A7" s="114" t="s">
        <v>1231</v>
      </c>
      <c r="B7" s="114"/>
      <c r="C7" s="481" t="s">
        <v>289</v>
      </c>
      <c r="D7" s="390"/>
      <c r="E7" s="114" t="s">
        <v>35</v>
      </c>
      <c r="F7" s="186"/>
      <c r="G7" s="481" t="s">
        <v>377</v>
      </c>
      <c r="H7" s="390"/>
      <c r="I7" s="114" t="s">
        <v>1231</v>
      </c>
      <c r="J7" s="186"/>
      <c r="K7" s="481" t="s">
        <v>95</v>
      </c>
      <c r="L7" s="390"/>
      <c r="M7" s="114" t="s">
        <v>1231</v>
      </c>
      <c r="N7" s="186"/>
      <c r="O7" s="481" t="s">
        <v>280</v>
      </c>
      <c r="P7" s="65"/>
      <c r="Q7" s="186" t="str">
        <f t="shared" ref="Q7:S7" si="6">IFERROR(IFS($Q$1=$A$1,A7,$Q$1=$E$1,E7,$Q$1=$I$1,I7,$Q$1=$M$1,M7,$Q$1=$A$233,A239,$Q$1=$E$233,E239,$Q$1=$I$233,I239,$Q$1=$M$233,M239),"")</f>
        <v/>
      </c>
      <c r="R7" s="186" t="str">
        <f t="shared" si="6"/>
        <v/>
      </c>
      <c r="S7" s="482" t="str">
        <f t="shared" si="6"/>
        <v/>
      </c>
      <c r="T7" s="65"/>
      <c r="U7" s="483"/>
      <c r="V7" s="485"/>
      <c r="W7" s="483"/>
      <c r="X7" s="484"/>
      <c r="Y7" s="483"/>
      <c r="Z7" s="484"/>
      <c r="AA7" s="483"/>
      <c r="AB7" s="484"/>
      <c r="AC7" s="483"/>
      <c r="AD7" s="484"/>
      <c r="AE7" s="65"/>
    </row>
    <row r="8">
      <c r="A8" s="114" t="s">
        <v>1231</v>
      </c>
      <c r="B8" s="114"/>
      <c r="C8" s="481" t="s">
        <v>299</v>
      </c>
      <c r="D8" s="390"/>
      <c r="E8" s="114" t="s">
        <v>35</v>
      </c>
      <c r="F8" s="114" t="s">
        <v>1236</v>
      </c>
      <c r="G8" s="481" t="s">
        <v>380</v>
      </c>
      <c r="H8" s="390"/>
      <c r="I8" s="114" t="s">
        <v>1231</v>
      </c>
      <c r="J8" s="186"/>
      <c r="K8" s="481" t="s">
        <v>325</v>
      </c>
      <c r="L8" s="390"/>
      <c r="M8" s="114" t="s">
        <v>1231</v>
      </c>
      <c r="N8" s="114" t="s">
        <v>1236</v>
      </c>
      <c r="O8" s="481" t="s">
        <v>1237</v>
      </c>
      <c r="P8" s="65"/>
      <c r="Q8" s="186" t="str">
        <f t="shared" ref="Q8:S8" si="7">IFERROR(IFS($Q$1=$A$1,A8,$Q$1=$E$1,E8,$Q$1=$I$1,I8,$Q$1=$M$1,M8,$Q$1=$A$233,A240,$Q$1=$E$233,E240,$Q$1=$I$233,I240,$Q$1=$M$233,M240),"")</f>
        <v/>
      </c>
      <c r="R8" s="186" t="str">
        <f t="shared" si="7"/>
        <v/>
      </c>
      <c r="S8" s="482" t="str">
        <f t="shared" si="7"/>
        <v/>
      </c>
      <c r="T8" s="65"/>
      <c r="U8" s="483"/>
      <c r="V8" s="485"/>
      <c r="W8" s="483"/>
      <c r="X8" s="484"/>
      <c r="Y8" s="483"/>
      <c r="Z8" s="484"/>
      <c r="AA8" s="483"/>
      <c r="AB8" s="484"/>
      <c r="AC8" s="483"/>
      <c r="AD8" s="484"/>
      <c r="AE8" s="65"/>
    </row>
    <row r="9">
      <c r="A9" s="114" t="s">
        <v>1231</v>
      </c>
      <c r="B9" s="114"/>
      <c r="C9" s="481" t="s">
        <v>303</v>
      </c>
      <c r="D9" s="390"/>
      <c r="E9" s="114" t="s">
        <v>35</v>
      </c>
      <c r="F9" s="114" t="s">
        <v>1236</v>
      </c>
      <c r="G9" s="481" t="s">
        <v>383</v>
      </c>
      <c r="H9" s="390"/>
      <c r="I9" s="486" t="s">
        <v>1231</v>
      </c>
      <c r="J9" s="487"/>
      <c r="K9" s="488" t="s">
        <v>327</v>
      </c>
      <c r="L9" s="390"/>
      <c r="M9" s="114" t="s">
        <v>1231</v>
      </c>
      <c r="N9" s="186"/>
      <c r="O9" s="481" t="s">
        <v>103</v>
      </c>
      <c r="P9" s="65"/>
      <c r="Q9" s="186" t="str">
        <f t="shared" ref="Q9:S9" si="8">IFERROR(IFS($Q$1=$A$1,A9,$Q$1=$E$1,E9,$Q$1=$I$1,I9,$Q$1=$M$1,M9,$Q$1=$A$233,A241,$Q$1=$E$233,E241,$Q$1=$I$233,I241,$Q$1=$M$233,M241),"")</f>
        <v/>
      </c>
      <c r="R9" s="186" t="str">
        <f t="shared" si="8"/>
        <v/>
      </c>
      <c r="S9" s="482" t="str">
        <f t="shared" si="8"/>
        <v/>
      </c>
      <c r="T9" s="65"/>
      <c r="U9" s="483"/>
      <c r="V9" s="485"/>
      <c r="W9" s="483"/>
      <c r="X9" s="484"/>
      <c r="Y9" s="483"/>
      <c r="Z9" s="484"/>
      <c r="AA9" s="483"/>
      <c r="AB9" s="484"/>
      <c r="AC9" s="483"/>
      <c r="AD9" s="484"/>
      <c r="AE9" s="65"/>
    </row>
    <row r="10">
      <c r="A10" s="114" t="s">
        <v>1231</v>
      </c>
      <c r="B10" s="114"/>
      <c r="C10" s="481" t="s">
        <v>1239</v>
      </c>
      <c r="D10" s="390"/>
      <c r="E10" s="114" t="s">
        <v>35</v>
      </c>
      <c r="F10" s="114" t="s">
        <v>1236</v>
      </c>
      <c r="G10" s="481" t="s">
        <v>385</v>
      </c>
      <c r="H10" s="390"/>
      <c r="I10" s="472" t="s">
        <v>35</v>
      </c>
      <c r="J10" s="477"/>
      <c r="K10" s="473" t="s">
        <v>1235</v>
      </c>
      <c r="L10" s="390"/>
      <c r="M10" s="114" t="s">
        <v>1231</v>
      </c>
      <c r="N10" s="186"/>
      <c r="O10" s="481" t="s">
        <v>289</v>
      </c>
      <c r="P10" s="65"/>
      <c r="Q10" s="186" t="str">
        <f t="shared" ref="Q10:S10" si="9">IFERROR(IFS($Q$1=$A$1,A10,$Q$1=$E$1,E10,$Q$1=$I$1,I10,$Q$1=$M$1,M10,$Q$1=$A$233,A242,$Q$1=$E$233,E242,$Q$1=$I$233,I242,$Q$1=$M$233,M242),"")</f>
        <v/>
      </c>
      <c r="R10" s="186" t="str">
        <f t="shared" si="9"/>
        <v/>
      </c>
      <c r="S10" s="482" t="str">
        <f t="shared" si="9"/>
        <v/>
      </c>
      <c r="T10" s="65"/>
      <c r="U10" s="483"/>
      <c r="V10" s="485"/>
      <c r="W10" s="483"/>
      <c r="X10" s="484"/>
      <c r="Y10" s="483"/>
      <c r="Z10" s="484"/>
      <c r="AA10" s="483"/>
      <c r="AB10" s="484"/>
      <c r="AC10" s="483"/>
      <c r="AD10" s="484"/>
      <c r="AE10" s="65"/>
    </row>
    <row r="11">
      <c r="A11" s="486" t="s">
        <v>1231</v>
      </c>
      <c r="B11" s="486" t="s">
        <v>1236</v>
      </c>
      <c r="C11" s="488" t="s">
        <v>331</v>
      </c>
      <c r="D11" s="390"/>
      <c r="E11" s="114" t="s">
        <v>35</v>
      </c>
      <c r="F11" s="114" t="s">
        <v>1236</v>
      </c>
      <c r="G11" s="481" t="s">
        <v>390</v>
      </c>
      <c r="H11" s="390"/>
      <c r="I11" s="114" t="s">
        <v>35</v>
      </c>
      <c r="J11" s="114" t="s">
        <v>1236</v>
      </c>
      <c r="K11" s="481" t="s">
        <v>348</v>
      </c>
      <c r="L11" s="390"/>
      <c r="M11" s="114" t="s">
        <v>1231</v>
      </c>
      <c r="N11" s="186"/>
      <c r="O11" s="481" t="s">
        <v>292</v>
      </c>
      <c r="P11" s="65"/>
      <c r="Q11" s="186" t="str">
        <f t="shared" ref="Q11:S11" si="10">IFERROR(IFS($Q$1=$A$1,A11,$Q$1=$E$1,E11,$Q$1=$I$1,I11,$Q$1=$M$1,M11,$Q$1=$A$233,A243,$Q$1=$E$233,E243,$Q$1=$I$233,I243,$Q$1=$M$233,M243),"")</f>
        <v/>
      </c>
      <c r="R11" s="186" t="str">
        <f t="shared" si="10"/>
        <v/>
      </c>
      <c r="S11" s="482" t="str">
        <f t="shared" si="10"/>
        <v/>
      </c>
      <c r="T11" s="65"/>
      <c r="U11" s="483"/>
      <c r="V11" s="485"/>
      <c r="W11" s="483"/>
      <c r="X11" s="484"/>
      <c r="Y11" s="483"/>
      <c r="Z11" s="484"/>
      <c r="AA11" s="483"/>
      <c r="AB11" s="484"/>
      <c r="AC11" s="483"/>
      <c r="AD11" s="484"/>
      <c r="AE11" s="65"/>
    </row>
    <row r="12">
      <c r="A12" s="114" t="s">
        <v>35</v>
      </c>
      <c r="B12" s="186"/>
      <c r="C12" s="481" t="s">
        <v>1235</v>
      </c>
      <c r="D12" s="390"/>
      <c r="E12" s="114" t="s">
        <v>35</v>
      </c>
      <c r="F12" s="114" t="s">
        <v>1236</v>
      </c>
      <c r="G12" s="481" t="s">
        <v>430</v>
      </c>
      <c r="H12" s="390"/>
      <c r="I12" s="114" t="s">
        <v>35</v>
      </c>
      <c r="J12" s="114" t="s">
        <v>1236</v>
      </c>
      <c r="K12" s="481" t="s">
        <v>352</v>
      </c>
      <c r="L12" s="390"/>
      <c r="M12" s="114" t="s">
        <v>1231</v>
      </c>
      <c r="N12" s="186"/>
      <c r="O12" s="481" t="s">
        <v>296</v>
      </c>
      <c r="P12" s="65"/>
      <c r="Q12" s="186" t="str">
        <f t="shared" ref="Q12:S12" si="11">IFERROR(IFS($Q$1=$A$1,A12,$Q$1=$E$1,E12,$Q$1=$I$1,I12,$Q$1=$M$1,M12,$Q$1=$A$233,A244,$Q$1=$E$233,E244,$Q$1=$I$233,I244,$Q$1=$M$233,M244),"")</f>
        <v/>
      </c>
      <c r="R12" s="186" t="str">
        <f t="shared" si="11"/>
        <v/>
      </c>
      <c r="S12" s="482" t="str">
        <f t="shared" si="11"/>
        <v/>
      </c>
      <c r="T12" s="65"/>
      <c r="U12" s="483"/>
      <c r="V12" s="485"/>
      <c r="W12" s="483"/>
      <c r="X12" s="484"/>
      <c r="Y12" s="483"/>
      <c r="Z12" s="484"/>
      <c r="AA12" s="483"/>
      <c r="AB12" s="484"/>
      <c r="AC12" s="483"/>
      <c r="AD12" s="484"/>
      <c r="AE12" s="65"/>
    </row>
    <row r="13">
      <c r="A13" s="114" t="s">
        <v>35</v>
      </c>
      <c r="B13" s="186"/>
      <c r="C13" s="481" t="s">
        <v>1240</v>
      </c>
      <c r="D13" s="390"/>
      <c r="E13" s="114" t="s">
        <v>35</v>
      </c>
      <c r="F13" s="114" t="s">
        <v>1236</v>
      </c>
      <c r="G13" s="481" t="s">
        <v>457</v>
      </c>
      <c r="H13" s="390"/>
      <c r="I13" s="114" t="s">
        <v>35</v>
      </c>
      <c r="J13" s="186"/>
      <c r="K13" s="481" t="s">
        <v>366</v>
      </c>
      <c r="L13" s="390"/>
      <c r="M13" s="114" t="s">
        <v>1231</v>
      </c>
      <c r="N13" s="186"/>
      <c r="O13" s="481" t="s">
        <v>299</v>
      </c>
      <c r="P13" s="65"/>
      <c r="Q13" s="186" t="str">
        <f t="shared" ref="Q13:S13" si="12">IFERROR(IFS($Q$1=$A$1,A13,$Q$1=$E$1,E13,$Q$1=$I$1,I13,$Q$1=$M$1,M13,$Q$1=$A$233,A245,$Q$1=$E$233,E245,$Q$1=$I$233,I245,$Q$1=$M$233,M245),"")</f>
        <v/>
      </c>
      <c r="R13" s="186" t="str">
        <f t="shared" si="12"/>
        <v/>
      </c>
      <c r="S13" s="482" t="str">
        <f t="shared" si="12"/>
        <v/>
      </c>
      <c r="T13" s="65"/>
      <c r="U13" s="483"/>
      <c r="V13" s="485"/>
      <c r="W13" s="483"/>
      <c r="X13" s="484"/>
      <c r="Y13" s="483"/>
      <c r="Z13" s="484"/>
      <c r="AA13" s="483"/>
      <c r="AB13" s="484"/>
      <c r="AC13" s="483"/>
      <c r="AD13" s="484"/>
      <c r="AE13" s="65"/>
    </row>
    <row r="14">
      <c r="A14" s="114" t="s">
        <v>35</v>
      </c>
      <c r="B14" s="186"/>
      <c r="C14" s="481" t="s">
        <v>1241</v>
      </c>
      <c r="D14" s="390"/>
      <c r="E14" s="114" t="s">
        <v>35</v>
      </c>
      <c r="F14" s="186"/>
      <c r="G14" s="481" t="s">
        <v>460</v>
      </c>
      <c r="H14" s="390"/>
      <c r="I14" s="114" t="s">
        <v>35</v>
      </c>
      <c r="J14" s="186"/>
      <c r="K14" s="481" t="s">
        <v>373</v>
      </c>
      <c r="L14" s="390"/>
      <c r="M14" s="114" t="s">
        <v>1231</v>
      </c>
      <c r="N14" s="186"/>
      <c r="O14" s="481" t="s">
        <v>303</v>
      </c>
      <c r="P14" s="65"/>
      <c r="Q14" s="186" t="str">
        <f t="shared" ref="Q14:S14" si="13">IFERROR(IFS($Q$1=$A$1,A14,$Q$1=$E$1,E14,$Q$1=$I$1,I14,$Q$1=$M$1,M14,$Q$1=$A$233,A246,$Q$1=$E$233,E246,$Q$1=$I$233,I246,$Q$1=$M$233,M246),"")</f>
        <v/>
      </c>
      <c r="R14" s="186" t="str">
        <f t="shared" si="13"/>
        <v/>
      </c>
      <c r="S14" s="482" t="str">
        <f t="shared" si="13"/>
        <v/>
      </c>
      <c r="T14" s="65"/>
      <c r="U14" s="483"/>
      <c r="V14" s="485"/>
      <c r="W14" s="483"/>
      <c r="X14" s="484"/>
      <c r="Y14" s="483"/>
      <c r="Z14" s="484"/>
      <c r="AA14" s="483"/>
      <c r="AB14" s="484"/>
      <c r="AC14" s="483"/>
      <c r="AD14" s="484"/>
      <c r="AE14" s="65"/>
    </row>
    <row r="15">
      <c r="A15" s="114" t="s">
        <v>35</v>
      </c>
      <c r="B15" s="186"/>
      <c r="C15" s="481" t="s">
        <v>359</v>
      </c>
      <c r="D15" s="390"/>
      <c r="E15" s="114" t="s">
        <v>35</v>
      </c>
      <c r="F15" s="114" t="s">
        <v>1236</v>
      </c>
      <c r="G15" s="481" t="s">
        <v>1242</v>
      </c>
      <c r="H15" s="390"/>
      <c r="I15" s="114" t="s">
        <v>35</v>
      </c>
      <c r="J15" s="186"/>
      <c r="K15" s="481" t="s">
        <v>377</v>
      </c>
      <c r="L15" s="390"/>
      <c r="M15" s="114" t="s">
        <v>1231</v>
      </c>
      <c r="N15" s="186"/>
      <c r="O15" s="481" t="s">
        <v>306</v>
      </c>
      <c r="P15" s="65"/>
      <c r="Q15" s="186" t="str">
        <f t="shared" ref="Q15:S15" si="14">IFERROR(IFS($Q$1=$A$1,A15,$Q$1=$E$1,E15,$Q$1=$I$1,I15,$Q$1=$M$1,M15,$Q$1=$A$233,A247,$Q$1=$E$233,E247,$Q$1=$I$233,I247,$Q$1=$M$233,M247),"")</f>
        <v/>
      </c>
      <c r="R15" s="186" t="str">
        <f t="shared" si="14"/>
        <v/>
      </c>
      <c r="S15" s="482" t="str">
        <f t="shared" si="14"/>
        <v/>
      </c>
      <c r="T15" s="65"/>
      <c r="U15" s="483"/>
      <c r="V15" s="485"/>
      <c r="W15" s="483"/>
      <c r="X15" s="484"/>
      <c r="Y15" s="483"/>
      <c r="Z15" s="484"/>
      <c r="AA15" s="483"/>
      <c r="AB15" s="484"/>
      <c r="AC15" s="483"/>
      <c r="AD15" s="484"/>
      <c r="AE15" s="65"/>
    </row>
    <row r="16">
      <c r="A16" s="114" t="s">
        <v>35</v>
      </c>
      <c r="B16" s="186"/>
      <c r="C16" s="481" t="s">
        <v>369</v>
      </c>
      <c r="D16" s="390"/>
      <c r="E16" s="114" t="s">
        <v>35</v>
      </c>
      <c r="F16" s="114" t="s">
        <v>1236</v>
      </c>
      <c r="G16" s="481" t="s">
        <v>468</v>
      </c>
      <c r="H16" s="390"/>
      <c r="I16" s="114" t="s">
        <v>35</v>
      </c>
      <c r="J16" s="114" t="s">
        <v>1236</v>
      </c>
      <c r="K16" s="481" t="s">
        <v>380</v>
      </c>
      <c r="L16" s="390"/>
      <c r="M16" s="114" t="s">
        <v>1231</v>
      </c>
      <c r="N16" s="186"/>
      <c r="O16" s="481" t="s">
        <v>313</v>
      </c>
      <c r="P16" s="65"/>
      <c r="Q16" s="186" t="str">
        <f t="shared" ref="Q16:S16" si="15">IFERROR(IFS($Q$1=$A$1,A16,$Q$1=$E$1,E16,$Q$1=$I$1,I16,$Q$1=$M$1,M16,$Q$1=$A$233,A248,$Q$1=$E$233,E248,$Q$1=$I$233,I248,$Q$1=$M$233,M248),"")</f>
        <v/>
      </c>
      <c r="R16" s="186" t="str">
        <f t="shared" si="15"/>
        <v/>
      </c>
      <c r="S16" s="482" t="str">
        <f t="shared" si="15"/>
        <v/>
      </c>
      <c r="T16" s="65"/>
      <c r="U16" s="483"/>
      <c r="V16" s="485"/>
      <c r="W16" s="483"/>
      <c r="X16" s="484"/>
      <c r="Y16" s="483"/>
      <c r="Z16" s="484"/>
      <c r="AA16" s="483"/>
      <c r="AB16" s="484"/>
      <c r="AC16" s="483"/>
      <c r="AD16" s="484"/>
      <c r="AE16" s="65"/>
    </row>
    <row r="17">
      <c r="A17" s="114" t="s">
        <v>35</v>
      </c>
      <c r="B17" s="114" t="s">
        <v>1236</v>
      </c>
      <c r="C17" s="481" t="s">
        <v>395</v>
      </c>
      <c r="D17" s="390"/>
      <c r="E17" s="114" t="s">
        <v>35</v>
      </c>
      <c r="F17" s="114" t="s">
        <v>1236</v>
      </c>
      <c r="G17" s="481" t="s">
        <v>1243</v>
      </c>
      <c r="H17" s="390"/>
      <c r="I17" s="114" t="s">
        <v>35</v>
      </c>
      <c r="J17" s="114" t="s">
        <v>1236</v>
      </c>
      <c r="K17" s="481" t="s">
        <v>383</v>
      </c>
      <c r="L17" s="390"/>
      <c r="M17" s="114" t="s">
        <v>1231</v>
      </c>
      <c r="N17" s="186"/>
      <c r="O17" s="481" t="s">
        <v>323</v>
      </c>
      <c r="P17" s="65"/>
      <c r="Q17" s="186" t="str">
        <f t="shared" ref="Q17:S17" si="16">IFERROR(IFS($Q$1=$A$1,A17,$Q$1=$E$1,E17,$Q$1=$I$1,I17,$Q$1=$M$1,M17,$Q$1=$A$233,A249,$Q$1=$E$233,E249,$Q$1=$I$233,I249,$Q$1=$M$233,M249),"")</f>
        <v/>
      </c>
      <c r="R17" s="186" t="str">
        <f t="shared" si="16"/>
        <v/>
      </c>
      <c r="S17" s="482" t="str">
        <f t="shared" si="16"/>
        <v/>
      </c>
      <c r="T17" s="65"/>
      <c r="U17" s="483"/>
      <c r="V17" s="485"/>
      <c r="W17" s="483"/>
      <c r="X17" s="484"/>
      <c r="Y17" s="483"/>
      <c r="Z17" s="484"/>
      <c r="AA17" s="483"/>
      <c r="AB17" s="484"/>
      <c r="AC17" s="483"/>
      <c r="AD17" s="484"/>
      <c r="AE17" s="65"/>
    </row>
    <row r="18">
      <c r="A18" s="114" t="s">
        <v>35</v>
      </c>
      <c r="B18" s="186"/>
      <c r="C18" s="481" t="s">
        <v>427</v>
      </c>
      <c r="D18" s="390"/>
      <c r="E18" s="486" t="s">
        <v>35</v>
      </c>
      <c r="F18" s="486" t="s">
        <v>1236</v>
      </c>
      <c r="G18" s="488" t="s">
        <v>1244</v>
      </c>
      <c r="H18" s="390"/>
      <c r="I18" s="114" t="s">
        <v>35</v>
      </c>
      <c r="J18" s="114" t="s">
        <v>1236</v>
      </c>
      <c r="K18" s="481" t="s">
        <v>385</v>
      </c>
      <c r="L18" s="390"/>
      <c r="M18" s="486" t="s">
        <v>1231</v>
      </c>
      <c r="N18" s="486" t="s">
        <v>1236</v>
      </c>
      <c r="O18" s="488" t="s">
        <v>331</v>
      </c>
      <c r="P18" s="65"/>
      <c r="Q18" s="186" t="str">
        <f t="shared" ref="Q18:S18" si="17">IFERROR(IFS($Q$1=$A$1,A18,$Q$1=$E$1,E18,$Q$1=$I$1,I18,$Q$1=$M$1,M18,$Q$1=$A$233,A250,$Q$1=$E$233,E250,$Q$1=$I$233,I250,$Q$1=$M$233,M250),"")</f>
        <v/>
      </c>
      <c r="R18" s="186" t="str">
        <f t="shared" si="17"/>
        <v/>
      </c>
      <c r="S18" s="482" t="str">
        <f t="shared" si="17"/>
        <v/>
      </c>
      <c r="T18" s="65"/>
      <c r="U18" s="483"/>
      <c r="V18" s="485"/>
      <c r="W18" s="483"/>
      <c r="X18" s="484"/>
      <c r="Y18" s="483"/>
      <c r="Z18" s="484"/>
      <c r="AA18" s="483"/>
      <c r="AB18" s="484"/>
      <c r="AC18" s="483"/>
      <c r="AD18" s="484"/>
      <c r="AE18" s="65"/>
    </row>
    <row r="19">
      <c r="A19" s="114" t="s">
        <v>35</v>
      </c>
      <c r="B19" s="114" t="s">
        <v>1236</v>
      </c>
      <c r="C19" s="481" t="s">
        <v>1245</v>
      </c>
      <c r="D19" s="390"/>
      <c r="E19" s="472" t="s">
        <v>36</v>
      </c>
      <c r="F19" s="477"/>
      <c r="G19" s="473" t="s">
        <v>1235</v>
      </c>
      <c r="H19" s="390"/>
      <c r="I19" s="114" t="s">
        <v>35</v>
      </c>
      <c r="J19" s="186"/>
      <c r="K19" s="481" t="s">
        <v>422</v>
      </c>
      <c r="L19" s="390"/>
      <c r="M19" s="472" t="s">
        <v>35</v>
      </c>
      <c r="N19" s="477"/>
      <c r="O19" s="473" t="s">
        <v>1235</v>
      </c>
      <c r="P19" s="65"/>
      <c r="Q19" s="186" t="str">
        <f t="shared" ref="Q19:S19" si="18">IFERROR(IFS($Q$1=$A$1,A19,$Q$1=$E$1,E19,$Q$1=$I$1,I19,$Q$1=$M$1,M19,$Q$1=$A$233,A251,$Q$1=$E$233,E251,$Q$1=$I$233,I251,$Q$1=$M$233,M251),"")</f>
        <v/>
      </c>
      <c r="R19" s="186" t="str">
        <f t="shared" si="18"/>
        <v/>
      </c>
      <c r="S19" s="482" t="str">
        <f t="shared" si="18"/>
        <v/>
      </c>
      <c r="T19" s="65"/>
      <c r="U19" s="483"/>
      <c r="V19" s="485"/>
      <c r="W19" s="483"/>
      <c r="X19" s="484"/>
      <c r="Y19" s="483"/>
      <c r="Z19" s="484"/>
      <c r="AA19" s="483"/>
      <c r="AB19" s="484"/>
      <c r="AC19" s="483"/>
      <c r="AD19" s="484"/>
      <c r="AE19" s="65"/>
    </row>
    <row r="20">
      <c r="A20" s="114" t="s">
        <v>35</v>
      </c>
      <c r="B20" s="186"/>
      <c r="C20" s="481" t="s">
        <v>1246</v>
      </c>
      <c r="D20" s="390"/>
      <c r="E20" s="114" t="s">
        <v>36</v>
      </c>
      <c r="F20" s="186"/>
      <c r="G20" s="481" t="s">
        <v>493</v>
      </c>
      <c r="H20" s="390"/>
      <c r="I20" s="114" t="s">
        <v>35</v>
      </c>
      <c r="J20" s="186"/>
      <c r="K20" s="481" t="s">
        <v>424</v>
      </c>
      <c r="L20" s="390"/>
      <c r="M20" s="114" t="s">
        <v>35</v>
      </c>
      <c r="N20" s="186"/>
      <c r="O20" s="481" t="s">
        <v>337</v>
      </c>
      <c r="P20" s="65"/>
      <c r="Q20" s="186" t="str">
        <f t="shared" ref="Q20:S20" si="19">IFERROR(IFS($Q$1=$A$1,A20,$Q$1=$E$1,E20,$Q$1=$I$1,I20,$Q$1=$M$1,M20,$Q$1=$A$233,A252,$Q$1=$E$233,E252,$Q$1=$I$233,I252,$Q$1=$M$233,M252),"")</f>
        <v/>
      </c>
      <c r="R20" s="186" t="str">
        <f t="shared" si="19"/>
        <v/>
      </c>
      <c r="S20" s="482" t="str">
        <f t="shared" si="19"/>
        <v/>
      </c>
      <c r="T20" s="65"/>
      <c r="U20" s="483"/>
      <c r="V20" s="485"/>
      <c r="W20" s="483"/>
      <c r="X20" s="484"/>
      <c r="Y20" s="483"/>
      <c r="Z20" s="484"/>
      <c r="AA20" s="483"/>
      <c r="AB20" s="484"/>
      <c r="AC20" s="483"/>
      <c r="AD20" s="484"/>
      <c r="AE20" s="65"/>
    </row>
    <row r="21">
      <c r="A21" s="114" t="s">
        <v>35</v>
      </c>
      <c r="B21" s="114" t="s">
        <v>1236</v>
      </c>
      <c r="C21" s="481" t="s">
        <v>457</v>
      </c>
      <c r="D21" s="390"/>
      <c r="E21" s="114" t="s">
        <v>36</v>
      </c>
      <c r="F21" s="114" t="s">
        <v>1236</v>
      </c>
      <c r="G21" s="481" t="s">
        <v>518</v>
      </c>
      <c r="H21" s="390"/>
      <c r="I21" s="114" t="s">
        <v>35</v>
      </c>
      <c r="J21" s="186"/>
      <c r="K21" s="481" t="s">
        <v>443</v>
      </c>
      <c r="L21" s="390"/>
      <c r="M21" s="114" t="s">
        <v>35</v>
      </c>
      <c r="N21" s="186"/>
      <c r="O21" s="481" t="s">
        <v>355</v>
      </c>
      <c r="P21" s="65"/>
      <c r="Q21" s="186" t="str">
        <f t="shared" ref="Q21:S21" si="20">IFERROR(IFS($Q$1=$A$1,A21,$Q$1=$E$1,E21,$Q$1=$I$1,I21,$Q$1=$M$1,M21,$Q$1=$A$233,A253,$Q$1=$E$233,E253,$Q$1=$I$233,I253,$Q$1=$M$233,M253),"")</f>
        <v/>
      </c>
      <c r="R21" s="186" t="str">
        <f t="shared" si="20"/>
        <v/>
      </c>
      <c r="S21" s="482" t="str">
        <f t="shared" si="20"/>
        <v/>
      </c>
      <c r="T21" s="65"/>
      <c r="U21" s="483"/>
      <c r="V21" s="485"/>
      <c r="W21" s="483"/>
      <c r="X21" s="484"/>
      <c r="Y21" s="483"/>
      <c r="Z21" s="484"/>
      <c r="AA21" s="483"/>
      <c r="AB21" s="484"/>
      <c r="AC21" s="483"/>
      <c r="AD21" s="484"/>
      <c r="AE21" s="65"/>
    </row>
    <row r="22">
      <c r="A22" s="114" t="s">
        <v>35</v>
      </c>
      <c r="B22" s="186"/>
      <c r="C22" s="481" t="s">
        <v>490</v>
      </c>
      <c r="D22" s="390"/>
      <c r="E22" s="114" t="s">
        <v>36</v>
      </c>
      <c r="F22" s="186"/>
      <c r="G22" s="481" t="s">
        <v>542</v>
      </c>
      <c r="H22" s="390"/>
      <c r="I22" s="114" t="s">
        <v>35</v>
      </c>
      <c r="J22" s="114" t="s">
        <v>1236</v>
      </c>
      <c r="K22" s="481" t="s">
        <v>457</v>
      </c>
      <c r="L22" s="390"/>
      <c r="M22" s="114" t="s">
        <v>35</v>
      </c>
      <c r="N22" s="186"/>
      <c r="O22" s="481" t="s">
        <v>359</v>
      </c>
      <c r="P22" s="65"/>
      <c r="Q22" s="186" t="str">
        <f t="shared" ref="Q22:S22" si="21">IFERROR(IFS($Q$1=$A$1,A22,$Q$1=$E$1,E22,$Q$1=$I$1,I22,$Q$1=$M$1,M22,$Q$1=$A$233,A254,$Q$1=$E$233,E254,$Q$1=$I$233,I254,$Q$1=$M$233,M254),"")</f>
        <v/>
      </c>
      <c r="R22" s="186" t="str">
        <f t="shared" si="21"/>
        <v/>
      </c>
      <c r="S22" s="482" t="str">
        <f t="shared" si="21"/>
        <v/>
      </c>
      <c r="T22" s="65"/>
      <c r="U22" s="483"/>
      <c r="V22" s="485"/>
      <c r="W22" s="483"/>
      <c r="X22" s="484"/>
      <c r="Y22" s="483"/>
      <c r="Z22" s="484"/>
      <c r="AA22" s="483"/>
      <c r="AB22" s="484"/>
      <c r="AC22" s="483"/>
      <c r="AD22" s="484"/>
      <c r="AE22" s="65"/>
    </row>
    <row r="23">
      <c r="A23" s="486" t="s">
        <v>35</v>
      </c>
      <c r="B23" s="486" t="s">
        <v>1236</v>
      </c>
      <c r="C23" s="488" t="s">
        <v>1247</v>
      </c>
      <c r="D23" s="390"/>
      <c r="E23" s="114" t="s">
        <v>36</v>
      </c>
      <c r="F23" s="186"/>
      <c r="G23" s="481" t="s">
        <v>555</v>
      </c>
      <c r="H23" s="390"/>
      <c r="I23" s="114" t="s">
        <v>35</v>
      </c>
      <c r="J23" s="186"/>
      <c r="K23" s="481" t="s">
        <v>460</v>
      </c>
      <c r="L23" s="390"/>
      <c r="M23" s="114" t="s">
        <v>35</v>
      </c>
      <c r="N23" s="186"/>
      <c r="O23" s="481" t="s">
        <v>1248</v>
      </c>
      <c r="P23" s="65"/>
      <c r="Q23" s="186" t="str">
        <f t="shared" ref="Q23:S23" si="22">IFERROR(IFS($Q$1=$A$1,A23,$Q$1=$E$1,E23,$Q$1=$I$1,I23,$Q$1=$M$1,M23,$Q$1=$A$233,A255,$Q$1=$E$233,E255,$Q$1=$I$233,I255,$Q$1=$M$233,M255),"")</f>
        <v/>
      </c>
      <c r="R23" s="186" t="str">
        <f t="shared" si="22"/>
        <v/>
      </c>
      <c r="S23" s="482" t="str">
        <f t="shared" si="22"/>
        <v/>
      </c>
      <c r="T23" s="65"/>
      <c r="U23" s="483"/>
      <c r="V23" s="485"/>
      <c r="W23" s="483"/>
      <c r="X23" s="484"/>
      <c r="Y23" s="483"/>
      <c r="Z23" s="484"/>
      <c r="AA23" s="483"/>
      <c r="AB23" s="484"/>
      <c r="AC23" s="483"/>
      <c r="AD23" s="484"/>
      <c r="AE23" s="65"/>
    </row>
    <row r="24">
      <c r="A24" s="472" t="s">
        <v>36</v>
      </c>
      <c r="B24" s="472"/>
      <c r="C24" s="489" t="s">
        <v>1235</v>
      </c>
      <c r="D24" s="390"/>
      <c r="E24" s="114" t="s">
        <v>36</v>
      </c>
      <c r="F24" s="186"/>
      <c r="G24" s="481" t="s">
        <v>576</v>
      </c>
      <c r="H24" s="390"/>
      <c r="I24" s="114" t="s">
        <v>35</v>
      </c>
      <c r="J24" s="186"/>
      <c r="K24" s="481" t="s">
        <v>463</v>
      </c>
      <c r="L24" s="390"/>
      <c r="M24" s="114" t="s">
        <v>35</v>
      </c>
      <c r="N24" s="186"/>
      <c r="O24" s="481" t="s">
        <v>362</v>
      </c>
      <c r="P24" s="65"/>
      <c r="Q24" s="186" t="str">
        <f t="shared" ref="Q24:S24" si="23">IFERROR(IFS($Q$1=$A$1,A24,$Q$1=$E$1,E24,$Q$1=$I$1,I24,$Q$1=$M$1,M24,$Q$1=$A$233,A256,$Q$1=$E$233,E256,$Q$1=$I$233,I256,$Q$1=$M$233,M256),"")</f>
        <v/>
      </c>
      <c r="R24" s="186" t="str">
        <f t="shared" si="23"/>
        <v/>
      </c>
      <c r="S24" s="482" t="str">
        <f t="shared" si="23"/>
        <v/>
      </c>
      <c r="T24" s="65"/>
      <c r="U24" s="483"/>
      <c r="V24" s="485"/>
      <c r="W24" s="483"/>
      <c r="X24" s="484"/>
      <c r="Y24" s="483"/>
      <c r="Z24" s="484"/>
      <c r="AA24" s="483"/>
      <c r="AB24" s="484"/>
      <c r="AC24" s="483"/>
      <c r="AD24" s="484"/>
      <c r="AE24" s="65"/>
    </row>
    <row r="25">
      <c r="A25" s="114" t="s">
        <v>36</v>
      </c>
      <c r="B25" s="114" t="s">
        <v>1236</v>
      </c>
      <c r="C25" s="481" t="s">
        <v>1249</v>
      </c>
      <c r="D25" s="390"/>
      <c r="E25" s="114" t="s">
        <v>36</v>
      </c>
      <c r="F25" s="114" t="s">
        <v>1236</v>
      </c>
      <c r="G25" s="481" t="s">
        <v>584</v>
      </c>
      <c r="H25" s="390"/>
      <c r="I25" s="487" t="s">
        <v>35</v>
      </c>
      <c r="J25" s="486" t="s">
        <v>1236</v>
      </c>
      <c r="K25" s="488" t="s">
        <v>468</v>
      </c>
      <c r="L25" s="390"/>
      <c r="M25" s="114" t="s">
        <v>35</v>
      </c>
      <c r="N25" s="186"/>
      <c r="O25" s="481" t="s">
        <v>369</v>
      </c>
      <c r="P25" s="65"/>
      <c r="Q25" s="186" t="str">
        <f t="shared" ref="Q25:S25" si="24">IFERROR(IFS($Q$1=$A$1,A25,$Q$1=$E$1,E25,$Q$1=$I$1,I25,$Q$1=$M$1,M25,$Q$1=$A$233,A257,$Q$1=$E$233,E257,$Q$1=$I$233,I257,$Q$1=$M$233,M257),"")</f>
        <v/>
      </c>
      <c r="R25" s="186" t="str">
        <f t="shared" si="24"/>
        <v/>
      </c>
      <c r="S25" s="482" t="str">
        <f t="shared" si="24"/>
        <v/>
      </c>
      <c r="T25" s="65"/>
      <c r="U25" s="483"/>
      <c r="V25" s="485"/>
      <c r="W25" s="483"/>
      <c r="X25" s="484"/>
      <c r="Y25" s="483"/>
      <c r="Z25" s="484"/>
      <c r="AA25" s="483"/>
      <c r="AB25" s="484"/>
      <c r="AC25" s="483"/>
      <c r="AD25" s="484"/>
      <c r="AE25" s="65"/>
    </row>
    <row r="26">
      <c r="A26" s="114" t="s">
        <v>36</v>
      </c>
      <c r="B26" s="114" t="s">
        <v>1236</v>
      </c>
      <c r="C26" s="481" t="s">
        <v>1250</v>
      </c>
      <c r="D26" s="390"/>
      <c r="E26" s="114" t="s">
        <v>36</v>
      </c>
      <c r="F26" s="114" t="s">
        <v>1236</v>
      </c>
      <c r="G26" s="481" t="s">
        <v>590</v>
      </c>
      <c r="H26" s="390"/>
      <c r="I26" s="472" t="s">
        <v>36</v>
      </c>
      <c r="J26" s="477"/>
      <c r="K26" s="473" t="s">
        <v>1235</v>
      </c>
      <c r="L26" s="390"/>
      <c r="M26" s="114" t="s">
        <v>35</v>
      </c>
      <c r="N26" s="114" t="s">
        <v>1236</v>
      </c>
      <c r="O26" s="481" t="s">
        <v>383</v>
      </c>
      <c r="P26" s="65"/>
      <c r="Q26" s="186" t="str">
        <f t="shared" ref="Q26:S26" si="25">IFERROR(IFS($Q$1=$A$1,A26,$Q$1=$E$1,E26,$Q$1=$I$1,I26,$Q$1=$M$1,M26,$Q$1=$A$233,A258,$Q$1=$E$233,E258,$Q$1=$I$233,I258,$Q$1=$M$233,M258),"")</f>
        <v/>
      </c>
      <c r="R26" s="186" t="str">
        <f t="shared" si="25"/>
        <v/>
      </c>
      <c r="S26" s="482" t="str">
        <f t="shared" si="25"/>
        <v/>
      </c>
      <c r="T26" s="65"/>
      <c r="U26" s="483"/>
      <c r="V26" s="485"/>
      <c r="W26" s="483"/>
      <c r="X26" s="484"/>
      <c r="Y26" s="483"/>
      <c r="Z26" s="484"/>
      <c r="AA26" s="483"/>
      <c r="AB26" s="484"/>
      <c r="AC26" s="483"/>
      <c r="AD26" s="484"/>
      <c r="AE26" s="65"/>
    </row>
    <row r="27">
      <c r="A27" s="114" t="s">
        <v>36</v>
      </c>
      <c r="B27" s="114" t="s">
        <v>1236</v>
      </c>
      <c r="C27" s="481" t="s">
        <v>526</v>
      </c>
      <c r="D27" s="390"/>
      <c r="E27" s="114" t="s">
        <v>36</v>
      </c>
      <c r="F27" s="186"/>
      <c r="G27" s="481" t="s">
        <v>611</v>
      </c>
      <c r="H27" s="390"/>
      <c r="I27" s="114" t="s">
        <v>36</v>
      </c>
      <c r="J27" s="186"/>
      <c r="K27" s="481" t="s">
        <v>493</v>
      </c>
      <c r="L27" s="390"/>
      <c r="M27" s="114" t="s">
        <v>35</v>
      </c>
      <c r="N27" s="186"/>
      <c r="O27" s="481" t="s">
        <v>388</v>
      </c>
      <c r="P27" s="65"/>
      <c r="Q27" s="186" t="str">
        <f t="shared" ref="Q27:S27" si="26">IFERROR(IFS($Q$1=$A$1,A27,$Q$1=$E$1,E27,$Q$1=$I$1,I27,$Q$1=$M$1,M27,$Q$1=$A$233,A259,$Q$1=$E$233,E259,$Q$1=$I$233,I259,$Q$1=$M$233,M259),"")</f>
        <v/>
      </c>
      <c r="R27" s="186" t="str">
        <f t="shared" si="26"/>
        <v/>
      </c>
      <c r="S27" s="482" t="str">
        <f t="shared" si="26"/>
        <v/>
      </c>
      <c r="T27" s="65"/>
      <c r="U27" s="483"/>
      <c r="V27" s="485"/>
      <c r="W27" s="483"/>
      <c r="X27" s="484"/>
      <c r="Y27" s="483"/>
      <c r="Z27" s="484"/>
      <c r="AA27" s="483"/>
      <c r="AB27" s="484"/>
      <c r="AC27" s="483"/>
      <c r="AD27" s="484"/>
      <c r="AE27" s="65"/>
    </row>
    <row r="28">
      <c r="A28" s="114" t="s">
        <v>36</v>
      </c>
      <c r="B28" s="186"/>
      <c r="C28" s="481" t="s">
        <v>540</v>
      </c>
      <c r="D28" s="390"/>
      <c r="E28" s="114" t="s">
        <v>36</v>
      </c>
      <c r="F28" s="186"/>
      <c r="G28" s="481" t="s">
        <v>614</v>
      </c>
      <c r="H28" s="390"/>
      <c r="I28" s="114" t="s">
        <v>36</v>
      </c>
      <c r="J28" s="186"/>
      <c r="K28" s="481" t="s">
        <v>507</v>
      </c>
      <c r="L28" s="390"/>
      <c r="M28" s="114" t="s">
        <v>35</v>
      </c>
      <c r="N28" s="114" t="s">
        <v>1236</v>
      </c>
      <c r="O28" s="481" t="s">
        <v>395</v>
      </c>
      <c r="P28" s="65"/>
      <c r="Q28" s="186" t="str">
        <f t="shared" ref="Q28:S28" si="27">IFERROR(IFS($Q$1=$A$1,A28,$Q$1=$E$1,E28,$Q$1=$I$1,I28,$Q$1=$M$1,M28,$Q$1=$A$233,A260,$Q$1=$E$233,E260,$Q$1=$I$233,I260,$Q$1=$M$233,M260),"")</f>
        <v/>
      </c>
      <c r="R28" s="186" t="str">
        <f t="shared" si="27"/>
        <v/>
      </c>
      <c r="S28" s="482" t="str">
        <f t="shared" si="27"/>
        <v/>
      </c>
      <c r="T28" s="65"/>
      <c r="U28" s="483"/>
      <c r="V28" s="485"/>
      <c r="W28" s="483"/>
      <c r="X28" s="484"/>
      <c r="Y28" s="483"/>
      <c r="Z28" s="484"/>
      <c r="AA28" s="483"/>
      <c r="AB28" s="484"/>
      <c r="AC28" s="483"/>
      <c r="AD28" s="484"/>
      <c r="AE28" s="65"/>
    </row>
    <row r="29">
      <c r="A29" s="114" t="s">
        <v>36</v>
      </c>
      <c r="B29" s="114" t="s">
        <v>1236</v>
      </c>
      <c r="C29" s="481" t="s">
        <v>567</v>
      </c>
      <c r="D29" s="390"/>
      <c r="E29" s="114" t="s">
        <v>36</v>
      </c>
      <c r="F29" s="186"/>
      <c r="G29" s="481" t="s">
        <v>646</v>
      </c>
      <c r="H29" s="390"/>
      <c r="I29" s="114" t="s">
        <v>36</v>
      </c>
      <c r="J29" s="186"/>
      <c r="K29" s="481" t="s">
        <v>513</v>
      </c>
      <c r="L29" s="390"/>
      <c r="M29" s="114" t="s">
        <v>35</v>
      </c>
      <c r="N29" s="186"/>
      <c r="O29" s="481" t="s">
        <v>399</v>
      </c>
      <c r="P29" s="65"/>
      <c r="Q29" s="186" t="str">
        <f t="shared" ref="Q29:S29" si="28">IFERROR(IFS($Q$1=$A$1,A29,$Q$1=$E$1,E29,$Q$1=$I$1,I29,$Q$1=$M$1,M29,$Q$1=$A$233,A261,$Q$1=$E$233,E261,$Q$1=$I$233,I261,$Q$1=$M$233,M261),"")</f>
        <v/>
      </c>
      <c r="R29" s="186" t="str">
        <f t="shared" si="28"/>
        <v/>
      </c>
      <c r="S29" s="482" t="str">
        <f t="shared" si="28"/>
        <v/>
      </c>
      <c r="T29" s="65"/>
      <c r="U29" s="483"/>
      <c r="V29" s="485"/>
      <c r="W29" s="483"/>
      <c r="X29" s="484"/>
      <c r="Y29" s="483"/>
      <c r="Z29" s="484"/>
      <c r="AA29" s="483"/>
      <c r="AB29" s="484"/>
      <c r="AC29" s="483"/>
      <c r="AD29" s="484"/>
      <c r="AE29" s="65"/>
    </row>
    <row r="30">
      <c r="A30" s="114" t="s">
        <v>36</v>
      </c>
      <c r="B30" s="114" t="s">
        <v>1236</v>
      </c>
      <c r="C30" s="481" t="s">
        <v>571</v>
      </c>
      <c r="D30" s="390"/>
      <c r="E30" s="486" t="s">
        <v>36</v>
      </c>
      <c r="F30" s="487"/>
      <c r="G30" s="488" t="s">
        <v>652</v>
      </c>
      <c r="H30" s="390"/>
      <c r="I30" s="114" t="s">
        <v>36</v>
      </c>
      <c r="J30" s="114" t="s">
        <v>1236</v>
      </c>
      <c r="K30" s="481" t="s">
        <v>521</v>
      </c>
      <c r="L30" s="390"/>
      <c r="M30" s="114" t="s">
        <v>35</v>
      </c>
      <c r="N30" s="186"/>
      <c r="O30" s="481" t="s">
        <v>403</v>
      </c>
      <c r="P30" s="65"/>
      <c r="Q30" s="186" t="str">
        <f t="shared" ref="Q30:S30" si="29">IFERROR(IFS($Q$1=$A$1,A30,$Q$1=$E$1,E30,$Q$1=$I$1,I30,$Q$1=$M$1,M30,$Q$1=$A$233,A262,$Q$1=$E$233,E262,$Q$1=$I$233,I262,$Q$1=$M$233,M262),"")</f>
        <v/>
      </c>
      <c r="R30" s="186" t="str">
        <f t="shared" si="29"/>
        <v/>
      </c>
      <c r="S30" s="482" t="str">
        <f t="shared" si="29"/>
        <v/>
      </c>
      <c r="T30" s="65"/>
      <c r="U30" s="483"/>
      <c r="V30" s="485"/>
      <c r="W30" s="483"/>
      <c r="X30" s="484"/>
      <c r="Y30" s="483"/>
      <c r="Z30" s="484"/>
      <c r="AA30" s="483"/>
      <c r="AB30" s="484"/>
      <c r="AC30" s="483"/>
      <c r="AD30" s="484"/>
      <c r="AE30" s="65"/>
    </row>
    <row r="31">
      <c r="A31" s="114" t="s">
        <v>36</v>
      </c>
      <c r="B31" s="186"/>
      <c r="C31" s="481" t="s">
        <v>597</v>
      </c>
      <c r="D31" s="390"/>
      <c r="E31" s="472" t="s">
        <v>37</v>
      </c>
      <c r="F31" s="477"/>
      <c r="G31" s="473" t="s">
        <v>1235</v>
      </c>
      <c r="H31" s="390"/>
      <c r="I31" s="114" t="s">
        <v>36</v>
      </c>
      <c r="J31" s="186"/>
      <c r="K31" s="481" t="s">
        <v>523</v>
      </c>
      <c r="L31" s="390"/>
      <c r="M31" s="114" t="s">
        <v>35</v>
      </c>
      <c r="N31" s="186"/>
      <c r="O31" s="481" t="s">
        <v>407</v>
      </c>
      <c r="P31" s="65"/>
      <c r="Q31" s="186" t="str">
        <f t="shared" ref="Q31:S31" si="30">IFERROR(IFS($Q$1=$A$1,A31,$Q$1=$E$1,E31,$Q$1=$I$1,I31,$Q$1=$M$1,M31,$Q$1=$A$233,A263,$Q$1=$E$233,E263,$Q$1=$I$233,I263,$Q$1=$M$233,M263),"")</f>
        <v/>
      </c>
      <c r="R31" s="186" t="str">
        <f t="shared" si="30"/>
        <v/>
      </c>
      <c r="S31" s="482" t="str">
        <f t="shared" si="30"/>
        <v/>
      </c>
      <c r="T31" s="65"/>
      <c r="U31" s="483"/>
      <c r="V31" s="485"/>
      <c r="W31" s="483"/>
      <c r="X31" s="484"/>
      <c r="Y31" s="483"/>
      <c r="Z31" s="484"/>
      <c r="AA31" s="483"/>
      <c r="AB31" s="484"/>
      <c r="AC31" s="483"/>
      <c r="AD31" s="484"/>
      <c r="AE31" s="65"/>
    </row>
    <row r="32">
      <c r="A32" s="114" t="s">
        <v>36</v>
      </c>
      <c r="B32" s="186"/>
      <c r="C32" s="481" t="s">
        <v>599</v>
      </c>
      <c r="D32" s="390"/>
      <c r="E32" s="114" t="s">
        <v>37</v>
      </c>
      <c r="F32" s="114" t="s">
        <v>1236</v>
      </c>
      <c r="G32" s="481" t="s">
        <v>1251</v>
      </c>
      <c r="H32" s="390"/>
      <c r="I32" s="114" t="s">
        <v>36</v>
      </c>
      <c r="J32" s="114" t="s">
        <v>1236</v>
      </c>
      <c r="K32" s="481" t="s">
        <v>534</v>
      </c>
      <c r="L32" s="390"/>
      <c r="M32" s="114" t="s">
        <v>35</v>
      </c>
      <c r="N32" s="114" t="s">
        <v>1236</v>
      </c>
      <c r="O32" s="481" t="s">
        <v>412</v>
      </c>
      <c r="P32" s="65"/>
      <c r="Q32" s="186" t="str">
        <f t="shared" ref="Q32:S32" si="31">IFERROR(IFS($Q$1=$A$1,A32,$Q$1=$E$1,E32,$Q$1=$I$1,I32,$Q$1=$M$1,M32,$Q$1=$A$233,A264,$Q$1=$E$233,E264,$Q$1=$I$233,I264,$Q$1=$M$233,M264),"")</f>
        <v/>
      </c>
      <c r="R32" s="186" t="str">
        <f t="shared" si="31"/>
        <v/>
      </c>
      <c r="S32" s="482" t="str">
        <f t="shared" si="31"/>
        <v/>
      </c>
      <c r="T32" s="65"/>
      <c r="U32" s="483"/>
      <c r="V32" s="485"/>
      <c r="W32" s="483"/>
      <c r="X32" s="484"/>
      <c r="Y32" s="483"/>
      <c r="Z32" s="484"/>
      <c r="AA32" s="483"/>
      <c r="AB32" s="484"/>
      <c r="AC32" s="483"/>
      <c r="AD32" s="484"/>
      <c r="AE32" s="65"/>
    </row>
    <row r="33">
      <c r="A33" s="114" t="s">
        <v>36</v>
      </c>
      <c r="B33" s="114" t="s">
        <v>1236</v>
      </c>
      <c r="C33" s="481" t="s">
        <v>616</v>
      </c>
      <c r="D33" s="390"/>
      <c r="E33" s="114" t="s">
        <v>37</v>
      </c>
      <c r="F33" s="114" t="s">
        <v>1236</v>
      </c>
      <c r="G33" s="481" t="s">
        <v>1252</v>
      </c>
      <c r="H33" s="390"/>
      <c r="I33" s="114" t="s">
        <v>36</v>
      </c>
      <c r="J33" s="186"/>
      <c r="K33" s="481" t="s">
        <v>545</v>
      </c>
      <c r="L33" s="390"/>
      <c r="M33" s="114" t="s">
        <v>35</v>
      </c>
      <c r="N33" s="186"/>
      <c r="O33" s="481" t="s">
        <v>419</v>
      </c>
      <c r="P33" s="65"/>
      <c r="Q33" s="186" t="str">
        <f t="shared" ref="Q33:S33" si="32">IFERROR(IFS($Q$1=$A$1,A33,$Q$1=$E$1,E33,$Q$1=$I$1,I33,$Q$1=$M$1,M33,$Q$1=$A$233,A265,$Q$1=$E$233,E265,$Q$1=$I$233,I265,$Q$1=$M$233,M265),"")</f>
        <v/>
      </c>
      <c r="R33" s="186" t="str">
        <f t="shared" si="32"/>
        <v/>
      </c>
      <c r="S33" s="482" t="str">
        <f t="shared" si="32"/>
        <v/>
      </c>
      <c r="T33" s="65"/>
      <c r="U33" s="483"/>
      <c r="V33" s="485"/>
      <c r="W33" s="483"/>
      <c r="X33" s="484"/>
      <c r="Y33" s="483"/>
      <c r="Z33" s="484"/>
      <c r="AA33" s="483"/>
      <c r="AB33" s="484"/>
      <c r="AC33" s="483"/>
      <c r="AD33" s="484"/>
      <c r="AE33" s="65"/>
    </row>
    <row r="34">
      <c r="A34" s="114" t="s">
        <v>36</v>
      </c>
      <c r="B34" s="186"/>
      <c r="C34" s="481" t="s">
        <v>627</v>
      </c>
      <c r="D34" s="390"/>
      <c r="E34" s="114" t="s">
        <v>37</v>
      </c>
      <c r="F34" s="186"/>
      <c r="G34" s="481" t="s">
        <v>678</v>
      </c>
      <c r="H34" s="390"/>
      <c r="I34" s="114" t="s">
        <v>36</v>
      </c>
      <c r="J34" s="186"/>
      <c r="K34" s="481" t="s">
        <v>555</v>
      </c>
      <c r="L34" s="390"/>
      <c r="M34" s="114" t="s">
        <v>35</v>
      </c>
      <c r="N34" s="186"/>
      <c r="O34" s="481" t="s">
        <v>435</v>
      </c>
      <c r="P34" s="65"/>
      <c r="Q34" s="186" t="str">
        <f t="shared" ref="Q34:S34" si="33">IFERROR(IFS($Q$1=$A$1,A34,$Q$1=$E$1,E34,$Q$1=$I$1,I34,$Q$1=$M$1,M34,$Q$1=$A$233,A266,$Q$1=$E$233,E266,$Q$1=$I$233,I266,$Q$1=$M$233,M266),"")</f>
        <v/>
      </c>
      <c r="R34" s="186" t="str">
        <f t="shared" si="33"/>
        <v/>
      </c>
      <c r="S34" s="482" t="str">
        <f t="shared" si="33"/>
        <v/>
      </c>
      <c r="T34" s="65"/>
      <c r="U34" s="483"/>
      <c r="V34" s="485"/>
      <c r="W34" s="483"/>
      <c r="X34" s="484"/>
      <c r="Y34" s="483"/>
      <c r="Z34" s="484"/>
      <c r="AA34" s="483"/>
      <c r="AB34" s="484"/>
      <c r="AC34" s="483"/>
      <c r="AD34" s="484"/>
      <c r="AE34" s="65"/>
    </row>
    <row r="35">
      <c r="A35" s="114" t="s">
        <v>36</v>
      </c>
      <c r="B35" s="114" t="s">
        <v>1236</v>
      </c>
      <c r="C35" s="481" t="s">
        <v>632</v>
      </c>
      <c r="D35" s="390"/>
      <c r="E35" s="114" t="s">
        <v>37</v>
      </c>
      <c r="F35" s="114" t="s">
        <v>1236</v>
      </c>
      <c r="G35" s="481" t="s">
        <v>1253</v>
      </c>
      <c r="H35" s="390"/>
      <c r="I35" s="114" t="s">
        <v>36</v>
      </c>
      <c r="J35" s="114" t="s">
        <v>1236</v>
      </c>
      <c r="K35" s="481" t="s">
        <v>567</v>
      </c>
      <c r="L35" s="390"/>
      <c r="M35" s="114" t="s">
        <v>35</v>
      </c>
      <c r="N35" s="186"/>
      <c r="O35" s="481" t="s">
        <v>438</v>
      </c>
      <c r="P35" s="65"/>
      <c r="Q35" s="186" t="str">
        <f t="shared" ref="Q35:S35" si="34">IFERROR(IFS($Q$1=$A$1,A35,$Q$1=$E$1,E35,$Q$1=$I$1,I35,$Q$1=$M$1,M35,$Q$1=$A$233,A267,$Q$1=$E$233,E267,$Q$1=$I$233,I267,$Q$1=$M$233,M267),"")</f>
        <v/>
      </c>
      <c r="R35" s="186" t="str">
        <f t="shared" si="34"/>
        <v/>
      </c>
      <c r="S35" s="482" t="str">
        <f t="shared" si="34"/>
        <v/>
      </c>
      <c r="T35" s="65"/>
      <c r="U35" s="483"/>
      <c r="V35" s="485"/>
      <c r="W35" s="483"/>
      <c r="X35" s="484"/>
      <c r="Y35" s="483"/>
      <c r="Z35" s="484"/>
      <c r="AA35" s="483"/>
      <c r="AB35" s="484"/>
      <c r="AC35" s="483"/>
      <c r="AD35" s="484"/>
      <c r="AE35" s="65"/>
    </row>
    <row r="36">
      <c r="A36" s="486" t="s">
        <v>36</v>
      </c>
      <c r="B36" s="486" t="s">
        <v>1236</v>
      </c>
      <c r="C36" s="488" t="s">
        <v>642</v>
      </c>
      <c r="D36" s="390"/>
      <c r="E36" s="114" t="s">
        <v>37</v>
      </c>
      <c r="F36" s="186"/>
      <c r="G36" s="481" t="s">
        <v>680</v>
      </c>
      <c r="H36" s="390"/>
      <c r="I36" s="114" t="s">
        <v>36</v>
      </c>
      <c r="J36" s="186"/>
      <c r="K36" s="481" t="s">
        <v>576</v>
      </c>
      <c r="L36" s="390"/>
      <c r="M36" s="114" t="s">
        <v>35</v>
      </c>
      <c r="N36" s="186"/>
      <c r="O36" s="481" t="s">
        <v>445</v>
      </c>
      <c r="P36" s="65"/>
      <c r="Q36" s="186" t="str">
        <f t="shared" ref="Q36:S36" si="35">IFERROR(IFS($Q$1=$A$1,A36,$Q$1=$E$1,E36,$Q$1=$I$1,I36,$Q$1=$M$1,M36,$Q$1=$A$233,A268,$Q$1=$E$233,E268,$Q$1=$I$233,I268,$Q$1=$M$233,M268),"")</f>
        <v/>
      </c>
      <c r="R36" s="186" t="str">
        <f t="shared" si="35"/>
        <v/>
      </c>
      <c r="S36" s="482" t="str">
        <f t="shared" si="35"/>
        <v/>
      </c>
      <c r="T36" s="65"/>
      <c r="U36" s="483"/>
      <c r="V36" s="485"/>
      <c r="W36" s="483"/>
      <c r="X36" s="484"/>
      <c r="Y36" s="483"/>
      <c r="Z36" s="484"/>
      <c r="AA36" s="483"/>
      <c r="AB36" s="484"/>
      <c r="AC36" s="483"/>
      <c r="AD36" s="484"/>
      <c r="AE36" s="65"/>
    </row>
    <row r="37">
      <c r="A37" s="114" t="s">
        <v>37</v>
      </c>
      <c r="B37" s="114"/>
      <c r="C37" s="481" t="s">
        <v>1235</v>
      </c>
      <c r="D37" s="390"/>
      <c r="E37" s="114" t="s">
        <v>37</v>
      </c>
      <c r="F37" s="186"/>
      <c r="G37" s="481" t="s">
        <v>682</v>
      </c>
      <c r="H37" s="390"/>
      <c r="I37" s="114" t="s">
        <v>36</v>
      </c>
      <c r="J37" s="114" t="s">
        <v>1236</v>
      </c>
      <c r="K37" s="481" t="s">
        <v>584</v>
      </c>
      <c r="L37" s="390"/>
      <c r="M37" s="114" t="s">
        <v>35</v>
      </c>
      <c r="N37" s="186"/>
      <c r="O37" s="481" t="s">
        <v>448</v>
      </c>
      <c r="P37" s="65"/>
      <c r="Q37" s="186" t="str">
        <f t="shared" ref="Q37:S37" si="36">IFERROR(IFS($Q$1=$A$1,A37,$Q$1=$E$1,E37,$Q$1=$I$1,I37,$Q$1=$M$1,M37,$Q$1=$A$233,A269,$Q$1=$E$233,E269,$Q$1=$I$233,I269,$Q$1=$M$233,M269),"")</f>
        <v/>
      </c>
      <c r="R37" s="186" t="str">
        <f t="shared" si="36"/>
        <v/>
      </c>
      <c r="S37" s="482" t="str">
        <f t="shared" si="36"/>
        <v/>
      </c>
      <c r="T37" s="65"/>
      <c r="U37" s="483"/>
      <c r="V37" s="485"/>
      <c r="W37" s="483"/>
      <c r="X37" s="484"/>
      <c r="Y37" s="483"/>
      <c r="Z37" s="484"/>
      <c r="AA37" s="483"/>
      <c r="AB37" s="484"/>
      <c r="AC37" s="483"/>
      <c r="AD37" s="484"/>
      <c r="AE37" s="65"/>
    </row>
    <row r="38">
      <c r="A38" s="114" t="s">
        <v>37</v>
      </c>
      <c r="B38" s="114"/>
      <c r="C38" s="481" t="s">
        <v>675</v>
      </c>
      <c r="D38" s="390"/>
      <c r="E38" s="114" t="s">
        <v>37</v>
      </c>
      <c r="F38" s="114" t="s">
        <v>1236</v>
      </c>
      <c r="G38" s="481" t="s">
        <v>1254</v>
      </c>
      <c r="H38" s="390"/>
      <c r="I38" s="114" t="s">
        <v>36</v>
      </c>
      <c r="J38" s="186"/>
      <c r="K38" s="481" t="s">
        <v>611</v>
      </c>
      <c r="L38" s="390"/>
      <c r="M38" s="114" t="s">
        <v>35</v>
      </c>
      <c r="N38" s="186"/>
      <c r="O38" s="481" t="s">
        <v>451</v>
      </c>
      <c r="P38" s="65"/>
      <c r="Q38" s="186" t="str">
        <f t="shared" ref="Q38:S38" si="37">IFERROR(IFS($Q$1=$A$1,A38,$Q$1=$E$1,E38,$Q$1=$I$1,I38,$Q$1=$M$1,M38,$Q$1=$A$233,A270,$Q$1=$E$233,E270,$Q$1=$I$233,I270,$Q$1=$M$233,M270),"")</f>
        <v/>
      </c>
      <c r="R38" s="186" t="str">
        <f t="shared" si="37"/>
        <v/>
      </c>
      <c r="S38" s="482" t="str">
        <f t="shared" si="37"/>
        <v/>
      </c>
      <c r="T38" s="65"/>
      <c r="U38" s="483"/>
      <c r="V38" s="485"/>
      <c r="W38" s="483"/>
      <c r="X38" s="484"/>
      <c r="Y38" s="483"/>
      <c r="Z38" s="484"/>
      <c r="AA38" s="483"/>
      <c r="AB38" s="484"/>
      <c r="AC38" s="483"/>
      <c r="AD38" s="484"/>
      <c r="AE38" s="65"/>
    </row>
    <row r="39">
      <c r="A39" s="114" t="s">
        <v>37</v>
      </c>
      <c r="B39" s="114"/>
      <c r="C39" s="481" t="s">
        <v>682</v>
      </c>
      <c r="D39" s="390"/>
      <c r="E39" s="114" t="s">
        <v>37</v>
      </c>
      <c r="F39" s="186"/>
      <c r="G39" s="481" t="s">
        <v>720</v>
      </c>
      <c r="H39" s="390"/>
      <c r="I39" s="114" t="s">
        <v>36</v>
      </c>
      <c r="J39" s="186"/>
      <c r="K39" s="481" t="s">
        <v>614</v>
      </c>
      <c r="L39" s="390"/>
      <c r="M39" s="114" t="s">
        <v>35</v>
      </c>
      <c r="N39" s="186"/>
      <c r="O39" s="481" t="s">
        <v>454</v>
      </c>
      <c r="P39" s="65"/>
      <c r="Q39" s="186" t="str">
        <f t="shared" ref="Q39:S39" si="38">IFERROR(IFS($Q$1=$A$1,A39,$Q$1=$E$1,E39,$Q$1=$I$1,I39,$Q$1=$M$1,M39,$Q$1=$A$233,A271,$Q$1=$E$233,E271,$Q$1=$I$233,I271,$Q$1=$M$233,M271),"")</f>
        <v/>
      </c>
      <c r="R39" s="186" t="str">
        <f t="shared" si="38"/>
        <v/>
      </c>
      <c r="S39" s="482" t="str">
        <f t="shared" si="38"/>
        <v/>
      </c>
      <c r="T39" s="65"/>
      <c r="U39" s="483"/>
      <c r="V39" s="485"/>
      <c r="W39" s="483"/>
      <c r="X39" s="484"/>
      <c r="Y39" s="483"/>
      <c r="Z39" s="484"/>
      <c r="AA39" s="483"/>
      <c r="AB39" s="484"/>
      <c r="AC39" s="483"/>
      <c r="AD39" s="484"/>
      <c r="AE39" s="65"/>
    </row>
    <row r="40">
      <c r="A40" s="114" t="s">
        <v>37</v>
      </c>
      <c r="B40" s="114" t="s">
        <v>1236</v>
      </c>
      <c r="C40" s="481" t="s">
        <v>685</v>
      </c>
      <c r="D40" s="390"/>
      <c r="E40" s="114" t="s">
        <v>37</v>
      </c>
      <c r="F40" s="186"/>
      <c r="G40" s="481" t="s">
        <v>741</v>
      </c>
      <c r="H40" s="390"/>
      <c r="I40" s="114" t="s">
        <v>36</v>
      </c>
      <c r="J40" s="114" t="s">
        <v>1236</v>
      </c>
      <c r="K40" s="481" t="s">
        <v>630</v>
      </c>
      <c r="L40" s="390"/>
      <c r="M40" s="114" t="s">
        <v>35</v>
      </c>
      <c r="N40" s="114" t="s">
        <v>1236</v>
      </c>
      <c r="O40" s="481" t="s">
        <v>457</v>
      </c>
      <c r="P40" s="65"/>
      <c r="Q40" s="186" t="str">
        <f t="shared" ref="Q40:S40" si="39">IFERROR(IFS($Q$1=$A$1,A40,$Q$1=$E$1,E40,$Q$1=$I$1,I40,$Q$1=$M$1,M40,$Q$1=$A$233,A272,$Q$1=$E$233,E272,$Q$1=$I$233,I272,$Q$1=$M$233,M272),"")</f>
        <v/>
      </c>
      <c r="R40" s="186" t="str">
        <f t="shared" si="39"/>
        <v/>
      </c>
      <c r="S40" s="482" t="str">
        <f t="shared" si="39"/>
        <v/>
      </c>
      <c r="T40" s="65"/>
      <c r="U40" s="483"/>
      <c r="V40" s="485"/>
      <c r="W40" s="483"/>
      <c r="X40" s="484"/>
      <c r="Y40" s="483"/>
      <c r="Z40" s="484"/>
      <c r="AA40" s="483"/>
      <c r="AB40" s="484"/>
      <c r="AC40" s="483"/>
      <c r="AD40" s="484"/>
      <c r="AE40" s="65"/>
    </row>
    <row r="41">
      <c r="A41" s="114" t="s">
        <v>37</v>
      </c>
      <c r="B41" s="186" t="s">
        <v>1236</v>
      </c>
      <c r="C41" s="481" t="s">
        <v>149</v>
      </c>
      <c r="D41" s="390"/>
      <c r="E41" s="486" t="s">
        <v>37</v>
      </c>
      <c r="F41" s="487"/>
      <c r="G41" s="488" t="s">
        <v>743</v>
      </c>
      <c r="H41" s="390"/>
      <c r="I41" s="114" t="s">
        <v>36</v>
      </c>
      <c r="J41" s="186"/>
      <c r="K41" s="481" t="s">
        <v>639</v>
      </c>
      <c r="L41" s="390"/>
      <c r="M41" s="114" t="s">
        <v>35</v>
      </c>
      <c r="N41" s="186"/>
      <c r="O41" s="481" t="s">
        <v>1255</v>
      </c>
      <c r="P41" s="65"/>
      <c r="Q41" s="186" t="str">
        <f t="shared" ref="Q41:S41" si="40">IFERROR(IFS($Q$1=$A$1,A41,$Q$1=$E$1,E41,$Q$1=$I$1,I41,$Q$1=$M$1,M41,$Q$1=$A$233,A273,$Q$1=$E$233,E273,$Q$1=$I$233,I273,$Q$1=$M$233,M273),"")</f>
        <v/>
      </c>
      <c r="R41" s="186" t="str">
        <f t="shared" si="40"/>
        <v/>
      </c>
      <c r="S41" s="482" t="str">
        <f t="shared" si="40"/>
        <v/>
      </c>
      <c r="T41" s="65"/>
      <c r="U41" s="483"/>
      <c r="V41" s="485"/>
      <c r="W41" s="483"/>
      <c r="X41" s="484"/>
      <c r="Y41" s="483"/>
      <c r="Z41" s="484"/>
      <c r="AA41" s="483"/>
      <c r="AB41" s="484"/>
      <c r="AC41" s="483"/>
      <c r="AD41" s="484"/>
      <c r="AE41" s="65"/>
    </row>
    <row r="42">
      <c r="A42" s="114" t="s">
        <v>37</v>
      </c>
      <c r="B42" s="114" t="s">
        <v>1236</v>
      </c>
      <c r="C42" s="481" t="s">
        <v>697</v>
      </c>
      <c r="D42" s="390"/>
      <c r="E42" s="472" t="s">
        <v>38</v>
      </c>
      <c r="F42" s="477"/>
      <c r="G42" s="473" t="s">
        <v>1235</v>
      </c>
      <c r="H42" s="390"/>
      <c r="I42" s="114" t="s">
        <v>36</v>
      </c>
      <c r="J42" s="186"/>
      <c r="K42" s="481" t="s">
        <v>646</v>
      </c>
      <c r="L42" s="390"/>
      <c r="M42" s="114" t="s">
        <v>35</v>
      </c>
      <c r="N42" s="186"/>
      <c r="O42" s="481" t="s">
        <v>466</v>
      </c>
      <c r="P42" s="65"/>
      <c r="Q42" s="186" t="str">
        <f t="shared" ref="Q42:S42" si="41">IFERROR(IFS($Q$1=$A$1,A42,$Q$1=$E$1,E42,$Q$1=$I$1,I42,$Q$1=$M$1,M42,$Q$1=$A$233,A274,$Q$1=$E$233,E274,$Q$1=$I$233,I274,$Q$1=$M$233,M274),"")</f>
        <v/>
      </c>
      <c r="R42" s="186" t="str">
        <f t="shared" si="41"/>
        <v/>
      </c>
      <c r="S42" s="482" t="str">
        <f t="shared" si="41"/>
        <v/>
      </c>
      <c r="T42" s="65"/>
      <c r="U42" s="479" t="s">
        <v>39</v>
      </c>
      <c r="V42" s="480"/>
      <c r="W42" s="479" t="s">
        <v>990</v>
      </c>
      <c r="X42" s="480"/>
      <c r="Y42" s="479" t="s">
        <v>1089</v>
      </c>
      <c r="Z42" s="480"/>
      <c r="AA42" s="479" t="s">
        <v>1149</v>
      </c>
      <c r="AB42" s="480"/>
      <c r="AC42" s="479" t="s">
        <v>1193</v>
      </c>
      <c r="AD42" s="480"/>
      <c r="AE42" s="65"/>
    </row>
    <row r="43">
      <c r="A43" s="114" t="s">
        <v>37</v>
      </c>
      <c r="B43" s="114" t="s">
        <v>1236</v>
      </c>
      <c r="C43" s="481" t="s">
        <v>1256</v>
      </c>
      <c r="D43" s="390"/>
      <c r="E43" s="114" t="s">
        <v>38</v>
      </c>
      <c r="F43" s="114" t="s">
        <v>1236</v>
      </c>
      <c r="G43" s="481" t="s">
        <v>1257</v>
      </c>
      <c r="H43" s="390"/>
      <c r="I43" s="486" t="s">
        <v>36</v>
      </c>
      <c r="J43" s="487"/>
      <c r="K43" s="488" t="s">
        <v>652</v>
      </c>
      <c r="L43" s="390"/>
      <c r="M43" s="114" t="s">
        <v>35</v>
      </c>
      <c r="N43" s="114" t="s">
        <v>1236</v>
      </c>
      <c r="O43" s="481" t="s">
        <v>471</v>
      </c>
      <c r="P43" s="65"/>
      <c r="Q43" s="186" t="str">
        <f t="shared" ref="Q43:S43" si="42">IFERROR(IFS($Q$1=$A$1,A43,$Q$1=$E$1,E43,$Q$1=$I$1,I43,$Q$1=$M$1,M43,$Q$1=$A$233,A275,$Q$1=$E$233,E275,$Q$1=$I$233,I275,$Q$1=$M$233,M275),"")</f>
        <v/>
      </c>
      <c r="R43" s="186" t="str">
        <f t="shared" si="42"/>
        <v/>
      </c>
      <c r="S43" s="482" t="str">
        <f t="shared" si="42"/>
        <v/>
      </c>
      <c r="T43" s="65"/>
      <c r="U43" s="483" t="str">
        <f>IFERROR(__xludf.DUMMYFUNCTION("IFERROR(FILTER($S$2:$S$230,$Q$2:$Q$230=""5th""),""Not a Spellcaster"")"),"Not a Spellcaster")</f>
        <v>Not a Spellcaster</v>
      </c>
      <c r="V43" s="484" t="str">
        <f>IFERROR(__xludf.DUMMYFUNCTION("iferror(FILTER($R$2:$R$230,$Q$2:$Q$230=""5th""),"""")"),"")</f>
        <v/>
      </c>
      <c r="W43" s="483" t="str">
        <f>IFERROR(__xludf.DUMMYFUNCTION("IFERROR(FILTER($S$2:$S$230,$Q$2:$Q$230=""6th""),""Not a Spellcaster"")"),"Not a Spellcaster")</f>
        <v>Not a Spellcaster</v>
      </c>
      <c r="X43" s="484" t="str">
        <f>IFERROR(__xludf.DUMMYFUNCTION("iferror(FILTER($R$2:$R$230,$Q$2:$Q$230=""6th""),"""")"),"")</f>
        <v/>
      </c>
      <c r="Y43" s="483" t="str">
        <f>IFERROR(__xludf.DUMMYFUNCTION("IFERROR(FILTER($S$2:$S$230,$Q$2:$Q$230=""7th""),""Not a Spellcaster"")"),"Not a Spellcaster")</f>
        <v>Not a Spellcaster</v>
      </c>
      <c r="Z43" s="484" t="str">
        <f>IFERROR(__xludf.DUMMYFUNCTION("iferror(FILTER($R$2:$R$230,$Q$2:$Q$230=""7th""),"""")"),"")</f>
        <v/>
      </c>
      <c r="AA43" s="483" t="str">
        <f>IFERROR(__xludf.DUMMYFUNCTION("IFERROR(FILTER($S$2:$S$230,$Q$2:$Q$230=""8th""),""Not a Spellcaster"")"),"Not a Spellcaster")</f>
        <v>Not a Spellcaster</v>
      </c>
      <c r="AB43" s="484" t="str">
        <f>IFERROR(__xludf.DUMMYFUNCTION("iferror(FILTER($R$2:$R$230,$Q$2:$Q$230=""8th""),"""")"),"")</f>
        <v/>
      </c>
      <c r="AC43" s="483" t="str">
        <f>IFERROR(__xludf.DUMMYFUNCTION("IFERROR(FILTER($S$2:$S$230,$Q$2:$Q$230=""9th""),""Not a Spellcaster"")"),"Not a Spellcaster")</f>
        <v>Not a Spellcaster</v>
      </c>
      <c r="AD43" s="484" t="str">
        <f>IFERROR(__xludf.DUMMYFUNCTION("iferror(FILTER($R$2:$R$230,$Q$2:$Q$230=""9th""),"""")"),"")</f>
        <v/>
      </c>
      <c r="AE43" s="65"/>
    </row>
    <row r="44">
      <c r="A44" s="114" t="s">
        <v>37</v>
      </c>
      <c r="B44" s="186" t="s">
        <v>1236</v>
      </c>
      <c r="C44" s="481" t="s">
        <v>708</v>
      </c>
      <c r="D44" s="390"/>
      <c r="E44" s="114" t="s">
        <v>38</v>
      </c>
      <c r="F44" s="114" t="s">
        <v>1236</v>
      </c>
      <c r="G44" s="481" t="s">
        <v>1258</v>
      </c>
      <c r="H44" s="390"/>
      <c r="I44" s="472" t="s">
        <v>37</v>
      </c>
      <c r="J44" s="477"/>
      <c r="K44" s="473" t="s">
        <v>1235</v>
      </c>
      <c r="L44" s="390"/>
      <c r="M44" s="114" t="s">
        <v>35</v>
      </c>
      <c r="N44" s="186"/>
      <c r="O44" s="481" t="s">
        <v>474</v>
      </c>
      <c r="P44" s="65"/>
      <c r="Q44" s="186" t="str">
        <f t="shared" ref="Q44:S44" si="43">IFERROR(IFS($Q$1=$A$1,A44,$Q$1=$E$1,E44,$Q$1=$I$1,I44,$Q$1=$M$1,M44,$Q$1=$A$233,A276,$Q$1=$E$233,E276,$Q$1=$I$233,I276,$Q$1=$M$233,M276),"")</f>
        <v/>
      </c>
      <c r="R44" s="186" t="str">
        <f t="shared" si="43"/>
        <v/>
      </c>
      <c r="S44" s="482" t="str">
        <f t="shared" si="43"/>
        <v/>
      </c>
      <c r="T44" s="65"/>
      <c r="U44" s="483"/>
      <c r="V44" s="485"/>
      <c r="W44" s="483"/>
      <c r="X44" s="484"/>
      <c r="Y44" s="483"/>
      <c r="Z44" s="484"/>
      <c r="AA44" s="483"/>
      <c r="AB44" s="484"/>
      <c r="AC44" s="483"/>
      <c r="AD44" s="484"/>
      <c r="AE44" s="65"/>
    </row>
    <row r="45">
      <c r="A45" s="114" t="s">
        <v>37</v>
      </c>
      <c r="B45" s="186"/>
      <c r="C45" s="481" t="s">
        <v>720</v>
      </c>
      <c r="D45" s="390"/>
      <c r="E45" s="114" t="s">
        <v>38</v>
      </c>
      <c r="F45" s="114" t="s">
        <v>1236</v>
      </c>
      <c r="G45" s="481" t="s">
        <v>787</v>
      </c>
      <c r="H45" s="390"/>
      <c r="I45" s="114" t="s">
        <v>37</v>
      </c>
      <c r="J45" s="186"/>
      <c r="K45" s="481" t="s">
        <v>654</v>
      </c>
      <c r="L45" s="390"/>
      <c r="M45" s="114" t="s">
        <v>35</v>
      </c>
      <c r="N45" s="114" t="s">
        <v>1236</v>
      </c>
      <c r="O45" s="481" t="s">
        <v>480</v>
      </c>
      <c r="P45" s="65"/>
      <c r="Q45" s="186" t="str">
        <f t="shared" ref="Q45:S45" si="44">IFERROR(IFS($Q$1=$A$1,A45,$Q$1=$E$1,E45,$Q$1=$I$1,I45,$Q$1=$M$1,M45,$Q$1=$A$233,A277,$Q$1=$E$233,E277,$Q$1=$I$233,I277,$Q$1=$M$233,M277),"")</f>
        <v/>
      </c>
      <c r="R45" s="186" t="str">
        <f t="shared" si="44"/>
        <v/>
      </c>
      <c r="S45" s="482" t="str">
        <f t="shared" si="44"/>
        <v/>
      </c>
      <c r="T45" s="65"/>
      <c r="U45" s="483"/>
      <c r="V45" s="485"/>
      <c r="W45" s="483"/>
      <c r="X45" s="484"/>
      <c r="Y45" s="483"/>
      <c r="Z45" s="484"/>
      <c r="AA45" s="483"/>
      <c r="AB45" s="484"/>
      <c r="AC45" s="483"/>
      <c r="AD45" s="484"/>
      <c r="AE45" s="65"/>
    </row>
    <row r="46">
      <c r="A46" s="114" t="s">
        <v>37</v>
      </c>
      <c r="B46" s="114" t="s">
        <v>1236</v>
      </c>
      <c r="C46" s="481" t="s">
        <v>724</v>
      </c>
      <c r="D46" s="390"/>
      <c r="E46" s="114" t="s">
        <v>38</v>
      </c>
      <c r="F46" s="186"/>
      <c r="G46" s="481" t="s">
        <v>810</v>
      </c>
      <c r="H46" s="390"/>
      <c r="I46" s="114" t="s">
        <v>37</v>
      </c>
      <c r="J46" s="114" t="s">
        <v>1236</v>
      </c>
      <c r="K46" s="481" t="s">
        <v>1251</v>
      </c>
      <c r="L46" s="390"/>
      <c r="M46" s="114" t="s">
        <v>35</v>
      </c>
      <c r="N46" s="186"/>
      <c r="O46" s="481" t="s">
        <v>483</v>
      </c>
      <c r="P46" s="65"/>
      <c r="Q46" s="186" t="str">
        <f t="shared" ref="Q46:S46" si="45">IFERROR(IFS($Q$1=$A$1,A46,$Q$1=$E$1,E46,$Q$1=$I$1,I46,$Q$1=$M$1,M46,$Q$1=$A$233,A278,$Q$1=$E$233,E278,$Q$1=$I$233,I278,$Q$1=$M$233,M278),"")</f>
        <v/>
      </c>
      <c r="R46" s="186" t="str">
        <f t="shared" si="45"/>
        <v/>
      </c>
      <c r="S46" s="482" t="str">
        <f t="shared" si="45"/>
        <v/>
      </c>
      <c r="T46" s="65"/>
      <c r="U46" s="483"/>
      <c r="V46" s="485"/>
      <c r="W46" s="483"/>
      <c r="X46" s="484"/>
      <c r="Y46" s="483"/>
      <c r="Z46" s="484"/>
      <c r="AA46" s="483"/>
      <c r="AB46" s="484"/>
      <c r="AC46" s="483"/>
      <c r="AD46" s="484"/>
      <c r="AE46" s="65"/>
    </row>
    <row r="47">
      <c r="A47" s="114" t="s">
        <v>37</v>
      </c>
      <c r="B47" s="186"/>
      <c r="C47" s="481" t="s">
        <v>741</v>
      </c>
      <c r="D47" s="390"/>
      <c r="E47" s="114" t="s">
        <v>38</v>
      </c>
      <c r="F47" s="114" t="s">
        <v>1236</v>
      </c>
      <c r="G47" s="481" t="s">
        <v>846</v>
      </c>
      <c r="H47" s="390"/>
      <c r="I47" s="114" t="s">
        <v>37</v>
      </c>
      <c r="J47" s="114" t="s">
        <v>1236</v>
      </c>
      <c r="K47" s="481" t="s">
        <v>658</v>
      </c>
      <c r="L47" s="390"/>
      <c r="M47" s="114" t="s">
        <v>35</v>
      </c>
      <c r="N47" s="186"/>
      <c r="O47" s="481" t="s">
        <v>486</v>
      </c>
      <c r="P47" s="65"/>
      <c r="Q47" s="186" t="str">
        <f t="shared" ref="Q47:S47" si="46">IFERROR(IFS($Q$1=$A$1,A47,$Q$1=$E$1,E47,$Q$1=$I$1,I47,$Q$1=$M$1,M47,$Q$1=$A$233,A279,$Q$1=$E$233,E279,$Q$1=$I$233,I279,$Q$1=$M$233,M279),"")</f>
        <v/>
      </c>
      <c r="R47" s="186" t="str">
        <f t="shared" si="46"/>
        <v/>
      </c>
      <c r="S47" s="482" t="str">
        <f t="shared" si="46"/>
        <v/>
      </c>
      <c r="T47" s="65"/>
      <c r="U47" s="483"/>
      <c r="V47" s="485"/>
      <c r="W47" s="483"/>
      <c r="X47" s="484"/>
      <c r="Y47" s="483"/>
      <c r="Z47" s="484"/>
      <c r="AA47" s="483"/>
      <c r="AB47" s="484"/>
      <c r="AC47" s="483"/>
      <c r="AD47" s="484"/>
      <c r="AE47" s="65"/>
    </row>
    <row r="48">
      <c r="A48" s="114" t="s">
        <v>37</v>
      </c>
      <c r="B48" s="114"/>
      <c r="C48" s="481" t="s">
        <v>770</v>
      </c>
      <c r="D48" s="390"/>
      <c r="E48" s="486" t="s">
        <v>38</v>
      </c>
      <c r="F48" s="486" t="s">
        <v>1236</v>
      </c>
      <c r="G48" s="488" t="s">
        <v>1259</v>
      </c>
      <c r="H48" s="390"/>
      <c r="I48" s="114" t="s">
        <v>37</v>
      </c>
      <c r="J48" s="114" t="s">
        <v>1236</v>
      </c>
      <c r="K48" s="481" t="s">
        <v>660</v>
      </c>
      <c r="L48" s="390"/>
      <c r="M48" s="114" t="s">
        <v>35</v>
      </c>
      <c r="N48" s="186"/>
      <c r="O48" s="481" t="s">
        <v>490</v>
      </c>
      <c r="P48" s="65"/>
      <c r="Q48" s="186" t="str">
        <f t="shared" ref="Q48:S48" si="47">IFERROR(IFS($Q$1=$A$1,A48,$Q$1=$E$1,E48,$Q$1=$I$1,I48,$Q$1=$M$1,M48,$Q$1=$A$233,A280,$Q$1=$E$233,E280,$Q$1=$I$233,I280,$Q$1=$M$233,M280),"")</f>
        <v/>
      </c>
      <c r="R48" s="186" t="str">
        <f t="shared" si="47"/>
        <v/>
      </c>
      <c r="S48" s="482" t="str">
        <f t="shared" si="47"/>
        <v/>
      </c>
      <c r="T48" s="65"/>
      <c r="U48" s="483"/>
      <c r="V48" s="485"/>
      <c r="W48" s="483"/>
      <c r="X48" s="484"/>
      <c r="Y48" s="483"/>
      <c r="Z48" s="484"/>
      <c r="AA48" s="483"/>
      <c r="AB48" s="484"/>
      <c r="AC48" s="483"/>
      <c r="AD48" s="484"/>
      <c r="AE48" s="65"/>
    </row>
    <row r="49">
      <c r="A49" s="486" t="s">
        <v>37</v>
      </c>
      <c r="B49" s="486" t="s">
        <v>1236</v>
      </c>
      <c r="C49" s="488" t="s">
        <v>773</v>
      </c>
      <c r="D49" s="390"/>
      <c r="E49" s="472" t="s">
        <v>39</v>
      </c>
      <c r="F49" s="477"/>
      <c r="G49" s="473" t="s">
        <v>1235</v>
      </c>
      <c r="H49" s="390"/>
      <c r="I49" s="114" t="s">
        <v>37</v>
      </c>
      <c r="J49" s="114" t="s">
        <v>1236</v>
      </c>
      <c r="K49" s="481" t="s">
        <v>668</v>
      </c>
      <c r="L49" s="390"/>
      <c r="M49" s="486" t="s">
        <v>35</v>
      </c>
      <c r="N49" s="486" t="s">
        <v>1236</v>
      </c>
      <c r="O49" s="488" t="s">
        <v>1247</v>
      </c>
      <c r="P49" s="65"/>
      <c r="Q49" s="186" t="str">
        <f t="shared" ref="Q49:S49" si="48">IFERROR(IFS($Q$1=$A$1,A49,$Q$1=$E$1,E49,$Q$1=$I$1,I49,$Q$1=$M$1,M49,$Q$1=$A$233,A281,$Q$1=$E$233,E281,$Q$1=$I$233,I281,$Q$1=$M$233,M281),"")</f>
        <v/>
      </c>
      <c r="R49" s="186" t="str">
        <f t="shared" si="48"/>
        <v/>
      </c>
      <c r="S49" s="482" t="str">
        <f t="shared" si="48"/>
        <v/>
      </c>
      <c r="T49" s="65"/>
      <c r="U49" s="483"/>
      <c r="V49" s="485"/>
      <c r="W49" s="483"/>
      <c r="X49" s="484"/>
      <c r="Y49" s="483"/>
      <c r="Z49" s="484"/>
      <c r="AA49" s="483"/>
      <c r="AB49" s="484"/>
      <c r="AC49" s="483"/>
      <c r="AD49" s="484"/>
      <c r="AE49" s="65"/>
    </row>
    <row r="50">
      <c r="A50" s="114" t="s">
        <v>38</v>
      </c>
      <c r="B50" s="472"/>
      <c r="C50" s="473" t="s">
        <v>1235</v>
      </c>
      <c r="D50" s="390"/>
      <c r="E50" s="114" t="s">
        <v>39</v>
      </c>
      <c r="F50" s="114" t="s">
        <v>1236</v>
      </c>
      <c r="G50" s="481" t="s">
        <v>1260</v>
      </c>
      <c r="H50" s="390"/>
      <c r="I50" s="114" t="s">
        <v>37</v>
      </c>
      <c r="J50" s="186"/>
      <c r="K50" s="481" t="s">
        <v>678</v>
      </c>
      <c r="L50" s="390"/>
      <c r="M50" s="472" t="s">
        <v>36</v>
      </c>
      <c r="N50" s="477"/>
      <c r="O50" s="473" t="s">
        <v>1235</v>
      </c>
      <c r="P50" s="65"/>
      <c r="Q50" s="186" t="str">
        <f t="shared" ref="Q50:S50" si="49">IFERROR(IFS($Q$1=$A$1,A50,$Q$1=$E$1,E50,$Q$1=$I$1,I50,$Q$1=$M$1,M50,$Q$1=$A$233,A282,$Q$1=$E$233,E282,$Q$1=$I$233,I282,$Q$1=$M$233,M282),"")</f>
        <v/>
      </c>
      <c r="R50" s="186" t="str">
        <f t="shared" si="49"/>
        <v/>
      </c>
      <c r="S50" s="482" t="str">
        <f t="shared" si="49"/>
        <v/>
      </c>
      <c r="T50" s="65"/>
      <c r="U50" s="483"/>
      <c r="V50" s="485"/>
      <c r="W50" s="483"/>
      <c r="X50" s="484"/>
      <c r="Y50" s="483"/>
      <c r="Z50" s="484"/>
      <c r="AA50" s="483"/>
      <c r="AB50" s="484"/>
      <c r="AC50" s="483"/>
      <c r="AD50" s="484"/>
      <c r="AE50" s="65"/>
    </row>
    <row r="51">
      <c r="A51" s="114" t="s">
        <v>38</v>
      </c>
      <c r="B51" s="114" t="s">
        <v>1236</v>
      </c>
      <c r="C51" s="481" t="s">
        <v>787</v>
      </c>
      <c r="D51" s="390"/>
      <c r="E51" s="114" t="s">
        <v>39</v>
      </c>
      <c r="F51" s="114" t="s">
        <v>1236</v>
      </c>
      <c r="G51" s="481" t="s">
        <v>1261</v>
      </c>
      <c r="H51" s="390"/>
      <c r="I51" s="114" t="s">
        <v>37</v>
      </c>
      <c r="J51" s="186"/>
      <c r="K51" s="481" t="s">
        <v>680</v>
      </c>
      <c r="L51" s="390"/>
      <c r="M51" s="114" t="s">
        <v>36</v>
      </c>
      <c r="N51" s="114" t="s">
        <v>1236</v>
      </c>
      <c r="O51" s="481" t="s">
        <v>497</v>
      </c>
      <c r="P51" s="65"/>
      <c r="Q51" s="186" t="str">
        <f t="shared" ref="Q51:S51" si="50">IFERROR(IFS($Q$1=$A$1,A51,$Q$1=$E$1,E51,$Q$1=$I$1,I51,$Q$1=$M$1,M51,$Q$1=$A$233,A283,$Q$1=$E$233,E283,$Q$1=$I$233,I283,$Q$1=$M$233,M283),"")</f>
        <v/>
      </c>
      <c r="R51" s="186" t="str">
        <f t="shared" si="50"/>
        <v/>
      </c>
      <c r="S51" s="482" t="str">
        <f t="shared" si="50"/>
        <v/>
      </c>
      <c r="T51" s="65"/>
      <c r="U51" s="483"/>
      <c r="V51" s="485"/>
      <c r="W51" s="483"/>
      <c r="X51" s="484"/>
      <c r="Y51" s="483"/>
      <c r="Z51" s="484"/>
      <c r="AA51" s="483"/>
      <c r="AB51" s="484"/>
      <c r="AC51" s="483"/>
      <c r="AD51" s="484"/>
      <c r="AE51" s="65"/>
    </row>
    <row r="52">
      <c r="A52" s="114" t="s">
        <v>38</v>
      </c>
      <c r="B52" s="186"/>
      <c r="C52" s="481" t="s">
        <v>791</v>
      </c>
      <c r="D52" s="390"/>
      <c r="E52" s="114" t="s">
        <v>39</v>
      </c>
      <c r="F52" s="186"/>
      <c r="G52" s="481" t="s">
        <v>1262</v>
      </c>
      <c r="H52" s="390"/>
      <c r="I52" s="114" t="s">
        <v>37</v>
      </c>
      <c r="J52" s="186"/>
      <c r="K52" s="481" t="s">
        <v>682</v>
      </c>
      <c r="L52" s="390"/>
      <c r="M52" s="114" t="s">
        <v>36</v>
      </c>
      <c r="N52" s="186"/>
      <c r="O52" s="481" t="s">
        <v>503</v>
      </c>
      <c r="P52" s="65"/>
      <c r="Q52" s="186" t="str">
        <f t="shared" ref="Q52:S52" si="51">IFERROR(IFS($Q$1=$A$1,A52,$Q$1=$E$1,E52,$Q$1=$I$1,I52,$Q$1=$M$1,M52,$Q$1=$A$233,A284,$Q$1=$E$233,E284,$Q$1=$I$233,I284,$Q$1=$M$233,M284),"")</f>
        <v/>
      </c>
      <c r="R52" s="186" t="str">
        <f t="shared" si="51"/>
        <v/>
      </c>
      <c r="S52" s="482" t="str">
        <f t="shared" si="51"/>
        <v/>
      </c>
      <c r="T52" s="65"/>
      <c r="U52" s="483"/>
      <c r="V52" s="485"/>
      <c r="W52" s="483"/>
      <c r="X52" s="484"/>
      <c r="Y52" s="483"/>
      <c r="Z52" s="484"/>
      <c r="AA52" s="483"/>
      <c r="AB52" s="484"/>
      <c r="AC52" s="483"/>
      <c r="AD52" s="484"/>
      <c r="AE52" s="65"/>
    </row>
    <row r="53">
      <c r="A53" s="114" t="s">
        <v>38</v>
      </c>
      <c r="B53" s="186"/>
      <c r="C53" s="481" t="s">
        <v>812</v>
      </c>
      <c r="D53" s="390"/>
      <c r="E53" s="114" t="s">
        <v>39</v>
      </c>
      <c r="F53" s="114" t="s">
        <v>1236</v>
      </c>
      <c r="G53" s="481" t="s">
        <v>913</v>
      </c>
      <c r="H53" s="390"/>
      <c r="I53" s="114" t="s">
        <v>37</v>
      </c>
      <c r="J53" s="186"/>
      <c r="K53" s="481" t="s">
        <v>1263</v>
      </c>
      <c r="L53" s="390"/>
      <c r="M53" s="114" t="s">
        <v>36</v>
      </c>
      <c r="N53" s="186"/>
      <c r="O53" s="481" t="s">
        <v>507</v>
      </c>
      <c r="P53" s="65"/>
      <c r="Q53" s="186" t="str">
        <f t="shared" ref="Q53:S53" si="52">IFERROR(IFS($Q$1=$A$1,A53,$Q$1=$E$1,E53,$Q$1=$I$1,I53,$Q$1=$M$1,M53,$Q$1=$A$233,A285,$Q$1=$E$233,E285,$Q$1=$I$233,I285,$Q$1=$M$233,M285),"")</f>
        <v/>
      </c>
      <c r="R53" s="186" t="str">
        <f t="shared" si="52"/>
        <v/>
      </c>
      <c r="S53" s="482" t="str">
        <f t="shared" si="52"/>
        <v/>
      </c>
      <c r="T53" s="65"/>
      <c r="U53" s="483"/>
      <c r="V53" s="485"/>
      <c r="W53" s="483"/>
      <c r="X53" s="484"/>
      <c r="Y53" s="483"/>
      <c r="Z53" s="484"/>
      <c r="AA53" s="483"/>
      <c r="AB53" s="484"/>
      <c r="AC53" s="483"/>
      <c r="AD53" s="484"/>
      <c r="AE53" s="65"/>
    </row>
    <row r="54">
      <c r="A54" s="486" t="s">
        <v>38</v>
      </c>
      <c r="B54" s="487"/>
      <c r="C54" s="488" t="s">
        <v>837</v>
      </c>
      <c r="D54" s="390"/>
      <c r="E54" s="114" t="s">
        <v>39</v>
      </c>
      <c r="F54" s="186"/>
      <c r="G54" s="481" t="s">
        <v>926</v>
      </c>
      <c r="H54" s="390"/>
      <c r="I54" s="114" t="s">
        <v>37</v>
      </c>
      <c r="J54" s="186"/>
      <c r="K54" s="481" t="s">
        <v>700</v>
      </c>
      <c r="L54" s="390"/>
      <c r="M54" s="114" t="s">
        <v>36</v>
      </c>
      <c r="N54" s="186"/>
      <c r="O54" s="481" t="s">
        <v>513</v>
      </c>
      <c r="P54" s="65"/>
      <c r="Q54" s="186" t="str">
        <f t="shared" ref="Q54:S54" si="53">IFERROR(IFS($Q$1=$A$1,A54,$Q$1=$E$1,E54,$Q$1=$I$1,I54,$Q$1=$M$1,M54,$Q$1=$A$233,A286,$Q$1=$E$233,E286,$Q$1=$I$233,I286,$Q$1=$M$233,M286),"")</f>
        <v/>
      </c>
      <c r="R54" s="186" t="str">
        <f t="shared" si="53"/>
        <v/>
      </c>
      <c r="S54" s="482" t="str">
        <f t="shared" si="53"/>
        <v/>
      </c>
      <c r="T54" s="65"/>
      <c r="U54" s="483"/>
      <c r="V54" s="485"/>
      <c r="W54" s="483"/>
      <c r="X54" s="484"/>
      <c r="Y54" s="483"/>
      <c r="Z54" s="484"/>
      <c r="AA54" s="483"/>
      <c r="AB54" s="484"/>
      <c r="AC54" s="483"/>
      <c r="AD54" s="484"/>
      <c r="AE54" s="65"/>
    </row>
    <row r="55">
      <c r="A55" s="472" t="s">
        <v>39</v>
      </c>
      <c r="B55" s="477"/>
      <c r="C55" s="473" t="s">
        <v>1235</v>
      </c>
      <c r="D55" s="390"/>
      <c r="E55" s="486" t="s">
        <v>39</v>
      </c>
      <c r="F55" s="487"/>
      <c r="G55" s="488" t="s">
        <v>962</v>
      </c>
      <c r="H55" s="390"/>
      <c r="I55" s="114" t="s">
        <v>37</v>
      </c>
      <c r="J55" s="186"/>
      <c r="K55" s="481" t="s">
        <v>720</v>
      </c>
      <c r="L55" s="390"/>
      <c r="M55" s="114" t="s">
        <v>36</v>
      </c>
      <c r="N55" s="114" t="s">
        <v>1236</v>
      </c>
      <c r="O55" s="481" t="s">
        <v>516</v>
      </c>
      <c r="P55" s="65"/>
      <c r="Q55" s="186" t="str">
        <f t="shared" ref="Q55:S55" si="54">IFERROR(IFS($Q$1=$A$1,A55,$Q$1=$E$1,E55,$Q$1=$I$1,I55,$Q$1=$M$1,M55,$Q$1=$A$233,A287,$Q$1=$E$233,E287,$Q$1=$I$233,I287,$Q$1=$M$233,M287),"")</f>
        <v/>
      </c>
      <c r="R55" s="186" t="str">
        <f t="shared" si="54"/>
        <v/>
      </c>
      <c r="S55" s="482" t="str">
        <f t="shared" si="54"/>
        <v/>
      </c>
      <c r="T55" s="65"/>
      <c r="U55" s="483"/>
      <c r="V55" s="485"/>
      <c r="W55" s="483"/>
      <c r="X55" s="484"/>
      <c r="Y55" s="483"/>
      <c r="Z55" s="484"/>
      <c r="AA55" s="483"/>
      <c r="AB55" s="484"/>
      <c r="AC55" s="483"/>
      <c r="AD55" s="484"/>
      <c r="AE55" s="65"/>
    </row>
    <row r="56">
      <c r="A56" s="114" t="s">
        <v>39</v>
      </c>
      <c r="B56" s="186"/>
      <c r="C56" s="481" t="s">
        <v>903</v>
      </c>
      <c r="D56" s="390"/>
      <c r="E56" s="474" t="s">
        <v>990</v>
      </c>
      <c r="F56" s="475"/>
      <c r="G56" s="476" t="s">
        <v>1264</v>
      </c>
      <c r="H56" s="390"/>
      <c r="I56" s="114" t="s">
        <v>37</v>
      </c>
      <c r="J56" s="186"/>
      <c r="K56" s="481" t="s">
        <v>727</v>
      </c>
      <c r="L56" s="390"/>
      <c r="M56" s="114" t="s">
        <v>36</v>
      </c>
      <c r="N56" s="114" t="s">
        <v>1236</v>
      </c>
      <c r="O56" s="481" t="s">
        <v>1249</v>
      </c>
      <c r="P56" s="65"/>
      <c r="Q56" s="186" t="str">
        <f t="shared" ref="Q56:S56" si="55">IFERROR(IFS($Q$1=$A$1,A56,$Q$1=$E$1,E56,$Q$1=$I$1,I56,$Q$1=$M$1,M56,$Q$1=$A$233,A288,$Q$1=$E$233,E288,$Q$1=$I$233,I288,$Q$1=$M$233,M288),"")</f>
        <v/>
      </c>
      <c r="R56" s="186" t="str">
        <f t="shared" si="55"/>
        <v/>
      </c>
      <c r="S56" s="482" t="str">
        <f t="shared" si="55"/>
        <v/>
      </c>
      <c r="T56" s="65"/>
      <c r="U56" s="483"/>
      <c r="V56" s="485"/>
      <c r="W56" s="483"/>
      <c r="X56" s="484"/>
      <c r="Y56" s="483"/>
      <c r="Z56" s="484"/>
      <c r="AA56" s="483"/>
      <c r="AB56" s="484"/>
      <c r="AC56" s="483"/>
      <c r="AD56" s="484"/>
      <c r="AE56" s="65"/>
    </row>
    <row r="57">
      <c r="A57" s="114" t="s">
        <v>39</v>
      </c>
      <c r="B57" s="186"/>
      <c r="C57" s="481" t="s">
        <v>919</v>
      </c>
      <c r="D57" s="390"/>
      <c r="E57" s="474" t="s">
        <v>1089</v>
      </c>
      <c r="F57" s="475"/>
      <c r="G57" s="476" t="s">
        <v>1265</v>
      </c>
      <c r="H57" s="390"/>
      <c r="I57" s="114" t="s">
        <v>37</v>
      </c>
      <c r="J57" s="186"/>
      <c r="K57" s="481" t="s">
        <v>730</v>
      </c>
      <c r="L57" s="390"/>
      <c r="M57" s="114" t="s">
        <v>36</v>
      </c>
      <c r="N57" s="186"/>
      <c r="O57" s="481" t="s">
        <v>523</v>
      </c>
      <c r="P57" s="65"/>
      <c r="Q57" s="186" t="str">
        <f t="shared" ref="Q57:S57" si="56">IFERROR(IFS($Q$1=$A$1,A57,$Q$1=$E$1,E57,$Q$1=$I$1,I57,$Q$1=$M$1,M57,$Q$1=$A$233,A289,$Q$1=$E$233,E289,$Q$1=$I$233,I289,$Q$1=$M$233,M289),"")</f>
        <v/>
      </c>
      <c r="R57" s="186" t="str">
        <f t="shared" si="56"/>
        <v/>
      </c>
      <c r="S57" s="482" t="str">
        <f t="shared" si="56"/>
        <v/>
      </c>
      <c r="T57" s="65"/>
      <c r="U57" s="483"/>
      <c r="V57" s="485"/>
      <c r="W57" s="483"/>
      <c r="X57" s="484"/>
      <c r="Y57" s="483"/>
      <c r="Z57" s="484"/>
      <c r="AA57" s="483"/>
      <c r="AB57" s="484"/>
      <c r="AC57" s="483"/>
      <c r="AD57" s="484"/>
      <c r="AE57" s="65"/>
    </row>
    <row r="58">
      <c r="A58" s="114" t="s">
        <v>39</v>
      </c>
      <c r="B58" s="114" t="s">
        <v>1236</v>
      </c>
      <c r="C58" s="481" t="s">
        <v>937</v>
      </c>
      <c r="D58" s="390"/>
      <c r="E58" s="474" t="s">
        <v>1149</v>
      </c>
      <c r="F58" s="475"/>
      <c r="G58" s="476" t="s">
        <v>1266</v>
      </c>
      <c r="H58" s="390"/>
      <c r="I58" s="114" t="s">
        <v>37</v>
      </c>
      <c r="J58" s="114" t="s">
        <v>1236</v>
      </c>
      <c r="K58" s="481" t="s">
        <v>739</v>
      </c>
      <c r="L58" s="390"/>
      <c r="M58" s="114" t="s">
        <v>36</v>
      </c>
      <c r="N58" s="114" t="s">
        <v>1236</v>
      </c>
      <c r="O58" s="481" t="s">
        <v>1250</v>
      </c>
      <c r="P58" s="65"/>
      <c r="Q58" s="186" t="str">
        <f t="shared" ref="Q58:S58" si="57">IFERROR(IFS($Q$1=$A$1,A58,$Q$1=$E$1,E58,$Q$1=$I$1,I58,$Q$1=$M$1,M58,$Q$1=$A$233,A290,$Q$1=$E$233,E290,$Q$1=$I$233,I290,$Q$1=$M$233,M290),"")</f>
        <v/>
      </c>
      <c r="R58" s="186" t="str">
        <f t="shared" si="57"/>
        <v/>
      </c>
      <c r="S58" s="482" t="str">
        <f t="shared" si="57"/>
        <v/>
      </c>
      <c r="T58" s="65"/>
      <c r="U58" s="483"/>
      <c r="V58" s="485"/>
      <c r="W58" s="483"/>
      <c r="X58" s="484"/>
      <c r="Y58" s="483"/>
      <c r="Z58" s="484"/>
      <c r="AA58" s="483"/>
      <c r="AB58" s="484"/>
      <c r="AC58" s="483"/>
      <c r="AD58" s="484"/>
      <c r="AE58" s="65"/>
    </row>
    <row r="59">
      <c r="A59" s="114" t="s">
        <v>39</v>
      </c>
      <c r="B59" s="114" t="s">
        <v>1236</v>
      </c>
      <c r="C59" s="481" t="s">
        <v>950</v>
      </c>
      <c r="D59" s="390"/>
      <c r="E59" s="474" t="s">
        <v>1193</v>
      </c>
      <c r="F59" s="475"/>
      <c r="G59" s="476" t="s">
        <v>1267</v>
      </c>
      <c r="H59" s="390"/>
      <c r="I59" s="114" t="s">
        <v>37</v>
      </c>
      <c r="J59" s="186"/>
      <c r="K59" s="481" t="s">
        <v>741</v>
      </c>
      <c r="L59" s="390"/>
      <c r="M59" s="114" t="s">
        <v>36</v>
      </c>
      <c r="N59" s="114" t="s">
        <v>1236</v>
      </c>
      <c r="O59" s="481" t="s">
        <v>526</v>
      </c>
      <c r="P59" s="65"/>
      <c r="Q59" s="186" t="str">
        <f t="shared" ref="Q59:S59" si="58">IFERROR(IFS($Q$1=$A$1,A59,$Q$1=$E$1,E59,$Q$1=$I$1,I59,$Q$1=$M$1,M59,$Q$1=$A$233,A291,$Q$1=$E$233,E291,$Q$1=$I$233,I291,$Q$1=$M$233,M291),"")</f>
        <v/>
      </c>
      <c r="R59" s="186" t="str">
        <f t="shared" si="58"/>
        <v/>
      </c>
      <c r="S59" s="482" t="str">
        <f t="shared" si="58"/>
        <v/>
      </c>
      <c r="T59" s="65"/>
      <c r="U59" s="483"/>
      <c r="V59" s="485"/>
      <c r="W59" s="483"/>
      <c r="X59" s="484"/>
      <c r="Y59" s="483"/>
      <c r="Z59" s="484"/>
      <c r="AA59" s="483"/>
      <c r="AB59" s="484"/>
      <c r="AC59" s="483"/>
      <c r="AD59" s="484"/>
      <c r="AE59" s="65"/>
    </row>
    <row r="60">
      <c r="A60" s="114" t="s">
        <v>39</v>
      </c>
      <c r="B60" s="186"/>
      <c r="C60" s="481" t="s">
        <v>958</v>
      </c>
      <c r="D60" s="390"/>
      <c r="E60" s="286"/>
      <c r="F60" s="286"/>
      <c r="G60" s="390"/>
      <c r="H60" s="390"/>
      <c r="I60" s="114" t="s">
        <v>37</v>
      </c>
      <c r="J60" s="186"/>
      <c r="K60" s="481" t="s">
        <v>743</v>
      </c>
      <c r="L60" s="390"/>
      <c r="M60" s="114" t="s">
        <v>36</v>
      </c>
      <c r="N60" s="186"/>
      <c r="O60" s="481" t="s">
        <v>154</v>
      </c>
      <c r="P60" s="65"/>
      <c r="Q60" s="186" t="str">
        <f t="shared" ref="Q60:S60" si="59">IFERROR(IFS($Q$1=$A$1,A60,$Q$1=$E$1,E60,$Q$1=$I$1,I60,$Q$1=$M$1,M60,$Q$1=$A$233,A292,$Q$1=$E$233,E292,$Q$1=$I$233,I292,$Q$1=$M$233,M292),"")</f>
        <v/>
      </c>
      <c r="R60" s="186" t="str">
        <f t="shared" si="59"/>
        <v/>
      </c>
      <c r="S60" s="482" t="str">
        <f t="shared" si="59"/>
        <v/>
      </c>
      <c r="T60" s="65"/>
      <c r="U60" s="483"/>
      <c r="V60" s="485"/>
      <c r="W60" s="483"/>
      <c r="X60" s="484"/>
      <c r="Y60" s="483"/>
      <c r="Z60" s="484"/>
      <c r="AA60" s="483"/>
      <c r="AB60" s="484"/>
      <c r="AC60" s="483"/>
      <c r="AD60" s="484"/>
      <c r="AE60" s="65"/>
    </row>
    <row r="61">
      <c r="A61" s="114" t="s">
        <v>39</v>
      </c>
      <c r="B61" s="114" t="s">
        <v>1236</v>
      </c>
      <c r="C61" s="481" t="s">
        <v>971</v>
      </c>
      <c r="D61" s="390"/>
      <c r="E61" s="286"/>
      <c r="F61" s="286"/>
      <c r="G61" s="390"/>
      <c r="H61" s="390"/>
      <c r="I61" s="114" t="s">
        <v>37</v>
      </c>
      <c r="J61" s="186"/>
      <c r="K61" s="481" t="s">
        <v>746</v>
      </c>
      <c r="L61" s="390"/>
      <c r="M61" s="114" t="s">
        <v>36</v>
      </c>
      <c r="N61" s="114" t="s">
        <v>1236</v>
      </c>
      <c r="O61" s="481" t="s">
        <v>531</v>
      </c>
      <c r="P61" s="65"/>
      <c r="Q61" s="186" t="str">
        <f t="shared" ref="Q61:S61" si="60">IFERROR(IFS($Q$1=$A$1,A61,$Q$1=$E$1,E61,$Q$1=$I$1,I61,$Q$1=$M$1,M61,$Q$1=$A$233,A293,$Q$1=$E$233,E293,$Q$1=$I$233,I293,$Q$1=$M$233,M293),"")</f>
        <v/>
      </c>
      <c r="R61" s="186" t="str">
        <f t="shared" si="60"/>
        <v/>
      </c>
      <c r="S61" s="482" t="str">
        <f t="shared" si="60"/>
        <v/>
      </c>
      <c r="T61" s="65"/>
      <c r="U61" s="483"/>
      <c r="V61" s="485"/>
      <c r="W61" s="483"/>
      <c r="X61" s="484"/>
      <c r="Y61" s="483"/>
      <c r="Z61" s="484"/>
      <c r="AA61" s="483"/>
      <c r="AB61" s="484"/>
      <c r="AC61" s="483"/>
      <c r="AD61" s="484"/>
      <c r="AE61" s="65"/>
    </row>
    <row r="62">
      <c r="A62" s="486" t="s">
        <v>39</v>
      </c>
      <c r="B62" s="487"/>
      <c r="C62" s="488" t="s">
        <v>978</v>
      </c>
      <c r="D62" s="390"/>
      <c r="E62" s="286"/>
      <c r="F62" s="286"/>
      <c r="G62" s="390"/>
      <c r="H62" s="390"/>
      <c r="I62" s="114" t="s">
        <v>37</v>
      </c>
      <c r="J62" s="186"/>
      <c r="K62" s="481" t="s">
        <v>756</v>
      </c>
      <c r="L62" s="390"/>
      <c r="M62" s="114" t="s">
        <v>36</v>
      </c>
      <c r="N62" s="114" t="s">
        <v>1236</v>
      </c>
      <c r="O62" s="481" t="s">
        <v>534</v>
      </c>
      <c r="P62" s="65"/>
      <c r="Q62" s="186" t="str">
        <f t="shared" ref="Q62:S62" si="61">IFERROR(IFS($Q$1=$A$1,A62,$Q$1=$E$1,E62,$Q$1=$I$1,I62,$Q$1=$M$1,M62,$Q$1=$A$233,A294,$Q$1=$E$233,E294,$Q$1=$I$233,I294,$Q$1=$M$233,M294),"")</f>
        <v/>
      </c>
      <c r="R62" s="186" t="str">
        <f t="shared" si="61"/>
        <v/>
      </c>
      <c r="S62" s="482" t="str">
        <f t="shared" si="61"/>
        <v/>
      </c>
      <c r="T62" s="65"/>
      <c r="U62" s="483"/>
      <c r="V62" s="485"/>
      <c r="W62" s="483"/>
      <c r="X62" s="484"/>
      <c r="Y62" s="483"/>
      <c r="Z62" s="484"/>
      <c r="AA62" s="483"/>
      <c r="AB62" s="484"/>
      <c r="AC62" s="483"/>
      <c r="AD62" s="484"/>
      <c r="AE62" s="65"/>
    </row>
    <row r="63">
      <c r="A63" s="472" t="s">
        <v>990</v>
      </c>
      <c r="B63" s="472"/>
      <c r="C63" s="473" t="s">
        <v>1235</v>
      </c>
      <c r="D63" s="390"/>
      <c r="E63" s="286"/>
      <c r="F63" s="286"/>
      <c r="G63" s="390"/>
      <c r="H63" s="390"/>
      <c r="I63" s="114" t="s">
        <v>37</v>
      </c>
      <c r="J63" s="114" t="s">
        <v>1236</v>
      </c>
      <c r="K63" s="481" t="s">
        <v>762</v>
      </c>
      <c r="L63" s="390"/>
      <c r="M63" s="114" t="s">
        <v>36</v>
      </c>
      <c r="N63" s="114" t="s">
        <v>1236</v>
      </c>
      <c r="O63" s="481" t="s">
        <v>537</v>
      </c>
      <c r="P63" s="65"/>
      <c r="Q63" s="186" t="str">
        <f t="shared" ref="Q63:S63" si="62">IFERROR(IFS($Q$1=$A$1,A63,$Q$1=$E$1,E63,$Q$1=$I$1,I63,$Q$1=$M$1,M63,$Q$1=$A$233,A295,$Q$1=$E$233,E295,$Q$1=$I$233,I295,$Q$1=$M$233,M295),"")</f>
        <v/>
      </c>
      <c r="R63" s="186" t="str">
        <f t="shared" si="62"/>
        <v/>
      </c>
      <c r="S63" s="482" t="str">
        <f t="shared" si="62"/>
        <v/>
      </c>
      <c r="T63" s="65"/>
      <c r="U63" s="483"/>
      <c r="V63" s="485"/>
      <c r="W63" s="483"/>
      <c r="X63" s="484"/>
      <c r="Y63" s="483"/>
      <c r="Z63" s="484"/>
      <c r="AA63" s="483"/>
      <c r="AB63" s="484"/>
      <c r="AC63" s="483"/>
      <c r="AD63" s="484"/>
      <c r="AE63" s="65"/>
    </row>
    <row r="64">
      <c r="A64" s="114" t="s">
        <v>990</v>
      </c>
      <c r="B64" s="114" t="s">
        <v>1236</v>
      </c>
      <c r="C64" s="481" t="s">
        <v>1268</v>
      </c>
      <c r="D64" s="390"/>
      <c r="E64" s="286"/>
      <c r="F64" s="286"/>
      <c r="G64" s="390"/>
      <c r="H64" s="390"/>
      <c r="I64" s="114" t="s">
        <v>37</v>
      </c>
      <c r="J64" s="186"/>
      <c r="K64" s="481" t="s">
        <v>770</v>
      </c>
      <c r="L64" s="390"/>
      <c r="M64" s="114" t="s">
        <v>36</v>
      </c>
      <c r="N64" s="114" t="s">
        <v>1236</v>
      </c>
      <c r="O64" s="481" t="s">
        <v>551</v>
      </c>
      <c r="P64" s="65"/>
      <c r="Q64" s="186" t="str">
        <f t="shared" ref="Q64:S64" si="63">IFERROR(IFS($Q$1=$A$1,A64,$Q$1=$E$1,E64,$Q$1=$I$1,I64,$Q$1=$M$1,M64,$Q$1=$A$233,A296,$Q$1=$E$233,E296,$Q$1=$I$233,I296,$Q$1=$M$233,M296),"")</f>
        <v/>
      </c>
      <c r="R64" s="186" t="str">
        <f t="shared" si="63"/>
        <v/>
      </c>
      <c r="S64" s="482" t="str">
        <f t="shared" si="63"/>
        <v/>
      </c>
      <c r="T64" s="65"/>
      <c r="U64" s="483"/>
      <c r="V64" s="485"/>
      <c r="W64" s="483"/>
      <c r="X64" s="484"/>
      <c r="Y64" s="483"/>
      <c r="Z64" s="484"/>
      <c r="AA64" s="483"/>
      <c r="AB64" s="484"/>
      <c r="AC64" s="483"/>
      <c r="AD64" s="484"/>
      <c r="AE64" s="65"/>
    </row>
    <row r="65">
      <c r="A65" s="114" t="s">
        <v>990</v>
      </c>
      <c r="B65" s="186"/>
      <c r="C65" s="481" t="s">
        <v>996</v>
      </c>
      <c r="D65" s="390"/>
      <c r="E65" s="286"/>
      <c r="F65" s="286"/>
      <c r="G65" s="390"/>
      <c r="H65" s="390"/>
      <c r="I65" s="486" t="s">
        <v>37</v>
      </c>
      <c r="J65" s="487"/>
      <c r="K65" s="488" t="s">
        <v>778</v>
      </c>
      <c r="L65" s="390"/>
      <c r="M65" s="114" t="s">
        <v>36</v>
      </c>
      <c r="N65" s="186"/>
      <c r="O65" s="481" t="s">
        <v>555</v>
      </c>
      <c r="P65" s="65"/>
      <c r="Q65" s="186" t="str">
        <f t="shared" ref="Q65:S65" si="64">IFERROR(IFS($Q$1=$A$1,A65,$Q$1=$E$1,E65,$Q$1=$I$1,I65,$Q$1=$M$1,M65,$Q$1=$A$233,A297,$Q$1=$E$233,E297,$Q$1=$I$233,I297,$Q$1=$M$233,M297),"")</f>
        <v/>
      </c>
      <c r="R65" s="186" t="str">
        <f t="shared" si="64"/>
        <v/>
      </c>
      <c r="S65" s="482" t="str">
        <f t="shared" si="64"/>
        <v/>
      </c>
      <c r="T65" s="65"/>
      <c r="U65" s="483"/>
      <c r="V65" s="485"/>
      <c r="W65" s="483"/>
      <c r="X65" s="484"/>
      <c r="Y65" s="483"/>
      <c r="Z65" s="484"/>
      <c r="AA65" s="483"/>
      <c r="AB65" s="484"/>
      <c r="AC65" s="483"/>
      <c r="AD65" s="484"/>
      <c r="AE65" s="65"/>
    </row>
    <row r="66">
      <c r="A66" s="114" t="s">
        <v>990</v>
      </c>
      <c r="B66" s="114" t="s">
        <v>1236</v>
      </c>
      <c r="C66" s="481" t="s">
        <v>1000</v>
      </c>
      <c r="D66" s="390"/>
      <c r="E66" s="286"/>
      <c r="F66" s="286"/>
      <c r="G66" s="390"/>
      <c r="H66" s="390"/>
      <c r="I66" s="472" t="s">
        <v>38</v>
      </c>
      <c r="J66" s="477"/>
      <c r="K66" s="473" t="s">
        <v>1235</v>
      </c>
      <c r="L66" s="390"/>
      <c r="M66" s="114" t="s">
        <v>36</v>
      </c>
      <c r="N66" s="114" t="s">
        <v>1236</v>
      </c>
      <c r="O66" s="481" t="s">
        <v>559</v>
      </c>
      <c r="P66" s="65"/>
      <c r="Q66" s="186" t="str">
        <f t="shared" ref="Q66:S66" si="65">IFERROR(IFS($Q$1=$A$1,A66,$Q$1=$E$1,E66,$Q$1=$I$1,I66,$Q$1=$M$1,M66,$Q$1=$A$233,A298,$Q$1=$E$233,E298,$Q$1=$I$233,I298,$Q$1=$M$233,M298),"")</f>
        <v/>
      </c>
      <c r="R66" s="186" t="str">
        <f t="shared" si="65"/>
        <v/>
      </c>
      <c r="S66" s="482" t="str">
        <f t="shared" si="65"/>
        <v/>
      </c>
      <c r="T66" s="65"/>
      <c r="U66" s="483"/>
      <c r="V66" s="485"/>
      <c r="W66" s="483"/>
      <c r="X66" s="484"/>
      <c r="Y66" s="483"/>
      <c r="Z66" s="484"/>
      <c r="AA66" s="483"/>
      <c r="AB66" s="484"/>
      <c r="AC66" s="483"/>
      <c r="AD66" s="484"/>
      <c r="AE66" s="65"/>
    </row>
    <row r="67">
      <c r="A67" s="114" t="s">
        <v>990</v>
      </c>
      <c r="B67" s="186"/>
      <c r="C67" s="481" t="s">
        <v>1006</v>
      </c>
      <c r="D67" s="390"/>
      <c r="E67" s="286"/>
      <c r="F67" s="286"/>
      <c r="G67" s="390"/>
      <c r="H67" s="390"/>
      <c r="I67" s="114" t="s">
        <v>38</v>
      </c>
      <c r="J67" s="114" t="s">
        <v>1236</v>
      </c>
      <c r="K67" s="481" t="s">
        <v>1257</v>
      </c>
      <c r="L67" s="390"/>
      <c r="M67" s="114" t="s">
        <v>36</v>
      </c>
      <c r="N67" s="114" t="s">
        <v>1236</v>
      </c>
      <c r="O67" s="481" t="s">
        <v>567</v>
      </c>
      <c r="P67" s="65"/>
      <c r="Q67" s="186" t="str">
        <f t="shared" ref="Q67:S67" si="66">IFERROR(IFS($Q$1=$A$1,A67,$Q$1=$E$1,E67,$Q$1=$I$1,I67,$Q$1=$M$1,M67,$Q$1=$A$233,A299,$Q$1=$E$233,E299,$Q$1=$I$233,I299,$Q$1=$M$233,M299),"")</f>
        <v/>
      </c>
      <c r="R67" s="186" t="str">
        <f t="shared" si="66"/>
        <v/>
      </c>
      <c r="S67" s="482" t="str">
        <f t="shared" si="66"/>
        <v/>
      </c>
      <c r="T67" s="65"/>
      <c r="U67" s="483"/>
      <c r="V67" s="485"/>
      <c r="W67" s="483"/>
      <c r="X67" s="484"/>
      <c r="Y67" s="483"/>
      <c r="Z67" s="484"/>
      <c r="AA67" s="483"/>
      <c r="AB67" s="484"/>
      <c r="AC67" s="483"/>
      <c r="AD67" s="484"/>
      <c r="AE67" s="65"/>
    </row>
    <row r="68">
      <c r="A68" s="114" t="s">
        <v>990</v>
      </c>
      <c r="B68" s="114" t="s">
        <v>1236</v>
      </c>
      <c r="C68" s="481" t="s">
        <v>1017</v>
      </c>
      <c r="D68" s="390"/>
      <c r="E68" s="286"/>
      <c r="F68" s="286"/>
      <c r="G68" s="390"/>
      <c r="H68" s="390"/>
      <c r="I68" s="114" t="s">
        <v>38</v>
      </c>
      <c r="J68" s="114" t="s">
        <v>1236</v>
      </c>
      <c r="K68" s="481" t="s">
        <v>1258</v>
      </c>
      <c r="L68" s="390"/>
      <c r="M68" s="114" t="s">
        <v>36</v>
      </c>
      <c r="N68" s="114" t="s">
        <v>1236</v>
      </c>
      <c r="O68" s="481" t="s">
        <v>571</v>
      </c>
      <c r="P68" s="65"/>
      <c r="Q68" s="186" t="str">
        <f t="shared" ref="Q68:S68" si="67">IFERROR(IFS($Q$1=$A$1,A68,$Q$1=$E$1,E68,$Q$1=$I$1,I68,$Q$1=$M$1,M68,$Q$1=$A$233,A300,$Q$1=$E$233,E300,$Q$1=$I$233,I300,$Q$1=$M$233,M300),"")</f>
        <v/>
      </c>
      <c r="R68" s="186" t="str">
        <f t="shared" si="67"/>
        <v/>
      </c>
      <c r="S68" s="482" t="str">
        <f t="shared" si="67"/>
        <v/>
      </c>
      <c r="T68" s="65"/>
      <c r="U68" s="483"/>
      <c r="V68" s="485"/>
      <c r="W68" s="483"/>
      <c r="X68" s="484"/>
      <c r="Y68" s="483"/>
      <c r="Z68" s="484"/>
      <c r="AA68" s="483"/>
      <c r="AB68" s="484"/>
      <c r="AC68" s="483"/>
      <c r="AD68" s="484"/>
      <c r="AE68" s="65"/>
    </row>
    <row r="69">
      <c r="A69" s="114" t="s">
        <v>990</v>
      </c>
      <c r="B69" s="114" t="s">
        <v>1236</v>
      </c>
      <c r="C69" s="481" t="s">
        <v>1023</v>
      </c>
      <c r="D69" s="390"/>
      <c r="E69" s="286"/>
      <c r="F69" s="286"/>
      <c r="G69" s="390"/>
      <c r="H69" s="390"/>
      <c r="I69" s="114" t="s">
        <v>38</v>
      </c>
      <c r="J69" s="114" t="s">
        <v>1236</v>
      </c>
      <c r="K69" s="481" t="s">
        <v>787</v>
      </c>
      <c r="L69" s="390"/>
      <c r="M69" s="114" t="s">
        <v>36</v>
      </c>
      <c r="N69" s="186"/>
      <c r="O69" s="481" t="s">
        <v>574</v>
      </c>
      <c r="P69" s="65"/>
      <c r="Q69" s="186" t="str">
        <f t="shared" ref="Q69:S69" si="68">IFERROR(IFS($Q$1=$A$1,A69,$Q$1=$E$1,E69,$Q$1=$I$1,I69,$Q$1=$M$1,M69,$Q$1=$A$233,A301,$Q$1=$E$233,E301,$Q$1=$I$233,I301,$Q$1=$M$233,M301),"")</f>
        <v/>
      </c>
      <c r="R69" s="186" t="str">
        <f t="shared" si="68"/>
        <v/>
      </c>
      <c r="S69" s="482" t="str">
        <f t="shared" si="68"/>
        <v/>
      </c>
      <c r="T69" s="65"/>
      <c r="U69" s="483"/>
      <c r="V69" s="485"/>
      <c r="W69" s="483"/>
      <c r="X69" s="484"/>
      <c r="Y69" s="483"/>
      <c r="Z69" s="484"/>
      <c r="AA69" s="483"/>
      <c r="AB69" s="484"/>
      <c r="AC69" s="483"/>
      <c r="AD69" s="484"/>
      <c r="AE69" s="65"/>
    </row>
    <row r="70">
      <c r="A70" s="114" t="s">
        <v>990</v>
      </c>
      <c r="B70" s="186"/>
      <c r="C70" s="481" t="s">
        <v>1048</v>
      </c>
      <c r="D70" s="390"/>
      <c r="E70" s="286"/>
      <c r="F70" s="286"/>
      <c r="G70" s="390"/>
      <c r="H70" s="390"/>
      <c r="I70" s="114" t="s">
        <v>38</v>
      </c>
      <c r="J70" s="114" t="s">
        <v>1236</v>
      </c>
      <c r="K70" s="481" t="s">
        <v>806</v>
      </c>
      <c r="L70" s="390"/>
      <c r="M70" s="114" t="s">
        <v>36</v>
      </c>
      <c r="N70" s="114" t="s">
        <v>1236</v>
      </c>
      <c r="O70" s="481" t="s">
        <v>578</v>
      </c>
      <c r="P70" s="65"/>
      <c r="Q70" s="186" t="str">
        <f t="shared" ref="Q70:S70" si="69">IFERROR(IFS($Q$1=$A$1,A70,$Q$1=$E$1,E70,$Q$1=$I$1,I70,$Q$1=$M$1,M70,$Q$1=$A$233,A302,$Q$1=$E$233,E302,$Q$1=$I$233,I302,$Q$1=$M$233,M302),"")</f>
        <v/>
      </c>
      <c r="R70" s="186" t="str">
        <f t="shared" si="69"/>
        <v/>
      </c>
      <c r="S70" s="482" t="str">
        <f t="shared" si="69"/>
        <v/>
      </c>
      <c r="T70" s="65"/>
      <c r="U70" s="483"/>
      <c r="V70" s="485"/>
      <c r="W70" s="483"/>
      <c r="X70" s="484"/>
      <c r="Y70" s="483"/>
      <c r="Z70" s="484"/>
      <c r="AA70" s="483"/>
      <c r="AB70" s="484"/>
      <c r="AC70" s="483"/>
      <c r="AD70" s="484"/>
      <c r="AE70" s="65"/>
    </row>
    <row r="71">
      <c r="A71" s="486" t="s">
        <v>990</v>
      </c>
      <c r="B71" s="487"/>
      <c r="C71" s="488" t="s">
        <v>1071</v>
      </c>
      <c r="D71" s="390"/>
      <c r="E71" s="286"/>
      <c r="F71" s="286"/>
      <c r="G71" s="390"/>
      <c r="H71" s="390"/>
      <c r="I71" s="114" t="s">
        <v>38</v>
      </c>
      <c r="J71" s="186"/>
      <c r="K71" s="481" t="s">
        <v>810</v>
      </c>
      <c r="L71" s="390"/>
      <c r="M71" s="114" t="s">
        <v>36</v>
      </c>
      <c r="N71" s="114" t="s">
        <v>1236</v>
      </c>
      <c r="O71" s="481" t="s">
        <v>584</v>
      </c>
      <c r="P71" s="65"/>
      <c r="Q71" s="186" t="str">
        <f t="shared" ref="Q71:S71" si="70">IFERROR(IFS($Q$1=$A$1,A71,$Q$1=$E$1,E71,$Q$1=$I$1,I71,$Q$1=$M$1,M71,$Q$1=$A$233,A303,$Q$1=$E$233,E303,$Q$1=$I$233,I303,$Q$1=$M$233,M303),"")</f>
        <v/>
      </c>
      <c r="R71" s="186" t="str">
        <f t="shared" si="70"/>
        <v/>
      </c>
      <c r="S71" s="482" t="str">
        <f t="shared" si="70"/>
        <v/>
      </c>
      <c r="T71" s="65"/>
      <c r="U71" s="483"/>
      <c r="V71" s="485"/>
      <c r="W71" s="483"/>
      <c r="X71" s="484"/>
      <c r="Y71" s="483"/>
      <c r="Z71" s="484"/>
      <c r="AA71" s="483"/>
      <c r="AB71" s="484"/>
      <c r="AC71" s="483"/>
      <c r="AD71" s="484"/>
      <c r="AE71" s="65"/>
    </row>
    <row r="72">
      <c r="A72" s="472" t="s">
        <v>1089</v>
      </c>
      <c r="B72" s="477"/>
      <c r="C72" s="473" t="s">
        <v>1235</v>
      </c>
      <c r="D72" s="390"/>
      <c r="E72" s="286"/>
      <c r="F72" s="286"/>
      <c r="G72" s="390"/>
      <c r="H72" s="390"/>
      <c r="I72" s="114" t="s">
        <v>38</v>
      </c>
      <c r="J72" s="186"/>
      <c r="K72" s="481" t="s">
        <v>283</v>
      </c>
      <c r="L72" s="390"/>
      <c r="M72" s="114" t="s">
        <v>36</v>
      </c>
      <c r="N72" s="186"/>
      <c r="O72" s="481" t="s">
        <v>587</v>
      </c>
      <c r="P72" s="65"/>
      <c r="Q72" s="186" t="str">
        <f t="shared" ref="Q72:S72" si="71">IFERROR(IFS($Q$1=$A$1,A72,$Q$1=$E$1,E72,$Q$1=$I$1,I72,$Q$1=$M$1,M72,$Q$1=$A$233,A304,$Q$1=$E$233,E304,$Q$1=$I$233,I304,$Q$1=$M$233,M304),"")</f>
        <v/>
      </c>
      <c r="R72" s="186" t="str">
        <f t="shared" si="71"/>
        <v/>
      </c>
      <c r="S72" s="482" t="str">
        <f t="shared" si="71"/>
        <v/>
      </c>
      <c r="T72" s="65"/>
      <c r="U72" s="483"/>
      <c r="V72" s="485"/>
      <c r="W72" s="483"/>
      <c r="X72" s="484"/>
      <c r="Y72" s="483"/>
      <c r="Z72" s="484"/>
      <c r="AA72" s="483"/>
      <c r="AB72" s="484"/>
      <c r="AC72" s="483"/>
      <c r="AD72" s="484"/>
      <c r="AE72" s="65"/>
    </row>
    <row r="73">
      <c r="A73" s="114" t="s">
        <v>1089</v>
      </c>
      <c r="B73" s="186"/>
      <c r="C73" s="481" t="s">
        <v>1097</v>
      </c>
      <c r="D73" s="390"/>
      <c r="E73" s="286"/>
      <c r="F73" s="286"/>
      <c r="G73" s="390"/>
      <c r="H73" s="390"/>
      <c r="I73" s="114" t="s">
        <v>38</v>
      </c>
      <c r="J73" s="186"/>
      <c r="K73" s="481" t="s">
        <v>828</v>
      </c>
      <c r="L73" s="390"/>
      <c r="M73" s="114" t="s">
        <v>36</v>
      </c>
      <c r="N73" s="114" t="s">
        <v>1236</v>
      </c>
      <c r="O73" s="481" t="s">
        <v>590</v>
      </c>
      <c r="P73" s="65"/>
      <c r="Q73" s="186" t="str">
        <f t="shared" ref="Q73:S73" si="72">IFERROR(IFS($Q$1=$A$1,A73,$Q$1=$E$1,E73,$Q$1=$I$1,I73,$Q$1=$M$1,M73,$Q$1=$A$233,A305,$Q$1=$E$233,E305,$Q$1=$I$233,I305,$Q$1=$M$233,M305),"")</f>
        <v/>
      </c>
      <c r="R73" s="186" t="str">
        <f t="shared" si="72"/>
        <v/>
      </c>
      <c r="S73" s="482" t="str">
        <f t="shared" si="72"/>
        <v/>
      </c>
      <c r="T73" s="65"/>
      <c r="U73" s="483"/>
      <c r="V73" s="485"/>
      <c r="W73" s="483"/>
      <c r="X73" s="484"/>
      <c r="Y73" s="483"/>
      <c r="Z73" s="484"/>
      <c r="AA73" s="483"/>
      <c r="AB73" s="484"/>
      <c r="AC73" s="483"/>
      <c r="AD73" s="484"/>
      <c r="AE73" s="65"/>
    </row>
    <row r="74">
      <c r="A74" s="114" t="s">
        <v>1089</v>
      </c>
      <c r="B74" s="186"/>
      <c r="C74" s="481" t="s">
        <v>1101</v>
      </c>
      <c r="D74" s="390"/>
      <c r="E74" s="286"/>
      <c r="F74" s="286"/>
      <c r="G74" s="390"/>
      <c r="H74" s="390"/>
      <c r="I74" s="114" t="s">
        <v>38</v>
      </c>
      <c r="J74" s="186"/>
      <c r="K74" s="481" t="s">
        <v>835</v>
      </c>
      <c r="L74" s="390"/>
      <c r="M74" s="114" t="s">
        <v>36</v>
      </c>
      <c r="N74" s="186"/>
      <c r="O74" s="481" t="s">
        <v>593</v>
      </c>
      <c r="P74" s="65"/>
      <c r="Q74" s="186" t="str">
        <f t="shared" ref="Q74:S74" si="73">IFERROR(IFS($Q$1=$A$1,A74,$Q$1=$E$1,E74,$Q$1=$I$1,I74,$Q$1=$M$1,M74,$Q$1=$A$233,A306,$Q$1=$E$233,E306,$Q$1=$I$233,I306,$Q$1=$M$233,M306),"")</f>
        <v/>
      </c>
      <c r="R74" s="186" t="str">
        <f t="shared" si="73"/>
        <v/>
      </c>
      <c r="S74" s="482" t="str">
        <f t="shared" si="73"/>
        <v/>
      </c>
      <c r="T74" s="65"/>
      <c r="U74" s="483"/>
      <c r="V74" s="485"/>
      <c r="W74" s="483"/>
      <c r="X74" s="484"/>
      <c r="Y74" s="483"/>
      <c r="Z74" s="484"/>
      <c r="AA74" s="483"/>
      <c r="AB74" s="484"/>
      <c r="AC74" s="483"/>
      <c r="AD74" s="484"/>
      <c r="AE74" s="65"/>
    </row>
    <row r="75">
      <c r="A75" s="114" t="s">
        <v>1089</v>
      </c>
      <c r="B75" s="186"/>
      <c r="C75" s="481" t="s">
        <v>1105</v>
      </c>
      <c r="D75" s="390"/>
      <c r="E75" s="286"/>
      <c r="F75" s="286"/>
      <c r="G75" s="390"/>
      <c r="H75" s="390"/>
      <c r="I75" s="114" t="s">
        <v>38</v>
      </c>
      <c r="J75" s="114" t="s">
        <v>1236</v>
      </c>
      <c r="K75" s="481" t="s">
        <v>846</v>
      </c>
      <c r="L75" s="390"/>
      <c r="M75" s="114" t="s">
        <v>36</v>
      </c>
      <c r="N75" s="186"/>
      <c r="O75" s="481" t="s">
        <v>597</v>
      </c>
      <c r="P75" s="65"/>
      <c r="Q75" s="186" t="str">
        <f t="shared" ref="Q75:S75" si="74">IFERROR(IFS($Q$1=$A$1,A75,$Q$1=$E$1,E75,$Q$1=$I$1,I75,$Q$1=$M$1,M75,$Q$1=$A$233,A307,$Q$1=$E$233,E307,$Q$1=$I$233,I307,$Q$1=$M$233,M307),"")</f>
        <v/>
      </c>
      <c r="R75" s="186" t="str">
        <f t="shared" si="74"/>
        <v/>
      </c>
      <c r="S75" s="482" t="str">
        <f t="shared" si="74"/>
        <v/>
      </c>
      <c r="T75" s="65"/>
      <c r="U75" s="483"/>
      <c r="V75" s="485"/>
      <c r="W75" s="483"/>
      <c r="X75" s="484"/>
      <c r="Y75" s="483"/>
      <c r="Z75" s="484"/>
      <c r="AA75" s="483"/>
      <c r="AB75" s="484"/>
      <c r="AC75" s="483"/>
      <c r="AD75" s="484"/>
      <c r="AE75" s="65"/>
    </row>
    <row r="76">
      <c r="A76" s="486" t="s">
        <v>1089</v>
      </c>
      <c r="B76" s="487"/>
      <c r="C76" s="488" t="s">
        <v>1118</v>
      </c>
      <c r="D76" s="390"/>
      <c r="E76" s="286"/>
      <c r="F76" s="286"/>
      <c r="G76" s="390"/>
      <c r="H76" s="390"/>
      <c r="I76" s="486" t="s">
        <v>38</v>
      </c>
      <c r="J76" s="487"/>
      <c r="K76" s="488" t="s">
        <v>864</v>
      </c>
      <c r="L76" s="390"/>
      <c r="M76" s="114" t="s">
        <v>36</v>
      </c>
      <c r="N76" s="186"/>
      <c r="O76" s="481" t="s">
        <v>599</v>
      </c>
      <c r="P76" s="65"/>
      <c r="Q76" s="186" t="str">
        <f t="shared" ref="Q76:S76" si="75">IFERROR(IFS($Q$1=$A$1,A76,$Q$1=$E$1,E76,$Q$1=$I$1,I76,$Q$1=$M$1,M76,$Q$1=$A$233,A308,$Q$1=$E$233,E308,$Q$1=$I$233,I308,$Q$1=$M$233,M308),"")</f>
        <v/>
      </c>
      <c r="R76" s="186" t="str">
        <f t="shared" si="75"/>
        <v/>
      </c>
      <c r="S76" s="482" t="str">
        <f t="shared" si="75"/>
        <v/>
      </c>
      <c r="T76" s="65"/>
      <c r="U76" s="483"/>
      <c r="V76" s="485"/>
      <c r="W76" s="483"/>
      <c r="X76" s="484"/>
      <c r="Y76" s="483"/>
      <c r="Z76" s="484"/>
      <c r="AA76" s="483"/>
      <c r="AB76" s="484"/>
      <c r="AC76" s="483"/>
      <c r="AD76" s="484"/>
      <c r="AE76" s="65"/>
    </row>
    <row r="77">
      <c r="A77" s="114" t="s">
        <v>1149</v>
      </c>
      <c r="B77" s="186"/>
      <c r="C77" s="481" t="s">
        <v>1235</v>
      </c>
      <c r="D77" s="390"/>
      <c r="E77" s="286"/>
      <c r="F77" s="286"/>
      <c r="G77" s="390"/>
      <c r="H77" s="390"/>
      <c r="I77" s="472" t="s">
        <v>39</v>
      </c>
      <c r="J77" s="477"/>
      <c r="K77" s="473" t="s">
        <v>1235</v>
      </c>
      <c r="L77" s="390"/>
      <c r="M77" s="114" t="s">
        <v>36</v>
      </c>
      <c r="N77" s="186"/>
      <c r="O77" s="481" t="s">
        <v>605</v>
      </c>
      <c r="P77" s="65"/>
      <c r="Q77" s="186" t="str">
        <f t="shared" ref="Q77:S77" si="76">IFERROR(IFS($Q$1=$A$1,A77,$Q$1=$E$1,E77,$Q$1=$I$1,I77,$Q$1=$M$1,M77,$Q$1=$A$233,A309,$Q$1=$E$233,E309,$Q$1=$I$233,I309,$Q$1=$M$233,M309),"")</f>
        <v/>
      </c>
      <c r="R77" s="186" t="str">
        <f t="shared" si="76"/>
        <v/>
      </c>
      <c r="S77" s="482" t="str">
        <f t="shared" si="76"/>
        <v/>
      </c>
      <c r="T77" s="65"/>
      <c r="U77" s="483"/>
      <c r="V77" s="485"/>
      <c r="W77" s="483"/>
      <c r="X77" s="484"/>
      <c r="Y77" s="483"/>
      <c r="Z77" s="484"/>
      <c r="AA77" s="483"/>
      <c r="AB77" s="484"/>
      <c r="AC77" s="483"/>
      <c r="AD77" s="484"/>
      <c r="AE77" s="65"/>
    </row>
    <row r="78">
      <c r="A78" s="114" t="s">
        <v>1149</v>
      </c>
      <c r="B78" s="186"/>
      <c r="C78" s="481" t="s">
        <v>1165</v>
      </c>
      <c r="D78" s="390"/>
      <c r="E78" s="286"/>
      <c r="F78" s="286"/>
      <c r="G78" s="390"/>
      <c r="H78" s="390"/>
      <c r="I78" s="114" t="s">
        <v>39</v>
      </c>
      <c r="J78" s="186"/>
      <c r="K78" s="481" t="s">
        <v>890</v>
      </c>
      <c r="L78" s="390"/>
      <c r="M78" s="114" t="s">
        <v>36</v>
      </c>
      <c r="N78" s="114" t="s">
        <v>1236</v>
      </c>
      <c r="O78" s="481" t="s">
        <v>1269</v>
      </c>
      <c r="P78" s="65"/>
      <c r="Q78" s="186" t="str">
        <f t="shared" ref="Q78:S78" si="77">IFERROR(IFS($Q$1=$A$1,A78,$Q$1=$E$1,E78,$Q$1=$I$1,I78,$Q$1=$M$1,M78,$Q$1=$A$233,A310,$Q$1=$E$233,E310,$Q$1=$I$233,I310,$Q$1=$M$233,M310),"")</f>
        <v/>
      </c>
      <c r="R78" s="186" t="str">
        <f t="shared" si="77"/>
        <v/>
      </c>
      <c r="S78" s="482" t="str">
        <f t="shared" si="77"/>
        <v/>
      </c>
      <c r="T78" s="65"/>
      <c r="U78" s="483"/>
      <c r="V78" s="485"/>
      <c r="W78" s="483"/>
      <c r="X78" s="484"/>
      <c r="Y78" s="483"/>
      <c r="Z78" s="484"/>
      <c r="AA78" s="483"/>
      <c r="AB78" s="484"/>
      <c r="AC78" s="483"/>
      <c r="AD78" s="484"/>
      <c r="AE78" s="65"/>
    </row>
    <row r="79">
      <c r="A79" s="114" t="s">
        <v>1149</v>
      </c>
      <c r="B79" s="114" t="s">
        <v>1236</v>
      </c>
      <c r="C79" s="481" t="s">
        <v>1167</v>
      </c>
      <c r="D79" s="390"/>
      <c r="E79" s="286"/>
      <c r="F79" s="286"/>
      <c r="G79" s="390"/>
      <c r="H79" s="390"/>
      <c r="I79" s="114" t="s">
        <v>39</v>
      </c>
      <c r="J79" s="186"/>
      <c r="K79" s="481" t="s">
        <v>905</v>
      </c>
      <c r="L79" s="390"/>
      <c r="M79" s="114" t="s">
        <v>36</v>
      </c>
      <c r="N79" s="114" t="s">
        <v>1236</v>
      </c>
      <c r="O79" s="481" t="s">
        <v>616</v>
      </c>
      <c r="P79" s="65"/>
      <c r="Q79" s="186" t="str">
        <f t="shared" ref="Q79:S79" si="78">IFERROR(IFS($Q$1=$A$1,A79,$Q$1=$E$1,E79,$Q$1=$I$1,I79,$Q$1=$M$1,M79,$Q$1=$A$233,A311,$Q$1=$E$233,E311,$Q$1=$I$233,I311,$Q$1=$M$233,M311),"")</f>
        <v/>
      </c>
      <c r="R79" s="186" t="str">
        <f t="shared" si="78"/>
        <v/>
      </c>
      <c r="S79" s="482" t="str">
        <f t="shared" si="78"/>
        <v/>
      </c>
      <c r="T79" s="65"/>
      <c r="U79" s="483"/>
      <c r="V79" s="485"/>
      <c r="W79" s="483"/>
      <c r="X79" s="484"/>
      <c r="Y79" s="483"/>
      <c r="Z79" s="484"/>
      <c r="AA79" s="483"/>
      <c r="AB79" s="484"/>
      <c r="AC79" s="483"/>
      <c r="AD79" s="484"/>
      <c r="AE79" s="65"/>
    </row>
    <row r="80">
      <c r="A80" s="114" t="s">
        <v>1149</v>
      </c>
      <c r="B80" s="186"/>
      <c r="C80" s="481" t="s">
        <v>1173</v>
      </c>
      <c r="D80" s="390"/>
      <c r="E80" s="286"/>
      <c r="F80" s="286"/>
      <c r="G80" s="390"/>
      <c r="H80" s="390"/>
      <c r="I80" s="114" t="s">
        <v>39</v>
      </c>
      <c r="J80" s="114" t="s">
        <v>1236</v>
      </c>
      <c r="K80" s="481" t="s">
        <v>913</v>
      </c>
      <c r="L80" s="390"/>
      <c r="M80" s="114" t="s">
        <v>36</v>
      </c>
      <c r="N80" s="186"/>
      <c r="O80" s="481" t="s">
        <v>618</v>
      </c>
      <c r="P80" s="65"/>
      <c r="Q80" s="186" t="str">
        <f t="shared" ref="Q80:S80" si="79">IFERROR(IFS($Q$1=$A$1,A80,$Q$1=$E$1,E80,$Q$1=$I$1,I80,$Q$1=$M$1,M80,$Q$1=$A$233,A312,$Q$1=$E$233,E312,$Q$1=$I$233,I312,$Q$1=$M$233,M312),"")</f>
        <v/>
      </c>
      <c r="R80" s="186" t="str">
        <f t="shared" si="79"/>
        <v/>
      </c>
      <c r="S80" s="482" t="str">
        <f t="shared" si="79"/>
        <v/>
      </c>
      <c r="T80" s="65"/>
      <c r="U80" s="483"/>
      <c r="V80" s="485"/>
      <c r="W80" s="483"/>
      <c r="X80" s="484"/>
      <c r="Y80" s="483"/>
      <c r="Z80" s="484"/>
      <c r="AA80" s="483"/>
      <c r="AB80" s="484"/>
      <c r="AC80" s="483"/>
      <c r="AD80" s="484"/>
      <c r="AE80" s="65"/>
    </row>
    <row r="81">
      <c r="A81" s="114" t="s">
        <v>1149</v>
      </c>
      <c r="B81" s="186"/>
      <c r="C81" s="481" t="s">
        <v>1176</v>
      </c>
      <c r="D81" s="390"/>
      <c r="E81" s="286"/>
      <c r="F81" s="286"/>
      <c r="G81" s="390"/>
      <c r="H81" s="390"/>
      <c r="I81" s="114" t="s">
        <v>39</v>
      </c>
      <c r="J81" s="186"/>
      <c r="K81" s="481" t="s">
        <v>922</v>
      </c>
      <c r="L81" s="390"/>
      <c r="M81" s="114" t="s">
        <v>36</v>
      </c>
      <c r="N81" s="186"/>
      <c r="O81" s="481" t="s">
        <v>621</v>
      </c>
      <c r="P81" s="65"/>
      <c r="Q81" s="186" t="str">
        <f t="shared" ref="Q81:S81" si="80">IFERROR(IFS($Q$1=$A$1,A81,$Q$1=$E$1,E81,$Q$1=$I$1,I81,$Q$1=$M$1,M81,$Q$1=$A$233,A313,$Q$1=$E$233,E313,$Q$1=$I$233,I313,$Q$1=$M$233,M313),"")</f>
        <v/>
      </c>
      <c r="R81" s="186" t="str">
        <f t="shared" si="80"/>
        <v/>
      </c>
      <c r="S81" s="482" t="str">
        <f t="shared" si="80"/>
        <v/>
      </c>
      <c r="T81" s="65"/>
      <c r="U81" s="483"/>
      <c r="V81" s="485"/>
      <c r="W81" s="483"/>
      <c r="X81" s="484"/>
      <c r="Y81" s="483"/>
      <c r="Z81" s="484"/>
      <c r="AA81" s="483"/>
      <c r="AB81" s="484"/>
      <c r="AC81" s="483"/>
      <c r="AD81" s="484"/>
      <c r="AE81" s="65"/>
    </row>
    <row r="82">
      <c r="A82" s="486" t="s">
        <v>1149</v>
      </c>
      <c r="B82" s="487"/>
      <c r="C82" s="488" t="s">
        <v>1187</v>
      </c>
      <c r="D82" s="390"/>
      <c r="E82" s="286"/>
      <c r="F82" s="286"/>
      <c r="G82" s="390"/>
      <c r="H82" s="390"/>
      <c r="I82" s="114" t="s">
        <v>39</v>
      </c>
      <c r="J82" s="186"/>
      <c r="K82" s="481" t="s">
        <v>926</v>
      </c>
      <c r="L82" s="390"/>
      <c r="M82" s="114" t="s">
        <v>36</v>
      </c>
      <c r="N82" s="186"/>
      <c r="O82" s="481" t="s">
        <v>624</v>
      </c>
      <c r="P82" s="65"/>
      <c r="Q82" s="186" t="str">
        <f t="shared" ref="Q82:S82" si="81">IFERROR(IFS($Q$1=$A$1,A82,$Q$1=$E$1,E82,$Q$1=$I$1,I82,$Q$1=$M$1,M82,$Q$1=$A$233,A314,$Q$1=$E$233,E314,$Q$1=$I$233,I314,$Q$1=$M$233,M314),"")</f>
        <v/>
      </c>
      <c r="R82" s="186" t="str">
        <f t="shared" si="81"/>
        <v/>
      </c>
      <c r="S82" s="482" t="str">
        <f t="shared" si="81"/>
        <v/>
      </c>
      <c r="T82" s="65"/>
      <c r="U82" s="483"/>
      <c r="V82" s="485"/>
      <c r="W82" s="483"/>
      <c r="X82" s="484"/>
      <c r="Y82" s="483"/>
      <c r="Z82" s="484"/>
      <c r="AA82" s="483"/>
      <c r="AB82" s="484"/>
      <c r="AC82" s="483"/>
      <c r="AD82" s="484"/>
      <c r="AE82" s="65"/>
    </row>
    <row r="83">
      <c r="A83" s="114" t="s">
        <v>1193</v>
      </c>
      <c r="B83" s="186"/>
      <c r="C83" s="481" t="s">
        <v>1235</v>
      </c>
      <c r="D83" s="390"/>
      <c r="E83" s="286"/>
      <c r="F83" s="286"/>
      <c r="G83" s="390"/>
      <c r="H83" s="390"/>
      <c r="I83" s="114" t="s">
        <v>39</v>
      </c>
      <c r="J83" s="186"/>
      <c r="K83" s="481" t="s">
        <v>930</v>
      </c>
      <c r="L83" s="390"/>
      <c r="M83" s="114" t="s">
        <v>36</v>
      </c>
      <c r="N83" s="186"/>
      <c r="O83" s="481" t="s">
        <v>627</v>
      </c>
      <c r="P83" s="65"/>
      <c r="Q83" s="186" t="str">
        <f t="shared" ref="Q83:S83" si="82">IFERROR(IFS($Q$1=$A$1,A83,$Q$1=$E$1,E83,$Q$1=$I$1,I83,$Q$1=$M$1,M83,$Q$1=$A$233,A315,$Q$1=$E$233,E315,$Q$1=$I$233,I315,$Q$1=$M$233,M315),"")</f>
        <v/>
      </c>
      <c r="R83" s="186" t="str">
        <f t="shared" si="82"/>
        <v/>
      </c>
      <c r="S83" s="482" t="str">
        <f t="shared" si="82"/>
        <v/>
      </c>
      <c r="T83" s="65"/>
      <c r="U83" s="483"/>
      <c r="V83" s="485"/>
      <c r="W83" s="483"/>
      <c r="X83" s="484"/>
      <c r="Y83" s="483"/>
      <c r="Z83" s="484"/>
      <c r="AA83" s="483"/>
      <c r="AB83" s="484"/>
      <c r="AC83" s="483"/>
      <c r="AD83" s="484"/>
      <c r="AE83" s="65"/>
    </row>
    <row r="84">
      <c r="A84" s="114" t="s">
        <v>1193</v>
      </c>
      <c r="B84" s="186"/>
      <c r="C84" s="481" t="s">
        <v>1192</v>
      </c>
      <c r="D84" s="390"/>
      <c r="E84" s="286"/>
      <c r="F84" s="286"/>
      <c r="G84" s="390"/>
      <c r="H84" s="390"/>
      <c r="I84" s="114" t="s">
        <v>39</v>
      </c>
      <c r="J84" s="186"/>
      <c r="K84" s="481" t="s">
        <v>933</v>
      </c>
      <c r="L84" s="390"/>
      <c r="M84" s="114" t="s">
        <v>36</v>
      </c>
      <c r="N84" s="114" t="s">
        <v>1236</v>
      </c>
      <c r="O84" s="481" t="s">
        <v>632</v>
      </c>
      <c r="P84" s="65"/>
      <c r="Q84" s="186" t="str">
        <f t="shared" ref="Q84:S84" si="83">IFERROR(IFS($Q$1=$A$1,A84,$Q$1=$E$1,E84,$Q$1=$I$1,I84,$Q$1=$M$1,M84,$Q$1=$A$233,A316,$Q$1=$E$233,E316,$Q$1=$I$233,I316,$Q$1=$M$233,M316),"")</f>
        <v/>
      </c>
      <c r="R84" s="186" t="str">
        <f t="shared" si="83"/>
        <v/>
      </c>
      <c r="S84" s="482" t="str">
        <f t="shared" si="83"/>
        <v/>
      </c>
      <c r="T84" s="65"/>
      <c r="U84" s="483"/>
      <c r="V84" s="485"/>
      <c r="W84" s="483"/>
      <c r="X84" s="484"/>
      <c r="Y84" s="483"/>
      <c r="Z84" s="484"/>
      <c r="AA84" s="483"/>
      <c r="AB84" s="484"/>
      <c r="AC84" s="483"/>
      <c r="AD84" s="484"/>
      <c r="AE84" s="65"/>
    </row>
    <row r="85">
      <c r="A85" s="114" t="s">
        <v>1193</v>
      </c>
      <c r="B85" s="186"/>
      <c r="C85" s="481" t="s">
        <v>1196</v>
      </c>
      <c r="D85" s="390"/>
      <c r="E85" s="286"/>
      <c r="F85" s="286"/>
      <c r="G85" s="390"/>
      <c r="H85" s="390"/>
      <c r="I85" s="114" t="s">
        <v>39</v>
      </c>
      <c r="J85" s="114" t="s">
        <v>1236</v>
      </c>
      <c r="K85" s="481" t="s">
        <v>940</v>
      </c>
      <c r="L85" s="390"/>
      <c r="M85" s="114" t="s">
        <v>36</v>
      </c>
      <c r="N85" s="114" t="s">
        <v>1236</v>
      </c>
      <c r="O85" s="481" t="s">
        <v>642</v>
      </c>
      <c r="P85" s="65"/>
      <c r="Q85" s="186" t="str">
        <f t="shared" ref="Q85:S85" si="84">IFERROR(IFS($Q$1=$A$1,A85,$Q$1=$E$1,E85,$Q$1=$I$1,I85,$Q$1=$M$1,M85,$Q$1=$A$233,A317,$Q$1=$E$233,E317,$Q$1=$I$233,I317,$Q$1=$M$233,M317),"")</f>
        <v/>
      </c>
      <c r="R85" s="186" t="str">
        <f t="shared" si="84"/>
        <v/>
      </c>
      <c r="S85" s="482" t="str">
        <f t="shared" si="84"/>
        <v/>
      </c>
      <c r="T85" s="65"/>
      <c r="U85" s="483"/>
      <c r="V85" s="485"/>
      <c r="W85" s="483"/>
      <c r="X85" s="484"/>
      <c r="Y85" s="483"/>
      <c r="Z85" s="484"/>
      <c r="AA85" s="483"/>
      <c r="AB85" s="484"/>
      <c r="AC85" s="483"/>
      <c r="AD85" s="484"/>
      <c r="AE85" s="65"/>
    </row>
    <row r="86">
      <c r="A86" s="114" t="s">
        <v>1193</v>
      </c>
      <c r="B86" s="114" t="s">
        <v>1236</v>
      </c>
      <c r="C86" s="481" t="s">
        <v>1199</v>
      </c>
      <c r="D86" s="390"/>
      <c r="E86" s="286"/>
      <c r="F86" s="286"/>
      <c r="G86" s="390"/>
      <c r="H86" s="390"/>
      <c r="I86" s="114" t="s">
        <v>39</v>
      </c>
      <c r="J86" s="186"/>
      <c r="K86" s="481" t="s">
        <v>944</v>
      </c>
      <c r="L86" s="390"/>
      <c r="M86" s="486" t="s">
        <v>36</v>
      </c>
      <c r="N86" s="486" t="s">
        <v>1236</v>
      </c>
      <c r="O86" s="488" t="s">
        <v>649</v>
      </c>
      <c r="P86" s="65"/>
      <c r="Q86" s="186" t="str">
        <f t="shared" ref="Q86:S86" si="85">IFERROR(IFS($Q$1=$A$1,A86,$Q$1=$E$1,E86,$Q$1=$I$1,I86,$Q$1=$M$1,M86,$Q$1=$A$233,A318,$Q$1=$E$233,E318,$Q$1=$I$233,I318,$Q$1=$M$233,M318),"")</f>
        <v/>
      </c>
      <c r="R86" s="186" t="str">
        <f t="shared" si="85"/>
        <v/>
      </c>
      <c r="S86" s="482" t="str">
        <f t="shared" si="85"/>
        <v/>
      </c>
      <c r="T86" s="65"/>
      <c r="U86" s="483"/>
      <c r="V86" s="485"/>
      <c r="W86" s="483"/>
      <c r="X86" s="484"/>
      <c r="Y86" s="483"/>
      <c r="Z86" s="484"/>
      <c r="AA86" s="483"/>
      <c r="AB86" s="484"/>
      <c r="AC86" s="483"/>
      <c r="AD86" s="484"/>
      <c r="AE86" s="65"/>
    </row>
    <row r="87">
      <c r="A87" s="114" t="s">
        <v>1193</v>
      </c>
      <c r="B87" s="186"/>
      <c r="C87" s="481" t="s">
        <v>1202</v>
      </c>
      <c r="D87" s="390"/>
      <c r="E87" s="286"/>
      <c r="F87" s="286"/>
      <c r="G87" s="390"/>
      <c r="H87" s="390"/>
      <c r="I87" s="114" t="s">
        <v>39</v>
      </c>
      <c r="J87" s="186"/>
      <c r="K87" s="481" t="s">
        <v>947</v>
      </c>
      <c r="L87" s="390"/>
      <c r="M87" s="472" t="s">
        <v>37</v>
      </c>
      <c r="N87" s="477"/>
      <c r="O87" s="473" t="s">
        <v>1235</v>
      </c>
      <c r="P87" s="65"/>
      <c r="Q87" s="186" t="str">
        <f t="shared" ref="Q87:S87" si="86">IFERROR(IFS($Q$1=$A$1,A87,$Q$1=$E$1,E87,$Q$1=$I$1,I87,$Q$1=$M$1,M87,$Q$1=$A$233,A319,$Q$1=$E$233,E319,$Q$1=$I$233,I319,$Q$1=$M$233,M319),"")</f>
        <v/>
      </c>
      <c r="R87" s="186" t="str">
        <f t="shared" si="86"/>
        <v/>
      </c>
      <c r="S87" s="482" t="str">
        <f t="shared" si="86"/>
        <v/>
      </c>
      <c r="T87" s="65"/>
      <c r="U87" s="483"/>
      <c r="V87" s="485"/>
      <c r="W87" s="483"/>
      <c r="X87" s="484"/>
      <c r="Y87" s="483"/>
      <c r="Z87" s="484"/>
      <c r="AA87" s="483"/>
      <c r="AB87" s="484"/>
      <c r="AC87" s="483"/>
      <c r="AD87" s="484"/>
      <c r="AE87" s="65"/>
    </row>
    <row r="88">
      <c r="A88" s="114" t="s">
        <v>1193</v>
      </c>
      <c r="B88" s="186"/>
      <c r="C88" s="481" t="s">
        <v>1209</v>
      </c>
      <c r="D88" s="390"/>
      <c r="E88" s="286"/>
      <c r="F88" s="286"/>
      <c r="G88" s="390"/>
      <c r="H88" s="390"/>
      <c r="I88" s="114" t="s">
        <v>39</v>
      </c>
      <c r="J88" s="186"/>
      <c r="K88" s="481" t="s">
        <v>958</v>
      </c>
      <c r="L88" s="390"/>
      <c r="M88" s="114" t="s">
        <v>37</v>
      </c>
      <c r="N88" s="186"/>
      <c r="O88" s="481" t="s">
        <v>654</v>
      </c>
      <c r="P88" s="65"/>
      <c r="Q88" s="186" t="str">
        <f t="shared" ref="Q88:S88" si="87">IFERROR(IFS($Q$1=$A$1,A88,$Q$1=$E$1,E88,$Q$1=$I$1,I88,$Q$1=$M$1,M88,$Q$1=$A$233,A320,$Q$1=$E$233,E320,$Q$1=$I$233,I320,$Q$1=$M$233,M320),"")</f>
        <v/>
      </c>
      <c r="R88" s="186" t="str">
        <f t="shared" si="87"/>
        <v/>
      </c>
      <c r="S88" s="482" t="str">
        <f t="shared" si="87"/>
        <v/>
      </c>
      <c r="T88" s="65"/>
      <c r="U88" s="483"/>
      <c r="V88" s="485"/>
      <c r="W88" s="483"/>
      <c r="X88" s="484"/>
      <c r="Y88" s="483"/>
      <c r="Z88" s="484"/>
      <c r="AA88" s="483"/>
      <c r="AB88" s="484"/>
      <c r="AC88" s="483"/>
      <c r="AD88" s="484"/>
      <c r="AE88" s="65"/>
    </row>
    <row r="89">
      <c r="A89" s="114" t="s">
        <v>1193</v>
      </c>
      <c r="B89" s="114" t="s">
        <v>1236</v>
      </c>
      <c r="C89" s="481" t="s">
        <v>1220</v>
      </c>
      <c r="D89" s="390"/>
      <c r="E89" s="286"/>
      <c r="F89" s="286"/>
      <c r="G89" s="390"/>
      <c r="H89" s="390"/>
      <c r="I89" s="114" t="s">
        <v>39</v>
      </c>
      <c r="J89" s="186"/>
      <c r="K89" s="481" t="s">
        <v>962</v>
      </c>
      <c r="L89" s="390"/>
      <c r="M89" s="114" t="s">
        <v>37</v>
      </c>
      <c r="N89" s="114" t="s">
        <v>1236</v>
      </c>
      <c r="O89" s="481" t="s">
        <v>660</v>
      </c>
      <c r="P89" s="65"/>
      <c r="Q89" s="186" t="str">
        <f t="shared" ref="Q89:S89" si="88">IFERROR(IFS($Q$1=$A$1,A89,$Q$1=$E$1,E89,$Q$1=$I$1,I89,$Q$1=$M$1,M89,$Q$1=$A$233,A321,$Q$1=$E$233,E321,$Q$1=$I$233,I321,$Q$1=$M$233,M321),"")</f>
        <v/>
      </c>
      <c r="R89" s="186" t="str">
        <f t="shared" si="88"/>
        <v/>
      </c>
      <c r="S89" s="482" t="str">
        <f t="shared" si="88"/>
        <v/>
      </c>
      <c r="T89" s="65"/>
      <c r="U89" s="483"/>
      <c r="V89" s="485"/>
      <c r="W89" s="483"/>
      <c r="X89" s="484"/>
      <c r="Y89" s="483"/>
      <c r="Z89" s="484"/>
      <c r="AA89" s="483"/>
      <c r="AB89" s="484"/>
      <c r="AC89" s="483"/>
      <c r="AD89" s="484"/>
      <c r="AE89" s="65"/>
    </row>
    <row r="90">
      <c r="A90" s="486" t="s">
        <v>1193</v>
      </c>
      <c r="B90" s="486" t="s">
        <v>1236</v>
      </c>
      <c r="C90" s="488" t="s">
        <v>1226</v>
      </c>
      <c r="D90" s="390"/>
      <c r="E90" s="286"/>
      <c r="F90" s="286"/>
      <c r="G90" s="390"/>
      <c r="H90" s="390"/>
      <c r="I90" s="486" t="s">
        <v>39</v>
      </c>
      <c r="J90" s="486" t="s">
        <v>1236</v>
      </c>
      <c r="K90" s="488" t="s">
        <v>971</v>
      </c>
      <c r="L90" s="390"/>
      <c r="M90" s="114" t="s">
        <v>37</v>
      </c>
      <c r="N90" s="186"/>
      <c r="O90" s="481" t="s">
        <v>663</v>
      </c>
      <c r="P90" s="65"/>
      <c r="Q90" s="186" t="str">
        <f t="shared" ref="Q90:S90" si="89">IFERROR(IFS($Q$1=$A$1,A90,$Q$1=$E$1,E90,$Q$1=$I$1,I90,$Q$1=$M$1,M90,$Q$1=$A$233,A322,$Q$1=$E$233,E322,$Q$1=$I$233,I322,$Q$1=$M$233,M322),"")</f>
        <v/>
      </c>
      <c r="R90" s="186" t="str">
        <f t="shared" si="89"/>
        <v/>
      </c>
      <c r="S90" s="482" t="str">
        <f t="shared" si="89"/>
        <v/>
      </c>
      <c r="T90" s="65"/>
      <c r="U90" s="483"/>
      <c r="V90" s="485"/>
      <c r="W90" s="483"/>
      <c r="X90" s="484"/>
      <c r="Y90" s="483"/>
      <c r="Z90" s="484"/>
      <c r="AA90" s="483"/>
      <c r="AB90" s="484"/>
      <c r="AC90" s="483"/>
      <c r="AD90" s="484"/>
      <c r="AE90" s="65"/>
    </row>
    <row r="91">
      <c r="A91" s="286"/>
      <c r="B91" s="286"/>
      <c r="C91" s="390"/>
      <c r="D91" s="390"/>
      <c r="E91" s="286"/>
      <c r="F91" s="286"/>
      <c r="G91" s="390"/>
      <c r="H91" s="390"/>
      <c r="I91" s="472" t="s">
        <v>990</v>
      </c>
      <c r="J91" s="477"/>
      <c r="K91" s="473" t="s">
        <v>1235</v>
      </c>
      <c r="L91" s="390"/>
      <c r="M91" s="114" t="s">
        <v>37</v>
      </c>
      <c r="N91" s="114" t="s">
        <v>1236</v>
      </c>
      <c r="O91" s="481" t="s">
        <v>668</v>
      </c>
      <c r="P91" s="65"/>
      <c r="Q91" s="186" t="str">
        <f t="shared" ref="Q91:S91" si="90">IFERROR(IFS($Q$1=$A$1,A91,$Q$1=$E$1,E91,$Q$1=$I$1,I91,$Q$1=$M$1,M91,$Q$1=$A$233,A323,$Q$1=$E$233,E323,$Q$1=$I$233,I323,$Q$1=$M$233,M323),"")</f>
        <v/>
      </c>
      <c r="R91" s="186" t="str">
        <f t="shared" si="90"/>
        <v/>
      </c>
      <c r="S91" s="482" t="str">
        <f t="shared" si="90"/>
        <v/>
      </c>
      <c r="T91" s="65"/>
      <c r="U91" s="483"/>
      <c r="V91" s="485"/>
      <c r="W91" s="483"/>
      <c r="X91" s="484"/>
      <c r="Y91" s="483"/>
      <c r="Z91" s="484"/>
      <c r="AA91" s="483"/>
      <c r="AB91" s="484"/>
      <c r="AC91" s="483"/>
      <c r="AD91" s="484"/>
      <c r="AE91" s="65"/>
    </row>
    <row r="92">
      <c r="A92" s="286"/>
      <c r="B92" s="286"/>
      <c r="C92" s="390"/>
      <c r="D92" s="390"/>
      <c r="E92" s="286"/>
      <c r="F92" s="286"/>
      <c r="G92" s="390"/>
      <c r="H92" s="390"/>
      <c r="I92" s="114" t="s">
        <v>990</v>
      </c>
      <c r="J92" s="114" t="s">
        <v>1236</v>
      </c>
      <c r="K92" s="481" t="s">
        <v>989</v>
      </c>
      <c r="L92" s="390"/>
      <c r="M92" s="114" t="s">
        <v>37</v>
      </c>
      <c r="N92" s="186"/>
      <c r="O92" s="481" t="s">
        <v>675</v>
      </c>
      <c r="P92" s="65"/>
      <c r="Q92" s="186" t="str">
        <f t="shared" ref="Q92:S92" si="91">IFERROR(IFS($Q$1=$A$1,A92,$Q$1=$E$1,E92,$Q$1=$I$1,I92,$Q$1=$M$1,M92,$Q$1=$A$233,A324,$Q$1=$E$233,E324,$Q$1=$I$233,I324,$Q$1=$M$233,M324),"")</f>
        <v/>
      </c>
      <c r="R92" s="186" t="str">
        <f t="shared" si="91"/>
        <v/>
      </c>
      <c r="S92" s="482" t="str">
        <f t="shared" si="91"/>
        <v/>
      </c>
      <c r="T92" s="65"/>
      <c r="U92" s="483"/>
      <c r="V92" s="485"/>
      <c r="W92" s="483"/>
      <c r="X92" s="484"/>
      <c r="Y92" s="483"/>
      <c r="Z92" s="484"/>
      <c r="AA92" s="483"/>
      <c r="AB92" s="484"/>
      <c r="AC92" s="483"/>
      <c r="AD92" s="484"/>
      <c r="AE92" s="65"/>
    </row>
    <row r="93">
      <c r="A93" s="286"/>
      <c r="B93" s="286"/>
      <c r="C93" s="390"/>
      <c r="D93" s="390"/>
      <c r="E93" s="286"/>
      <c r="F93" s="286"/>
      <c r="G93" s="390"/>
      <c r="H93" s="390"/>
      <c r="I93" s="114" t="s">
        <v>990</v>
      </c>
      <c r="J93" s="186"/>
      <c r="K93" s="481" t="s">
        <v>1006</v>
      </c>
      <c r="L93" s="390"/>
      <c r="M93" s="114" t="s">
        <v>37</v>
      </c>
      <c r="N93" s="186"/>
      <c r="O93" s="481" t="s">
        <v>682</v>
      </c>
      <c r="P93" s="65"/>
      <c r="Q93" s="186" t="str">
        <f t="shared" ref="Q93:S93" si="92">IFERROR(IFS($Q$1=$A$1,A93,$Q$1=$E$1,E93,$Q$1=$I$1,I93,$Q$1=$M$1,M93,$Q$1=$A$233,A325,$Q$1=$E$233,E325,$Q$1=$I$233,I325,$Q$1=$M$233,M325),"")</f>
        <v/>
      </c>
      <c r="R93" s="186" t="str">
        <f t="shared" si="92"/>
        <v/>
      </c>
      <c r="S93" s="482" t="str">
        <f t="shared" si="92"/>
        <v/>
      </c>
      <c r="T93" s="65"/>
      <c r="U93" s="483"/>
      <c r="V93" s="485"/>
      <c r="W93" s="483"/>
      <c r="X93" s="484"/>
      <c r="Y93" s="483"/>
      <c r="Z93" s="484"/>
      <c r="AA93" s="483"/>
      <c r="AB93" s="484"/>
      <c r="AC93" s="483"/>
      <c r="AD93" s="484"/>
      <c r="AE93" s="65"/>
    </row>
    <row r="94">
      <c r="A94" s="286"/>
      <c r="B94" s="286"/>
      <c r="C94" s="390"/>
      <c r="D94" s="390"/>
      <c r="E94" s="286"/>
      <c r="F94" s="286"/>
      <c r="G94" s="390"/>
      <c r="H94" s="390"/>
      <c r="I94" s="114" t="s">
        <v>990</v>
      </c>
      <c r="J94" s="114" t="s">
        <v>1236</v>
      </c>
      <c r="K94" s="481" t="s">
        <v>1019</v>
      </c>
      <c r="L94" s="390"/>
      <c r="M94" s="114" t="s">
        <v>37</v>
      </c>
      <c r="N94" s="114" t="s">
        <v>1236</v>
      </c>
      <c r="O94" s="481" t="s">
        <v>685</v>
      </c>
      <c r="P94" s="65"/>
      <c r="Q94" s="186" t="str">
        <f t="shared" ref="Q94:S94" si="93">IFERROR(IFS($Q$1=$A$1,A94,$Q$1=$E$1,E94,$Q$1=$I$1,I94,$Q$1=$M$1,M94,$Q$1=$A$233,A326,$Q$1=$E$233,E326,$Q$1=$I$233,I326,$Q$1=$M$233,M326),"")</f>
        <v/>
      </c>
      <c r="R94" s="186" t="str">
        <f t="shared" si="93"/>
        <v/>
      </c>
      <c r="S94" s="482" t="str">
        <f t="shared" si="93"/>
        <v/>
      </c>
      <c r="T94" s="65"/>
      <c r="U94" s="483"/>
      <c r="V94" s="485"/>
      <c r="W94" s="483"/>
      <c r="X94" s="484"/>
      <c r="Y94" s="483"/>
      <c r="Z94" s="484"/>
      <c r="AA94" s="483"/>
      <c r="AB94" s="484"/>
      <c r="AC94" s="483"/>
      <c r="AD94" s="484"/>
      <c r="AE94" s="65"/>
    </row>
    <row r="95">
      <c r="A95" s="286"/>
      <c r="B95" s="286"/>
      <c r="C95" s="390"/>
      <c r="D95" s="390"/>
      <c r="E95" s="286"/>
      <c r="F95" s="286"/>
      <c r="G95" s="390"/>
      <c r="H95" s="390"/>
      <c r="I95" s="114" t="s">
        <v>990</v>
      </c>
      <c r="J95" s="186"/>
      <c r="K95" s="481" t="s">
        <v>1026</v>
      </c>
      <c r="L95" s="390"/>
      <c r="M95" s="114" t="s">
        <v>37</v>
      </c>
      <c r="N95" s="186"/>
      <c r="O95" s="481" t="s">
        <v>1263</v>
      </c>
      <c r="P95" s="65"/>
      <c r="Q95" s="186" t="str">
        <f t="shared" ref="Q95:S95" si="94">IFERROR(IFS($Q$1=$A$1,A95,$Q$1=$E$1,E95,$Q$1=$I$1,I95,$Q$1=$M$1,M95,$Q$1=$A$233,A327,$Q$1=$E$233,E327,$Q$1=$I$233,I327,$Q$1=$M$233,M327),"")</f>
        <v/>
      </c>
      <c r="R95" s="186" t="str">
        <f t="shared" si="94"/>
        <v/>
      </c>
      <c r="S95" s="482" t="str">
        <f t="shared" si="94"/>
        <v/>
      </c>
      <c r="T95" s="65"/>
      <c r="U95" s="483"/>
      <c r="V95" s="485"/>
      <c r="W95" s="483"/>
      <c r="X95" s="484"/>
      <c r="Y95" s="483"/>
      <c r="Z95" s="484"/>
      <c r="AA95" s="483"/>
      <c r="AB95" s="484"/>
      <c r="AC95" s="483"/>
      <c r="AD95" s="484"/>
      <c r="AE95" s="65"/>
    </row>
    <row r="96">
      <c r="A96" s="286"/>
      <c r="B96" s="286"/>
      <c r="C96" s="390"/>
      <c r="D96" s="390"/>
      <c r="E96" s="286"/>
      <c r="F96" s="286"/>
      <c r="G96" s="390"/>
      <c r="H96" s="390"/>
      <c r="I96" s="114" t="s">
        <v>990</v>
      </c>
      <c r="J96" s="186"/>
      <c r="K96" s="481" t="s">
        <v>1037</v>
      </c>
      <c r="L96" s="390"/>
      <c r="M96" s="114" t="s">
        <v>37</v>
      </c>
      <c r="N96" s="186"/>
      <c r="O96" s="481" t="s">
        <v>689</v>
      </c>
      <c r="P96" s="65"/>
      <c r="Q96" s="186" t="str">
        <f t="shared" ref="Q96:S96" si="95">IFERROR(IFS($Q$1=$A$1,A96,$Q$1=$E$1,E96,$Q$1=$I$1,I96,$Q$1=$M$1,M96,$Q$1=$A$233,A328,$Q$1=$E$233,E328,$Q$1=$I$233,I328,$Q$1=$M$233,M328),"")</f>
        <v/>
      </c>
      <c r="R96" s="186" t="str">
        <f t="shared" si="95"/>
        <v/>
      </c>
      <c r="S96" s="482" t="str">
        <f t="shared" si="95"/>
        <v/>
      </c>
      <c r="T96" s="65"/>
      <c r="U96" s="483"/>
      <c r="V96" s="485"/>
      <c r="W96" s="483"/>
      <c r="X96" s="484"/>
      <c r="Y96" s="483"/>
      <c r="Z96" s="484"/>
      <c r="AA96" s="483"/>
      <c r="AB96" s="484"/>
      <c r="AC96" s="483"/>
      <c r="AD96" s="484"/>
      <c r="AE96" s="65"/>
    </row>
    <row r="97">
      <c r="A97" s="286"/>
      <c r="B97" s="286"/>
      <c r="C97" s="390"/>
      <c r="D97" s="390"/>
      <c r="E97" s="286"/>
      <c r="F97" s="286"/>
      <c r="G97" s="390"/>
      <c r="H97" s="390"/>
      <c r="I97" s="114" t="s">
        <v>990</v>
      </c>
      <c r="J97" s="186"/>
      <c r="K97" s="481" t="s">
        <v>1039</v>
      </c>
      <c r="L97" s="390"/>
      <c r="M97" s="114" t="s">
        <v>37</v>
      </c>
      <c r="N97" s="114" t="s">
        <v>1236</v>
      </c>
      <c r="O97" s="481" t="s">
        <v>149</v>
      </c>
      <c r="P97" s="65"/>
      <c r="Q97" s="186" t="str">
        <f t="shared" ref="Q97:S97" si="96">IFERROR(IFS($Q$1=$A$1,A97,$Q$1=$E$1,E97,$Q$1=$I$1,I97,$Q$1=$M$1,M97,$Q$1=$A$233,A329,$Q$1=$E$233,E329,$Q$1=$I$233,I329,$Q$1=$M$233,M329),"")</f>
        <v/>
      </c>
      <c r="R97" s="186" t="str">
        <f t="shared" si="96"/>
        <v/>
      </c>
      <c r="S97" s="482" t="str">
        <f t="shared" si="96"/>
        <v/>
      </c>
      <c r="T97" s="65"/>
      <c r="U97" s="483"/>
      <c r="V97" s="485"/>
      <c r="W97" s="483"/>
      <c r="X97" s="484"/>
      <c r="Y97" s="483"/>
      <c r="Z97" s="484"/>
      <c r="AA97" s="483"/>
      <c r="AB97" s="484"/>
      <c r="AC97" s="483"/>
      <c r="AD97" s="484"/>
      <c r="AE97" s="65"/>
    </row>
    <row r="98">
      <c r="A98" s="286"/>
      <c r="B98" s="286"/>
      <c r="C98" s="390"/>
      <c r="D98" s="390"/>
      <c r="E98" s="286"/>
      <c r="F98" s="286"/>
      <c r="G98" s="390"/>
      <c r="H98" s="390"/>
      <c r="I98" s="114" t="s">
        <v>990</v>
      </c>
      <c r="J98" s="186"/>
      <c r="K98" s="481" t="s">
        <v>1042</v>
      </c>
      <c r="L98" s="390"/>
      <c r="M98" s="114" t="s">
        <v>37</v>
      </c>
      <c r="N98" s="114" t="s">
        <v>1236</v>
      </c>
      <c r="O98" s="481" t="s">
        <v>697</v>
      </c>
      <c r="P98" s="65"/>
      <c r="Q98" s="186" t="str">
        <f t="shared" ref="Q98:S98" si="97">IFERROR(IFS($Q$1=$A$1,A98,$Q$1=$E$1,E98,$Q$1=$I$1,I98,$Q$1=$M$1,M98,$Q$1=$A$233,A330,$Q$1=$E$233,E330,$Q$1=$I$233,I330,$Q$1=$M$233,M330),"")</f>
        <v/>
      </c>
      <c r="R98" s="186" t="str">
        <f t="shared" si="97"/>
        <v/>
      </c>
      <c r="S98" s="482" t="str">
        <f t="shared" si="97"/>
        <v/>
      </c>
      <c r="T98" s="65"/>
      <c r="U98" s="483"/>
      <c r="V98" s="485"/>
      <c r="W98" s="483"/>
      <c r="X98" s="484"/>
      <c r="Y98" s="483"/>
      <c r="Z98" s="484"/>
      <c r="AA98" s="483"/>
      <c r="AB98" s="484"/>
      <c r="AC98" s="483"/>
      <c r="AD98" s="484"/>
      <c r="AE98" s="65"/>
    </row>
    <row r="99">
      <c r="A99" s="286"/>
      <c r="B99" s="286"/>
      <c r="C99" s="390"/>
      <c r="D99" s="390"/>
      <c r="E99" s="286"/>
      <c r="F99" s="286"/>
      <c r="G99" s="390"/>
      <c r="H99" s="390"/>
      <c r="I99" s="114" t="s">
        <v>990</v>
      </c>
      <c r="J99" s="186"/>
      <c r="K99" s="481" t="s">
        <v>1061</v>
      </c>
      <c r="L99" s="390"/>
      <c r="M99" s="114" t="s">
        <v>37</v>
      </c>
      <c r="N99" s="186"/>
      <c r="O99" s="481" t="s">
        <v>700</v>
      </c>
      <c r="P99" s="65"/>
      <c r="Q99" s="186" t="str">
        <f t="shared" ref="Q99:S99" si="98">IFERROR(IFS($Q$1=$A$1,A99,$Q$1=$E$1,E99,$Q$1=$I$1,I99,$Q$1=$M$1,M99,$Q$1=$A$233,A331,$Q$1=$E$233,E331,$Q$1=$I$233,I331,$Q$1=$M$233,M331),"")</f>
        <v/>
      </c>
      <c r="R99" s="186" t="str">
        <f t="shared" si="98"/>
        <v/>
      </c>
      <c r="S99" s="482" t="str">
        <f t="shared" si="98"/>
        <v/>
      </c>
      <c r="T99" s="65"/>
      <c r="U99" s="483"/>
      <c r="V99" s="485"/>
      <c r="W99" s="483"/>
      <c r="X99" s="484"/>
      <c r="Y99" s="483"/>
      <c r="Z99" s="484"/>
      <c r="AA99" s="483"/>
      <c r="AB99" s="484"/>
      <c r="AC99" s="483"/>
      <c r="AD99" s="484"/>
      <c r="AE99" s="65"/>
    </row>
    <row r="100">
      <c r="A100" s="286"/>
      <c r="B100" s="286"/>
      <c r="C100" s="390"/>
      <c r="D100" s="390"/>
      <c r="E100" s="286"/>
      <c r="F100" s="286"/>
      <c r="G100" s="390"/>
      <c r="H100" s="390"/>
      <c r="I100" s="114" t="s">
        <v>990</v>
      </c>
      <c r="J100" s="114" t="s">
        <v>1236</v>
      </c>
      <c r="K100" s="481" t="s">
        <v>1066</v>
      </c>
      <c r="L100" s="390"/>
      <c r="M100" s="114" t="s">
        <v>37</v>
      </c>
      <c r="N100" s="114" t="s">
        <v>1236</v>
      </c>
      <c r="O100" s="481" t="s">
        <v>705</v>
      </c>
      <c r="P100" s="65"/>
      <c r="Q100" s="186" t="str">
        <f t="shared" ref="Q100:S100" si="99">IFERROR(IFS($Q$1=$A$1,A100,$Q$1=$E$1,E100,$Q$1=$I$1,I100,$Q$1=$M$1,M100,$Q$1=$A$233,A332,$Q$1=$E$233,E332,$Q$1=$I$233,I332,$Q$1=$M$233,M332),"")</f>
        <v/>
      </c>
      <c r="R100" s="186" t="str">
        <f t="shared" si="99"/>
        <v/>
      </c>
      <c r="S100" s="482" t="str">
        <f t="shared" si="99"/>
        <v/>
      </c>
      <c r="T100" s="65"/>
      <c r="U100" s="483"/>
      <c r="V100" s="485"/>
      <c r="W100" s="483"/>
      <c r="X100" s="484"/>
      <c r="Y100" s="483"/>
      <c r="Z100" s="484"/>
      <c r="AA100" s="483"/>
      <c r="AB100" s="484"/>
      <c r="AC100" s="483"/>
      <c r="AD100" s="484"/>
      <c r="AE100" s="65"/>
    </row>
    <row r="101">
      <c r="A101" s="286"/>
      <c r="B101" s="286"/>
      <c r="C101" s="390"/>
      <c r="D101" s="390"/>
      <c r="E101" s="286"/>
      <c r="F101" s="286"/>
      <c r="G101" s="390"/>
      <c r="H101" s="390"/>
      <c r="I101" s="114" t="s">
        <v>990</v>
      </c>
      <c r="J101" s="186"/>
      <c r="K101" s="481" t="s">
        <v>1071</v>
      </c>
      <c r="L101" s="390"/>
      <c r="M101" s="114" t="s">
        <v>37</v>
      </c>
      <c r="N101" s="114" t="s">
        <v>1236</v>
      </c>
      <c r="O101" s="481" t="s">
        <v>708</v>
      </c>
      <c r="P101" s="65"/>
      <c r="Q101" s="186" t="str">
        <f t="shared" ref="Q101:S101" si="100">IFERROR(IFS($Q$1=$A$1,A101,$Q$1=$E$1,E101,$Q$1=$I$1,I101,$Q$1=$M$1,M101,$Q$1=$A$233,A333,$Q$1=$E$233,E333,$Q$1=$I$233,I333,$Q$1=$M$233,M333),"")</f>
        <v/>
      </c>
      <c r="R101" s="186" t="str">
        <f t="shared" si="100"/>
        <v/>
      </c>
      <c r="S101" s="482" t="str">
        <f t="shared" si="100"/>
        <v/>
      </c>
      <c r="T101" s="65"/>
      <c r="U101" s="483"/>
      <c r="V101" s="485"/>
      <c r="W101" s="483"/>
      <c r="X101" s="484"/>
      <c r="Y101" s="483"/>
      <c r="Z101" s="484"/>
      <c r="AA101" s="483"/>
      <c r="AB101" s="484"/>
      <c r="AC101" s="483"/>
      <c r="AD101" s="484"/>
      <c r="AE101" s="65"/>
    </row>
    <row r="102">
      <c r="A102" s="286"/>
      <c r="B102" s="286"/>
      <c r="C102" s="390"/>
      <c r="D102" s="390"/>
      <c r="E102" s="286"/>
      <c r="F102" s="286"/>
      <c r="G102" s="390"/>
      <c r="H102" s="390"/>
      <c r="I102" s="486" t="s">
        <v>990</v>
      </c>
      <c r="J102" s="487"/>
      <c r="K102" s="488" t="s">
        <v>1085</v>
      </c>
      <c r="L102" s="390"/>
      <c r="M102" s="114" t="s">
        <v>37</v>
      </c>
      <c r="N102" s="186"/>
      <c r="O102" s="481" t="s">
        <v>711</v>
      </c>
      <c r="P102" s="65"/>
      <c r="Q102" s="186" t="str">
        <f t="shared" ref="Q102:S102" si="101">IFERROR(IFS($Q$1=$A$1,A102,$Q$1=$E$1,E102,$Q$1=$I$1,I102,$Q$1=$M$1,M102,$Q$1=$A$233,A334,$Q$1=$E$233,E334,$Q$1=$I$233,I334,$Q$1=$M$233,M334),"")</f>
        <v/>
      </c>
      <c r="R102" s="186" t="str">
        <f t="shared" si="101"/>
        <v/>
      </c>
      <c r="S102" s="482" t="str">
        <f t="shared" si="101"/>
        <v/>
      </c>
      <c r="T102" s="65"/>
      <c r="U102" s="483"/>
      <c r="V102" s="485"/>
      <c r="W102" s="483"/>
      <c r="X102" s="484"/>
      <c r="Y102" s="483"/>
      <c r="Z102" s="484"/>
      <c r="AA102" s="483"/>
      <c r="AB102" s="484"/>
      <c r="AC102" s="483"/>
      <c r="AD102" s="484"/>
      <c r="AE102" s="65"/>
    </row>
    <row r="103">
      <c r="A103" s="286"/>
      <c r="B103" s="286"/>
      <c r="C103" s="390"/>
      <c r="D103" s="390"/>
      <c r="E103" s="286"/>
      <c r="F103" s="286"/>
      <c r="G103" s="390"/>
      <c r="H103" s="390"/>
      <c r="I103" s="472" t="s">
        <v>1089</v>
      </c>
      <c r="J103" s="477"/>
      <c r="K103" s="473" t="s">
        <v>1235</v>
      </c>
      <c r="L103" s="390"/>
      <c r="M103" s="114" t="s">
        <v>37</v>
      </c>
      <c r="N103" s="186"/>
      <c r="O103" s="481" t="s">
        <v>716</v>
      </c>
      <c r="P103" s="65"/>
      <c r="Q103" s="186" t="str">
        <f t="shared" ref="Q103:S103" si="102">IFERROR(IFS($Q$1=$A$1,A103,$Q$1=$E$1,E103,$Q$1=$I$1,I103,$Q$1=$M$1,M103,$Q$1=$A$233,A335,$Q$1=$E$233,E335,$Q$1=$I$233,I335,$Q$1=$M$233,M335),"")</f>
        <v/>
      </c>
      <c r="R103" s="186" t="str">
        <f t="shared" si="102"/>
        <v/>
      </c>
      <c r="S103" s="482" t="str">
        <f t="shared" si="102"/>
        <v/>
      </c>
      <c r="T103" s="65"/>
      <c r="U103" s="483"/>
      <c r="V103" s="485"/>
      <c r="W103" s="483"/>
      <c r="X103" s="484"/>
      <c r="Y103" s="483"/>
      <c r="Z103" s="484"/>
      <c r="AA103" s="483"/>
      <c r="AB103" s="484"/>
      <c r="AC103" s="483"/>
      <c r="AD103" s="484"/>
      <c r="AE103" s="65"/>
    </row>
    <row r="104">
      <c r="A104" s="286"/>
      <c r="B104" s="286"/>
      <c r="C104" s="390"/>
      <c r="D104" s="390"/>
      <c r="E104" s="286"/>
      <c r="F104" s="286"/>
      <c r="G104" s="390"/>
      <c r="H104" s="390"/>
      <c r="I104" s="114" t="s">
        <v>1089</v>
      </c>
      <c r="J104" s="186"/>
      <c r="K104" s="481" t="s">
        <v>1088</v>
      </c>
      <c r="L104" s="390"/>
      <c r="M104" s="114" t="s">
        <v>37</v>
      </c>
      <c r="N104" s="186"/>
      <c r="O104" s="481" t="s">
        <v>720</v>
      </c>
      <c r="P104" s="65"/>
      <c r="Q104" s="186" t="str">
        <f t="shared" ref="Q104:S104" si="103">IFERROR(IFS($Q$1=$A$1,A104,$Q$1=$E$1,E104,$Q$1=$I$1,I104,$Q$1=$M$1,M104,$Q$1=$A$233,A336,$Q$1=$E$233,E336,$Q$1=$I$233,I336,$Q$1=$M$233,M336),"")</f>
        <v/>
      </c>
      <c r="R104" s="186" t="str">
        <f t="shared" si="103"/>
        <v/>
      </c>
      <c r="S104" s="482" t="str">
        <f t="shared" si="103"/>
        <v/>
      </c>
      <c r="T104" s="65"/>
      <c r="U104" s="483"/>
      <c r="V104" s="485"/>
      <c r="W104" s="483"/>
      <c r="X104" s="484"/>
      <c r="Y104" s="483"/>
      <c r="Z104" s="484"/>
      <c r="AA104" s="483"/>
      <c r="AB104" s="484"/>
      <c r="AC104" s="483"/>
      <c r="AD104" s="484"/>
      <c r="AE104" s="65"/>
    </row>
    <row r="105">
      <c r="A105" s="286"/>
      <c r="B105" s="286"/>
      <c r="C105" s="390"/>
      <c r="D105" s="390"/>
      <c r="E105" s="286"/>
      <c r="F105" s="286"/>
      <c r="G105" s="390"/>
      <c r="H105" s="390"/>
      <c r="I105" s="114" t="s">
        <v>1089</v>
      </c>
      <c r="J105" s="186"/>
      <c r="K105" s="481" t="s">
        <v>1095</v>
      </c>
      <c r="L105" s="390"/>
      <c r="M105" s="114" t="s">
        <v>37</v>
      </c>
      <c r="N105" s="114" t="s">
        <v>1236</v>
      </c>
      <c r="O105" s="481" t="s">
        <v>724</v>
      </c>
      <c r="P105" s="65"/>
      <c r="Q105" s="186" t="str">
        <f t="shared" ref="Q105:S105" si="104">IFERROR(IFS($Q$1=$A$1,A105,$Q$1=$E$1,E105,$Q$1=$I$1,I105,$Q$1=$M$1,M105,$Q$1=$A$233,A337,$Q$1=$E$233,E337,$Q$1=$I$233,I337,$Q$1=$M$233,M337),"")</f>
        <v/>
      </c>
      <c r="R105" s="186" t="str">
        <f t="shared" si="104"/>
        <v/>
      </c>
      <c r="S105" s="482" t="str">
        <f t="shared" si="104"/>
        <v/>
      </c>
      <c r="T105" s="65"/>
      <c r="U105" s="483"/>
      <c r="V105" s="485"/>
      <c r="W105" s="483"/>
      <c r="X105" s="484"/>
      <c r="Y105" s="483"/>
      <c r="Z105" s="484"/>
      <c r="AA105" s="483"/>
      <c r="AB105" s="484"/>
      <c r="AC105" s="483"/>
      <c r="AD105" s="484"/>
      <c r="AE105" s="65"/>
    </row>
    <row r="106">
      <c r="A106" s="286"/>
      <c r="B106" s="286"/>
      <c r="C106" s="390"/>
      <c r="D106" s="390"/>
      <c r="E106" s="286"/>
      <c r="F106" s="286"/>
      <c r="G106" s="390"/>
      <c r="H106" s="390"/>
      <c r="I106" s="114" t="s">
        <v>1089</v>
      </c>
      <c r="J106" s="186"/>
      <c r="K106" s="481" t="s">
        <v>1097</v>
      </c>
      <c r="L106" s="390"/>
      <c r="M106" s="114" t="s">
        <v>37</v>
      </c>
      <c r="N106" s="186"/>
      <c r="O106" s="481" t="s">
        <v>732</v>
      </c>
      <c r="P106" s="65"/>
      <c r="Q106" s="186" t="str">
        <f t="shared" ref="Q106:S106" si="105">IFERROR(IFS($Q$1=$A$1,A106,$Q$1=$E$1,E106,$Q$1=$I$1,I106,$Q$1=$M$1,M106,$Q$1=$A$233,A338,$Q$1=$E$233,E338,$Q$1=$I$233,I338,$Q$1=$M$233,M338),"")</f>
        <v/>
      </c>
      <c r="R106" s="186" t="str">
        <f t="shared" si="105"/>
        <v/>
      </c>
      <c r="S106" s="482" t="str">
        <f t="shared" si="105"/>
        <v/>
      </c>
      <c r="T106" s="65"/>
      <c r="U106" s="483"/>
      <c r="V106" s="485"/>
      <c r="W106" s="483"/>
      <c r="X106" s="484"/>
      <c r="Y106" s="483"/>
      <c r="Z106" s="484"/>
      <c r="AA106" s="483"/>
      <c r="AB106" s="484"/>
      <c r="AC106" s="483"/>
      <c r="AD106" s="484"/>
      <c r="AE106" s="65"/>
    </row>
    <row r="107">
      <c r="A107" s="286"/>
      <c r="B107" s="286"/>
      <c r="C107" s="390"/>
      <c r="D107" s="390"/>
      <c r="E107" s="286"/>
      <c r="F107" s="286"/>
      <c r="G107" s="390"/>
      <c r="H107" s="390"/>
      <c r="I107" s="114" t="s">
        <v>1089</v>
      </c>
      <c r="J107" s="186"/>
      <c r="K107" s="481" t="s">
        <v>1103</v>
      </c>
      <c r="L107" s="390"/>
      <c r="M107" s="114" t="s">
        <v>37</v>
      </c>
      <c r="N107" s="186"/>
      <c r="O107" s="481" t="s">
        <v>735</v>
      </c>
      <c r="P107" s="65"/>
      <c r="Q107" s="186" t="str">
        <f t="shared" ref="Q107:S107" si="106">IFERROR(IFS($Q$1=$A$1,A107,$Q$1=$E$1,E107,$Q$1=$I$1,I107,$Q$1=$M$1,M107,$Q$1=$A$233,A339,$Q$1=$E$233,E339,$Q$1=$I$233,I339,$Q$1=$M$233,M339),"")</f>
        <v/>
      </c>
      <c r="R107" s="186" t="str">
        <f t="shared" si="106"/>
        <v/>
      </c>
      <c r="S107" s="482" t="str">
        <f t="shared" si="106"/>
        <v/>
      </c>
      <c r="T107" s="65"/>
      <c r="U107" s="483"/>
      <c r="V107" s="485"/>
      <c r="W107" s="483"/>
      <c r="X107" s="484"/>
      <c r="Y107" s="483"/>
      <c r="Z107" s="484"/>
      <c r="AA107" s="483"/>
      <c r="AB107" s="484"/>
      <c r="AC107" s="483"/>
      <c r="AD107" s="484"/>
      <c r="AE107" s="65"/>
    </row>
    <row r="108">
      <c r="A108" s="286"/>
      <c r="B108" s="286"/>
      <c r="C108" s="390"/>
      <c r="D108" s="390"/>
      <c r="E108" s="286"/>
      <c r="F108" s="286"/>
      <c r="G108" s="390"/>
      <c r="H108" s="390"/>
      <c r="I108" s="114" t="s">
        <v>1089</v>
      </c>
      <c r="J108" s="186"/>
      <c r="K108" s="481" t="s">
        <v>1118</v>
      </c>
      <c r="L108" s="390"/>
      <c r="M108" s="114" t="s">
        <v>37</v>
      </c>
      <c r="N108" s="114" t="s">
        <v>1236</v>
      </c>
      <c r="O108" s="481" t="s">
        <v>739</v>
      </c>
      <c r="P108" s="65"/>
      <c r="Q108" s="186" t="str">
        <f t="shared" ref="Q108:S108" si="107">IFERROR(IFS($Q$1=$A$1,A108,$Q$1=$E$1,E108,$Q$1=$I$1,I108,$Q$1=$M$1,M108,$Q$1=$A$233,A340,$Q$1=$E$233,E340,$Q$1=$I$233,I340,$Q$1=$M$233,M340),"")</f>
        <v/>
      </c>
      <c r="R108" s="186" t="str">
        <f t="shared" si="107"/>
        <v/>
      </c>
      <c r="S108" s="482" t="str">
        <f t="shared" si="107"/>
        <v/>
      </c>
      <c r="T108" s="65"/>
      <c r="U108" s="483"/>
      <c r="V108" s="485"/>
      <c r="W108" s="483"/>
      <c r="X108" s="484"/>
      <c r="Y108" s="483"/>
      <c r="Z108" s="484"/>
      <c r="AA108" s="483"/>
      <c r="AB108" s="484"/>
      <c r="AC108" s="483"/>
      <c r="AD108" s="484"/>
      <c r="AE108" s="65"/>
    </row>
    <row r="109">
      <c r="A109" s="286"/>
      <c r="B109" s="286"/>
      <c r="C109" s="390"/>
      <c r="D109" s="390"/>
      <c r="E109" s="286"/>
      <c r="F109" s="286"/>
      <c r="G109" s="390"/>
      <c r="H109" s="390"/>
      <c r="I109" s="114" t="s">
        <v>1089</v>
      </c>
      <c r="J109" s="186"/>
      <c r="K109" s="481" t="s">
        <v>1127</v>
      </c>
      <c r="L109" s="390"/>
      <c r="M109" s="114" t="s">
        <v>37</v>
      </c>
      <c r="N109" s="186"/>
      <c r="O109" s="481" t="s">
        <v>741</v>
      </c>
      <c r="P109" s="65"/>
      <c r="Q109" s="186" t="str">
        <f t="shared" ref="Q109:S109" si="108">IFERROR(IFS($Q$1=$A$1,A109,$Q$1=$E$1,E109,$Q$1=$I$1,I109,$Q$1=$M$1,M109,$Q$1=$A$233,A341,$Q$1=$E$233,E341,$Q$1=$I$233,I341,$Q$1=$M$233,M341),"")</f>
        <v/>
      </c>
      <c r="R109" s="186" t="str">
        <f t="shared" si="108"/>
        <v/>
      </c>
      <c r="S109" s="482" t="str">
        <f t="shared" si="108"/>
        <v/>
      </c>
      <c r="T109" s="65"/>
      <c r="U109" s="483"/>
      <c r="V109" s="485"/>
      <c r="W109" s="483"/>
      <c r="X109" s="484"/>
      <c r="Y109" s="483"/>
      <c r="Z109" s="484"/>
      <c r="AA109" s="483"/>
      <c r="AB109" s="484"/>
      <c r="AC109" s="483"/>
      <c r="AD109" s="484"/>
      <c r="AE109" s="65"/>
    </row>
    <row r="110">
      <c r="A110" s="286"/>
      <c r="B110" s="286"/>
      <c r="C110" s="390"/>
      <c r="D110" s="390"/>
      <c r="E110" s="286"/>
      <c r="F110" s="286"/>
      <c r="G110" s="390"/>
      <c r="H110" s="390"/>
      <c r="I110" s="114" t="s">
        <v>1089</v>
      </c>
      <c r="J110" s="186"/>
      <c r="K110" s="481" t="s">
        <v>1130</v>
      </c>
      <c r="L110" s="390"/>
      <c r="M110" s="114" t="s">
        <v>37</v>
      </c>
      <c r="N110" s="186"/>
      <c r="O110" s="481" t="s">
        <v>746</v>
      </c>
      <c r="P110" s="65"/>
      <c r="Q110" s="186" t="str">
        <f t="shared" ref="Q110:S110" si="109">IFERROR(IFS($Q$1=$A$1,A110,$Q$1=$E$1,E110,$Q$1=$I$1,I110,$Q$1=$M$1,M110,$Q$1=$A$233,A342,$Q$1=$E$233,E342,$Q$1=$I$233,I342,$Q$1=$M$233,M342),"")</f>
        <v/>
      </c>
      <c r="R110" s="186" t="str">
        <f t="shared" si="109"/>
        <v/>
      </c>
      <c r="S110" s="482" t="str">
        <f t="shared" si="109"/>
        <v/>
      </c>
      <c r="T110" s="65"/>
      <c r="U110" s="483"/>
      <c r="V110" s="485"/>
      <c r="W110" s="483"/>
      <c r="X110" s="484"/>
      <c r="Y110" s="483"/>
      <c r="Z110" s="484"/>
      <c r="AA110" s="483"/>
      <c r="AB110" s="484"/>
      <c r="AC110" s="483"/>
      <c r="AD110" s="484"/>
      <c r="AE110" s="65"/>
    </row>
    <row r="111">
      <c r="A111" s="286"/>
      <c r="B111" s="286"/>
      <c r="C111" s="390"/>
      <c r="D111" s="390"/>
      <c r="E111" s="286"/>
      <c r="F111" s="286"/>
      <c r="G111" s="390"/>
      <c r="H111" s="390"/>
      <c r="I111" s="486" t="s">
        <v>1089</v>
      </c>
      <c r="J111" s="487"/>
      <c r="K111" s="488" t="s">
        <v>1143</v>
      </c>
      <c r="L111" s="390"/>
      <c r="M111" s="114" t="s">
        <v>37</v>
      </c>
      <c r="N111" s="114" t="s">
        <v>1236</v>
      </c>
      <c r="O111" s="481" t="s">
        <v>750</v>
      </c>
      <c r="P111" s="65"/>
      <c r="Q111" s="186" t="str">
        <f t="shared" ref="Q111:S111" si="110">IFERROR(IFS($Q$1=$A$1,A111,$Q$1=$E$1,E111,$Q$1=$I$1,I111,$Q$1=$M$1,M111,$Q$1=$A$233,A343,$Q$1=$E$233,E343,$Q$1=$I$233,I343,$Q$1=$M$233,M343),"")</f>
        <v/>
      </c>
      <c r="R111" s="186" t="str">
        <f t="shared" si="110"/>
        <v/>
      </c>
      <c r="S111" s="482" t="str">
        <f t="shared" si="110"/>
        <v/>
      </c>
      <c r="T111" s="65"/>
      <c r="U111" s="483"/>
      <c r="V111" s="485"/>
      <c r="W111" s="483"/>
      <c r="X111" s="484"/>
      <c r="Y111" s="483"/>
      <c r="Z111" s="484"/>
      <c r="AA111" s="483"/>
      <c r="AB111" s="484"/>
      <c r="AC111" s="483"/>
      <c r="AD111" s="484"/>
      <c r="AE111" s="65"/>
    </row>
    <row r="112">
      <c r="A112" s="286"/>
      <c r="B112" s="286"/>
      <c r="C112" s="390"/>
      <c r="D112" s="390"/>
      <c r="E112" s="286"/>
      <c r="F112" s="286"/>
      <c r="G112" s="390"/>
      <c r="H112" s="390"/>
      <c r="I112" s="472" t="s">
        <v>1149</v>
      </c>
      <c r="J112" s="477"/>
      <c r="K112" s="473" t="s">
        <v>1235</v>
      </c>
      <c r="L112" s="390"/>
      <c r="M112" s="114" t="s">
        <v>37</v>
      </c>
      <c r="N112" s="114" t="s">
        <v>1236</v>
      </c>
      <c r="O112" s="481" t="s">
        <v>753</v>
      </c>
      <c r="P112" s="65"/>
      <c r="Q112" s="186" t="str">
        <f t="shared" ref="Q112:S112" si="111">IFERROR(IFS($Q$1=$A$1,A112,$Q$1=$E$1,E112,$Q$1=$I$1,I112,$Q$1=$M$1,M112,$Q$1=$A$233,A344,$Q$1=$E$233,E344,$Q$1=$I$233,I344,$Q$1=$M$233,M344),"")</f>
        <v/>
      </c>
      <c r="R112" s="186" t="str">
        <f t="shared" si="111"/>
        <v/>
      </c>
      <c r="S112" s="482" t="str">
        <f t="shared" si="111"/>
        <v/>
      </c>
      <c r="T112" s="65"/>
      <c r="U112" s="483"/>
      <c r="V112" s="485"/>
      <c r="W112" s="483"/>
      <c r="X112" s="484"/>
      <c r="Y112" s="483"/>
      <c r="Z112" s="484"/>
      <c r="AA112" s="483"/>
      <c r="AB112" s="484"/>
      <c r="AC112" s="483"/>
      <c r="AD112" s="484"/>
      <c r="AE112" s="65"/>
    </row>
    <row r="113">
      <c r="A113" s="286"/>
      <c r="B113" s="286"/>
      <c r="C113" s="390"/>
      <c r="D113" s="390"/>
      <c r="E113" s="286"/>
      <c r="F113" s="286"/>
      <c r="G113" s="390"/>
      <c r="H113" s="390"/>
      <c r="I113" s="114" t="s">
        <v>1149</v>
      </c>
      <c r="J113" s="114" t="s">
        <v>1236</v>
      </c>
      <c r="K113" s="481" t="s">
        <v>1152</v>
      </c>
      <c r="L113" s="390"/>
      <c r="M113" s="114" t="s">
        <v>37</v>
      </c>
      <c r="N113" s="186"/>
      <c r="O113" s="481" t="s">
        <v>756</v>
      </c>
      <c r="P113" s="65"/>
      <c r="Q113" s="186" t="str">
        <f t="shared" ref="Q113:S113" si="112">IFERROR(IFS($Q$1=$A$1,A113,$Q$1=$E$1,E113,$Q$1=$I$1,I113,$Q$1=$M$1,M113,$Q$1=$A$233,A345,$Q$1=$E$233,E345,$Q$1=$I$233,I345,$Q$1=$M$233,M345),"")</f>
        <v/>
      </c>
      <c r="R113" s="186" t="str">
        <f t="shared" si="112"/>
        <v/>
      </c>
      <c r="S113" s="482" t="str">
        <f t="shared" si="112"/>
        <v/>
      </c>
      <c r="T113" s="65"/>
      <c r="U113" s="483"/>
      <c r="V113" s="485"/>
      <c r="W113" s="483"/>
      <c r="X113" s="484"/>
      <c r="Y113" s="483"/>
      <c r="Z113" s="484"/>
      <c r="AA113" s="483"/>
      <c r="AB113" s="484"/>
      <c r="AC113" s="483"/>
      <c r="AD113" s="484"/>
      <c r="AE113" s="65"/>
    </row>
    <row r="114">
      <c r="A114" s="286"/>
      <c r="B114" s="286"/>
      <c r="C114" s="390"/>
      <c r="D114" s="390"/>
      <c r="E114" s="286"/>
      <c r="F114" s="286"/>
      <c r="G114" s="390"/>
      <c r="H114" s="390"/>
      <c r="I114" s="114" t="s">
        <v>1149</v>
      </c>
      <c r="J114" s="114" t="s">
        <v>1236</v>
      </c>
      <c r="K114" s="481" t="s">
        <v>1161</v>
      </c>
      <c r="L114" s="390"/>
      <c r="M114" s="114" t="s">
        <v>37</v>
      </c>
      <c r="N114" s="114" t="s">
        <v>1236</v>
      </c>
      <c r="O114" s="481" t="s">
        <v>767</v>
      </c>
      <c r="P114" s="65"/>
      <c r="Q114" s="186" t="str">
        <f t="shared" ref="Q114:S114" si="113">IFERROR(IFS($Q$1=$A$1,A114,$Q$1=$E$1,E114,$Q$1=$I$1,I114,$Q$1=$M$1,M114,$Q$1=$A$233,A346,$Q$1=$E$233,E346,$Q$1=$I$233,I346,$Q$1=$M$233,M346),"")</f>
        <v/>
      </c>
      <c r="R114" s="186" t="str">
        <f t="shared" si="113"/>
        <v/>
      </c>
      <c r="S114" s="482" t="str">
        <f t="shared" si="113"/>
        <v/>
      </c>
      <c r="T114" s="65"/>
      <c r="U114" s="483"/>
      <c r="V114" s="485"/>
      <c r="W114" s="483"/>
      <c r="X114" s="484"/>
      <c r="Y114" s="483"/>
      <c r="Z114" s="484"/>
      <c r="AA114" s="483"/>
      <c r="AB114" s="484"/>
      <c r="AC114" s="483"/>
      <c r="AD114" s="484"/>
      <c r="AE114" s="65"/>
    </row>
    <row r="115">
      <c r="A115" s="286"/>
      <c r="B115" s="286"/>
      <c r="C115" s="390"/>
      <c r="D115" s="390"/>
      <c r="E115" s="286"/>
      <c r="F115" s="286"/>
      <c r="G115" s="390"/>
      <c r="H115" s="390"/>
      <c r="I115" s="114" t="s">
        <v>1149</v>
      </c>
      <c r="J115" s="114" t="s">
        <v>1236</v>
      </c>
      <c r="K115" s="481" t="s">
        <v>1170</v>
      </c>
      <c r="L115" s="390"/>
      <c r="M115" s="114" t="s">
        <v>37</v>
      </c>
      <c r="N115" s="186"/>
      <c r="O115" s="481" t="s">
        <v>770</v>
      </c>
      <c r="P115" s="65"/>
      <c r="Q115" s="186" t="str">
        <f t="shared" ref="Q115:S115" si="114">IFERROR(IFS($Q$1=$A$1,A115,$Q$1=$E$1,E115,$Q$1=$I$1,I115,$Q$1=$M$1,M115,$Q$1=$A$233,A347,$Q$1=$E$233,E347,$Q$1=$I$233,I347,$Q$1=$M$233,M347),"")</f>
        <v/>
      </c>
      <c r="R115" s="186" t="str">
        <f t="shared" si="114"/>
        <v/>
      </c>
      <c r="S115" s="482" t="str">
        <f t="shared" si="114"/>
        <v/>
      </c>
      <c r="T115" s="65"/>
      <c r="U115" s="483"/>
      <c r="V115" s="485"/>
      <c r="W115" s="483"/>
      <c r="X115" s="484"/>
      <c r="Y115" s="483"/>
      <c r="Z115" s="484"/>
      <c r="AA115" s="483"/>
      <c r="AB115" s="484"/>
      <c r="AC115" s="483"/>
      <c r="AD115" s="484"/>
      <c r="AE115" s="65"/>
    </row>
    <row r="116">
      <c r="A116" s="286"/>
      <c r="B116" s="286"/>
      <c r="C116" s="390"/>
      <c r="D116" s="390"/>
      <c r="E116" s="286"/>
      <c r="F116" s="286"/>
      <c r="G116" s="390"/>
      <c r="H116" s="390"/>
      <c r="I116" s="114" t="s">
        <v>1149</v>
      </c>
      <c r="J116" s="114" t="s">
        <v>1236</v>
      </c>
      <c r="K116" s="481" t="s">
        <v>1178</v>
      </c>
      <c r="L116" s="390"/>
      <c r="M116" s="114" t="s">
        <v>37</v>
      </c>
      <c r="N116" s="114" t="s">
        <v>1236</v>
      </c>
      <c r="O116" s="481" t="s">
        <v>773</v>
      </c>
      <c r="P116" s="65"/>
      <c r="Q116" s="186" t="str">
        <f t="shared" ref="Q116:S116" si="115">IFERROR(IFS($Q$1=$A$1,A116,$Q$1=$E$1,E116,$Q$1=$I$1,I116,$Q$1=$M$1,M116,$Q$1=$A$233,A348,$Q$1=$E$233,E348,$Q$1=$I$233,I348,$Q$1=$M$233,M348),"")</f>
        <v/>
      </c>
      <c r="R116" s="186" t="str">
        <f t="shared" si="115"/>
        <v/>
      </c>
      <c r="S116" s="482" t="str">
        <f t="shared" si="115"/>
        <v/>
      </c>
      <c r="T116" s="65"/>
      <c r="U116" s="483"/>
      <c r="V116" s="485"/>
      <c r="W116" s="483"/>
      <c r="X116" s="484"/>
      <c r="Y116" s="483"/>
      <c r="Z116" s="484"/>
      <c r="AA116" s="483"/>
      <c r="AB116" s="484"/>
      <c r="AC116" s="483"/>
      <c r="AD116" s="484"/>
      <c r="AE116" s="65"/>
    </row>
    <row r="117">
      <c r="A117" s="286"/>
      <c r="B117" s="286"/>
      <c r="C117" s="390"/>
      <c r="D117" s="390"/>
      <c r="E117" s="286"/>
      <c r="F117" s="286"/>
      <c r="G117" s="390"/>
      <c r="H117" s="390"/>
      <c r="I117" s="486" t="s">
        <v>1149</v>
      </c>
      <c r="J117" s="487"/>
      <c r="K117" s="488" t="s">
        <v>1189</v>
      </c>
      <c r="L117" s="390"/>
      <c r="M117" s="486" t="s">
        <v>37</v>
      </c>
      <c r="N117" s="487"/>
      <c r="O117" s="488" t="s">
        <v>775</v>
      </c>
      <c r="P117" s="65"/>
      <c r="Q117" s="186" t="str">
        <f t="shared" ref="Q117:S117" si="116">IFERROR(IFS($Q$1=$A$1,A117,$Q$1=$E$1,E117,$Q$1=$I$1,I117,$Q$1=$M$1,M117,$Q$1=$A$233,A349,$Q$1=$E$233,E349,$Q$1=$I$233,I349,$Q$1=$M$233,M349),"")</f>
        <v/>
      </c>
      <c r="R117" s="186" t="str">
        <f t="shared" si="116"/>
        <v/>
      </c>
      <c r="S117" s="482" t="str">
        <f t="shared" si="116"/>
        <v/>
      </c>
      <c r="T117" s="65"/>
      <c r="U117" s="483"/>
      <c r="V117" s="485"/>
      <c r="W117" s="483"/>
      <c r="X117" s="484"/>
      <c r="Y117" s="483"/>
      <c r="Z117" s="484"/>
      <c r="AA117" s="483"/>
      <c r="AB117" s="484"/>
      <c r="AC117" s="483"/>
      <c r="AD117" s="484"/>
      <c r="AE117" s="65"/>
    </row>
    <row r="118">
      <c r="A118" s="286"/>
      <c r="B118" s="286"/>
      <c r="C118" s="390"/>
      <c r="D118" s="390"/>
      <c r="E118" s="286"/>
      <c r="F118" s="286"/>
      <c r="G118" s="390"/>
      <c r="H118" s="390"/>
      <c r="I118" s="472" t="s">
        <v>1193</v>
      </c>
      <c r="J118" s="477"/>
      <c r="K118" s="473" t="s">
        <v>1235</v>
      </c>
      <c r="L118" s="390"/>
      <c r="M118" s="472" t="s">
        <v>38</v>
      </c>
      <c r="N118" s="477"/>
      <c r="O118" s="473" t="s">
        <v>1235</v>
      </c>
      <c r="P118" s="65"/>
      <c r="Q118" s="186" t="str">
        <f t="shared" ref="Q118:S118" si="117">IFERROR(IFS($Q$1=$A$1,A118,$Q$1=$E$1,E118,$Q$1=$I$1,I118,$Q$1=$M$1,M118,$Q$1=$A$233,A350,$Q$1=$E$233,E350,$Q$1=$I$233,I350,$Q$1=$M$233,M350),"")</f>
        <v/>
      </c>
      <c r="R118" s="186" t="str">
        <f t="shared" si="117"/>
        <v/>
      </c>
      <c r="S118" s="482" t="str">
        <f t="shared" si="117"/>
        <v/>
      </c>
      <c r="T118" s="65"/>
      <c r="U118" s="483"/>
      <c r="V118" s="485"/>
      <c r="W118" s="483"/>
      <c r="X118" s="484"/>
      <c r="Y118" s="483"/>
      <c r="Z118" s="484"/>
      <c r="AA118" s="483"/>
      <c r="AB118" s="484"/>
      <c r="AC118" s="483"/>
      <c r="AD118" s="484"/>
      <c r="AE118" s="65"/>
    </row>
    <row r="119">
      <c r="A119" s="286"/>
      <c r="B119" s="286"/>
      <c r="C119" s="390"/>
      <c r="D119" s="390"/>
      <c r="E119" s="286"/>
      <c r="F119" s="286"/>
      <c r="G119" s="390"/>
      <c r="H119" s="390"/>
      <c r="I119" s="114" t="s">
        <v>1193</v>
      </c>
      <c r="J119" s="186"/>
      <c r="K119" s="481" t="s">
        <v>1192</v>
      </c>
      <c r="L119" s="390"/>
      <c r="M119" s="114" t="s">
        <v>38</v>
      </c>
      <c r="N119" s="114" t="s">
        <v>1236</v>
      </c>
      <c r="O119" s="481" t="s">
        <v>784</v>
      </c>
      <c r="P119" s="65"/>
      <c r="Q119" s="186" t="str">
        <f t="shared" ref="Q119:S119" si="118">IFERROR(IFS($Q$1=$A$1,A119,$Q$1=$E$1,E119,$Q$1=$I$1,I119,$Q$1=$M$1,M119,$Q$1=$A$233,A351,$Q$1=$E$233,E351,$Q$1=$I$233,I351,$Q$1=$M$233,M351),"")</f>
        <v/>
      </c>
      <c r="R119" s="186" t="str">
        <f t="shared" si="118"/>
        <v/>
      </c>
      <c r="S119" s="482" t="str">
        <f t="shared" si="118"/>
        <v/>
      </c>
      <c r="T119" s="65"/>
      <c r="U119" s="483"/>
      <c r="V119" s="485"/>
      <c r="W119" s="483"/>
      <c r="X119" s="484"/>
      <c r="Y119" s="483"/>
      <c r="Z119" s="484"/>
      <c r="AA119" s="483"/>
      <c r="AB119" s="484"/>
      <c r="AC119" s="483"/>
      <c r="AD119" s="484"/>
      <c r="AE119" s="65"/>
    </row>
    <row r="120">
      <c r="A120" s="286"/>
      <c r="B120" s="286"/>
      <c r="C120" s="390"/>
      <c r="D120" s="390"/>
      <c r="E120" s="286"/>
      <c r="F120" s="286"/>
      <c r="G120" s="390"/>
      <c r="H120" s="390"/>
      <c r="I120" s="114" t="s">
        <v>1193</v>
      </c>
      <c r="J120" s="114" t="s">
        <v>1236</v>
      </c>
      <c r="K120" s="481" t="s">
        <v>1199</v>
      </c>
      <c r="L120" s="390"/>
      <c r="M120" s="114" t="s">
        <v>38</v>
      </c>
      <c r="N120" s="114" t="s">
        <v>1236</v>
      </c>
      <c r="O120" s="481" t="s">
        <v>787</v>
      </c>
      <c r="P120" s="65"/>
      <c r="Q120" s="186" t="str">
        <f t="shared" ref="Q120:S120" si="119">IFERROR(IFS($Q$1=$A$1,A120,$Q$1=$E$1,E120,$Q$1=$I$1,I120,$Q$1=$M$1,M120,$Q$1=$A$233,A352,$Q$1=$E$233,E352,$Q$1=$I$233,I352,$Q$1=$M$233,M352),"")</f>
        <v/>
      </c>
      <c r="R120" s="186" t="str">
        <f t="shared" si="119"/>
        <v/>
      </c>
      <c r="S120" s="482" t="str">
        <f t="shared" si="119"/>
        <v/>
      </c>
      <c r="T120" s="65"/>
      <c r="U120" s="483"/>
      <c r="V120" s="485"/>
      <c r="W120" s="483"/>
      <c r="X120" s="484"/>
      <c r="Y120" s="483"/>
      <c r="Z120" s="484"/>
      <c r="AA120" s="483"/>
      <c r="AB120" s="484"/>
      <c r="AC120" s="483"/>
      <c r="AD120" s="484"/>
      <c r="AE120" s="65"/>
    </row>
    <row r="121">
      <c r="A121" s="286"/>
      <c r="B121" s="286"/>
      <c r="C121" s="390"/>
      <c r="D121" s="390"/>
      <c r="E121" s="286"/>
      <c r="F121" s="286"/>
      <c r="G121" s="390"/>
      <c r="H121" s="390"/>
      <c r="I121" s="114" t="s">
        <v>1193</v>
      </c>
      <c r="J121" s="186"/>
      <c r="K121" s="481" t="s">
        <v>1205</v>
      </c>
      <c r="L121" s="390"/>
      <c r="M121" s="114" t="s">
        <v>38</v>
      </c>
      <c r="N121" s="186"/>
      <c r="O121" s="481" t="s">
        <v>791</v>
      </c>
      <c r="P121" s="65"/>
      <c r="Q121" s="186" t="str">
        <f t="shared" ref="Q121:S121" si="120">IFERROR(IFS($Q$1=$A$1,A121,$Q$1=$E$1,E121,$Q$1=$I$1,I121,$Q$1=$M$1,M121,$Q$1=$A$233,A353,$Q$1=$E$233,E353,$Q$1=$I$233,I353,$Q$1=$M$233,M353),"")</f>
        <v/>
      </c>
      <c r="R121" s="186" t="str">
        <f t="shared" si="120"/>
        <v/>
      </c>
      <c r="S121" s="482" t="str">
        <f t="shared" si="120"/>
        <v/>
      </c>
      <c r="T121" s="65"/>
      <c r="U121" s="483"/>
      <c r="V121" s="485"/>
      <c r="W121" s="483"/>
      <c r="X121" s="484"/>
      <c r="Y121" s="483"/>
      <c r="Z121" s="484"/>
      <c r="AA121" s="483"/>
      <c r="AB121" s="484"/>
      <c r="AC121" s="483"/>
      <c r="AD121" s="484"/>
      <c r="AE121" s="65"/>
    </row>
    <row r="122">
      <c r="A122" s="286"/>
      <c r="B122" s="286"/>
      <c r="C122" s="390"/>
      <c r="D122" s="390"/>
      <c r="E122" s="286"/>
      <c r="F122" s="286"/>
      <c r="G122" s="390"/>
      <c r="H122" s="390"/>
      <c r="I122" s="114" t="s">
        <v>1193</v>
      </c>
      <c r="J122" s="186"/>
      <c r="K122" s="481" t="s">
        <v>1270</v>
      </c>
      <c r="L122" s="390"/>
      <c r="M122" s="114" t="s">
        <v>38</v>
      </c>
      <c r="N122" s="114" t="s">
        <v>1236</v>
      </c>
      <c r="O122" s="481" t="s">
        <v>796</v>
      </c>
      <c r="P122" s="65"/>
      <c r="Q122" s="186" t="str">
        <f t="shared" ref="Q122:S122" si="121">IFERROR(IFS($Q$1=$A$1,A122,$Q$1=$E$1,E122,$Q$1=$I$1,I122,$Q$1=$M$1,M122,$Q$1=$A$233,A354,$Q$1=$E$233,E354,$Q$1=$I$233,I354,$Q$1=$M$233,M354),"")</f>
        <v/>
      </c>
      <c r="R122" s="186" t="str">
        <f t="shared" si="121"/>
        <v/>
      </c>
      <c r="S122" s="482" t="str">
        <f t="shared" si="121"/>
        <v/>
      </c>
      <c r="T122" s="65"/>
      <c r="U122" s="483"/>
      <c r="V122" s="485"/>
      <c r="W122" s="483"/>
      <c r="X122" s="484"/>
      <c r="Y122" s="483"/>
      <c r="Z122" s="484"/>
      <c r="AA122" s="483"/>
      <c r="AB122" s="484"/>
      <c r="AC122" s="483"/>
      <c r="AD122" s="484"/>
      <c r="AE122" s="65"/>
    </row>
    <row r="123">
      <c r="A123" s="286"/>
      <c r="B123" s="286"/>
      <c r="C123" s="390"/>
      <c r="D123" s="390"/>
      <c r="E123" s="286"/>
      <c r="F123" s="286"/>
      <c r="G123" s="390"/>
      <c r="H123" s="390"/>
      <c r="I123" s="486" t="s">
        <v>1193</v>
      </c>
      <c r="J123" s="487"/>
      <c r="K123" s="488" t="s">
        <v>1223</v>
      </c>
      <c r="L123" s="390"/>
      <c r="M123" s="114" t="s">
        <v>38</v>
      </c>
      <c r="N123" s="114" t="s">
        <v>1236</v>
      </c>
      <c r="O123" s="481" t="s">
        <v>800</v>
      </c>
      <c r="P123" s="65"/>
      <c r="Q123" s="186" t="str">
        <f t="shared" ref="Q123:S123" si="122">IFERROR(IFS($Q$1=$A$1,A123,$Q$1=$E$1,E123,$Q$1=$I$1,I123,$Q$1=$M$1,M123,$Q$1=$A$233,A355,$Q$1=$E$233,E355,$Q$1=$I$233,I355,$Q$1=$M$233,M355),"")</f>
        <v/>
      </c>
      <c r="R123" s="186" t="str">
        <f t="shared" si="122"/>
        <v/>
      </c>
      <c r="S123" s="482" t="str">
        <f t="shared" si="122"/>
        <v/>
      </c>
      <c r="T123" s="65"/>
      <c r="U123" s="483"/>
      <c r="V123" s="485"/>
      <c r="W123" s="483"/>
      <c r="X123" s="484"/>
      <c r="Y123" s="483"/>
      <c r="Z123" s="484"/>
      <c r="AA123" s="483"/>
      <c r="AB123" s="484"/>
      <c r="AC123" s="483"/>
      <c r="AD123" s="484"/>
      <c r="AE123" s="65"/>
    </row>
    <row r="124">
      <c r="A124" s="286"/>
      <c r="B124" s="286"/>
      <c r="C124" s="390"/>
      <c r="D124" s="390"/>
      <c r="E124" s="286"/>
      <c r="F124" s="286"/>
      <c r="G124" s="390"/>
      <c r="H124" s="390"/>
      <c r="I124" s="286"/>
      <c r="J124" s="286"/>
      <c r="K124" s="390"/>
      <c r="L124" s="390"/>
      <c r="M124" s="114" t="s">
        <v>38</v>
      </c>
      <c r="N124" s="114" t="s">
        <v>1236</v>
      </c>
      <c r="O124" s="481" t="s">
        <v>806</v>
      </c>
      <c r="P124" s="65"/>
      <c r="Q124" s="186" t="str">
        <f t="shared" ref="Q124:S124" si="123">IFERROR(IFS($Q$1=$A$1,A124,$Q$1=$E$1,E124,$Q$1=$I$1,I124,$Q$1=$M$1,M124,$Q$1=$A$233,A356,$Q$1=$E$233,E356,$Q$1=$I$233,I356,$Q$1=$M$233,M356),"")</f>
        <v/>
      </c>
      <c r="R124" s="186" t="str">
        <f t="shared" si="123"/>
        <v/>
      </c>
      <c r="S124" s="482" t="str">
        <f t="shared" si="123"/>
        <v/>
      </c>
      <c r="T124" s="65"/>
      <c r="U124" s="483"/>
      <c r="V124" s="485"/>
      <c r="W124" s="483"/>
      <c r="X124" s="484"/>
      <c r="Y124" s="483"/>
      <c r="Z124" s="484"/>
      <c r="AA124" s="483"/>
      <c r="AB124" s="484"/>
      <c r="AC124" s="483"/>
      <c r="AD124" s="484"/>
      <c r="AE124" s="65"/>
    </row>
    <row r="125">
      <c r="A125" s="286"/>
      <c r="B125" s="286"/>
      <c r="C125" s="390"/>
      <c r="D125" s="390"/>
      <c r="E125" s="286"/>
      <c r="F125" s="286"/>
      <c r="G125" s="390"/>
      <c r="H125" s="390"/>
      <c r="I125" s="286"/>
      <c r="J125" s="286"/>
      <c r="K125" s="390"/>
      <c r="L125" s="390"/>
      <c r="M125" s="114" t="s">
        <v>38</v>
      </c>
      <c r="N125" s="186"/>
      <c r="O125" s="481" t="s">
        <v>812</v>
      </c>
      <c r="P125" s="65"/>
      <c r="Q125" s="186" t="str">
        <f t="shared" ref="Q125:S125" si="124">IFERROR(IFS($Q$1=$A$1,A125,$Q$1=$E$1,E125,$Q$1=$I$1,I125,$Q$1=$M$1,M125,$Q$1=$A$233,A357,$Q$1=$E$233,E357,$Q$1=$I$233,I357,$Q$1=$M$233,M357),"")</f>
        <v/>
      </c>
      <c r="R125" s="186" t="str">
        <f t="shared" si="124"/>
        <v/>
      </c>
      <c r="S125" s="482" t="str">
        <f t="shared" si="124"/>
        <v/>
      </c>
      <c r="T125" s="65"/>
      <c r="U125" s="483"/>
      <c r="V125" s="485"/>
      <c r="W125" s="483"/>
      <c r="X125" s="484"/>
      <c r="Y125" s="483"/>
      <c r="Z125" s="484"/>
      <c r="AA125" s="483"/>
      <c r="AB125" s="484"/>
      <c r="AC125" s="483"/>
      <c r="AD125" s="484"/>
      <c r="AE125" s="65"/>
    </row>
    <row r="126">
      <c r="A126" s="286"/>
      <c r="B126" s="286"/>
      <c r="C126" s="390"/>
      <c r="D126" s="390"/>
      <c r="E126" s="286"/>
      <c r="F126" s="286"/>
      <c r="G126" s="390"/>
      <c r="H126" s="390"/>
      <c r="I126" s="286"/>
      <c r="J126" s="286"/>
      <c r="K126" s="390"/>
      <c r="L126" s="390"/>
      <c r="M126" s="114" t="s">
        <v>38</v>
      </c>
      <c r="N126" s="186"/>
      <c r="O126" s="481" t="s">
        <v>283</v>
      </c>
      <c r="P126" s="65"/>
      <c r="Q126" s="186" t="str">
        <f t="shared" ref="Q126:S126" si="125">IFERROR(IFS($Q$1=$A$1,A126,$Q$1=$E$1,E126,$Q$1=$I$1,I126,$Q$1=$M$1,M126,$Q$1=$A$233,A358,$Q$1=$E$233,E358,$Q$1=$I$233,I358,$Q$1=$M$233,M358),"")</f>
        <v/>
      </c>
      <c r="R126" s="186" t="str">
        <f t="shared" si="125"/>
        <v/>
      </c>
      <c r="S126" s="482" t="str">
        <f t="shared" si="125"/>
        <v/>
      </c>
      <c r="T126" s="65"/>
      <c r="U126" s="483"/>
      <c r="V126" s="485"/>
      <c r="W126" s="483"/>
      <c r="X126" s="484"/>
      <c r="Y126" s="483"/>
      <c r="Z126" s="484"/>
      <c r="AA126" s="483"/>
      <c r="AB126" s="484"/>
      <c r="AC126" s="483"/>
      <c r="AD126" s="484"/>
      <c r="AE126" s="65"/>
    </row>
    <row r="127">
      <c r="A127" s="286"/>
      <c r="B127" s="286"/>
      <c r="C127" s="390"/>
      <c r="D127" s="390"/>
      <c r="E127" s="286"/>
      <c r="F127" s="286"/>
      <c r="G127" s="390"/>
      <c r="H127" s="390"/>
      <c r="I127" s="286"/>
      <c r="J127" s="286"/>
      <c r="K127" s="390"/>
      <c r="L127" s="390"/>
      <c r="M127" s="114" t="s">
        <v>38</v>
      </c>
      <c r="N127" s="114" t="s">
        <v>1236</v>
      </c>
      <c r="O127" s="481" t="s">
        <v>820</v>
      </c>
      <c r="P127" s="65"/>
      <c r="Q127" s="186" t="str">
        <f t="shared" ref="Q127:S127" si="126">IFERROR(IFS($Q$1=$A$1,A127,$Q$1=$E$1,E127,$Q$1=$I$1,I127,$Q$1=$M$1,M127,$Q$1=$A$233,A359,$Q$1=$E$233,E359,$Q$1=$I$233,I359,$Q$1=$M$233,M359),"")</f>
        <v/>
      </c>
      <c r="R127" s="186" t="str">
        <f t="shared" si="126"/>
        <v/>
      </c>
      <c r="S127" s="482" t="str">
        <f t="shared" si="126"/>
        <v/>
      </c>
      <c r="T127" s="65"/>
      <c r="U127" s="483"/>
      <c r="V127" s="485"/>
      <c r="W127" s="483"/>
      <c r="X127" s="484"/>
      <c r="Y127" s="483"/>
      <c r="Z127" s="484"/>
      <c r="AA127" s="483"/>
      <c r="AB127" s="484"/>
      <c r="AC127" s="483"/>
      <c r="AD127" s="484"/>
      <c r="AE127" s="65"/>
    </row>
    <row r="128">
      <c r="A128" s="286"/>
      <c r="B128" s="286"/>
      <c r="C128" s="390"/>
      <c r="D128" s="390"/>
      <c r="E128" s="286"/>
      <c r="F128" s="286"/>
      <c r="G128" s="390"/>
      <c r="H128" s="390"/>
      <c r="I128" s="286"/>
      <c r="J128" s="286"/>
      <c r="K128" s="390"/>
      <c r="L128" s="390"/>
      <c r="M128" s="114" t="s">
        <v>38</v>
      </c>
      <c r="N128" s="186"/>
      <c r="O128" s="481" t="s">
        <v>823</v>
      </c>
      <c r="P128" s="65"/>
      <c r="Q128" s="186" t="str">
        <f t="shared" ref="Q128:S128" si="127">IFERROR(IFS($Q$1=$A$1,A128,$Q$1=$E$1,E128,$Q$1=$I$1,I128,$Q$1=$M$1,M128,$Q$1=$A$233,A360,$Q$1=$E$233,E360,$Q$1=$I$233,I360,$Q$1=$M$233,M360),"")</f>
        <v/>
      </c>
      <c r="R128" s="186" t="str">
        <f t="shared" si="127"/>
        <v/>
      </c>
      <c r="S128" s="482" t="str">
        <f t="shared" si="127"/>
        <v/>
      </c>
      <c r="T128" s="65"/>
      <c r="U128" s="483"/>
      <c r="V128" s="485"/>
      <c r="W128" s="483"/>
      <c r="X128" s="484"/>
      <c r="Y128" s="483"/>
      <c r="Z128" s="484"/>
      <c r="AA128" s="483"/>
      <c r="AB128" s="484"/>
      <c r="AC128" s="483"/>
      <c r="AD128" s="484"/>
      <c r="AE128" s="65"/>
    </row>
    <row r="129">
      <c r="A129" s="286"/>
      <c r="B129" s="286"/>
      <c r="C129" s="390"/>
      <c r="D129" s="390"/>
      <c r="E129" s="286"/>
      <c r="F129" s="286"/>
      <c r="G129" s="390"/>
      <c r="H129" s="390"/>
      <c r="I129" s="286"/>
      <c r="J129" s="286"/>
      <c r="K129" s="390"/>
      <c r="L129" s="390"/>
      <c r="M129" s="114" t="s">
        <v>38</v>
      </c>
      <c r="N129" s="186"/>
      <c r="O129" s="481" t="s">
        <v>825</v>
      </c>
      <c r="P129" s="65"/>
      <c r="Q129" s="186" t="str">
        <f t="shared" ref="Q129:S129" si="128">IFERROR(IFS($Q$1=$A$1,A129,$Q$1=$E$1,E129,$Q$1=$I$1,I129,$Q$1=$M$1,M129,$Q$1=$A$233,A361,$Q$1=$E$233,E361,$Q$1=$I$233,I361,$Q$1=$M$233,M361),"")</f>
        <v/>
      </c>
      <c r="R129" s="186" t="str">
        <f t="shared" si="128"/>
        <v/>
      </c>
      <c r="S129" s="482" t="str">
        <f t="shared" si="128"/>
        <v/>
      </c>
      <c r="T129" s="65"/>
      <c r="U129" s="483"/>
      <c r="V129" s="485"/>
      <c r="W129" s="483"/>
      <c r="X129" s="484"/>
      <c r="Y129" s="483"/>
      <c r="Z129" s="484"/>
      <c r="AA129" s="483"/>
      <c r="AB129" s="484"/>
      <c r="AC129" s="483"/>
      <c r="AD129" s="484"/>
      <c r="AE129" s="65"/>
    </row>
    <row r="130">
      <c r="A130" s="286"/>
      <c r="B130" s="286"/>
      <c r="C130" s="390"/>
      <c r="D130" s="390"/>
      <c r="E130" s="286"/>
      <c r="F130" s="286"/>
      <c r="G130" s="390"/>
      <c r="H130" s="390"/>
      <c r="I130" s="286"/>
      <c r="J130" s="286"/>
      <c r="K130" s="390"/>
      <c r="L130" s="390"/>
      <c r="M130" s="114" t="s">
        <v>38</v>
      </c>
      <c r="N130" s="114" t="s">
        <v>1236</v>
      </c>
      <c r="O130" s="481" t="s">
        <v>833</v>
      </c>
      <c r="P130" s="65"/>
      <c r="Q130" s="186" t="str">
        <f t="shared" ref="Q130:S130" si="129">IFERROR(IFS($Q$1=$A$1,A130,$Q$1=$E$1,E130,$Q$1=$I$1,I130,$Q$1=$M$1,M130,$Q$1=$A$233,A362,$Q$1=$E$233,E362,$Q$1=$I$233,I362,$Q$1=$M$233,M362),"")</f>
        <v/>
      </c>
      <c r="R130" s="186" t="str">
        <f t="shared" si="129"/>
        <v/>
      </c>
      <c r="S130" s="482" t="str">
        <f t="shared" si="129"/>
        <v/>
      </c>
      <c r="T130" s="65"/>
      <c r="U130" s="483"/>
      <c r="V130" s="485"/>
      <c r="W130" s="483"/>
      <c r="X130" s="484"/>
      <c r="Y130" s="483"/>
      <c r="Z130" s="484"/>
      <c r="AA130" s="483"/>
      <c r="AB130" s="484"/>
      <c r="AC130" s="483"/>
      <c r="AD130" s="484"/>
      <c r="AE130" s="65"/>
    </row>
    <row r="131">
      <c r="A131" s="286"/>
      <c r="B131" s="286"/>
      <c r="C131" s="390"/>
      <c r="D131" s="390"/>
      <c r="E131" s="286"/>
      <c r="F131" s="286"/>
      <c r="G131" s="390"/>
      <c r="H131" s="390"/>
      <c r="I131" s="286"/>
      <c r="J131" s="286"/>
      <c r="K131" s="390"/>
      <c r="L131" s="390"/>
      <c r="M131" s="114" t="s">
        <v>38</v>
      </c>
      <c r="N131" s="186"/>
      <c r="O131" s="481" t="s">
        <v>837</v>
      </c>
      <c r="P131" s="65"/>
      <c r="Q131" s="186" t="str">
        <f t="shared" ref="Q131:S131" si="130">IFERROR(IFS($Q$1=$A$1,A131,$Q$1=$E$1,E131,$Q$1=$I$1,I131,$Q$1=$M$1,M131,$Q$1=$A$233,A363,$Q$1=$E$233,E363,$Q$1=$I$233,I363,$Q$1=$M$233,M363),"")</f>
        <v/>
      </c>
      <c r="R131" s="186" t="str">
        <f t="shared" si="130"/>
        <v/>
      </c>
      <c r="S131" s="482" t="str">
        <f t="shared" si="130"/>
        <v/>
      </c>
      <c r="T131" s="65"/>
      <c r="U131" s="483"/>
      <c r="V131" s="485"/>
      <c r="W131" s="483"/>
      <c r="X131" s="484"/>
      <c r="Y131" s="483"/>
      <c r="Z131" s="484"/>
      <c r="AA131" s="483"/>
      <c r="AB131" s="484"/>
      <c r="AC131" s="483"/>
      <c r="AD131" s="484"/>
      <c r="AE131" s="65"/>
    </row>
    <row r="132">
      <c r="A132" s="286"/>
      <c r="B132" s="286"/>
      <c r="C132" s="390"/>
      <c r="D132" s="390"/>
      <c r="E132" s="286"/>
      <c r="F132" s="286"/>
      <c r="G132" s="390"/>
      <c r="H132" s="390"/>
      <c r="I132" s="286"/>
      <c r="J132" s="286"/>
      <c r="K132" s="390"/>
      <c r="L132" s="390"/>
      <c r="M132" s="114" t="s">
        <v>38</v>
      </c>
      <c r="N132" s="186"/>
      <c r="O132" s="481" t="s">
        <v>840</v>
      </c>
      <c r="P132" s="65"/>
      <c r="Q132" s="186" t="str">
        <f t="shared" ref="Q132:S132" si="131">IFERROR(IFS($Q$1=$A$1,A132,$Q$1=$E$1,E132,$Q$1=$I$1,I132,$Q$1=$M$1,M132,$Q$1=$A$233,A364,$Q$1=$E$233,E364,$Q$1=$I$233,I364,$Q$1=$M$233,M364),"")</f>
        <v/>
      </c>
      <c r="R132" s="186" t="str">
        <f t="shared" si="131"/>
        <v/>
      </c>
      <c r="S132" s="482" t="str">
        <f t="shared" si="131"/>
        <v/>
      </c>
      <c r="T132" s="65"/>
      <c r="U132" s="483"/>
      <c r="V132" s="485"/>
      <c r="W132" s="483"/>
      <c r="X132" s="484"/>
      <c r="Y132" s="483"/>
      <c r="Z132" s="484"/>
      <c r="AA132" s="483"/>
      <c r="AB132" s="484"/>
      <c r="AC132" s="483"/>
      <c r="AD132" s="484"/>
      <c r="AE132" s="65"/>
    </row>
    <row r="133">
      <c r="A133" s="286"/>
      <c r="B133" s="286"/>
      <c r="C133" s="390"/>
      <c r="D133" s="390"/>
      <c r="E133" s="286"/>
      <c r="F133" s="286"/>
      <c r="G133" s="390"/>
      <c r="H133" s="390"/>
      <c r="I133" s="286"/>
      <c r="J133" s="286"/>
      <c r="K133" s="390"/>
      <c r="L133" s="390"/>
      <c r="M133" s="114" t="s">
        <v>38</v>
      </c>
      <c r="N133" s="186"/>
      <c r="O133" s="481" t="s">
        <v>843</v>
      </c>
      <c r="P133" s="65"/>
      <c r="Q133" s="186" t="str">
        <f t="shared" ref="Q133:S133" si="132">IFERROR(IFS($Q$1=$A$1,A133,$Q$1=$E$1,E133,$Q$1=$I$1,I133,$Q$1=$M$1,M133,$Q$1=$A$233,A365,$Q$1=$E$233,E365,$Q$1=$I$233,I365,$Q$1=$M$233,M365),"")</f>
        <v/>
      </c>
      <c r="R133" s="186" t="str">
        <f t="shared" si="132"/>
        <v/>
      </c>
      <c r="S133" s="482" t="str">
        <f t="shared" si="132"/>
        <v/>
      </c>
      <c r="T133" s="65"/>
      <c r="U133" s="483"/>
      <c r="V133" s="485"/>
      <c r="W133" s="483"/>
      <c r="X133" s="484"/>
      <c r="Y133" s="483"/>
      <c r="Z133" s="484"/>
      <c r="AA133" s="483"/>
      <c r="AB133" s="484"/>
      <c r="AC133" s="483"/>
      <c r="AD133" s="484"/>
      <c r="AE133" s="65"/>
    </row>
    <row r="134">
      <c r="A134" s="286"/>
      <c r="B134" s="286"/>
      <c r="C134" s="390"/>
      <c r="D134" s="390"/>
      <c r="E134" s="286"/>
      <c r="F134" s="286"/>
      <c r="G134" s="390"/>
      <c r="H134" s="390"/>
      <c r="I134" s="286"/>
      <c r="J134" s="286"/>
      <c r="K134" s="390"/>
      <c r="L134" s="390"/>
      <c r="M134" s="114" t="s">
        <v>38</v>
      </c>
      <c r="N134" s="114" t="s">
        <v>1236</v>
      </c>
      <c r="O134" s="481" t="s">
        <v>846</v>
      </c>
      <c r="P134" s="65"/>
      <c r="Q134" s="186" t="str">
        <f t="shared" ref="Q134:S134" si="133">IFERROR(IFS($Q$1=$A$1,A134,$Q$1=$E$1,E134,$Q$1=$I$1,I134,$Q$1=$M$1,M134,$Q$1=$A$233,A366,$Q$1=$E$233,E366,$Q$1=$I$233,I366,$Q$1=$M$233,M366),"")</f>
        <v/>
      </c>
      <c r="R134" s="186" t="str">
        <f t="shared" si="133"/>
        <v/>
      </c>
      <c r="S134" s="482" t="str">
        <f t="shared" si="133"/>
        <v/>
      </c>
      <c r="T134" s="65"/>
      <c r="U134" s="483"/>
      <c r="V134" s="485"/>
      <c r="W134" s="483"/>
      <c r="X134" s="484"/>
      <c r="Y134" s="483"/>
      <c r="Z134" s="484"/>
      <c r="AA134" s="483"/>
      <c r="AB134" s="484"/>
      <c r="AC134" s="483"/>
      <c r="AD134" s="484"/>
      <c r="AE134" s="65"/>
    </row>
    <row r="135">
      <c r="A135" s="286"/>
      <c r="B135" s="286"/>
      <c r="C135" s="390"/>
      <c r="D135" s="390"/>
      <c r="E135" s="286"/>
      <c r="F135" s="286"/>
      <c r="G135" s="390"/>
      <c r="H135" s="390"/>
      <c r="I135" s="286"/>
      <c r="J135" s="286"/>
      <c r="K135" s="390"/>
      <c r="L135" s="390"/>
      <c r="M135" s="114" t="s">
        <v>38</v>
      </c>
      <c r="N135" s="114"/>
      <c r="O135" s="481" t="s">
        <v>848</v>
      </c>
      <c r="P135" s="65"/>
      <c r="Q135" s="186" t="str">
        <f t="shared" ref="Q135:S135" si="134">IFERROR(IFS($Q$1=$A$1,A135,$Q$1=$E$1,E135,$Q$1=$I$1,I135,$Q$1=$M$1,M135,$Q$1=$A$233,A367,$Q$1=$E$233,E367,$Q$1=$I$233,I367,$Q$1=$M$233,M367),"")</f>
        <v/>
      </c>
      <c r="R135" s="186" t="str">
        <f t="shared" si="134"/>
        <v/>
      </c>
      <c r="S135" s="482" t="str">
        <f t="shared" si="134"/>
        <v/>
      </c>
      <c r="T135" s="65"/>
      <c r="U135" s="483"/>
      <c r="V135" s="485"/>
      <c r="W135" s="483"/>
      <c r="X135" s="484"/>
      <c r="Y135" s="483"/>
      <c r="Z135" s="484"/>
      <c r="AA135" s="483"/>
      <c r="AB135" s="484"/>
      <c r="AC135" s="483"/>
      <c r="AD135" s="484"/>
      <c r="AE135" s="65"/>
    </row>
    <row r="136">
      <c r="A136" s="286"/>
      <c r="B136" s="286"/>
      <c r="C136" s="390"/>
      <c r="D136" s="390"/>
      <c r="E136" s="286"/>
      <c r="F136" s="286"/>
      <c r="G136" s="390"/>
      <c r="H136" s="390"/>
      <c r="I136" s="286"/>
      <c r="J136" s="286"/>
      <c r="K136" s="390"/>
      <c r="L136" s="390"/>
      <c r="M136" s="114" t="s">
        <v>38</v>
      </c>
      <c r="N136" s="186"/>
      <c r="O136" s="481" t="s">
        <v>851</v>
      </c>
      <c r="P136" s="65"/>
      <c r="Q136" s="186" t="str">
        <f t="shared" ref="Q136:S136" si="135">IFERROR(IFS($Q$1=$A$1,A136,$Q$1=$E$1,E136,$Q$1=$I$1,I136,$Q$1=$M$1,M136,$Q$1=$A$233,A368,$Q$1=$E$233,E368,$Q$1=$I$233,I368,$Q$1=$M$233,M368),"")</f>
        <v/>
      </c>
      <c r="R136" s="186" t="str">
        <f t="shared" si="135"/>
        <v/>
      </c>
      <c r="S136" s="482" t="str">
        <f t="shared" si="135"/>
        <v/>
      </c>
      <c r="T136" s="65"/>
      <c r="U136" s="483"/>
      <c r="V136" s="485"/>
      <c r="W136" s="483"/>
      <c r="X136" s="484"/>
      <c r="Y136" s="483"/>
      <c r="Z136" s="484"/>
      <c r="AA136" s="483"/>
      <c r="AB136" s="484"/>
      <c r="AC136" s="483"/>
      <c r="AD136" s="484"/>
      <c r="AE136" s="65"/>
    </row>
    <row r="137">
      <c r="A137" s="286"/>
      <c r="B137" s="286"/>
      <c r="C137" s="390"/>
      <c r="D137" s="390"/>
      <c r="E137" s="286"/>
      <c r="F137" s="286"/>
      <c r="G137" s="390"/>
      <c r="H137" s="390"/>
      <c r="I137" s="286"/>
      <c r="J137" s="286"/>
      <c r="K137" s="390"/>
      <c r="L137" s="390"/>
      <c r="M137" s="114" t="s">
        <v>38</v>
      </c>
      <c r="N137" s="114" t="s">
        <v>1236</v>
      </c>
      <c r="O137" s="481" t="s">
        <v>855</v>
      </c>
      <c r="P137" s="65"/>
      <c r="Q137" s="186" t="str">
        <f t="shared" ref="Q137:S137" si="136">IFERROR(IFS($Q$1=$A$1,A137,$Q$1=$E$1,E137,$Q$1=$I$1,I137,$Q$1=$M$1,M137,$Q$1=$A$233,A369,$Q$1=$E$233,E369,$Q$1=$I$233,I369,$Q$1=$M$233,M369),"")</f>
        <v/>
      </c>
      <c r="R137" s="186" t="str">
        <f t="shared" si="136"/>
        <v/>
      </c>
      <c r="S137" s="482" t="str">
        <f t="shared" si="136"/>
        <v/>
      </c>
      <c r="T137" s="65"/>
      <c r="U137" s="483"/>
      <c r="V137" s="485"/>
      <c r="W137" s="483"/>
      <c r="X137" s="484"/>
      <c r="Y137" s="483"/>
      <c r="Z137" s="484"/>
      <c r="AA137" s="483"/>
      <c r="AB137" s="484"/>
      <c r="AC137" s="483"/>
      <c r="AD137" s="484"/>
      <c r="AE137" s="65"/>
    </row>
    <row r="138">
      <c r="A138" s="286"/>
      <c r="B138" s="286"/>
      <c r="C138" s="390"/>
      <c r="D138" s="390"/>
      <c r="E138" s="286"/>
      <c r="F138" s="286"/>
      <c r="G138" s="390"/>
      <c r="H138" s="390"/>
      <c r="I138" s="286"/>
      <c r="J138" s="286"/>
      <c r="K138" s="390"/>
      <c r="L138" s="390"/>
      <c r="M138" s="114" t="s">
        <v>38</v>
      </c>
      <c r="N138" s="114" t="s">
        <v>1236</v>
      </c>
      <c r="O138" s="481" t="s">
        <v>858</v>
      </c>
      <c r="P138" s="65"/>
      <c r="Q138" s="186" t="str">
        <f t="shared" ref="Q138:S138" si="137">IFERROR(IFS($Q$1=$A$1,A138,$Q$1=$E$1,E138,$Q$1=$I$1,I138,$Q$1=$M$1,M138,$Q$1=$A$233,A370,$Q$1=$E$233,E370,$Q$1=$I$233,I370,$Q$1=$M$233,M370),"")</f>
        <v/>
      </c>
      <c r="R138" s="186" t="str">
        <f t="shared" si="137"/>
        <v/>
      </c>
      <c r="S138" s="482" t="str">
        <f t="shared" si="137"/>
        <v/>
      </c>
      <c r="T138" s="65"/>
      <c r="U138" s="483"/>
      <c r="V138" s="485"/>
      <c r="W138" s="483"/>
      <c r="X138" s="484"/>
      <c r="Y138" s="483"/>
      <c r="Z138" s="484"/>
      <c r="AA138" s="483"/>
      <c r="AB138" s="484"/>
      <c r="AC138" s="483"/>
      <c r="AD138" s="484"/>
      <c r="AE138" s="65"/>
    </row>
    <row r="139">
      <c r="A139" s="286"/>
      <c r="B139" s="286"/>
      <c r="C139" s="390"/>
      <c r="D139" s="390"/>
      <c r="E139" s="286"/>
      <c r="F139" s="286"/>
      <c r="G139" s="390"/>
      <c r="H139" s="390"/>
      <c r="I139" s="286"/>
      <c r="J139" s="286"/>
      <c r="K139" s="390"/>
      <c r="L139" s="390"/>
      <c r="M139" s="114" t="s">
        <v>38</v>
      </c>
      <c r="N139" s="114" t="s">
        <v>1236</v>
      </c>
      <c r="O139" s="481" t="s">
        <v>861</v>
      </c>
      <c r="P139" s="65"/>
      <c r="Q139" s="186" t="str">
        <f t="shared" ref="Q139:S139" si="138">IFERROR(IFS($Q$1=$A$1,A139,$Q$1=$E$1,E139,$Q$1=$I$1,I139,$Q$1=$M$1,M139,$Q$1=$A$233,A371,$Q$1=$E$233,E371,$Q$1=$I$233,I371,$Q$1=$M$233,M371),"")</f>
        <v/>
      </c>
      <c r="R139" s="186" t="str">
        <f t="shared" si="138"/>
        <v/>
      </c>
      <c r="S139" s="482" t="str">
        <f t="shared" si="138"/>
        <v/>
      </c>
      <c r="T139" s="65"/>
      <c r="U139" s="483"/>
      <c r="V139" s="485"/>
      <c r="W139" s="483"/>
      <c r="X139" s="484"/>
      <c r="Y139" s="483"/>
      <c r="Z139" s="484"/>
      <c r="AA139" s="483"/>
      <c r="AB139" s="484"/>
      <c r="AC139" s="483"/>
      <c r="AD139" s="484"/>
      <c r="AE139" s="65"/>
    </row>
    <row r="140">
      <c r="A140" s="286"/>
      <c r="B140" s="286"/>
      <c r="C140" s="390"/>
      <c r="D140" s="390"/>
      <c r="E140" s="286"/>
      <c r="F140" s="286"/>
      <c r="G140" s="390"/>
      <c r="H140" s="390"/>
      <c r="I140" s="286"/>
      <c r="J140" s="286"/>
      <c r="K140" s="390"/>
      <c r="L140" s="390"/>
      <c r="M140" s="114" t="s">
        <v>38</v>
      </c>
      <c r="N140" s="186"/>
      <c r="O140" s="481" t="s">
        <v>864</v>
      </c>
      <c r="P140" s="65"/>
      <c r="Q140" s="186" t="str">
        <f t="shared" ref="Q140:S140" si="139">IFERROR(IFS($Q$1=$A$1,A140,$Q$1=$E$1,E140,$Q$1=$I$1,I140,$Q$1=$M$1,M140,$Q$1=$A$233,A372,$Q$1=$E$233,E372,$Q$1=$I$233,I372,$Q$1=$M$233,M372),"")</f>
        <v/>
      </c>
      <c r="R140" s="186" t="str">
        <f t="shared" si="139"/>
        <v/>
      </c>
      <c r="S140" s="482" t="str">
        <f t="shared" si="139"/>
        <v/>
      </c>
      <c r="T140" s="65"/>
      <c r="U140" s="483"/>
      <c r="V140" s="485"/>
      <c r="W140" s="483"/>
      <c r="X140" s="484"/>
      <c r="Y140" s="483"/>
      <c r="Z140" s="484"/>
      <c r="AA140" s="483"/>
      <c r="AB140" s="484"/>
      <c r="AC140" s="483"/>
      <c r="AD140" s="484"/>
      <c r="AE140" s="65"/>
    </row>
    <row r="141">
      <c r="A141" s="286"/>
      <c r="B141" s="286"/>
      <c r="C141" s="390"/>
      <c r="D141" s="390"/>
      <c r="E141" s="286"/>
      <c r="F141" s="286"/>
      <c r="G141" s="390"/>
      <c r="H141" s="390"/>
      <c r="I141" s="286"/>
      <c r="J141" s="286"/>
      <c r="K141" s="390"/>
      <c r="L141" s="390"/>
      <c r="M141" s="114" t="s">
        <v>38</v>
      </c>
      <c r="N141" s="114" t="s">
        <v>1236</v>
      </c>
      <c r="O141" s="481" t="s">
        <v>867</v>
      </c>
      <c r="P141" s="65"/>
      <c r="Q141" s="186" t="str">
        <f t="shared" ref="Q141:S141" si="140">IFERROR(IFS($Q$1=$A$1,A141,$Q$1=$E$1,E141,$Q$1=$I$1,I141,$Q$1=$M$1,M141,$Q$1=$A$233,A373,$Q$1=$E$233,E373,$Q$1=$I$233,I373,$Q$1=$M$233,M373),"")</f>
        <v/>
      </c>
      <c r="R141" s="186" t="str">
        <f t="shared" si="140"/>
        <v/>
      </c>
      <c r="S141" s="482" t="str">
        <f t="shared" si="140"/>
        <v/>
      </c>
      <c r="T141" s="65"/>
      <c r="U141" s="483"/>
      <c r="V141" s="485"/>
      <c r="W141" s="483"/>
      <c r="X141" s="484"/>
      <c r="Y141" s="483"/>
      <c r="Z141" s="484"/>
      <c r="AA141" s="483"/>
      <c r="AB141" s="484"/>
      <c r="AC141" s="483"/>
      <c r="AD141" s="484"/>
      <c r="AE141" s="65"/>
    </row>
    <row r="142">
      <c r="A142" s="286"/>
      <c r="B142" s="286"/>
      <c r="C142" s="390"/>
      <c r="D142" s="390"/>
      <c r="E142" s="286"/>
      <c r="F142" s="286"/>
      <c r="G142" s="390"/>
      <c r="H142" s="390"/>
      <c r="I142" s="286"/>
      <c r="J142" s="286"/>
      <c r="K142" s="390"/>
      <c r="L142" s="390"/>
      <c r="M142" s="486" t="s">
        <v>38</v>
      </c>
      <c r="N142" s="486" t="s">
        <v>1236</v>
      </c>
      <c r="O142" s="488" t="s">
        <v>870</v>
      </c>
      <c r="P142" s="65"/>
      <c r="Q142" s="186" t="str">
        <f t="shared" ref="Q142:S142" si="141">IFERROR(IFS($Q$1=$A$1,A142,$Q$1=$E$1,E142,$Q$1=$I$1,I142,$Q$1=$M$1,M142,$Q$1=$A$233,A374,$Q$1=$E$233,E374,$Q$1=$I$233,I374,$Q$1=$M$233,M374),"")</f>
        <v/>
      </c>
      <c r="R142" s="186" t="str">
        <f t="shared" si="141"/>
        <v/>
      </c>
      <c r="S142" s="482" t="str">
        <f t="shared" si="141"/>
        <v/>
      </c>
      <c r="T142" s="65"/>
      <c r="U142" s="483"/>
      <c r="V142" s="485"/>
      <c r="W142" s="483"/>
      <c r="X142" s="484"/>
      <c r="Y142" s="483"/>
      <c r="Z142" s="484"/>
      <c r="AA142" s="483"/>
      <c r="AB142" s="484"/>
      <c r="AC142" s="483"/>
      <c r="AD142" s="484"/>
      <c r="AE142" s="65"/>
    </row>
    <row r="143">
      <c r="A143" s="286"/>
      <c r="B143" s="286"/>
      <c r="C143" s="390"/>
      <c r="D143" s="390"/>
      <c r="E143" s="286"/>
      <c r="F143" s="286"/>
      <c r="G143" s="390"/>
      <c r="H143" s="390"/>
      <c r="I143" s="286"/>
      <c r="J143" s="286"/>
      <c r="K143" s="390"/>
      <c r="L143" s="390"/>
      <c r="M143" s="472" t="s">
        <v>39</v>
      </c>
      <c r="N143" s="477"/>
      <c r="O143" s="473" t="s">
        <v>1235</v>
      </c>
      <c r="P143" s="65"/>
      <c r="Q143" s="186" t="str">
        <f t="shared" ref="Q143:S143" si="142">IFERROR(IFS($Q$1=$A$1,A143,$Q$1=$E$1,E143,$Q$1=$I$1,I143,$Q$1=$M$1,M143,$Q$1=$A$233,A375,$Q$1=$E$233,E375,$Q$1=$I$233,I375,$Q$1=$M$233,M375),"")</f>
        <v/>
      </c>
      <c r="R143" s="186" t="str">
        <f t="shared" si="142"/>
        <v/>
      </c>
      <c r="S143" s="482" t="str">
        <f t="shared" si="142"/>
        <v/>
      </c>
      <c r="T143" s="65"/>
      <c r="U143" s="483"/>
      <c r="V143" s="485"/>
      <c r="W143" s="483"/>
      <c r="X143" s="484"/>
      <c r="Y143" s="483"/>
      <c r="Z143" s="484"/>
      <c r="AA143" s="483"/>
      <c r="AB143" s="484"/>
      <c r="AC143" s="483"/>
      <c r="AD143" s="484"/>
      <c r="AE143" s="65"/>
    </row>
    <row r="144">
      <c r="A144" s="286"/>
      <c r="B144" s="286"/>
      <c r="C144" s="390"/>
      <c r="D144" s="390"/>
      <c r="E144" s="286"/>
      <c r="F144" s="286"/>
      <c r="G144" s="390"/>
      <c r="H144" s="390"/>
      <c r="I144" s="286"/>
      <c r="J144" s="286"/>
      <c r="K144" s="390"/>
      <c r="L144" s="390"/>
      <c r="M144" s="114" t="s">
        <v>39</v>
      </c>
      <c r="N144" s="114" t="s">
        <v>1236</v>
      </c>
      <c r="O144" s="481" t="s">
        <v>873</v>
      </c>
      <c r="P144" s="65"/>
      <c r="Q144" s="186" t="str">
        <f t="shared" ref="Q144:S144" si="143">IFERROR(IFS($Q$1=$A$1,A144,$Q$1=$E$1,E144,$Q$1=$I$1,I144,$Q$1=$M$1,M144,$Q$1=$A$233,A376,$Q$1=$E$233,E376,$Q$1=$I$233,I376,$Q$1=$M$233,M376),"")</f>
        <v/>
      </c>
      <c r="R144" s="186" t="str">
        <f t="shared" si="143"/>
        <v/>
      </c>
      <c r="S144" s="482" t="str">
        <f t="shared" si="143"/>
        <v/>
      </c>
      <c r="T144" s="65"/>
      <c r="U144" s="483"/>
      <c r="V144" s="485"/>
      <c r="W144" s="483"/>
      <c r="X144" s="484"/>
      <c r="Y144" s="483"/>
      <c r="Z144" s="484"/>
      <c r="AA144" s="483"/>
      <c r="AB144" s="484"/>
      <c r="AC144" s="483"/>
      <c r="AD144" s="484"/>
      <c r="AE144" s="65"/>
    </row>
    <row r="145">
      <c r="A145" s="286"/>
      <c r="B145" s="286"/>
      <c r="C145" s="390"/>
      <c r="D145" s="390"/>
      <c r="E145" s="286"/>
      <c r="F145" s="286"/>
      <c r="G145" s="390"/>
      <c r="H145" s="390"/>
      <c r="I145" s="286"/>
      <c r="J145" s="286"/>
      <c r="K145" s="390"/>
      <c r="L145" s="390"/>
      <c r="M145" s="114" t="s">
        <v>39</v>
      </c>
      <c r="N145" s="114" t="s">
        <v>1236</v>
      </c>
      <c r="O145" s="481" t="s">
        <v>883</v>
      </c>
      <c r="P145" s="65"/>
      <c r="Q145" s="186" t="str">
        <f t="shared" ref="Q145:S145" si="144">IFERROR(IFS($Q$1=$A$1,A145,$Q$1=$E$1,E145,$Q$1=$I$1,I145,$Q$1=$M$1,M145,$Q$1=$A$233,A377,$Q$1=$E$233,E377,$Q$1=$I$233,I377,$Q$1=$M$233,M377),"")</f>
        <v/>
      </c>
      <c r="R145" s="186" t="str">
        <f t="shared" si="144"/>
        <v/>
      </c>
      <c r="S145" s="482" t="str">
        <f t="shared" si="144"/>
        <v/>
      </c>
      <c r="T145" s="65"/>
      <c r="U145" s="483"/>
      <c r="V145" s="485"/>
      <c r="W145" s="483"/>
      <c r="X145" s="484"/>
      <c r="Y145" s="483"/>
      <c r="Z145" s="484"/>
      <c r="AA145" s="483"/>
      <c r="AB145" s="484"/>
      <c r="AC145" s="483"/>
      <c r="AD145" s="484"/>
      <c r="AE145" s="65"/>
    </row>
    <row r="146">
      <c r="A146" s="286"/>
      <c r="B146" s="286"/>
      <c r="C146" s="390"/>
      <c r="D146" s="390"/>
      <c r="E146" s="286"/>
      <c r="F146" s="286"/>
      <c r="G146" s="390"/>
      <c r="H146" s="390"/>
      <c r="I146" s="286"/>
      <c r="J146" s="286"/>
      <c r="K146" s="390"/>
      <c r="L146" s="390"/>
      <c r="M146" s="114" t="s">
        <v>39</v>
      </c>
      <c r="N146" s="114" t="s">
        <v>1236</v>
      </c>
      <c r="O146" s="481" t="s">
        <v>887</v>
      </c>
      <c r="P146" s="65"/>
      <c r="Q146" s="186" t="str">
        <f t="shared" ref="Q146:S146" si="145">IFERROR(IFS($Q$1=$A$1,A146,$Q$1=$E$1,E146,$Q$1=$I$1,I146,$Q$1=$M$1,M146,$Q$1=$A$233,A378,$Q$1=$E$233,E378,$Q$1=$I$233,I378,$Q$1=$M$233,M378),"")</f>
        <v/>
      </c>
      <c r="R146" s="186" t="str">
        <f t="shared" si="145"/>
        <v/>
      </c>
      <c r="S146" s="482" t="str">
        <f t="shared" si="145"/>
        <v/>
      </c>
      <c r="T146" s="65"/>
      <c r="U146" s="483"/>
      <c r="V146" s="485"/>
      <c r="W146" s="483"/>
      <c r="X146" s="484"/>
      <c r="Y146" s="483"/>
      <c r="Z146" s="484"/>
      <c r="AA146" s="483"/>
      <c r="AB146" s="484"/>
      <c r="AC146" s="483"/>
      <c r="AD146" s="484"/>
      <c r="AE146" s="65"/>
    </row>
    <row r="147">
      <c r="A147" s="286"/>
      <c r="B147" s="286"/>
      <c r="C147" s="390"/>
      <c r="D147" s="390"/>
      <c r="E147" s="286"/>
      <c r="F147" s="286"/>
      <c r="G147" s="390"/>
      <c r="H147" s="390"/>
      <c r="I147" s="286"/>
      <c r="J147" s="286"/>
      <c r="K147" s="390"/>
      <c r="L147" s="390"/>
      <c r="M147" s="114" t="s">
        <v>39</v>
      </c>
      <c r="N147" s="186"/>
      <c r="O147" s="481" t="s">
        <v>895</v>
      </c>
      <c r="P147" s="65"/>
      <c r="Q147" s="186" t="str">
        <f t="shared" ref="Q147:S147" si="146">IFERROR(IFS($Q$1=$A$1,A147,$Q$1=$E$1,E147,$Q$1=$I$1,I147,$Q$1=$M$1,M147,$Q$1=$A$233,A379,$Q$1=$E$233,E379,$Q$1=$I$233,I379,$Q$1=$M$233,M379),"")</f>
        <v/>
      </c>
      <c r="R147" s="186" t="str">
        <f t="shared" si="146"/>
        <v/>
      </c>
      <c r="S147" s="482" t="str">
        <f t="shared" si="146"/>
        <v/>
      </c>
      <c r="T147" s="65"/>
      <c r="U147" s="483"/>
      <c r="V147" s="485"/>
      <c r="W147" s="483"/>
      <c r="X147" s="484"/>
      <c r="Y147" s="483"/>
      <c r="Z147" s="484"/>
      <c r="AA147" s="483"/>
      <c r="AB147" s="484"/>
      <c r="AC147" s="483"/>
      <c r="AD147" s="484"/>
      <c r="AE147" s="65"/>
    </row>
    <row r="148">
      <c r="A148" s="286"/>
      <c r="B148" s="286"/>
      <c r="C148" s="390"/>
      <c r="D148" s="390"/>
      <c r="E148" s="286"/>
      <c r="F148" s="286"/>
      <c r="G148" s="390"/>
      <c r="H148" s="390"/>
      <c r="I148" s="286"/>
      <c r="J148" s="286"/>
      <c r="K148" s="390"/>
      <c r="L148" s="390"/>
      <c r="M148" s="114" t="s">
        <v>39</v>
      </c>
      <c r="N148" s="114" t="s">
        <v>1236</v>
      </c>
      <c r="O148" s="481" t="s">
        <v>899</v>
      </c>
      <c r="P148" s="65"/>
      <c r="Q148" s="186" t="str">
        <f t="shared" ref="Q148:S148" si="147">IFERROR(IFS($Q$1=$A$1,A148,$Q$1=$E$1,E148,$Q$1=$I$1,I148,$Q$1=$M$1,M148,$Q$1=$A$233,A380,$Q$1=$E$233,E380,$Q$1=$I$233,I380,$Q$1=$M$233,M380),"")</f>
        <v/>
      </c>
      <c r="R148" s="186" t="str">
        <f t="shared" si="147"/>
        <v/>
      </c>
      <c r="S148" s="482" t="str">
        <f t="shared" si="147"/>
        <v/>
      </c>
      <c r="T148" s="65"/>
      <c r="U148" s="483"/>
      <c r="V148" s="485"/>
      <c r="W148" s="483"/>
      <c r="X148" s="484"/>
      <c r="Y148" s="483"/>
      <c r="Z148" s="484"/>
      <c r="AA148" s="483"/>
      <c r="AB148" s="484"/>
      <c r="AC148" s="483"/>
      <c r="AD148" s="484"/>
      <c r="AE148" s="65"/>
    </row>
    <row r="149">
      <c r="A149" s="286"/>
      <c r="B149" s="286"/>
      <c r="C149" s="390"/>
      <c r="D149" s="390"/>
      <c r="E149" s="286"/>
      <c r="F149" s="286"/>
      <c r="G149" s="390"/>
      <c r="H149" s="390"/>
      <c r="I149" s="286"/>
      <c r="J149" s="286"/>
      <c r="K149" s="390"/>
      <c r="L149" s="390"/>
      <c r="M149" s="114" t="s">
        <v>39</v>
      </c>
      <c r="N149" s="186"/>
      <c r="O149" s="481" t="s">
        <v>903</v>
      </c>
      <c r="P149" s="65"/>
      <c r="Q149" s="186" t="str">
        <f t="shared" ref="Q149:S149" si="148">IFERROR(IFS($Q$1=$A$1,A149,$Q$1=$E$1,E149,$Q$1=$I$1,I149,$Q$1=$M$1,M149,$Q$1=$A$233,A381,$Q$1=$E$233,E381,$Q$1=$I$233,I381,$Q$1=$M$233,M381),"")</f>
        <v/>
      </c>
      <c r="R149" s="186" t="str">
        <f t="shared" si="148"/>
        <v/>
      </c>
      <c r="S149" s="482" t="str">
        <f t="shared" si="148"/>
        <v/>
      </c>
      <c r="T149" s="65"/>
      <c r="U149" s="483"/>
      <c r="V149" s="485"/>
      <c r="W149" s="483"/>
      <c r="X149" s="484"/>
      <c r="Y149" s="483"/>
      <c r="Z149" s="484"/>
      <c r="AA149" s="483"/>
      <c r="AB149" s="484"/>
      <c r="AC149" s="483"/>
      <c r="AD149" s="484"/>
      <c r="AE149" s="65"/>
    </row>
    <row r="150">
      <c r="A150" s="286"/>
      <c r="B150" s="286"/>
      <c r="C150" s="390"/>
      <c r="D150" s="390"/>
      <c r="E150" s="286"/>
      <c r="F150" s="286"/>
      <c r="G150" s="390"/>
      <c r="H150" s="390"/>
      <c r="I150" s="286"/>
      <c r="J150" s="286"/>
      <c r="K150" s="390"/>
      <c r="L150" s="390"/>
      <c r="M150" s="114" t="s">
        <v>39</v>
      </c>
      <c r="N150" s="186"/>
      <c r="O150" s="481" t="s">
        <v>908</v>
      </c>
      <c r="P150" s="65"/>
      <c r="Q150" s="186" t="str">
        <f t="shared" ref="Q150:S150" si="149">IFERROR(IFS($Q$1=$A$1,A150,$Q$1=$E$1,E150,$Q$1=$I$1,I150,$Q$1=$M$1,M150,$Q$1=$A$233,A382,$Q$1=$E$233,E382,$Q$1=$I$233,I382,$Q$1=$M$233,M382),"")</f>
        <v/>
      </c>
      <c r="R150" s="186" t="str">
        <f t="shared" si="149"/>
        <v/>
      </c>
      <c r="S150" s="482" t="str">
        <f t="shared" si="149"/>
        <v/>
      </c>
      <c r="T150" s="65"/>
      <c r="U150" s="483"/>
      <c r="V150" s="485"/>
      <c r="W150" s="483"/>
      <c r="X150" s="484"/>
      <c r="Y150" s="483"/>
      <c r="Z150" s="484"/>
      <c r="AA150" s="483"/>
      <c r="AB150" s="484"/>
      <c r="AC150" s="483"/>
      <c r="AD150" s="484"/>
      <c r="AE150" s="65"/>
    </row>
    <row r="151">
      <c r="A151" s="286"/>
      <c r="B151" s="286"/>
      <c r="C151" s="390"/>
      <c r="D151" s="390"/>
      <c r="E151" s="286"/>
      <c r="F151" s="286"/>
      <c r="G151" s="390"/>
      <c r="H151" s="390"/>
      <c r="I151" s="286"/>
      <c r="J151" s="286"/>
      <c r="K151" s="390"/>
      <c r="L151" s="390"/>
      <c r="M151" s="114" t="s">
        <v>39</v>
      </c>
      <c r="N151" s="114" t="s">
        <v>1236</v>
      </c>
      <c r="O151" s="481" t="s">
        <v>916</v>
      </c>
      <c r="P151" s="65"/>
      <c r="Q151" s="186" t="str">
        <f t="shared" ref="Q151:S151" si="150">IFERROR(IFS($Q$1=$A$1,A151,$Q$1=$E$1,E151,$Q$1=$I$1,I151,$Q$1=$M$1,M151,$Q$1=$A$233,A383,$Q$1=$E$233,E383,$Q$1=$I$233,I383,$Q$1=$M$233,M383),"")</f>
        <v/>
      </c>
      <c r="R151" s="186" t="str">
        <f t="shared" si="150"/>
        <v/>
      </c>
      <c r="S151" s="482" t="str">
        <f t="shared" si="150"/>
        <v/>
      </c>
      <c r="T151" s="65"/>
      <c r="U151" s="483"/>
      <c r="V151" s="485"/>
      <c r="W151" s="483"/>
      <c r="X151" s="484"/>
      <c r="Y151" s="483"/>
      <c r="Z151" s="484"/>
      <c r="AA151" s="483"/>
      <c r="AB151" s="484"/>
      <c r="AC151" s="483"/>
      <c r="AD151" s="484"/>
      <c r="AE151" s="65"/>
    </row>
    <row r="152">
      <c r="A152" s="286"/>
      <c r="B152" s="286"/>
      <c r="C152" s="390"/>
      <c r="D152" s="390"/>
      <c r="E152" s="286"/>
      <c r="F152" s="286"/>
      <c r="G152" s="390"/>
      <c r="H152" s="390"/>
      <c r="I152" s="286"/>
      <c r="J152" s="286"/>
      <c r="K152" s="390"/>
      <c r="L152" s="390"/>
      <c r="M152" s="114" t="s">
        <v>39</v>
      </c>
      <c r="N152" s="186"/>
      <c r="O152" s="481" t="s">
        <v>919</v>
      </c>
      <c r="P152" s="65"/>
      <c r="Q152" s="186" t="str">
        <f t="shared" ref="Q152:S152" si="151">IFERROR(IFS($Q$1=$A$1,A152,$Q$1=$E$1,E152,$Q$1=$I$1,I152,$Q$1=$M$1,M152,$Q$1=$A$233,A384,$Q$1=$E$233,E384,$Q$1=$I$233,I384,$Q$1=$M$233,M384),"")</f>
        <v/>
      </c>
      <c r="R152" s="186" t="str">
        <f t="shared" si="151"/>
        <v/>
      </c>
      <c r="S152" s="482" t="str">
        <f t="shared" si="151"/>
        <v/>
      </c>
      <c r="T152" s="65"/>
      <c r="U152" s="483"/>
      <c r="V152" s="485"/>
      <c r="W152" s="483"/>
      <c r="X152" s="484"/>
      <c r="Y152" s="483"/>
      <c r="Z152" s="484"/>
      <c r="AA152" s="483"/>
      <c r="AB152" s="484"/>
      <c r="AC152" s="483"/>
      <c r="AD152" s="484"/>
      <c r="AE152" s="65"/>
    </row>
    <row r="153">
      <c r="A153" s="286"/>
      <c r="B153" s="286"/>
      <c r="C153" s="390"/>
      <c r="D153" s="390"/>
      <c r="E153" s="286"/>
      <c r="F153" s="286"/>
      <c r="G153" s="390"/>
      <c r="H153" s="390"/>
      <c r="I153" s="286"/>
      <c r="J153" s="286"/>
      <c r="K153" s="390"/>
      <c r="L153" s="390"/>
      <c r="M153" s="114" t="s">
        <v>39</v>
      </c>
      <c r="N153" s="186"/>
      <c r="O153" s="481" t="s">
        <v>926</v>
      </c>
      <c r="P153" s="65"/>
      <c r="Q153" s="186" t="str">
        <f t="shared" ref="Q153:S153" si="152">IFERROR(IFS($Q$1=$A$1,A153,$Q$1=$E$1,E153,$Q$1=$I$1,I153,$Q$1=$M$1,M153,$Q$1=$A$233,A385,$Q$1=$E$233,E385,$Q$1=$I$233,I385,$Q$1=$M$233,M385),"")</f>
        <v/>
      </c>
      <c r="R153" s="186" t="str">
        <f t="shared" si="152"/>
        <v/>
      </c>
      <c r="S153" s="482" t="str">
        <f t="shared" si="152"/>
        <v/>
      </c>
      <c r="T153" s="65"/>
      <c r="U153" s="483"/>
      <c r="V153" s="485"/>
      <c r="W153" s="483"/>
      <c r="X153" s="484"/>
      <c r="Y153" s="483"/>
      <c r="Z153" s="484"/>
      <c r="AA153" s="483"/>
      <c r="AB153" s="484"/>
      <c r="AC153" s="483"/>
      <c r="AD153" s="484"/>
      <c r="AE153" s="65"/>
    </row>
    <row r="154">
      <c r="A154" s="286"/>
      <c r="B154" s="286"/>
      <c r="C154" s="390"/>
      <c r="D154" s="390"/>
      <c r="E154" s="286"/>
      <c r="F154" s="286"/>
      <c r="G154" s="390"/>
      <c r="H154" s="390"/>
      <c r="I154" s="286"/>
      <c r="J154" s="286"/>
      <c r="K154" s="390"/>
      <c r="L154" s="390"/>
      <c r="M154" s="114" t="s">
        <v>39</v>
      </c>
      <c r="N154" s="114" t="s">
        <v>1236</v>
      </c>
      <c r="O154" s="481" t="s">
        <v>937</v>
      </c>
      <c r="P154" s="65"/>
      <c r="Q154" s="186" t="str">
        <f t="shared" ref="Q154:S154" si="153">IFERROR(IFS($Q$1=$A$1,A154,$Q$1=$E$1,E154,$Q$1=$I$1,I154,$Q$1=$M$1,M154,$Q$1=$A$233,A386,$Q$1=$E$233,E386,$Q$1=$I$233,I386,$Q$1=$M$233,M386),"")</f>
        <v/>
      </c>
      <c r="R154" s="186" t="str">
        <f t="shared" si="153"/>
        <v/>
      </c>
      <c r="S154" s="482" t="str">
        <f t="shared" si="153"/>
        <v/>
      </c>
      <c r="T154" s="65"/>
      <c r="U154" s="483"/>
      <c r="V154" s="485"/>
      <c r="W154" s="483"/>
      <c r="X154" s="484"/>
      <c r="Y154" s="483"/>
      <c r="Z154" s="484"/>
      <c r="AA154" s="483"/>
      <c r="AB154" s="484"/>
      <c r="AC154" s="483"/>
      <c r="AD154" s="484"/>
      <c r="AE154" s="65"/>
    </row>
    <row r="155">
      <c r="A155" s="286"/>
      <c r="B155" s="286"/>
      <c r="C155" s="390"/>
      <c r="D155" s="390"/>
      <c r="E155" s="286"/>
      <c r="F155" s="286"/>
      <c r="G155" s="390"/>
      <c r="H155" s="390"/>
      <c r="I155" s="286"/>
      <c r="J155" s="286"/>
      <c r="K155" s="390"/>
      <c r="L155" s="390"/>
      <c r="M155" s="114" t="s">
        <v>39</v>
      </c>
      <c r="N155" s="186"/>
      <c r="O155" s="481" t="s">
        <v>944</v>
      </c>
      <c r="P155" s="65"/>
      <c r="Q155" s="186" t="str">
        <f t="shared" ref="Q155:S155" si="154">IFERROR(IFS($Q$1=$A$1,A155,$Q$1=$E$1,E155,$Q$1=$I$1,I155,$Q$1=$M$1,M155,$Q$1=$A$233,A387,$Q$1=$E$233,E387,$Q$1=$I$233,I387,$Q$1=$M$233,M387),"")</f>
        <v/>
      </c>
      <c r="R155" s="186" t="str">
        <f t="shared" si="154"/>
        <v/>
      </c>
      <c r="S155" s="482" t="str">
        <f t="shared" si="154"/>
        <v/>
      </c>
      <c r="T155" s="65"/>
      <c r="U155" s="483"/>
      <c r="V155" s="485"/>
      <c r="W155" s="483"/>
      <c r="X155" s="484"/>
      <c r="Y155" s="483"/>
      <c r="Z155" s="484"/>
      <c r="AA155" s="483"/>
      <c r="AB155" s="484"/>
      <c r="AC155" s="483"/>
      <c r="AD155" s="484"/>
      <c r="AE155" s="65"/>
    </row>
    <row r="156">
      <c r="A156" s="286"/>
      <c r="B156" s="286"/>
      <c r="C156" s="390"/>
      <c r="D156" s="390"/>
      <c r="E156" s="286"/>
      <c r="F156" s="286"/>
      <c r="G156" s="390"/>
      <c r="H156" s="390"/>
      <c r="I156" s="286"/>
      <c r="J156" s="286"/>
      <c r="K156" s="390"/>
      <c r="L156" s="390"/>
      <c r="M156" s="114" t="s">
        <v>39</v>
      </c>
      <c r="N156" s="114" t="s">
        <v>1236</v>
      </c>
      <c r="O156" s="481" t="s">
        <v>950</v>
      </c>
      <c r="P156" s="65"/>
      <c r="Q156" s="186" t="str">
        <f t="shared" ref="Q156:S156" si="155">IFERROR(IFS($Q$1=$A$1,A156,$Q$1=$E$1,E156,$Q$1=$I$1,I156,$Q$1=$M$1,M156,$Q$1=$A$233,A388,$Q$1=$E$233,E388,$Q$1=$I$233,I388,$Q$1=$M$233,M388),"")</f>
        <v/>
      </c>
      <c r="R156" s="186" t="str">
        <f t="shared" si="155"/>
        <v/>
      </c>
      <c r="S156" s="482" t="str">
        <f t="shared" si="155"/>
        <v/>
      </c>
      <c r="T156" s="65"/>
      <c r="U156" s="483"/>
      <c r="V156" s="485"/>
      <c r="W156" s="483"/>
      <c r="X156" s="484"/>
      <c r="Y156" s="483"/>
      <c r="Z156" s="484"/>
      <c r="AA156" s="483"/>
      <c r="AB156" s="484"/>
      <c r="AC156" s="483"/>
      <c r="AD156" s="484"/>
      <c r="AE156" s="65"/>
    </row>
    <row r="157">
      <c r="A157" s="286"/>
      <c r="B157" s="286"/>
      <c r="C157" s="390"/>
      <c r="D157" s="390"/>
      <c r="E157" s="286"/>
      <c r="F157" s="286"/>
      <c r="G157" s="390"/>
      <c r="H157" s="390"/>
      <c r="I157" s="286"/>
      <c r="J157" s="286"/>
      <c r="K157" s="390"/>
      <c r="L157" s="390"/>
      <c r="M157" s="114" t="s">
        <v>39</v>
      </c>
      <c r="N157" s="114" t="s">
        <v>1236</v>
      </c>
      <c r="O157" s="481" t="s">
        <v>952</v>
      </c>
      <c r="P157" s="65"/>
      <c r="Q157" s="186" t="str">
        <f t="shared" ref="Q157:S157" si="156">IFERROR(IFS($Q$1=$A$1,A157,$Q$1=$E$1,E157,$Q$1=$I$1,I157,$Q$1=$M$1,M157,$Q$1=$A$233,A389,$Q$1=$E$233,E389,$Q$1=$I$233,I389,$Q$1=$M$233,M389),"")</f>
        <v/>
      </c>
      <c r="R157" s="186" t="str">
        <f t="shared" si="156"/>
        <v/>
      </c>
      <c r="S157" s="482" t="str">
        <f t="shared" si="156"/>
        <v/>
      </c>
      <c r="T157" s="65"/>
      <c r="U157" s="483"/>
      <c r="V157" s="485"/>
      <c r="W157" s="483"/>
      <c r="X157" s="484"/>
      <c r="Y157" s="483"/>
      <c r="Z157" s="484"/>
      <c r="AA157" s="483"/>
      <c r="AB157" s="484"/>
      <c r="AC157" s="483"/>
      <c r="AD157" s="484"/>
      <c r="AE157" s="65"/>
    </row>
    <row r="158">
      <c r="A158" s="286"/>
      <c r="B158" s="286"/>
      <c r="C158" s="390"/>
      <c r="D158" s="390"/>
      <c r="E158" s="286"/>
      <c r="F158" s="286"/>
      <c r="G158" s="390"/>
      <c r="H158" s="390"/>
      <c r="I158" s="286"/>
      <c r="J158" s="286"/>
      <c r="K158" s="390"/>
      <c r="L158" s="390"/>
      <c r="M158" s="114" t="s">
        <v>39</v>
      </c>
      <c r="N158" s="186"/>
      <c r="O158" s="481" t="s">
        <v>955</v>
      </c>
      <c r="P158" s="65"/>
      <c r="Q158" s="186" t="str">
        <f t="shared" ref="Q158:S158" si="157">IFERROR(IFS($Q$1=$A$1,A158,$Q$1=$E$1,E158,$Q$1=$I$1,I158,$Q$1=$M$1,M158,$Q$1=$A$233,A390,$Q$1=$E$233,E390,$Q$1=$I$233,I390,$Q$1=$M$233,M390),"")</f>
        <v/>
      </c>
      <c r="R158" s="186" t="str">
        <f t="shared" si="157"/>
        <v/>
      </c>
      <c r="S158" s="482" t="str">
        <f t="shared" si="157"/>
        <v/>
      </c>
      <c r="T158" s="65"/>
      <c r="U158" s="483"/>
      <c r="V158" s="485"/>
      <c r="W158" s="483"/>
      <c r="X158" s="484"/>
      <c r="Y158" s="483"/>
      <c r="Z158" s="484"/>
      <c r="AA158" s="483"/>
      <c r="AB158" s="484"/>
      <c r="AC158" s="483"/>
      <c r="AD158" s="484"/>
      <c r="AE158" s="65"/>
    </row>
    <row r="159">
      <c r="A159" s="286"/>
      <c r="B159" s="286"/>
      <c r="C159" s="390"/>
      <c r="D159" s="390"/>
      <c r="E159" s="286"/>
      <c r="F159" s="286"/>
      <c r="G159" s="390"/>
      <c r="H159" s="390"/>
      <c r="I159" s="286"/>
      <c r="J159" s="286"/>
      <c r="K159" s="390"/>
      <c r="L159" s="390"/>
      <c r="M159" s="114" t="s">
        <v>39</v>
      </c>
      <c r="N159" s="186"/>
      <c r="O159" s="481" t="s">
        <v>958</v>
      </c>
      <c r="P159" s="65"/>
      <c r="Q159" s="186" t="str">
        <f t="shared" ref="Q159:S159" si="158">IFERROR(IFS($Q$1=$A$1,A159,$Q$1=$E$1,E159,$Q$1=$I$1,I159,$Q$1=$M$1,M159,$Q$1=$A$233,A391,$Q$1=$E$233,E391,$Q$1=$I$233,I391,$Q$1=$M$233,M391),"")</f>
        <v/>
      </c>
      <c r="R159" s="186" t="str">
        <f t="shared" si="158"/>
        <v/>
      </c>
      <c r="S159" s="482" t="str">
        <f t="shared" si="158"/>
        <v/>
      </c>
      <c r="T159" s="65"/>
      <c r="U159" s="483"/>
      <c r="V159" s="485"/>
      <c r="W159" s="483"/>
      <c r="X159" s="484"/>
      <c r="Y159" s="483"/>
      <c r="Z159" s="484"/>
      <c r="AA159" s="483"/>
      <c r="AB159" s="484"/>
      <c r="AC159" s="483"/>
      <c r="AD159" s="484"/>
      <c r="AE159" s="65"/>
    </row>
    <row r="160">
      <c r="A160" s="286"/>
      <c r="B160" s="286"/>
      <c r="C160" s="390"/>
      <c r="D160" s="390"/>
      <c r="E160" s="286"/>
      <c r="F160" s="286"/>
      <c r="G160" s="390"/>
      <c r="H160" s="390"/>
      <c r="I160" s="286"/>
      <c r="J160" s="286"/>
      <c r="K160" s="390"/>
      <c r="L160" s="390"/>
      <c r="M160" s="114" t="s">
        <v>39</v>
      </c>
      <c r="N160" s="186"/>
      <c r="O160" s="481" t="s">
        <v>965</v>
      </c>
      <c r="P160" s="65"/>
      <c r="Q160" s="186" t="str">
        <f t="shared" ref="Q160:S160" si="159">IFERROR(IFS($Q$1=$A$1,A160,$Q$1=$E$1,E160,$Q$1=$I$1,I160,$Q$1=$M$1,M160,$Q$1=$A$233,A392,$Q$1=$E$233,E392,$Q$1=$I$233,I392,$Q$1=$M$233,M392),"")</f>
        <v/>
      </c>
      <c r="R160" s="186" t="str">
        <f t="shared" si="159"/>
        <v/>
      </c>
      <c r="S160" s="482" t="str">
        <f t="shared" si="159"/>
        <v/>
      </c>
      <c r="T160" s="65"/>
      <c r="U160" s="483"/>
      <c r="V160" s="485"/>
      <c r="W160" s="483"/>
      <c r="X160" s="484"/>
      <c r="Y160" s="483"/>
      <c r="Z160" s="484"/>
      <c r="AA160" s="483"/>
      <c r="AB160" s="484"/>
      <c r="AC160" s="483"/>
      <c r="AD160" s="484"/>
      <c r="AE160" s="65"/>
    </row>
    <row r="161">
      <c r="A161" s="286"/>
      <c r="B161" s="286"/>
      <c r="C161" s="390"/>
      <c r="D161" s="390"/>
      <c r="E161" s="286"/>
      <c r="F161" s="286"/>
      <c r="G161" s="390"/>
      <c r="H161" s="390"/>
      <c r="I161" s="286"/>
      <c r="J161" s="286"/>
      <c r="K161" s="390"/>
      <c r="L161" s="390"/>
      <c r="M161" s="114" t="s">
        <v>39</v>
      </c>
      <c r="N161" s="114" t="s">
        <v>1236</v>
      </c>
      <c r="O161" s="481" t="s">
        <v>971</v>
      </c>
      <c r="P161" s="65"/>
      <c r="Q161" s="186" t="str">
        <f t="shared" ref="Q161:S161" si="160">IFERROR(IFS($Q$1=$A$1,A161,$Q$1=$E$1,E161,$Q$1=$I$1,I161,$Q$1=$M$1,M161,$Q$1=$A$233,A393,$Q$1=$E$233,E393,$Q$1=$I$233,I393,$Q$1=$M$233,M393),"")</f>
        <v/>
      </c>
      <c r="R161" s="186" t="str">
        <f t="shared" si="160"/>
        <v/>
      </c>
      <c r="S161" s="482" t="str">
        <f t="shared" si="160"/>
        <v/>
      </c>
      <c r="T161" s="65"/>
      <c r="U161" s="483"/>
      <c r="V161" s="485"/>
      <c r="W161" s="483"/>
      <c r="X161" s="484"/>
      <c r="Y161" s="483"/>
      <c r="Z161" s="484"/>
      <c r="AA161" s="483"/>
      <c r="AB161" s="484"/>
      <c r="AC161" s="483"/>
      <c r="AD161" s="484"/>
      <c r="AE161" s="65"/>
    </row>
    <row r="162">
      <c r="A162" s="286"/>
      <c r="B162" s="286"/>
      <c r="C162" s="390"/>
      <c r="D162" s="390"/>
      <c r="E162" s="286"/>
      <c r="F162" s="286"/>
      <c r="G162" s="390"/>
      <c r="H162" s="390"/>
      <c r="I162" s="286"/>
      <c r="J162" s="286"/>
      <c r="K162" s="390"/>
      <c r="L162" s="390"/>
      <c r="M162" s="114" t="s">
        <v>39</v>
      </c>
      <c r="N162" s="186"/>
      <c r="O162" s="481" t="s">
        <v>974</v>
      </c>
      <c r="P162" s="65"/>
      <c r="Q162" s="186" t="str">
        <f t="shared" ref="Q162:S162" si="161">IFERROR(IFS($Q$1=$A$1,A162,$Q$1=$E$1,E162,$Q$1=$I$1,I162,$Q$1=$M$1,M162,$Q$1=$A$233,A394,$Q$1=$E$233,E394,$Q$1=$I$233,I394,$Q$1=$M$233,M394),"")</f>
        <v/>
      </c>
      <c r="R162" s="186" t="str">
        <f t="shared" si="161"/>
        <v/>
      </c>
      <c r="S162" s="482" t="str">
        <f t="shared" si="161"/>
        <v/>
      </c>
      <c r="T162" s="65"/>
      <c r="U162" s="483"/>
      <c r="V162" s="485"/>
      <c r="W162" s="483"/>
      <c r="X162" s="484"/>
      <c r="Y162" s="483"/>
      <c r="Z162" s="484"/>
      <c r="AA162" s="483"/>
      <c r="AB162" s="484"/>
      <c r="AC162" s="483"/>
      <c r="AD162" s="484"/>
      <c r="AE162" s="65"/>
    </row>
    <row r="163">
      <c r="A163" s="286"/>
      <c r="B163" s="286"/>
      <c r="C163" s="390"/>
      <c r="D163" s="390"/>
      <c r="E163" s="286"/>
      <c r="F163" s="286"/>
      <c r="G163" s="390"/>
      <c r="H163" s="390"/>
      <c r="I163" s="286"/>
      <c r="J163" s="286"/>
      <c r="K163" s="390"/>
      <c r="L163" s="390"/>
      <c r="M163" s="114" t="s">
        <v>39</v>
      </c>
      <c r="N163" s="114" t="s">
        <v>1236</v>
      </c>
      <c r="O163" s="481" t="s">
        <v>976</v>
      </c>
      <c r="P163" s="65"/>
      <c r="Q163" s="186" t="str">
        <f t="shared" ref="Q163:S163" si="162">IFERROR(IFS($Q$1=$A$1,A163,$Q$1=$E$1,E163,$Q$1=$I$1,I163,$Q$1=$M$1,M163,$Q$1=$A$233,A395,$Q$1=$E$233,E395,$Q$1=$I$233,I395,$Q$1=$M$233,M395),"")</f>
        <v/>
      </c>
      <c r="R163" s="186" t="str">
        <f t="shared" si="162"/>
        <v/>
      </c>
      <c r="S163" s="482" t="str">
        <f t="shared" si="162"/>
        <v/>
      </c>
      <c r="T163" s="65"/>
      <c r="U163" s="483"/>
      <c r="V163" s="485"/>
      <c r="W163" s="483"/>
      <c r="X163" s="484"/>
      <c r="Y163" s="483"/>
      <c r="Z163" s="484"/>
      <c r="AA163" s="483"/>
      <c r="AB163" s="484"/>
      <c r="AC163" s="483"/>
      <c r="AD163" s="484"/>
      <c r="AE163" s="65"/>
    </row>
    <row r="164">
      <c r="A164" s="286"/>
      <c r="B164" s="286"/>
      <c r="C164" s="390"/>
      <c r="D164" s="390"/>
      <c r="E164" s="286"/>
      <c r="F164" s="286"/>
      <c r="G164" s="390"/>
      <c r="H164" s="390"/>
      <c r="I164" s="286"/>
      <c r="J164" s="286"/>
      <c r="K164" s="390"/>
      <c r="L164" s="390"/>
      <c r="M164" s="114" t="s">
        <v>39</v>
      </c>
      <c r="N164" s="186"/>
      <c r="O164" s="481" t="s">
        <v>978</v>
      </c>
      <c r="P164" s="65"/>
      <c r="Q164" s="186" t="str">
        <f t="shared" ref="Q164:S164" si="163">IFERROR(IFS($Q$1=$A$1,A164,$Q$1=$E$1,E164,$Q$1=$I$1,I164,$Q$1=$M$1,M164,$Q$1=$A$233,A396,$Q$1=$E$233,E396,$Q$1=$I$233,I396,$Q$1=$M$233,M396),"")</f>
        <v/>
      </c>
      <c r="R164" s="186" t="str">
        <f t="shared" si="163"/>
        <v/>
      </c>
      <c r="S164" s="482" t="str">
        <f t="shared" si="163"/>
        <v/>
      </c>
      <c r="T164" s="65"/>
      <c r="U164" s="483"/>
      <c r="V164" s="485"/>
      <c r="W164" s="483"/>
      <c r="X164" s="484"/>
      <c r="Y164" s="483"/>
      <c r="Z164" s="484"/>
      <c r="AA164" s="483"/>
      <c r="AB164" s="484"/>
      <c r="AC164" s="483"/>
      <c r="AD164" s="484"/>
      <c r="AE164" s="65"/>
    </row>
    <row r="165">
      <c r="A165" s="286"/>
      <c r="B165" s="286"/>
      <c r="C165" s="390"/>
      <c r="D165" s="390"/>
      <c r="E165" s="286"/>
      <c r="F165" s="286"/>
      <c r="G165" s="390"/>
      <c r="H165" s="390"/>
      <c r="I165" s="286"/>
      <c r="J165" s="286"/>
      <c r="K165" s="390"/>
      <c r="L165" s="390"/>
      <c r="M165" s="114" t="s">
        <v>39</v>
      </c>
      <c r="N165" s="114" t="s">
        <v>1236</v>
      </c>
      <c r="O165" s="481" t="s">
        <v>983</v>
      </c>
      <c r="P165" s="65"/>
      <c r="Q165" s="186" t="str">
        <f t="shared" ref="Q165:S165" si="164">IFERROR(IFS($Q$1=$A$1,A165,$Q$1=$E$1,E165,$Q$1=$I$1,I165,$Q$1=$M$1,M165,$Q$1=$A$233,A397,$Q$1=$E$233,E397,$Q$1=$I$233,I397,$Q$1=$M$233,M397),"")</f>
        <v/>
      </c>
      <c r="R165" s="186" t="str">
        <f t="shared" si="164"/>
        <v/>
      </c>
      <c r="S165" s="482" t="str">
        <f t="shared" si="164"/>
        <v/>
      </c>
      <c r="T165" s="65"/>
      <c r="U165" s="483"/>
      <c r="V165" s="485"/>
      <c r="W165" s="483"/>
      <c r="X165" s="484"/>
      <c r="Y165" s="483"/>
      <c r="Z165" s="484"/>
      <c r="AA165" s="483"/>
      <c r="AB165" s="484"/>
      <c r="AC165" s="483"/>
      <c r="AD165" s="484"/>
      <c r="AE165" s="65"/>
    </row>
    <row r="166">
      <c r="A166" s="286"/>
      <c r="B166" s="286"/>
      <c r="C166" s="390"/>
      <c r="D166" s="390"/>
      <c r="E166" s="286"/>
      <c r="F166" s="286"/>
      <c r="G166" s="390"/>
      <c r="H166" s="390"/>
      <c r="I166" s="286"/>
      <c r="J166" s="286"/>
      <c r="K166" s="390"/>
      <c r="L166" s="390"/>
      <c r="M166" s="486" t="s">
        <v>39</v>
      </c>
      <c r="N166" s="486" t="s">
        <v>1236</v>
      </c>
      <c r="O166" s="488" t="s">
        <v>986</v>
      </c>
      <c r="P166" s="65"/>
      <c r="Q166" s="186" t="str">
        <f t="shared" ref="Q166:S166" si="165">IFERROR(IFS($Q$1=$A$1,A166,$Q$1=$E$1,E166,$Q$1=$I$1,I166,$Q$1=$M$1,M166,$Q$1=$A$233,A398,$Q$1=$E$233,E398,$Q$1=$I$233,I398,$Q$1=$M$233,M398),"")</f>
        <v/>
      </c>
      <c r="R166" s="186" t="str">
        <f t="shared" si="165"/>
        <v/>
      </c>
      <c r="S166" s="482" t="str">
        <f t="shared" si="165"/>
        <v/>
      </c>
      <c r="T166" s="65"/>
      <c r="U166" s="483"/>
      <c r="V166" s="485"/>
      <c r="W166" s="483"/>
      <c r="X166" s="484"/>
      <c r="Y166" s="483"/>
      <c r="Z166" s="484"/>
      <c r="AA166" s="483"/>
      <c r="AB166" s="484"/>
      <c r="AC166" s="483"/>
      <c r="AD166" s="484"/>
      <c r="AE166" s="65"/>
    </row>
    <row r="167">
      <c r="A167" s="286"/>
      <c r="B167" s="286"/>
      <c r="C167" s="390"/>
      <c r="D167" s="390"/>
      <c r="E167" s="286"/>
      <c r="F167" s="286"/>
      <c r="G167" s="390"/>
      <c r="H167" s="390"/>
      <c r="I167" s="286"/>
      <c r="J167" s="286"/>
      <c r="K167" s="390"/>
      <c r="L167" s="390"/>
      <c r="M167" s="472" t="s">
        <v>990</v>
      </c>
      <c r="N167" s="477"/>
      <c r="O167" s="473" t="s">
        <v>1235</v>
      </c>
      <c r="P167" s="65"/>
      <c r="Q167" s="186" t="str">
        <f t="shared" ref="Q167:S167" si="166">IFERROR(IFS($Q$1=$A$1,A167,$Q$1=$E$1,E167,$Q$1=$I$1,I167,$Q$1=$M$1,M167,$Q$1=$A$233,A399,$Q$1=$E$233,E399,$Q$1=$I$233,I399,$Q$1=$M$233,M399),"")</f>
        <v/>
      </c>
      <c r="R167" s="186" t="str">
        <f t="shared" si="166"/>
        <v/>
      </c>
      <c r="S167" s="482" t="str">
        <f t="shared" si="166"/>
        <v/>
      </c>
      <c r="T167" s="65"/>
      <c r="U167" s="483"/>
      <c r="V167" s="485"/>
      <c r="W167" s="483"/>
      <c r="X167" s="484"/>
      <c r="Y167" s="483"/>
      <c r="Z167" s="484"/>
      <c r="AA167" s="483"/>
      <c r="AB167" s="484"/>
      <c r="AC167" s="483"/>
      <c r="AD167" s="484"/>
      <c r="AE167" s="65"/>
    </row>
    <row r="168">
      <c r="A168" s="286"/>
      <c r="B168" s="286"/>
      <c r="C168" s="390"/>
      <c r="D168" s="390"/>
      <c r="E168" s="286"/>
      <c r="F168" s="286"/>
      <c r="G168" s="390"/>
      <c r="H168" s="390"/>
      <c r="I168" s="286"/>
      <c r="J168" s="286"/>
      <c r="K168" s="390"/>
      <c r="L168" s="390"/>
      <c r="M168" s="114" t="s">
        <v>990</v>
      </c>
      <c r="N168" s="114" t="s">
        <v>1236</v>
      </c>
      <c r="O168" s="481" t="s">
        <v>1268</v>
      </c>
      <c r="P168" s="65"/>
      <c r="Q168" s="186" t="str">
        <f t="shared" ref="Q168:S168" si="167">IFERROR(IFS($Q$1=$A$1,A168,$Q$1=$E$1,E168,$Q$1=$I$1,I168,$Q$1=$M$1,M168,$Q$1=$A$233,A400,$Q$1=$E$233,E400,$Q$1=$I$233,I400,$Q$1=$M$233,M400),"")</f>
        <v/>
      </c>
      <c r="R168" s="186" t="str">
        <f t="shared" si="167"/>
        <v/>
      </c>
      <c r="S168" s="482" t="str">
        <f t="shared" si="167"/>
        <v/>
      </c>
      <c r="T168" s="65"/>
      <c r="U168" s="483"/>
      <c r="V168" s="485"/>
      <c r="W168" s="483"/>
      <c r="X168" s="484"/>
      <c r="Y168" s="483"/>
      <c r="Z168" s="484"/>
      <c r="AA168" s="483"/>
      <c r="AB168" s="484"/>
      <c r="AC168" s="483"/>
      <c r="AD168" s="484"/>
      <c r="AE168" s="65"/>
    </row>
    <row r="169">
      <c r="A169" s="286"/>
      <c r="B169" s="286"/>
      <c r="C169" s="390"/>
      <c r="D169" s="390"/>
      <c r="E169" s="286"/>
      <c r="F169" s="286"/>
      <c r="G169" s="390"/>
      <c r="H169" s="390"/>
      <c r="I169" s="286"/>
      <c r="J169" s="286"/>
      <c r="K169" s="390"/>
      <c r="L169" s="390"/>
      <c r="M169" s="114" t="s">
        <v>990</v>
      </c>
      <c r="N169" s="186"/>
      <c r="O169" s="481" t="s">
        <v>992</v>
      </c>
      <c r="P169" s="65"/>
      <c r="Q169" s="186" t="str">
        <f t="shared" ref="Q169:S169" si="168">IFERROR(IFS($Q$1=$A$1,A169,$Q$1=$E$1,E169,$Q$1=$I$1,I169,$Q$1=$M$1,M169,$Q$1=$A$233,A401,$Q$1=$E$233,E401,$Q$1=$I$233,I401,$Q$1=$M$233,M401),"")</f>
        <v/>
      </c>
      <c r="R169" s="186" t="str">
        <f t="shared" si="168"/>
        <v/>
      </c>
      <c r="S169" s="482" t="str">
        <f t="shared" si="168"/>
        <v/>
      </c>
      <c r="T169" s="65"/>
      <c r="U169" s="483"/>
      <c r="V169" s="485"/>
      <c r="W169" s="483"/>
      <c r="X169" s="484"/>
      <c r="Y169" s="483"/>
      <c r="Z169" s="484"/>
      <c r="AA169" s="483"/>
      <c r="AB169" s="484"/>
      <c r="AC169" s="483"/>
      <c r="AD169" s="484"/>
      <c r="AE169" s="65"/>
    </row>
    <row r="170">
      <c r="A170" s="286"/>
      <c r="B170" s="286"/>
      <c r="C170" s="390"/>
      <c r="D170" s="390"/>
      <c r="E170" s="286"/>
      <c r="F170" s="286"/>
      <c r="G170" s="390"/>
      <c r="H170" s="390"/>
      <c r="I170" s="286"/>
      <c r="J170" s="286"/>
      <c r="K170" s="390"/>
      <c r="L170" s="390"/>
      <c r="M170" s="114" t="s">
        <v>990</v>
      </c>
      <c r="N170" s="186"/>
      <c r="O170" s="481" t="s">
        <v>996</v>
      </c>
      <c r="P170" s="65"/>
      <c r="Q170" s="186" t="str">
        <f t="shared" ref="Q170:S170" si="169">IFERROR(IFS($Q$1=$A$1,A170,$Q$1=$E$1,E170,$Q$1=$I$1,I170,$Q$1=$M$1,M170,$Q$1=$A$233,A402,$Q$1=$E$233,E402,$Q$1=$I$233,I402,$Q$1=$M$233,M402),"")</f>
        <v/>
      </c>
      <c r="R170" s="186" t="str">
        <f t="shared" si="169"/>
        <v/>
      </c>
      <c r="S170" s="482" t="str">
        <f t="shared" si="169"/>
        <v/>
      </c>
      <c r="T170" s="65"/>
      <c r="U170" s="483"/>
      <c r="V170" s="485"/>
      <c r="W170" s="483"/>
      <c r="X170" s="484"/>
      <c r="Y170" s="483"/>
      <c r="Z170" s="484"/>
      <c r="AA170" s="483"/>
      <c r="AB170" s="484"/>
      <c r="AC170" s="483"/>
      <c r="AD170" s="484"/>
      <c r="AE170" s="65"/>
    </row>
    <row r="171">
      <c r="A171" s="286"/>
      <c r="B171" s="286"/>
      <c r="C171" s="390"/>
      <c r="D171" s="390"/>
      <c r="E171" s="286"/>
      <c r="F171" s="286"/>
      <c r="G171" s="390"/>
      <c r="H171" s="390"/>
      <c r="I171" s="286"/>
      <c r="J171" s="286"/>
      <c r="K171" s="390"/>
      <c r="L171" s="390"/>
      <c r="M171" s="114" t="s">
        <v>990</v>
      </c>
      <c r="N171" s="186"/>
      <c r="O171" s="481" t="s">
        <v>1003</v>
      </c>
      <c r="P171" s="65"/>
      <c r="Q171" s="186" t="str">
        <f t="shared" ref="Q171:S171" si="170">IFERROR(IFS($Q$1=$A$1,A171,$Q$1=$E$1,E171,$Q$1=$I$1,I171,$Q$1=$M$1,M171,$Q$1=$A$233,A403,$Q$1=$E$233,E403,$Q$1=$I$233,I403,$Q$1=$M$233,M403),"")</f>
        <v/>
      </c>
      <c r="R171" s="186" t="str">
        <f t="shared" si="170"/>
        <v/>
      </c>
      <c r="S171" s="482" t="str">
        <f t="shared" si="170"/>
        <v/>
      </c>
      <c r="T171" s="65"/>
      <c r="U171" s="483"/>
      <c r="V171" s="485"/>
      <c r="W171" s="483"/>
      <c r="X171" s="484"/>
      <c r="Y171" s="483"/>
      <c r="Z171" s="484"/>
      <c r="AA171" s="483"/>
      <c r="AB171" s="484"/>
      <c r="AC171" s="483"/>
      <c r="AD171" s="484"/>
      <c r="AE171" s="65"/>
    </row>
    <row r="172">
      <c r="A172" s="286"/>
      <c r="B172" s="286"/>
      <c r="C172" s="390"/>
      <c r="D172" s="390"/>
      <c r="E172" s="286"/>
      <c r="F172" s="286"/>
      <c r="G172" s="390"/>
      <c r="H172" s="390"/>
      <c r="I172" s="286"/>
      <c r="J172" s="286"/>
      <c r="K172" s="390"/>
      <c r="L172" s="390"/>
      <c r="M172" s="114" t="s">
        <v>990</v>
      </c>
      <c r="N172" s="186"/>
      <c r="O172" s="481" t="s">
        <v>1006</v>
      </c>
      <c r="P172" s="65"/>
      <c r="Q172" s="186" t="str">
        <f t="shared" ref="Q172:S172" si="171">IFERROR(IFS($Q$1=$A$1,A172,$Q$1=$E$1,E172,$Q$1=$I$1,I172,$Q$1=$M$1,M172,$Q$1=$A$233,A404,$Q$1=$E$233,E404,$Q$1=$I$233,I404,$Q$1=$M$233,M404),"")</f>
        <v/>
      </c>
      <c r="R172" s="186" t="str">
        <f t="shared" si="171"/>
        <v/>
      </c>
      <c r="S172" s="482" t="str">
        <f t="shared" si="171"/>
        <v/>
      </c>
      <c r="T172" s="65"/>
      <c r="U172" s="483"/>
      <c r="V172" s="485"/>
      <c r="W172" s="483"/>
      <c r="X172" s="484"/>
      <c r="Y172" s="483"/>
      <c r="Z172" s="484"/>
      <c r="AA172" s="483"/>
      <c r="AB172" s="484"/>
      <c r="AC172" s="483"/>
      <c r="AD172" s="484"/>
      <c r="AE172" s="65"/>
    </row>
    <row r="173">
      <c r="A173" s="286"/>
      <c r="B173" s="286"/>
      <c r="C173" s="390"/>
      <c r="D173" s="390"/>
      <c r="E173" s="286"/>
      <c r="F173" s="286"/>
      <c r="G173" s="390"/>
      <c r="H173" s="390"/>
      <c r="I173" s="286"/>
      <c r="J173" s="286"/>
      <c r="K173" s="390"/>
      <c r="L173" s="390"/>
      <c r="M173" s="114" t="s">
        <v>990</v>
      </c>
      <c r="N173" s="186"/>
      <c r="O173" s="481" t="s">
        <v>1010</v>
      </c>
      <c r="P173" s="65"/>
      <c r="Q173" s="186" t="str">
        <f t="shared" ref="Q173:S173" si="172">IFERROR(IFS($Q$1=$A$1,A173,$Q$1=$E$1,E173,$Q$1=$I$1,I173,$Q$1=$M$1,M173,$Q$1=$A$233,A405,$Q$1=$E$233,E405,$Q$1=$I$233,I405,$Q$1=$M$233,M405),"")</f>
        <v/>
      </c>
      <c r="R173" s="186" t="str">
        <f t="shared" si="172"/>
        <v/>
      </c>
      <c r="S173" s="482" t="str">
        <f t="shared" si="172"/>
        <v/>
      </c>
      <c r="T173" s="65"/>
      <c r="U173" s="483"/>
      <c r="V173" s="485"/>
      <c r="W173" s="483"/>
      <c r="X173" s="484"/>
      <c r="Y173" s="483"/>
      <c r="Z173" s="484"/>
      <c r="AA173" s="483"/>
      <c r="AB173" s="484"/>
      <c r="AC173" s="483"/>
      <c r="AD173" s="484"/>
      <c r="AE173" s="65"/>
    </row>
    <row r="174">
      <c r="A174" s="286"/>
      <c r="B174" s="286"/>
      <c r="C174" s="390"/>
      <c r="D174" s="390"/>
      <c r="E174" s="286"/>
      <c r="F174" s="286"/>
      <c r="G174" s="390"/>
      <c r="H174" s="390"/>
      <c r="I174" s="286"/>
      <c r="J174" s="286"/>
      <c r="K174" s="390"/>
      <c r="L174" s="390"/>
      <c r="M174" s="114" t="s">
        <v>990</v>
      </c>
      <c r="N174" s="186"/>
      <c r="O174" s="481" t="s">
        <v>1014</v>
      </c>
      <c r="P174" s="65"/>
      <c r="Q174" s="186" t="str">
        <f t="shared" ref="Q174:S174" si="173">IFERROR(IFS($Q$1=$A$1,A174,$Q$1=$E$1,E174,$Q$1=$I$1,I174,$Q$1=$M$1,M174,$Q$1=$A$233,A406,$Q$1=$E$233,E406,$Q$1=$I$233,I406,$Q$1=$M$233,M406),"")</f>
        <v/>
      </c>
      <c r="R174" s="186" t="str">
        <f t="shared" si="173"/>
        <v/>
      </c>
      <c r="S174" s="482" t="str">
        <f t="shared" si="173"/>
        <v/>
      </c>
      <c r="T174" s="65"/>
      <c r="U174" s="483"/>
      <c r="V174" s="485"/>
      <c r="W174" s="483"/>
      <c r="X174" s="484"/>
      <c r="Y174" s="483"/>
      <c r="Z174" s="484"/>
      <c r="AA174" s="483"/>
      <c r="AB174" s="484"/>
      <c r="AC174" s="483"/>
      <c r="AD174" s="484"/>
      <c r="AE174" s="65"/>
    </row>
    <row r="175">
      <c r="A175" s="286"/>
      <c r="B175" s="286"/>
      <c r="C175" s="390"/>
      <c r="D175" s="390"/>
      <c r="E175" s="286"/>
      <c r="F175" s="286"/>
      <c r="G175" s="390"/>
      <c r="H175" s="390"/>
      <c r="I175" s="286"/>
      <c r="J175" s="286"/>
      <c r="K175" s="390"/>
      <c r="L175" s="390"/>
      <c r="M175" s="114" t="s">
        <v>990</v>
      </c>
      <c r="N175" s="114" t="s">
        <v>1236</v>
      </c>
      <c r="O175" s="481" t="s">
        <v>1017</v>
      </c>
      <c r="P175" s="65"/>
      <c r="Q175" s="186" t="str">
        <f t="shared" ref="Q175:S175" si="174">IFERROR(IFS($Q$1=$A$1,A175,$Q$1=$E$1,E175,$Q$1=$I$1,I175,$Q$1=$M$1,M175,$Q$1=$A$233,A407,$Q$1=$E$233,E407,$Q$1=$I$233,I407,$Q$1=$M$233,M407),"")</f>
        <v/>
      </c>
      <c r="R175" s="186" t="str">
        <f t="shared" si="174"/>
        <v/>
      </c>
      <c r="S175" s="482" t="str">
        <f t="shared" si="174"/>
        <v/>
      </c>
      <c r="T175" s="65"/>
      <c r="U175" s="483"/>
      <c r="V175" s="485"/>
      <c r="W175" s="483"/>
      <c r="X175" s="484"/>
      <c r="Y175" s="483"/>
      <c r="Z175" s="484"/>
      <c r="AA175" s="483"/>
      <c r="AB175" s="484"/>
      <c r="AC175" s="483"/>
      <c r="AD175" s="484"/>
      <c r="AE175" s="65"/>
    </row>
    <row r="176">
      <c r="A176" s="286"/>
      <c r="B176" s="286"/>
      <c r="C176" s="390"/>
      <c r="D176" s="390"/>
      <c r="E176" s="286"/>
      <c r="F176" s="286"/>
      <c r="G176" s="390"/>
      <c r="H176" s="390"/>
      <c r="I176" s="286"/>
      <c r="J176" s="286"/>
      <c r="K176" s="390"/>
      <c r="L176" s="390"/>
      <c r="M176" s="114" t="s">
        <v>990</v>
      </c>
      <c r="N176" s="114" t="s">
        <v>1236</v>
      </c>
      <c r="O176" s="481" t="s">
        <v>1023</v>
      </c>
      <c r="P176" s="65"/>
      <c r="Q176" s="186" t="str">
        <f t="shared" ref="Q176:S176" si="175">IFERROR(IFS($Q$1=$A$1,A176,$Q$1=$E$1,E176,$Q$1=$I$1,I176,$Q$1=$M$1,M176,$Q$1=$A$233,A408,$Q$1=$E$233,E408,$Q$1=$I$233,I408,$Q$1=$M$233,M408),"")</f>
        <v/>
      </c>
      <c r="R176" s="186" t="str">
        <f t="shared" si="175"/>
        <v/>
      </c>
      <c r="S176" s="482" t="str">
        <f t="shared" si="175"/>
        <v/>
      </c>
      <c r="T176" s="65"/>
      <c r="U176" s="483"/>
      <c r="V176" s="485"/>
      <c r="W176" s="483"/>
      <c r="X176" s="484"/>
      <c r="Y176" s="483"/>
      <c r="Z176" s="484"/>
      <c r="AA176" s="483"/>
      <c r="AB176" s="484"/>
      <c r="AC176" s="483"/>
      <c r="AD176" s="484"/>
      <c r="AE176" s="65"/>
    </row>
    <row r="177">
      <c r="A177" s="286"/>
      <c r="B177" s="286"/>
      <c r="C177" s="390"/>
      <c r="D177" s="390"/>
      <c r="E177" s="286"/>
      <c r="F177" s="286"/>
      <c r="G177" s="390"/>
      <c r="H177" s="390"/>
      <c r="I177" s="286"/>
      <c r="J177" s="286"/>
      <c r="K177" s="390"/>
      <c r="L177" s="390"/>
      <c r="M177" s="114" t="s">
        <v>990</v>
      </c>
      <c r="N177" s="114" t="s">
        <v>1236</v>
      </c>
      <c r="O177" s="481" t="s">
        <v>1030</v>
      </c>
      <c r="P177" s="65"/>
      <c r="Q177" s="186" t="str">
        <f t="shared" ref="Q177:S177" si="176">IFERROR(IFS($Q$1=$A$1,A177,$Q$1=$E$1,E177,$Q$1=$I$1,I177,$Q$1=$M$1,M177,$Q$1=$A$233,A409,$Q$1=$E$233,E409,$Q$1=$I$233,I409,$Q$1=$M$233,M409),"")</f>
        <v/>
      </c>
      <c r="R177" s="186" t="str">
        <f t="shared" si="176"/>
        <v/>
      </c>
      <c r="S177" s="482" t="str">
        <f t="shared" si="176"/>
        <v/>
      </c>
      <c r="T177" s="65"/>
      <c r="U177" s="483"/>
      <c r="V177" s="485"/>
      <c r="W177" s="483"/>
      <c r="X177" s="484"/>
      <c r="Y177" s="483"/>
      <c r="Z177" s="484"/>
      <c r="AA177" s="483"/>
      <c r="AB177" s="484"/>
      <c r="AC177" s="483"/>
      <c r="AD177" s="484"/>
      <c r="AE177" s="65"/>
    </row>
    <row r="178">
      <c r="A178" s="286"/>
      <c r="B178" s="286"/>
      <c r="C178" s="390"/>
      <c r="D178" s="390"/>
      <c r="E178" s="286"/>
      <c r="F178" s="286"/>
      <c r="G178" s="390"/>
      <c r="H178" s="390"/>
      <c r="I178" s="286"/>
      <c r="J178" s="286"/>
      <c r="K178" s="390"/>
      <c r="L178" s="390"/>
      <c r="M178" s="114" t="s">
        <v>990</v>
      </c>
      <c r="N178" s="186"/>
      <c r="O178" s="481" t="s">
        <v>1034</v>
      </c>
      <c r="P178" s="65"/>
      <c r="Q178" s="186" t="str">
        <f t="shared" ref="Q178:S178" si="177">IFERROR(IFS($Q$1=$A$1,A178,$Q$1=$E$1,E178,$Q$1=$I$1,I178,$Q$1=$M$1,M178,$Q$1=$A$233,A410,$Q$1=$E$233,E410,$Q$1=$I$233,I410,$Q$1=$M$233,M410),"")</f>
        <v/>
      </c>
      <c r="R178" s="186" t="str">
        <f t="shared" si="177"/>
        <v/>
      </c>
      <c r="S178" s="482" t="str">
        <f t="shared" si="177"/>
        <v/>
      </c>
      <c r="T178" s="65"/>
      <c r="U178" s="483"/>
      <c r="V178" s="485"/>
      <c r="W178" s="483"/>
      <c r="X178" s="484"/>
      <c r="Y178" s="483"/>
      <c r="Z178" s="484"/>
      <c r="AA178" s="483"/>
      <c r="AB178" s="484"/>
      <c r="AC178" s="483"/>
      <c r="AD178" s="484"/>
      <c r="AE178" s="65"/>
    </row>
    <row r="179">
      <c r="A179" s="286"/>
      <c r="B179" s="286"/>
      <c r="C179" s="390"/>
      <c r="D179" s="390"/>
      <c r="E179" s="286"/>
      <c r="F179" s="286"/>
      <c r="G179" s="390"/>
      <c r="H179" s="390"/>
      <c r="I179" s="286"/>
      <c r="J179" s="286"/>
      <c r="K179" s="390"/>
      <c r="L179" s="390"/>
      <c r="M179" s="114" t="s">
        <v>990</v>
      </c>
      <c r="N179" s="186"/>
      <c r="O179" s="481" t="s">
        <v>1045</v>
      </c>
      <c r="P179" s="65"/>
      <c r="Q179" s="186" t="str">
        <f t="shared" ref="Q179:S179" si="178">IFERROR(IFS($Q$1=$A$1,A179,$Q$1=$E$1,E179,$Q$1=$I$1,I179,$Q$1=$M$1,M179,$Q$1=$A$233,A411,$Q$1=$E$233,E411,$Q$1=$I$233,I411,$Q$1=$M$233,M411),"")</f>
        <v/>
      </c>
      <c r="R179" s="186" t="str">
        <f t="shared" si="178"/>
        <v/>
      </c>
      <c r="S179" s="482" t="str">
        <f t="shared" si="178"/>
        <v/>
      </c>
      <c r="T179" s="65"/>
      <c r="U179" s="483"/>
      <c r="V179" s="485"/>
      <c r="W179" s="483"/>
      <c r="X179" s="484"/>
      <c r="Y179" s="483"/>
      <c r="Z179" s="484"/>
      <c r="AA179" s="483"/>
      <c r="AB179" s="484"/>
      <c r="AC179" s="483"/>
      <c r="AD179" s="484"/>
      <c r="AE179" s="65"/>
    </row>
    <row r="180">
      <c r="A180" s="286"/>
      <c r="B180" s="286"/>
      <c r="C180" s="390"/>
      <c r="D180" s="390"/>
      <c r="E180" s="286"/>
      <c r="F180" s="286"/>
      <c r="G180" s="390"/>
      <c r="H180" s="390"/>
      <c r="I180" s="286"/>
      <c r="J180" s="286"/>
      <c r="K180" s="390"/>
      <c r="L180" s="390"/>
      <c r="M180" s="114" t="s">
        <v>990</v>
      </c>
      <c r="N180" s="186"/>
      <c r="O180" s="481" t="s">
        <v>1048</v>
      </c>
      <c r="P180" s="65"/>
      <c r="Q180" s="186" t="str">
        <f t="shared" ref="Q180:S180" si="179">IFERROR(IFS($Q$1=$A$1,A180,$Q$1=$E$1,E180,$Q$1=$I$1,I180,$Q$1=$M$1,M180,$Q$1=$A$233,A412,$Q$1=$E$233,E412,$Q$1=$I$233,I412,$Q$1=$M$233,M412),"")</f>
        <v/>
      </c>
      <c r="R180" s="186" t="str">
        <f t="shared" si="179"/>
        <v/>
      </c>
      <c r="S180" s="482" t="str">
        <f t="shared" si="179"/>
        <v/>
      </c>
      <c r="T180" s="65"/>
      <c r="U180" s="483"/>
      <c r="V180" s="485"/>
      <c r="W180" s="483"/>
      <c r="X180" s="484"/>
      <c r="Y180" s="483"/>
      <c r="Z180" s="484"/>
      <c r="AA180" s="483"/>
      <c r="AB180" s="484"/>
      <c r="AC180" s="483"/>
      <c r="AD180" s="484"/>
      <c r="AE180" s="65"/>
    </row>
    <row r="181">
      <c r="A181" s="286"/>
      <c r="B181" s="286"/>
      <c r="C181" s="390"/>
      <c r="D181" s="390"/>
      <c r="E181" s="286"/>
      <c r="F181" s="286"/>
      <c r="G181" s="390"/>
      <c r="H181" s="390"/>
      <c r="I181" s="286"/>
      <c r="J181" s="286"/>
      <c r="K181" s="390"/>
      <c r="L181" s="390"/>
      <c r="M181" s="114" t="s">
        <v>990</v>
      </c>
      <c r="N181" s="114" t="s">
        <v>1236</v>
      </c>
      <c r="O181" s="481" t="s">
        <v>1051</v>
      </c>
      <c r="P181" s="65"/>
      <c r="Q181" s="186" t="str">
        <f t="shared" ref="Q181:S181" si="180">IFERROR(IFS($Q$1=$A$1,A181,$Q$1=$E$1,E181,$Q$1=$I$1,I181,$Q$1=$M$1,M181,$Q$1=$A$233,A413,$Q$1=$E$233,E413,$Q$1=$I$233,I413,$Q$1=$M$233,M413),"")</f>
        <v/>
      </c>
      <c r="R181" s="186" t="str">
        <f t="shared" si="180"/>
        <v/>
      </c>
      <c r="S181" s="482" t="str">
        <f t="shared" si="180"/>
        <v/>
      </c>
      <c r="T181" s="65"/>
      <c r="U181" s="483"/>
      <c r="V181" s="485"/>
      <c r="W181" s="483"/>
      <c r="X181" s="484"/>
      <c r="Y181" s="483"/>
      <c r="Z181" s="484"/>
      <c r="AA181" s="483"/>
      <c r="AB181" s="484"/>
      <c r="AC181" s="483"/>
      <c r="AD181" s="484"/>
      <c r="AE181" s="65"/>
    </row>
    <row r="182">
      <c r="A182" s="286"/>
      <c r="B182" s="286"/>
      <c r="C182" s="390"/>
      <c r="D182" s="390"/>
      <c r="E182" s="286"/>
      <c r="F182" s="286"/>
      <c r="G182" s="390"/>
      <c r="H182" s="390"/>
      <c r="I182" s="286"/>
      <c r="J182" s="286"/>
      <c r="K182" s="390"/>
      <c r="L182" s="390"/>
      <c r="M182" s="114" t="s">
        <v>990</v>
      </c>
      <c r="N182" s="186"/>
      <c r="O182" s="481" t="s">
        <v>1055</v>
      </c>
      <c r="P182" s="65"/>
      <c r="Q182" s="186" t="str">
        <f t="shared" ref="Q182:S182" si="181">IFERROR(IFS($Q$1=$A$1,A182,$Q$1=$E$1,E182,$Q$1=$I$1,I182,$Q$1=$M$1,M182,$Q$1=$A$233,A414,$Q$1=$E$233,E414,$Q$1=$I$233,I414,$Q$1=$M$233,M414),"")</f>
        <v/>
      </c>
      <c r="R182" s="186" t="str">
        <f t="shared" si="181"/>
        <v/>
      </c>
      <c r="S182" s="482" t="str">
        <f t="shared" si="181"/>
        <v/>
      </c>
      <c r="T182" s="65"/>
      <c r="U182" s="483"/>
      <c r="V182" s="485"/>
      <c r="W182" s="483"/>
      <c r="X182" s="484"/>
      <c r="Y182" s="483"/>
      <c r="Z182" s="484"/>
      <c r="AA182" s="483"/>
      <c r="AB182" s="484"/>
      <c r="AC182" s="483"/>
      <c r="AD182" s="484"/>
      <c r="AE182" s="65"/>
    </row>
    <row r="183">
      <c r="A183" s="286"/>
      <c r="B183" s="286"/>
      <c r="C183" s="390"/>
      <c r="D183" s="390"/>
      <c r="E183" s="286"/>
      <c r="F183" s="286"/>
      <c r="G183" s="390"/>
      <c r="H183" s="390"/>
      <c r="I183" s="286"/>
      <c r="J183" s="286"/>
      <c r="K183" s="390"/>
      <c r="L183" s="390"/>
      <c r="M183" s="114" t="s">
        <v>990</v>
      </c>
      <c r="N183" s="114" t="s">
        <v>1236</v>
      </c>
      <c r="O183" s="481" t="s">
        <v>1059</v>
      </c>
      <c r="P183" s="65"/>
      <c r="Q183" s="186" t="str">
        <f t="shared" ref="Q183:S183" si="182">IFERROR(IFS($Q$1=$A$1,A183,$Q$1=$E$1,E183,$Q$1=$I$1,I183,$Q$1=$M$1,M183,$Q$1=$A$233,A415,$Q$1=$E$233,E415,$Q$1=$I$233,I415,$Q$1=$M$233,M415),"")</f>
        <v/>
      </c>
      <c r="R183" s="186" t="str">
        <f t="shared" si="182"/>
        <v/>
      </c>
      <c r="S183" s="482" t="str">
        <f t="shared" si="182"/>
        <v/>
      </c>
      <c r="T183" s="65"/>
      <c r="U183" s="483"/>
      <c r="V183" s="485"/>
      <c r="W183" s="483"/>
      <c r="X183" s="484"/>
      <c r="Y183" s="483"/>
      <c r="Z183" s="484"/>
      <c r="AA183" s="483"/>
      <c r="AB183" s="484"/>
      <c r="AC183" s="483"/>
      <c r="AD183" s="484"/>
      <c r="AE183" s="65"/>
    </row>
    <row r="184">
      <c r="A184" s="286"/>
      <c r="B184" s="286"/>
      <c r="C184" s="390"/>
      <c r="D184" s="390"/>
      <c r="E184" s="286"/>
      <c r="F184" s="286"/>
      <c r="G184" s="390"/>
      <c r="H184" s="390"/>
      <c r="I184" s="286"/>
      <c r="J184" s="286"/>
      <c r="K184" s="390"/>
      <c r="L184" s="390"/>
      <c r="M184" s="114" t="s">
        <v>990</v>
      </c>
      <c r="N184" s="186"/>
      <c r="O184" s="481" t="s">
        <v>1063</v>
      </c>
      <c r="P184" s="65"/>
      <c r="Q184" s="186" t="str">
        <f t="shared" ref="Q184:S184" si="183">IFERROR(IFS($Q$1=$A$1,A184,$Q$1=$E$1,E184,$Q$1=$I$1,I184,$Q$1=$M$1,M184,$Q$1=$A$233,A416,$Q$1=$E$233,E416,$Q$1=$I$233,I416,$Q$1=$M$233,M416),"")</f>
        <v/>
      </c>
      <c r="R184" s="186" t="str">
        <f t="shared" si="183"/>
        <v/>
      </c>
      <c r="S184" s="482" t="str">
        <f t="shared" si="183"/>
        <v/>
      </c>
      <c r="T184" s="65"/>
      <c r="U184" s="483"/>
      <c r="V184" s="485"/>
      <c r="W184" s="483"/>
      <c r="X184" s="484"/>
      <c r="Y184" s="483"/>
      <c r="Z184" s="484"/>
      <c r="AA184" s="483"/>
      <c r="AB184" s="484"/>
      <c r="AC184" s="483"/>
      <c r="AD184" s="484"/>
      <c r="AE184" s="65"/>
    </row>
    <row r="185">
      <c r="A185" s="286"/>
      <c r="B185" s="286"/>
      <c r="C185" s="390"/>
      <c r="D185" s="390"/>
      <c r="E185" s="286"/>
      <c r="F185" s="286"/>
      <c r="G185" s="390"/>
      <c r="H185" s="390"/>
      <c r="I185" s="286"/>
      <c r="J185" s="286"/>
      <c r="K185" s="390"/>
      <c r="L185" s="390"/>
      <c r="M185" s="114" t="s">
        <v>990</v>
      </c>
      <c r="N185" s="114" t="s">
        <v>1236</v>
      </c>
      <c r="O185" s="481" t="s">
        <v>1066</v>
      </c>
      <c r="P185" s="65"/>
      <c r="Q185" s="186" t="str">
        <f t="shared" ref="Q185:S185" si="184">IFERROR(IFS($Q$1=$A$1,A185,$Q$1=$E$1,E185,$Q$1=$I$1,I185,$Q$1=$M$1,M185,$Q$1=$A$233,A417,$Q$1=$E$233,E417,$Q$1=$I$233,I417,$Q$1=$M$233,M417),"")</f>
        <v/>
      </c>
      <c r="R185" s="186" t="str">
        <f t="shared" si="184"/>
        <v/>
      </c>
      <c r="S185" s="482" t="str">
        <f t="shared" si="184"/>
        <v/>
      </c>
      <c r="T185" s="65"/>
      <c r="U185" s="483"/>
      <c r="V185" s="485"/>
      <c r="W185" s="483"/>
      <c r="X185" s="484"/>
      <c r="Y185" s="483"/>
      <c r="Z185" s="484"/>
      <c r="AA185" s="483"/>
      <c r="AB185" s="484"/>
      <c r="AC185" s="483"/>
      <c r="AD185" s="484"/>
      <c r="AE185" s="65"/>
    </row>
    <row r="186">
      <c r="A186" s="286"/>
      <c r="B186" s="286"/>
      <c r="C186" s="390"/>
      <c r="D186" s="390"/>
      <c r="E186" s="286"/>
      <c r="F186" s="286"/>
      <c r="G186" s="390"/>
      <c r="H186" s="390"/>
      <c r="I186" s="286"/>
      <c r="J186" s="286"/>
      <c r="K186" s="390"/>
      <c r="L186" s="390"/>
      <c r="M186" s="114" t="s">
        <v>990</v>
      </c>
      <c r="N186" s="186"/>
      <c r="O186" s="481" t="s">
        <v>1071</v>
      </c>
      <c r="P186" s="65"/>
      <c r="Q186" s="186" t="str">
        <f t="shared" ref="Q186:S186" si="185">IFERROR(IFS($Q$1=$A$1,A186,$Q$1=$E$1,E186,$Q$1=$I$1,I186,$Q$1=$M$1,M186,$Q$1=$A$233,A418,$Q$1=$E$233,E418,$Q$1=$I$233,I418,$Q$1=$M$233,M418),"")</f>
        <v/>
      </c>
      <c r="R186" s="186" t="str">
        <f t="shared" si="185"/>
        <v/>
      </c>
      <c r="S186" s="482" t="str">
        <f t="shared" si="185"/>
        <v/>
      </c>
      <c r="T186" s="65"/>
      <c r="U186" s="483"/>
      <c r="V186" s="485"/>
      <c r="W186" s="483"/>
      <c r="X186" s="484"/>
      <c r="Y186" s="483"/>
      <c r="Z186" s="484"/>
      <c r="AA186" s="483"/>
      <c r="AB186" s="484"/>
      <c r="AC186" s="483"/>
      <c r="AD186" s="484"/>
      <c r="AE186" s="65"/>
    </row>
    <row r="187">
      <c r="A187" s="286"/>
      <c r="B187" s="286"/>
      <c r="C187" s="390"/>
      <c r="D187" s="390"/>
      <c r="E187" s="286"/>
      <c r="F187" s="286"/>
      <c r="G187" s="390"/>
      <c r="H187" s="390"/>
      <c r="I187" s="286"/>
      <c r="J187" s="286"/>
      <c r="K187" s="390"/>
      <c r="L187" s="390"/>
      <c r="M187" s="486" t="s">
        <v>990</v>
      </c>
      <c r="N187" s="486" t="s">
        <v>1236</v>
      </c>
      <c r="O187" s="488" t="s">
        <v>1074</v>
      </c>
      <c r="P187" s="65"/>
      <c r="Q187" s="186" t="str">
        <f t="shared" ref="Q187:S187" si="186">IFERROR(IFS($Q$1=$A$1,A187,$Q$1=$E$1,E187,$Q$1=$I$1,I187,$Q$1=$M$1,M187,$Q$1=$A$233,A419,$Q$1=$E$233,E419,$Q$1=$I$233,I419,$Q$1=$M$233,M419),"")</f>
        <v/>
      </c>
      <c r="R187" s="186" t="str">
        <f t="shared" si="186"/>
        <v/>
      </c>
      <c r="S187" s="482" t="str">
        <f t="shared" si="186"/>
        <v/>
      </c>
      <c r="T187" s="65"/>
      <c r="U187" s="483"/>
      <c r="V187" s="485"/>
      <c r="W187" s="483"/>
      <c r="X187" s="484"/>
      <c r="Y187" s="483"/>
      <c r="Z187" s="484"/>
      <c r="AA187" s="483"/>
      <c r="AB187" s="484"/>
      <c r="AC187" s="483"/>
      <c r="AD187" s="484"/>
      <c r="AE187" s="65"/>
    </row>
    <row r="188">
      <c r="A188" s="286"/>
      <c r="B188" s="286"/>
      <c r="C188" s="390"/>
      <c r="D188" s="390"/>
      <c r="E188" s="286"/>
      <c r="F188" s="286"/>
      <c r="G188" s="390"/>
      <c r="H188" s="390"/>
      <c r="I188" s="286"/>
      <c r="J188" s="286"/>
      <c r="K188" s="390"/>
      <c r="L188" s="390"/>
      <c r="M188" s="472" t="s">
        <v>1089</v>
      </c>
      <c r="N188" s="477"/>
      <c r="O188" s="473" t="s">
        <v>1235</v>
      </c>
      <c r="P188" s="65"/>
      <c r="Q188" s="186" t="str">
        <f t="shared" ref="Q188:S188" si="187">IFERROR(IFS($Q$1=$A$1,A188,$Q$1=$E$1,E188,$Q$1=$I$1,I188,$Q$1=$M$1,M188,$Q$1=$A$233,A420,$Q$1=$E$233,E420,$Q$1=$I$233,I420,$Q$1=$M$233,M420),"")</f>
        <v/>
      </c>
      <c r="R188" s="186" t="str">
        <f t="shared" si="187"/>
        <v/>
      </c>
      <c r="S188" s="482" t="str">
        <f t="shared" si="187"/>
        <v/>
      </c>
      <c r="T188" s="65"/>
      <c r="U188" s="483"/>
      <c r="V188" s="485"/>
      <c r="W188" s="483"/>
      <c r="X188" s="484"/>
      <c r="Y188" s="483"/>
      <c r="Z188" s="484"/>
      <c r="AA188" s="483"/>
      <c r="AB188" s="484"/>
      <c r="AC188" s="483"/>
      <c r="AD188" s="484"/>
      <c r="AE188" s="65"/>
    </row>
    <row r="189">
      <c r="A189" s="286"/>
      <c r="B189" s="286"/>
      <c r="C189" s="390"/>
      <c r="D189" s="390"/>
      <c r="E189" s="286"/>
      <c r="F189" s="286"/>
      <c r="G189" s="390"/>
      <c r="H189" s="390"/>
      <c r="I189" s="286"/>
      <c r="J189" s="286"/>
      <c r="K189" s="390"/>
      <c r="L189" s="390"/>
      <c r="M189" s="114" t="s">
        <v>1089</v>
      </c>
      <c r="N189" s="114" t="s">
        <v>1236</v>
      </c>
      <c r="O189" s="481" t="s">
        <v>1092</v>
      </c>
      <c r="P189" s="65"/>
      <c r="Q189" s="186" t="str">
        <f t="shared" ref="Q189:S189" si="188">IFERROR(IFS($Q$1=$A$1,A189,$Q$1=$E$1,E189,$Q$1=$I$1,I189,$Q$1=$M$1,M189,$Q$1=$A$233,A421,$Q$1=$E$233,E421,$Q$1=$I$233,I421,$Q$1=$M$233,M421),"")</f>
        <v/>
      </c>
      <c r="R189" s="186" t="str">
        <f t="shared" si="188"/>
        <v/>
      </c>
      <c r="S189" s="482" t="str">
        <f t="shared" si="188"/>
        <v/>
      </c>
      <c r="T189" s="65"/>
      <c r="U189" s="483"/>
      <c r="V189" s="485"/>
      <c r="W189" s="483"/>
      <c r="X189" s="484"/>
      <c r="Y189" s="483"/>
      <c r="Z189" s="484"/>
      <c r="AA189" s="483"/>
      <c r="AB189" s="484"/>
      <c r="AC189" s="483"/>
      <c r="AD189" s="484"/>
      <c r="AE189" s="65"/>
    </row>
    <row r="190">
      <c r="A190" s="286"/>
      <c r="B190" s="286"/>
      <c r="C190" s="390"/>
      <c r="D190" s="390"/>
      <c r="E190" s="286"/>
      <c r="F190" s="286"/>
      <c r="G190" s="390"/>
      <c r="H190" s="390"/>
      <c r="I190" s="286"/>
      <c r="J190" s="286"/>
      <c r="K190" s="390"/>
      <c r="L190" s="390"/>
      <c r="M190" s="114" t="s">
        <v>1089</v>
      </c>
      <c r="N190" s="186"/>
      <c r="O190" s="481" t="s">
        <v>1097</v>
      </c>
      <c r="P190" s="65"/>
      <c r="Q190" s="186" t="str">
        <f t="shared" ref="Q190:S190" si="189">IFERROR(IFS($Q$1=$A$1,A190,$Q$1=$E$1,E190,$Q$1=$I$1,I190,$Q$1=$M$1,M190,$Q$1=$A$233,A422,$Q$1=$E$233,E422,$Q$1=$I$233,I422,$Q$1=$M$233,M422),"")</f>
        <v/>
      </c>
      <c r="R190" s="186" t="str">
        <f t="shared" si="189"/>
        <v/>
      </c>
      <c r="S190" s="482" t="str">
        <f t="shared" si="189"/>
        <v/>
      </c>
      <c r="T190" s="65"/>
      <c r="U190" s="483"/>
      <c r="V190" s="485"/>
      <c r="W190" s="483"/>
      <c r="X190" s="484"/>
      <c r="Y190" s="483"/>
      <c r="Z190" s="484"/>
      <c r="AA190" s="483"/>
      <c r="AB190" s="484"/>
      <c r="AC190" s="483"/>
      <c r="AD190" s="484"/>
      <c r="AE190" s="65"/>
    </row>
    <row r="191">
      <c r="A191" s="286"/>
      <c r="B191" s="286"/>
      <c r="C191" s="390"/>
      <c r="D191" s="390"/>
      <c r="E191" s="286"/>
      <c r="F191" s="286"/>
      <c r="G191" s="390"/>
      <c r="H191" s="390"/>
      <c r="I191" s="286"/>
      <c r="J191" s="286"/>
      <c r="K191" s="390"/>
      <c r="L191" s="390"/>
      <c r="M191" s="114" t="s">
        <v>1089</v>
      </c>
      <c r="N191" s="186"/>
      <c r="O191" s="481" t="s">
        <v>1101</v>
      </c>
      <c r="P191" s="65"/>
      <c r="Q191" s="186" t="str">
        <f t="shared" ref="Q191:S191" si="190">IFERROR(IFS($Q$1=$A$1,A191,$Q$1=$E$1,E191,$Q$1=$I$1,I191,$Q$1=$M$1,M191,$Q$1=$A$233,A423,$Q$1=$E$233,E423,$Q$1=$I$233,I423,$Q$1=$M$233,M423),"")</f>
        <v/>
      </c>
      <c r="R191" s="186" t="str">
        <f t="shared" si="190"/>
        <v/>
      </c>
      <c r="S191" s="482" t="str">
        <f t="shared" si="190"/>
        <v/>
      </c>
      <c r="T191" s="65"/>
      <c r="U191" s="483"/>
      <c r="V191" s="485"/>
      <c r="W191" s="483"/>
      <c r="X191" s="484"/>
      <c r="Y191" s="483"/>
      <c r="Z191" s="484"/>
      <c r="AA191" s="483"/>
      <c r="AB191" s="484"/>
      <c r="AC191" s="483"/>
      <c r="AD191" s="484"/>
      <c r="AE191" s="65"/>
    </row>
    <row r="192">
      <c r="A192" s="286"/>
      <c r="B192" s="286"/>
      <c r="C192" s="390"/>
      <c r="D192" s="390"/>
      <c r="E192" s="286"/>
      <c r="F192" s="286"/>
      <c r="G192" s="390"/>
      <c r="H192" s="390"/>
      <c r="I192" s="286"/>
      <c r="J192" s="286"/>
      <c r="K192" s="390"/>
      <c r="L192" s="390"/>
      <c r="M192" s="114" t="s">
        <v>1089</v>
      </c>
      <c r="N192" s="186"/>
      <c r="O192" s="481" t="s">
        <v>1105</v>
      </c>
      <c r="P192" s="65"/>
      <c r="Q192" s="186" t="str">
        <f t="shared" ref="Q192:S192" si="191">IFERROR(IFS($Q$1=$A$1,A192,$Q$1=$E$1,E192,$Q$1=$I$1,I192,$Q$1=$M$1,M192,$Q$1=$A$233,A424,$Q$1=$E$233,E424,$Q$1=$I$233,I424,$Q$1=$M$233,M424),"")</f>
        <v/>
      </c>
      <c r="R192" s="186" t="str">
        <f t="shared" si="191"/>
        <v/>
      </c>
      <c r="S192" s="482" t="str">
        <f t="shared" si="191"/>
        <v/>
      </c>
      <c r="T192" s="65"/>
      <c r="U192" s="483"/>
      <c r="V192" s="485"/>
      <c r="W192" s="483"/>
      <c r="X192" s="484"/>
      <c r="Y192" s="483"/>
      <c r="Z192" s="484"/>
      <c r="AA192" s="483"/>
      <c r="AB192" s="484"/>
      <c r="AC192" s="483"/>
      <c r="AD192" s="484"/>
      <c r="AE192" s="65"/>
    </row>
    <row r="193">
      <c r="A193" s="286"/>
      <c r="B193" s="286"/>
      <c r="C193" s="390"/>
      <c r="D193" s="390"/>
      <c r="E193" s="286"/>
      <c r="F193" s="286"/>
      <c r="G193" s="390"/>
      <c r="H193" s="390"/>
      <c r="I193" s="286"/>
      <c r="J193" s="286"/>
      <c r="K193" s="390"/>
      <c r="L193" s="390"/>
      <c r="M193" s="114" t="s">
        <v>1089</v>
      </c>
      <c r="N193" s="186"/>
      <c r="O193" s="481" t="s">
        <v>1109</v>
      </c>
      <c r="P193" s="65"/>
      <c r="Q193" s="186" t="str">
        <f t="shared" ref="Q193:S193" si="192">IFERROR(IFS($Q$1=$A$1,A193,$Q$1=$E$1,E193,$Q$1=$I$1,I193,$Q$1=$M$1,M193,$Q$1=$A$233,A425,$Q$1=$E$233,E425,$Q$1=$I$233,I425,$Q$1=$M$233,M425),"")</f>
        <v/>
      </c>
      <c r="R193" s="186" t="str">
        <f t="shared" si="192"/>
        <v/>
      </c>
      <c r="S193" s="482" t="str">
        <f t="shared" si="192"/>
        <v/>
      </c>
      <c r="T193" s="65"/>
      <c r="U193" s="483"/>
      <c r="V193" s="485"/>
      <c r="W193" s="483"/>
      <c r="X193" s="484"/>
      <c r="Y193" s="483"/>
      <c r="Z193" s="484"/>
      <c r="AA193" s="483"/>
      <c r="AB193" s="484"/>
      <c r="AC193" s="483"/>
      <c r="AD193" s="484"/>
      <c r="AE193" s="65"/>
    </row>
    <row r="194">
      <c r="A194" s="286"/>
      <c r="B194" s="286"/>
      <c r="C194" s="390"/>
      <c r="D194" s="390"/>
      <c r="E194" s="286"/>
      <c r="F194" s="286"/>
      <c r="G194" s="390"/>
      <c r="H194" s="390"/>
      <c r="I194" s="286"/>
      <c r="J194" s="286"/>
      <c r="K194" s="390"/>
      <c r="L194" s="390"/>
      <c r="M194" s="114" t="s">
        <v>1089</v>
      </c>
      <c r="N194" s="186"/>
      <c r="O194" s="490" t="s">
        <v>1112</v>
      </c>
      <c r="P194" s="65"/>
      <c r="Q194" s="186" t="str">
        <f t="shared" ref="Q194:S194" si="193">IFERROR(IFS($Q$1=$A$1,A194,$Q$1=$E$1,E194,$Q$1=$I$1,I194,$Q$1=$M$1,M194,$Q$1=$A$233,A426,$Q$1=$E$233,E426,$Q$1=$I$233,I426,$Q$1=$M$233,M426),"")</f>
        <v/>
      </c>
      <c r="R194" s="186" t="str">
        <f t="shared" si="193"/>
        <v/>
      </c>
      <c r="S194" s="482" t="str">
        <f t="shared" si="193"/>
        <v/>
      </c>
      <c r="T194" s="65"/>
      <c r="U194" s="483"/>
      <c r="V194" s="485"/>
      <c r="W194" s="483"/>
      <c r="X194" s="484"/>
      <c r="Y194" s="483"/>
      <c r="Z194" s="484"/>
      <c r="AA194" s="483"/>
      <c r="AB194" s="484"/>
      <c r="AC194" s="483"/>
      <c r="AD194" s="484"/>
      <c r="AE194" s="65"/>
    </row>
    <row r="195">
      <c r="A195" s="286"/>
      <c r="B195" s="286"/>
      <c r="C195" s="390"/>
      <c r="D195" s="390"/>
      <c r="E195" s="286"/>
      <c r="F195" s="286"/>
      <c r="G195" s="390"/>
      <c r="H195" s="390"/>
      <c r="I195" s="286"/>
      <c r="J195" s="286"/>
      <c r="K195" s="390"/>
      <c r="L195" s="390"/>
      <c r="M195" s="114" t="s">
        <v>1089</v>
      </c>
      <c r="N195" s="114" t="s">
        <v>1236</v>
      </c>
      <c r="O195" s="481" t="s">
        <v>1115</v>
      </c>
      <c r="P195" s="65"/>
      <c r="Q195" s="186" t="str">
        <f t="shared" ref="Q195:S195" si="194">IFERROR(IFS($Q$1=$A$1,A195,$Q$1=$E$1,E195,$Q$1=$I$1,I195,$Q$1=$M$1,M195,$Q$1=$A$233,A427,$Q$1=$E$233,E427,$Q$1=$I$233,I427,$Q$1=$M$233,M427),"")</f>
        <v/>
      </c>
      <c r="R195" s="186" t="str">
        <f t="shared" si="194"/>
        <v/>
      </c>
      <c r="S195" s="482" t="str">
        <f t="shared" si="194"/>
        <v/>
      </c>
      <c r="T195" s="65"/>
      <c r="U195" s="483"/>
      <c r="V195" s="485"/>
      <c r="W195" s="483"/>
      <c r="X195" s="484"/>
      <c r="Y195" s="483"/>
      <c r="Z195" s="484"/>
      <c r="AA195" s="483"/>
      <c r="AB195" s="484"/>
      <c r="AC195" s="483"/>
      <c r="AD195" s="484"/>
      <c r="AE195" s="65"/>
    </row>
    <row r="196">
      <c r="A196" s="286"/>
      <c r="B196" s="286"/>
      <c r="C196" s="390"/>
      <c r="D196" s="390"/>
      <c r="E196" s="286"/>
      <c r="F196" s="286"/>
      <c r="G196" s="390"/>
      <c r="H196" s="390"/>
      <c r="I196" s="286"/>
      <c r="J196" s="286"/>
      <c r="K196" s="390"/>
      <c r="L196" s="390"/>
      <c r="M196" s="114" t="s">
        <v>1089</v>
      </c>
      <c r="N196" s="186"/>
      <c r="O196" s="481" t="s">
        <v>1118</v>
      </c>
      <c r="P196" s="65"/>
      <c r="Q196" s="186" t="str">
        <f t="shared" ref="Q196:S196" si="195">IFERROR(IFS($Q$1=$A$1,A196,$Q$1=$E$1,E196,$Q$1=$I$1,I196,$Q$1=$M$1,M196,$Q$1=$A$233,A428,$Q$1=$E$233,E428,$Q$1=$I$233,I428,$Q$1=$M$233,M428),"")</f>
        <v/>
      </c>
      <c r="R196" s="186" t="str">
        <f t="shared" si="195"/>
        <v/>
      </c>
      <c r="S196" s="482" t="str">
        <f t="shared" si="195"/>
        <v/>
      </c>
      <c r="T196" s="65"/>
      <c r="U196" s="483"/>
      <c r="V196" s="485"/>
      <c r="W196" s="483"/>
      <c r="X196" s="484"/>
      <c r="Y196" s="483"/>
      <c r="Z196" s="484"/>
      <c r="AA196" s="483"/>
      <c r="AB196" s="484"/>
      <c r="AC196" s="483"/>
      <c r="AD196" s="484"/>
      <c r="AE196" s="65"/>
    </row>
    <row r="197">
      <c r="A197" s="286"/>
      <c r="B197" s="286"/>
      <c r="C197" s="390"/>
      <c r="D197" s="390"/>
      <c r="E197" s="286"/>
      <c r="F197" s="286"/>
      <c r="G197" s="390"/>
      <c r="H197" s="390"/>
      <c r="I197" s="286"/>
      <c r="J197" s="286"/>
      <c r="K197" s="390"/>
      <c r="L197" s="390"/>
      <c r="M197" s="114" t="s">
        <v>1089</v>
      </c>
      <c r="N197" s="186"/>
      <c r="O197" s="481" t="s">
        <v>1121</v>
      </c>
      <c r="P197" s="65"/>
      <c r="Q197" s="186" t="str">
        <f t="shared" ref="Q197:S197" si="196">IFERROR(IFS($Q$1=$A$1,A197,$Q$1=$E$1,E197,$Q$1=$I$1,I197,$Q$1=$M$1,M197,$Q$1=$A$233,A429,$Q$1=$E$233,E429,$Q$1=$I$233,I429,$Q$1=$M$233,M429),"")</f>
        <v/>
      </c>
      <c r="R197" s="186" t="str">
        <f t="shared" si="196"/>
        <v/>
      </c>
      <c r="S197" s="482" t="str">
        <f t="shared" si="196"/>
        <v/>
      </c>
      <c r="T197" s="65"/>
      <c r="U197" s="483"/>
      <c r="V197" s="485"/>
      <c r="W197" s="483"/>
      <c r="X197" s="484"/>
      <c r="Y197" s="483"/>
      <c r="Z197" s="484"/>
      <c r="AA197" s="483"/>
      <c r="AB197" s="484"/>
      <c r="AC197" s="483"/>
      <c r="AD197" s="484"/>
      <c r="AE197" s="65"/>
    </row>
    <row r="198">
      <c r="A198" s="286"/>
      <c r="B198" s="286"/>
      <c r="C198" s="390"/>
      <c r="D198" s="390"/>
      <c r="E198" s="286"/>
      <c r="F198" s="286"/>
      <c r="G198" s="390"/>
      <c r="H198" s="390"/>
      <c r="I198" s="286"/>
      <c r="J198" s="286"/>
      <c r="K198" s="390"/>
      <c r="L198" s="390"/>
      <c r="M198" s="114" t="s">
        <v>1089</v>
      </c>
      <c r="N198" s="114" t="s">
        <v>1236</v>
      </c>
      <c r="O198" s="481" t="s">
        <v>1123</v>
      </c>
      <c r="P198" s="65"/>
      <c r="Q198" s="186" t="str">
        <f t="shared" ref="Q198:S198" si="197">IFERROR(IFS($Q$1=$A$1,A198,$Q$1=$E$1,E198,$Q$1=$I$1,I198,$Q$1=$M$1,M198,$Q$1=$A$233,A430,$Q$1=$E$233,E430,$Q$1=$I$233,I430,$Q$1=$M$233,M430),"")</f>
        <v/>
      </c>
      <c r="R198" s="186" t="str">
        <f t="shared" si="197"/>
        <v/>
      </c>
      <c r="S198" s="482" t="str">
        <f t="shared" si="197"/>
        <v/>
      </c>
      <c r="T198" s="65"/>
      <c r="U198" s="483"/>
      <c r="V198" s="485"/>
      <c r="W198" s="483"/>
      <c r="X198" s="484"/>
      <c r="Y198" s="483"/>
      <c r="Z198" s="484"/>
      <c r="AA198" s="483"/>
      <c r="AB198" s="484"/>
      <c r="AC198" s="483"/>
      <c r="AD198" s="484"/>
      <c r="AE198" s="65"/>
    </row>
    <row r="199">
      <c r="A199" s="286"/>
      <c r="B199" s="286"/>
      <c r="C199" s="390"/>
      <c r="D199" s="390"/>
      <c r="E199" s="286"/>
      <c r="F199" s="286"/>
      <c r="G199" s="390"/>
      <c r="H199" s="390"/>
      <c r="I199" s="286"/>
      <c r="J199" s="286"/>
      <c r="K199" s="390"/>
      <c r="L199" s="390"/>
      <c r="M199" s="114" t="s">
        <v>1089</v>
      </c>
      <c r="N199" s="114" t="s">
        <v>1236</v>
      </c>
      <c r="O199" s="481" t="s">
        <v>1133</v>
      </c>
      <c r="P199" s="65"/>
      <c r="Q199" s="186" t="str">
        <f t="shared" ref="Q199:S199" si="198">IFERROR(IFS($Q$1=$A$1,A199,$Q$1=$E$1,E199,$Q$1=$I$1,I199,$Q$1=$M$1,M199,$Q$1=$A$233,A431,$Q$1=$E$233,E431,$Q$1=$I$233,I431,$Q$1=$M$233,M431),"")</f>
        <v/>
      </c>
      <c r="R199" s="186" t="str">
        <f t="shared" si="198"/>
        <v/>
      </c>
      <c r="S199" s="482" t="str">
        <f t="shared" si="198"/>
        <v/>
      </c>
      <c r="T199" s="65"/>
      <c r="U199" s="483"/>
      <c r="V199" s="485"/>
      <c r="W199" s="483"/>
      <c r="X199" s="484"/>
      <c r="Y199" s="483"/>
      <c r="Z199" s="484"/>
      <c r="AA199" s="483"/>
      <c r="AB199" s="484"/>
      <c r="AC199" s="483"/>
      <c r="AD199" s="484"/>
      <c r="AE199" s="65"/>
    </row>
    <row r="200">
      <c r="A200" s="286"/>
      <c r="B200" s="286"/>
      <c r="C200" s="390"/>
      <c r="D200" s="390"/>
      <c r="E200" s="286"/>
      <c r="F200" s="286"/>
      <c r="G200" s="390"/>
      <c r="H200" s="390"/>
      <c r="I200" s="286"/>
      <c r="J200" s="286"/>
      <c r="K200" s="390"/>
      <c r="L200" s="390"/>
      <c r="M200" s="114" t="s">
        <v>1089</v>
      </c>
      <c r="N200" s="186"/>
      <c r="O200" s="481" t="s">
        <v>1136</v>
      </c>
      <c r="P200" s="65"/>
      <c r="Q200" s="186" t="str">
        <f t="shared" ref="Q200:S200" si="199">IFERROR(IFS($Q$1=$A$1,A200,$Q$1=$E$1,E200,$Q$1=$I$1,I200,$Q$1=$M$1,M200,$Q$1=$A$233,A432,$Q$1=$E$233,E432,$Q$1=$I$233,I432,$Q$1=$M$233,M432),"")</f>
        <v/>
      </c>
      <c r="R200" s="186" t="str">
        <f t="shared" si="199"/>
        <v/>
      </c>
      <c r="S200" s="482" t="str">
        <f t="shared" si="199"/>
        <v/>
      </c>
      <c r="T200" s="65"/>
      <c r="U200" s="483"/>
      <c r="V200" s="485"/>
      <c r="W200" s="483"/>
      <c r="X200" s="484"/>
      <c r="Y200" s="483"/>
      <c r="Z200" s="484"/>
      <c r="AA200" s="483"/>
      <c r="AB200" s="484"/>
      <c r="AC200" s="483"/>
      <c r="AD200" s="484"/>
      <c r="AE200" s="65"/>
    </row>
    <row r="201">
      <c r="A201" s="286"/>
      <c r="B201" s="286"/>
      <c r="C201" s="390"/>
      <c r="D201" s="390"/>
      <c r="E201" s="286"/>
      <c r="F201" s="286"/>
      <c r="G201" s="390"/>
      <c r="H201" s="390"/>
      <c r="I201" s="286"/>
      <c r="J201" s="286"/>
      <c r="K201" s="390"/>
      <c r="L201" s="390"/>
      <c r="M201" s="114" t="s">
        <v>1089</v>
      </c>
      <c r="N201" s="186"/>
      <c r="O201" s="481" t="s">
        <v>1139</v>
      </c>
      <c r="P201" s="65"/>
      <c r="Q201" s="186" t="str">
        <f t="shared" ref="Q201:S201" si="200">IFERROR(IFS($Q$1=$A$1,A201,$Q$1=$E$1,E201,$Q$1=$I$1,I201,$Q$1=$M$1,M201,$Q$1=$A$233,A433,$Q$1=$E$233,E433,$Q$1=$I$233,I433,$Q$1=$M$233,M433),"")</f>
        <v/>
      </c>
      <c r="R201" s="186" t="str">
        <f t="shared" si="200"/>
        <v/>
      </c>
      <c r="S201" s="482" t="str">
        <f t="shared" si="200"/>
        <v/>
      </c>
      <c r="T201" s="65"/>
      <c r="U201" s="483"/>
      <c r="V201" s="485"/>
      <c r="W201" s="483"/>
      <c r="X201" s="484"/>
      <c r="Y201" s="483"/>
      <c r="Z201" s="484"/>
      <c r="AA201" s="483"/>
      <c r="AB201" s="484"/>
      <c r="AC201" s="483"/>
      <c r="AD201" s="484"/>
      <c r="AE201" s="65"/>
    </row>
    <row r="202">
      <c r="A202" s="286"/>
      <c r="B202" s="286"/>
      <c r="C202" s="390"/>
      <c r="D202" s="390"/>
      <c r="E202" s="286"/>
      <c r="F202" s="286"/>
      <c r="G202" s="390"/>
      <c r="H202" s="390"/>
      <c r="I202" s="286"/>
      <c r="J202" s="286"/>
      <c r="K202" s="390"/>
      <c r="L202" s="390"/>
      <c r="M202" s="114" t="s">
        <v>1089</v>
      </c>
      <c r="N202" s="186"/>
      <c r="O202" s="481" t="s">
        <v>1143</v>
      </c>
      <c r="P202" s="65"/>
      <c r="Q202" s="186" t="str">
        <f t="shared" ref="Q202:S202" si="201">IFERROR(IFS($Q$1=$A$1,A202,$Q$1=$E$1,E202,$Q$1=$I$1,I202,$Q$1=$M$1,M202,$Q$1=$A$233,A434,$Q$1=$E$233,E434,$Q$1=$I$233,I434,$Q$1=$M$233,M434),"")</f>
        <v/>
      </c>
      <c r="R202" s="186" t="str">
        <f t="shared" si="201"/>
        <v/>
      </c>
      <c r="S202" s="482" t="str">
        <f t="shared" si="201"/>
        <v/>
      </c>
      <c r="T202" s="65"/>
      <c r="U202" s="483"/>
      <c r="V202" s="485"/>
      <c r="W202" s="483"/>
      <c r="X202" s="484"/>
      <c r="Y202" s="483"/>
      <c r="Z202" s="484"/>
      <c r="AA202" s="483"/>
      <c r="AB202" s="484"/>
      <c r="AC202" s="483"/>
      <c r="AD202" s="484"/>
      <c r="AE202" s="65"/>
    </row>
    <row r="203">
      <c r="A203" s="286"/>
      <c r="B203" s="286"/>
      <c r="C203" s="390"/>
      <c r="D203" s="390"/>
      <c r="E203" s="286"/>
      <c r="F203" s="286"/>
      <c r="G203" s="390"/>
      <c r="H203" s="390"/>
      <c r="I203" s="286"/>
      <c r="J203" s="286"/>
      <c r="K203" s="390"/>
      <c r="L203" s="390"/>
      <c r="M203" s="486" t="s">
        <v>1089</v>
      </c>
      <c r="N203" s="487"/>
      <c r="O203" s="488" t="s">
        <v>1146</v>
      </c>
      <c r="P203" s="65"/>
      <c r="Q203" s="186" t="str">
        <f t="shared" ref="Q203:S203" si="202">IFERROR(IFS($Q$1=$A$1,A203,$Q$1=$E$1,E203,$Q$1=$I$1,I203,$Q$1=$M$1,M203,$Q$1=$A$233,A435,$Q$1=$E$233,E435,$Q$1=$I$233,I435,$Q$1=$M$233,M435),"")</f>
        <v/>
      </c>
      <c r="R203" s="186" t="str">
        <f t="shared" si="202"/>
        <v/>
      </c>
      <c r="S203" s="482" t="str">
        <f t="shared" si="202"/>
        <v/>
      </c>
      <c r="T203" s="65"/>
      <c r="U203" s="483"/>
      <c r="V203" s="485"/>
      <c r="W203" s="483"/>
      <c r="X203" s="484"/>
      <c r="Y203" s="483"/>
      <c r="Z203" s="484"/>
      <c r="AA203" s="483"/>
      <c r="AB203" s="484"/>
      <c r="AC203" s="483"/>
      <c r="AD203" s="484"/>
      <c r="AE203" s="65"/>
    </row>
    <row r="204">
      <c r="A204" s="286"/>
      <c r="B204" s="286"/>
      <c r="C204" s="390"/>
      <c r="D204" s="390"/>
      <c r="E204" s="286"/>
      <c r="F204" s="286"/>
      <c r="G204" s="390"/>
      <c r="H204" s="390"/>
      <c r="I204" s="286"/>
      <c r="J204" s="286"/>
      <c r="K204" s="390"/>
      <c r="L204" s="390"/>
      <c r="M204" s="472" t="s">
        <v>1149</v>
      </c>
      <c r="N204" s="477"/>
      <c r="O204" s="473" t="s">
        <v>1235</v>
      </c>
      <c r="P204" s="65"/>
      <c r="Q204" s="186" t="str">
        <f t="shared" ref="Q204:S204" si="203">IFERROR(IFS($Q$1=$A$1,A204,$Q$1=$E$1,E204,$Q$1=$I$1,I204,$Q$1=$M$1,M204,$Q$1=$A$233,A436,$Q$1=$E$233,E436,$Q$1=$I$233,I436,$Q$1=$M$233,M436),"")</f>
        <v/>
      </c>
      <c r="R204" s="186" t="str">
        <f t="shared" si="203"/>
        <v/>
      </c>
      <c r="S204" s="482" t="str">
        <f t="shared" si="203"/>
        <v/>
      </c>
      <c r="T204" s="65"/>
      <c r="U204" s="483"/>
      <c r="V204" s="485"/>
      <c r="W204" s="483"/>
      <c r="X204" s="484"/>
      <c r="Y204" s="483"/>
      <c r="Z204" s="484"/>
      <c r="AA204" s="483"/>
      <c r="AB204" s="484"/>
      <c r="AC204" s="483"/>
      <c r="AD204" s="484"/>
      <c r="AE204" s="65"/>
    </row>
    <row r="205">
      <c r="A205" s="286"/>
      <c r="B205" s="286"/>
      <c r="C205" s="390"/>
      <c r="D205" s="390"/>
      <c r="E205" s="286"/>
      <c r="F205" s="286"/>
      <c r="G205" s="390"/>
      <c r="H205" s="390"/>
      <c r="I205" s="286"/>
      <c r="J205" s="286"/>
      <c r="K205" s="390"/>
      <c r="L205" s="390"/>
      <c r="M205" s="114" t="s">
        <v>1149</v>
      </c>
      <c r="N205" s="114" t="s">
        <v>1236</v>
      </c>
      <c r="O205" s="481" t="s">
        <v>1152</v>
      </c>
      <c r="P205" s="65"/>
      <c r="Q205" s="186" t="str">
        <f t="shared" ref="Q205:S205" si="204">IFERROR(IFS($Q$1=$A$1,A205,$Q$1=$E$1,E205,$Q$1=$I$1,I205,$Q$1=$M$1,M205,$Q$1=$A$233,A437,$Q$1=$E$233,E437,$Q$1=$I$233,I437,$Q$1=$M$233,M437),"")</f>
        <v/>
      </c>
      <c r="R205" s="186" t="str">
        <f t="shared" si="204"/>
        <v/>
      </c>
      <c r="S205" s="482" t="str">
        <f t="shared" si="204"/>
        <v/>
      </c>
      <c r="T205" s="65"/>
      <c r="U205" s="483"/>
      <c r="V205" s="485"/>
      <c r="W205" s="483"/>
      <c r="X205" s="484"/>
      <c r="Y205" s="483"/>
      <c r="Z205" s="484"/>
      <c r="AA205" s="483"/>
      <c r="AB205" s="484"/>
      <c r="AC205" s="483"/>
      <c r="AD205" s="484"/>
      <c r="AE205" s="65"/>
    </row>
    <row r="206">
      <c r="A206" s="286"/>
      <c r="B206" s="286"/>
      <c r="C206" s="390"/>
      <c r="D206" s="390"/>
      <c r="E206" s="286"/>
      <c r="F206" s="286"/>
      <c r="G206" s="390"/>
      <c r="H206" s="390"/>
      <c r="I206" s="286"/>
      <c r="J206" s="286"/>
      <c r="K206" s="390"/>
      <c r="L206" s="390"/>
      <c r="M206" s="114" t="s">
        <v>1149</v>
      </c>
      <c r="N206" s="186"/>
      <c r="O206" s="481" t="s">
        <v>1155</v>
      </c>
      <c r="P206" s="65"/>
      <c r="Q206" s="186" t="str">
        <f t="shared" ref="Q206:S206" si="205">IFERROR(IFS($Q$1=$A$1,A206,$Q$1=$E$1,E206,$Q$1=$I$1,I206,$Q$1=$M$1,M206,$Q$1=$A$233,A438,$Q$1=$E$233,E438,$Q$1=$I$233,I438,$Q$1=$M$233,M438),"")</f>
        <v/>
      </c>
      <c r="R206" s="186" t="str">
        <f t="shared" si="205"/>
        <v/>
      </c>
      <c r="S206" s="482" t="str">
        <f t="shared" si="205"/>
        <v/>
      </c>
      <c r="T206" s="65"/>
      <c r="U206" s="483"/>
      <c r="V206" s="485"/>
      <c r="W206" s="483"/>
      <c r="X206" s="484"/>
      <c r="Y206" s="483"/>
      <c r="Z206" s="484"/>
      <c r="AA206" s="483"/>
      <c r="AB206" s="484"/>
      <c r="AC206" s="483"/>
      <c r="AD206" s="484"/>
      <c r="AE206" s="65"/>
    </row>
    <row r="207">
      <c r="A207" s="286"/>
      <c r="B207" s="286"/>
      <c r="C207" s="390"/>
      <c r="D207" s="390"/>
      <c r="E207" s="286"/>
      <c r="F207" s="286"/>
      <c r="G207" s="390"/>
      <c r="H207" s="390"/>
      <c r="I207" s="286"/>
      <c r="J207" s="286"/>
      <c r="K207" s="390"/>
      <c r="L207" s="390"/>
      <c r="M207" s="114" t="s">
        <v>1149</v>
      </c>
      <c r="N207" s="186"/>
      <c r="O207" s="481" t="s">
        <v>1158</v>
      </c>
      <c r="P207" s="65"/>
      <c r="Q207" s="186" t="str">
        <f t="shared" ref="Q207:S207" si="206">IFERROR(IFS($Q$1=$A$1,A207,$Q$1=$E$1,E207,$Q$1=$I$1,I207,$Q$1=$M$1,M207,$Q$1=$A$233,A439,$Q$1=$E$233,E439,$Q$1=$I$233,I439,$Q$1=$M$233,M439),"")</f>
        <v/>
      </c>
      <c r="R207" s="186" t="str">
        <f t="shared" si="206"/>
        <v/>
      </c>
      <c r="S207" s="482" t="str">
        <f t="shared" si="206"/>
        <v/>
      </c>
      <c r="T207" s="65"/>
      <c r="U207" s="483"/>
      <c r="V207" s="485"/>
      <c r="W207" s="483"/>
      <c r="X207" s="484"/>
      <c r="Y207" s="483"/>
      <c r="Z207" s="484"/>
      <c r="AA207" s="483"/>
      <c r="AB207" s="484"/>
      <c r="AC207" s="483"/>
      <c r="AD207" s="484"/>
      <c r="AE207" s="65"/>
    </row>
    <row r="208">
      <c r="A208" s="286"/>
      <c r="B208" s="286"/>
      <c r="C208" s="390"/>
      <c r="D208" s="390"/>
      <c r="E208" s="286"/>
      <c r="F208" s="286"/>
      <c r="G208" s="390"/>
      <c r="H208" s="390"/>
      <c r="I208" s="286"/>
      <c r="J208" s="286"/>
      <c r="K208" s="390"/>
      <c r="L208" s="390"/>
      <c r="M208" s="114" t="s">
        <v>1149</v>
      </c>
      <c r="N208" s="114" t="s">
        <v>1236</v>
      </c>
      <c r="O208" s="481" t="s">
        <v>1161</v>
      </c>
      <c r="P208" s="65"/>
      <c r="Q208" s="186" t="str">
        <f t="shared" ref="Q208:S208" si="207">IFERROR(IFS($Q$1=$A$1,A208,$Q$1=$E$1,E208,$Q$1=$I$1,I208,$Q$1=$M$1,M208,$Q$1=$A$233,A440,$Q$1=$E$233,E440,$Q$1=$I$233,I440,$Q$1=$M$233,M440),"")</f>
        <v/>
      </c>
      <c r="R208" s="186" t="str">
        <f t="shared" si="207"/>
        <v/>
      </c>
      <c r="S208" s="482" t="str">
        <f t="shared" si="207"/>
        <v/>
      </c>
      <c r="T208" s="65"/>
      <c r="U208" s="483"/>
      <c r="V208" s="485"/>
      <c r="W208" s="483"/>
      <c r="X208" s="484"/>
      <c r="Y208" s="483"/>
      <c r="Z208" s="484"/>
      <c r="AA208" s="483"/>
      <c r="AB208" s="484"/>
      <c r="AC208" s="483"/>
      <c r="AD208" s="484"/>
      <c r="AE208" s="65"/>
    </row>
    <row r="209">
      <c r="A209" s="286"/>
      <c r="B209" s="286"/>
      <c r="C209" s="390"/>
      <c r="D209" s="390"/>
      <c r="E209" s="286"/>
      <c r="F209" s="286"/>
      <c r="G209" s="390"/>
      <c r="H209" s="390"/>
      <c r="I209" s="286"/>
      <c r="J209" s="286"/>
      <c r="K209" s="390"/>
      <c r="L209" s="390"/>
      <c r="M209" s="114" t="s">
        <v>1149</v>
      </c>
      <c r="N209" s="186"/>
      <c r="O209" s="481" t="s">
        <v>1165</v>
      </c>
      <c r="P209" s="65"/>
      <c r="Q209" s="186" t="str">
        <f t="shared" ref="Q209:S209" si="208">IFERROR(IFS($Q$1=$A$1,A209,$Q$1=$E$1,E209,$Q$1=$I$1,I209,$Q$1=$M$1,M209,$Q$1=$A$233,A441,$Q$1=$E$233,E441,$Q$1=$I$233,I441,$Q$1=$M$233,M441),"")</f>
        <v/>
      </c>
      <c r="R209" s="186" t="str">
        <f t="shared" si="208"/>
        <v/>
      </c>
      <c r="S209" s="482" t="str">
        <f t="shared" si="208"/>
        <v/>
      </c>
      <c r="T209" s="65"/>
      <c r="U209" s="483"/>
      <c r="V209" s="485"/>
      <c r="W209" s="483"/>
      <c r="X209" s="484"/>
      <c r="Y209" s="483"/>
      <c r="Z209" s="484"/>
      <c r="AA209" s="483"/>
      <c r="AB209" s="484"/>
      <c r="AC209" s="483"/>
      <c r="AD209" s="484"/>
      <c r="AE209" s="65"/>
    </row>
    <row r="210">
      <c r="A210" s="286"/>
      <c r="B210" s="286"/>
      <c r="C210" s="390"/>
      <c r="D210" s="390"/>
      <c r="E210" s="286"/>
      <c r="F210" s="286"/>
      <c r="G210" s="390"/>
      <c r="H210" s="390"/>
      <c r="I210" s="286"/>
      <c r="J210" s="286"/>
      <c r="K210" s="390"/>
      <c r="L210" s="390"/>
      <c r="M210" s="114" t="s">
        <v>1149</v>
      </c>
      <c r="N210" s="114" t="s">
        <v>1236</v>
      </c>
      <c r="O210" s="481" t="s">
        <v>1167</v>
      </c>
      <c r="P210" s="65"/>
      <c r="Q210" s="186" t="str">
        <f t="shared" ref="Q210:S210" si="209">IFERROR(IFS($Q$1=$A$1,A210,$Q$1=$E$1,E210,$Q$1=$I$1,I210,$Q$1=$M$1,M210,$Q$1=$A$233,A442,$Q$1=$E$233,E442,$Q$1=$I$233,I442,$Q$1=$M$233,M442),"")</f>
        <v/>
      </c>
      <c r="R210" s="186" t="str">
        <f t="shared" si="209"/>
        <v/>
      </c>
      <c r="S210" s="482" t="str">
        <f t="shared" si="209"/>
        <v/>
      </c>
      <c r="T210" s="65"/>
      <c r="U210" s="483"/>
      <c r="V210" s="485"/>
      <c r="W210" s="483"/>
      <c r="X210" s="484"/>
      <c r="Y210" s="483"/>
      <c r="Z210" s="484"/>
      <c r="AA210" s="483"/>
      <c r="AB210" s="484"/>
      <c r="AC210" s="483"/>
      <c r="AD210" s="484"/>
      <c r="AE210" s="65"/>
    </row>
    <row r="211">
      <c r="A211" s="286"/>
      <c r="B211" s="286"/>
      <c r="C211" s="390"/>
      <c r="D211" s="390"/>
      <c r="E211" s="286"/>
      <c r="F211" s="286"/>
      <c r="G211" s="390"/>
      <c r="H211" s="390"/>
      <c r="I211" s="286"/>
      <c r="J211" s="286"/>
      <c r="K211" s="390"/>
      <c r="L211" s="390"/>
      <c r="M211" s="114" t="s">
        <v>1149</v>
      </c>
      <c r="N211" s="186"/>
      <c r="O211" s="481" t="s">
        <v>1173</v>
      </c>
      <c r="P211" s="65"/>
      <c r="Q211" s="186" t="str">
        <f t="shared" ref="Q211:S211" si="210">IFERROR(IFS($Q$1=$A$1,A211,$Q$1=$E$1,E211,$Q$1=$I$1,I211,$Q$1=$M$1,M211,$Q$1=$A$233,A443,$Q$1=$E$233,E443,$Q$1=$I$233,I443,$Q$1=$M$233,M443),"")</f>
        <v/>
      </c>
      <c r="R211" s="186" t="str">
        <f t="shared" si="210"/>
        <v/>
      </c>
      <c r="S211" s="482" t="str">
        <f t="shared" si="210"/>
        <v/>
      </c>
      <c r="T211" s="65"/>
      <c r="U211" s="483"/>
      <c r="V211" s="485"/>
      <c r="W211" s="483"/>
      <c r="X211" s="484"/>
      <c r="Y211" s="483"/>
      <c r="Z211" s="484"/>
      <c r="AA211" s="483"/>
      <c r="AB211" s="484"/>
      <c r="AC211" s="483"/>
      <c r="AD211" s="484"/>
      <c r="AE211" s="65"/>
    </row>
    <row r="212">
      <c r="A212" s="286"/>
      <c r="B212" s="286"/>
      <c r="C212" s="390"/>
      <c r="D212" s="390"/>
      <c r="E212" s="286"/>
      <c r="F212" s="286"/>
      <c r="G212" s="390"/>
      <c r="H212" s="390"/>
      <c r="I212" s="286"/>
      <c r="J212" s="286"/>
      <c r="K212" s="390"/>
      <c r="L212" s="390"/>
      <c r="M212" s="114" t="s">
        <v>1149</v>
      </c>
      <c r="N212" s="114" t="s">
        <v>1236</v>
      </c>
      <c r="O212" s="481" t="s">
        <v>1181</v>
      </c>
      <c r="P212" s="65"/>
      <c r="Q212" s="186" t="str">
        <f t="shared" ref="Q212:S212" si="211">IFERROR(IFS($Q$1=$A$1,A212,$Q$1=$E$1,E212,$Q$1=$I$1,I212,$Q$1=$M$1,M212,$Q$1=$A$233,A444,$Q$1=$E$233,E444,$Q$1=$I$233,I444,$Q$1=$M$233,M444),"")</f>
        <v/>
      </c>
      <c r="R212" s="186" t="str">
        <f t="shared" si="211"/>
        <v/>
      </c>
      <c r="S212" s="482" t="str">
        <f t="shared" si="211"/>
        <v/>
      </c>
      <c r="T212" s="65"/>
      <c r="U212" s="483"/>
      <c r="V212" s="485"/>
      <c r="W212" s="483"/>
      <c r="X212" s="484"/>
      <c r="Y212" s="483"/>
      <c r="Z212" s="484"/>
      <c r="AA212" s="483"/>
      <c r="AB212" s="484"/>
      <c r="AC212" s="483"/>
      <c r="AD212" s="484"/>
      <c r="AE212" s="65"/>
    </row>
    <row r="213">
      <c r="A213" s="286"/>
      <c r="B213" s="286"/>
      <c r="C213" s="390"/>
      <c r="D213" s="390"/>
      <c r="E213" s="286"/>
      <c r="F213" s="286"/>
      <c r="G213" s="390"/>
      <c r="H213" s="390"/>
      <c r="I213" s="286"/>
      <c r="J213" s="286"/>
      <c r="K213" s="390"/>
      <c r="L213" s="390"/>
      <c r="M213" s="114" t="s">
        <v>1149</v>
      </c>
      <c r="N213" s="114" t="s">
        <v>1236</v>
      </c>
      <c r="O213" s="481" t="s">
        <v>1183</v>
      </c>
      <c r="P213" s="65"/>
      <c r="Q213" s="186" t="str">
        <f t="shared" ref="Q213:S213" si="212">IFERROR(IFS($Q$1=$A$1,A213,$Q$1=$E$1,E213,$Q$1=$I$1,I213,$Q$1=$M$1,M213,$Q$1=$A$233,A445,$Q$1=$E$233,E445,$Q$1=$I$233,I445,$Q$1=$M$233,M445),"")</f>
        <v/>
      </c>
      <c r="R213" s="186" t="str">
        <f t="shared" si="212"/>
        <v/>
      </c>
      <c r="S213" s="482" t="str">
        <f t="shared" si="212"/>
        <v/>
      </c>
      <c r="T213" s="65"/>
      <c r="U213" s="483"/>
      <c r="V213" s="485"/>
      <c r="W213" s="483"/>
      <c r="X213" s="484"/>
      <c r="Y213" s="483"/>
      <c r="Z213" s="484"/>
      <c r="AA213" s="483"/>
      <c r="AB213" s="484"/>
      <c r="AC213" s="483"/>
      <c r="AD213" s="484"/>
      <c r="AE213" s="65"/>
    </row>
    <row r="214">
      <c r="A214" s="286"/>
      <c r="B214" s="286"/>
      <c r="C214" s="390"/>
      <c r="D214" s="390"/>
      <c r="E214" s="286"/>
      <c r="F214" s="286"/>
      <c r="G214" s="390"/>
      <c r="H214" s="390"/>
      <c r="I214" s="286"/>
      <c r="J214" s="286"/>
      <c r="K214" s="390"/>
      <c r="L214" s="390"/>
      <c r="M214" s="114" t="s">
        <v>1149</v>
      </c>
      <c r="N214" s="186"/>
      <c r="O214" s="481" t="s">
        <v>1185</v>
      </c>
      <c r="P214" s="65"/>
      <c r="Q214" s="186" t="str">
        <f t="shared" ref="Q214:S214" si="213">IFERROR(IFS($Q$1=$A$1,A214,$Q$1=$E$1,E214,$Q$1=$I$1,I214,$Q$1=$M$1,M214,$Q$1=$A$233,A446,$Q$1=$E$233,E446,$Q$1=$I$233,I446,$Q$1=$M$233,M446),"")</f>
        <v/>
      </c>
      <c r="R214" s="186" t="str">
        <f t="shared" si="213"/>
        <v/>
      </c>
      <c r="S214" s="482" t="str">
        <f t="shared" si="213"/>
        <v/>
      </c>
      <c r="T214" s="65"/>
      <c r="U214" s="483"/>
      <c r="V214" s="485"/>
      <c r="W214" s="483"/>
      <c r="X214" s="484"/>
      <c r="Y214" s="483"/>
      <c r="Z214" s="484"/>
      <c r="AA214" s="483"/>
      <c r="AB214" s="484"/>
      <c r="AC214" s="483"/>
      <c r="AD214" s="484"/>
      <c r="AE214" s="65"/>
    </row>
    <row r="215">
      <c r="A215" s="286"/>
      <c r="B215" s="286"/>
      <c r="C215" s="390"/>
      <c r="D215" s="390"/>
      <c r="E215" s="286"/>
      <c r="F215" s="286"/>
      <c r="G215" s="390"/>
      <c r="H215" s="390"/>
      <c r="I215" s="286"/>
      <c r="J215" s="286"/>
      <c r="K215" s="390"/>
      <c r="L215" s="390"/>
      <c r="M215" s="114" t="s">
        <v>1149</v>
      </c>
      <c r="N215" s="186"/>
      <c r="O215" s="481" t="s">
        <v>1187</v>
      </c>
      <c r="P215" s="65"/>
      <c r="Q215" s="186" t="str">
        <f t="shared" ref="Q215:S215" si="214">IFERROR(IFS($Q$1=$A$1,A215,$Q$1=$E$1,E215,$Q$1=$I$1,I215,$Q$1=$M$1,M215,$Q$1=$A$233,A447,$Q$1=$E$233,E447,$Q$1=$I$233,I447,$Q$1=$M$233,M447),"")</f>
        <v/>
      </c>
      <c r="R215" s="186" t="str">
        <f t="shared" si="214"/>
        <v/>
      </c>
      <c r="S215" s="482" t="str">
        <f t="shared" si="214"/>
        <v/>
      </c>
      <c r="T215" s="65"/>
      <c r="U215" s="483"/>
      <c r="V215" s="485"/>
      <c r="W215" s="483"/>
      <c r="X215" s="484"/>
      <c r="Y215" s="483"/>
      <c r="Z215" s="484"/>
      <c r="AA215" s="483"/>
      <c r="AB215" s="484"/>
      <c r="AC215" s="483"/>
      <c r="AD215" s="484"/>
      <c r="AE215" s="65"/>
    </row>
    <row r="216">
      <c r="A216" s="286"/>
      <c r="B216" s="286"/>
      <c r="C216" s="390"/>
      <c r="D216" s="390"/>
      <c r="E216" s="286"/>
      <c r="F216" s="286"/>
      <c r="G216" s="390"/>
      <c r="H216" s="390"/>
      <c r="I216" s="286"/>
      <c r="J216" s="286"/>
      <c r="K216" s="390"/>
      <c r="L216" s="390"/>
      <c r="M216" s="114" t="s">
        <v>1149</v>
      </c>
      <c r="N216" s="186"/>
      <c r="O216" s="481" t="s">
        <v>1189</v>
      </c>
      <c r="P216" s="65"/>
      <c r="Q216" s="186" t="str">
        <f t="shared" ref="Q216:S216" si="215">IFERROR(IFS($Q$1=$A$1,A216,$Q$1=$E$1,E216,$Q$1=$I$1,I216,$Q$1=$M$1,M216,$Q$1=$A$233,A448,$Q$1=$E$233,E448,$Q$1=$I$233,I448,$Q$1=$M$233,M448),"")</f>
        <v/>
      </c>
      <c r="R216" s="186" t="str">
        <f t="shared" si="215"/>
        <v/>
      </c>
      <c r="S216" s="482" t="str">
        <f t="shared" si="215"/>
        <v/>
      </c>
      <c r="T216" s="65"/>
      <c r="U216" s="483"/>
      <c r="V216" s="485"/>
      <c r="W216" s="483"/>
      <c r="X216" s="484"/>
      <c r="Y216" s="483"/>
      <c r="Z216" s="484"/>
      <c r="AA216" s="483"/>
      <c r="AB216" s="484"/>
      <c r="AC216" s="483"/>
      <c r="AD216" s="484"/>
      <c r="AE216" s="65"/>
    </row>
    <row r="217">
      <c r="A217" s="286"/>
      <c r="B217" s="286"/>
      <c r="C217" s="390"/>
      <c r="D217" s="390"/>
      <c r="E217" s="286"/>
      <c r="F217" s="286"/>
      <c r="G217" s="390"/>
      <c r="H217" s="390"/>
      <c r="I217" s="286"/>
      <c r="J217" s="286"/>
      <c r="K217" s="390"/>
      <c r="L217" s="390"/>
      <c r="M217" s="486" t="s">
        <v>1149</v>
      </c>
      <c r="N217" s="487"/>
      <c r="O217" s="488" t="s">
        <v>1271</v>
      </c>
      <c r="P217" s="65"/>
      <c r="Q217" s="186" t="str">
        <f t="shared" ref="Q217:S217" si="216">IFERROR(IFS($Q$1=$A$1,A217,$Q$1=$E$1,E217,$Q$1=$I$1,I217,$Q$1=$M$1,M217,$Q$1=$A$233,A449,$Q$1=$E$233,E449,$Q$1=$I$233,I449,$Q$1=$M$233,M449),"")</f>
        <v/>
      </c>
      <c r="R217" s="186" t="str">
        <f t="shared" si="216"/>
        <v/>
      </c>
      <c r="S217" s="482" t="str">
        <f t="shared" si="216"/>
        <v/>
      </c>
      <c r="T217" s="65"/>
      <c r="U217" s="483"/>
      <c r="V217" s="485"/>
      <c r="W217" s="483"/>
      <c r="X217" s="484"/>
      <c r="Y217" s="483"/>
      <c r="Z217" s="484"/>
      <c r="AA217" s="483"/>
      <c r="AB217" s="484"/>
      <c r="AC217" s="483"/>
      <c r="AD217" s="484"/>
      <c r="AE217" s="65"/>
    </row>
    <row r="218">
      <c r="A218" s="286"/>
      <c r="B218" s="286"/>
      <c r="C218" s="390"/>
      <c r="D218" s="390"/>
      <c r="E218" s="286"/>
      <c r="F218" s="286"/>
      <c r="G218" s="390"/>
      <c r="H218" s="390"/>
      <c r="I218" s="286"/>
      <c r="J218" s="286"/>
      <c r="K218" s="390"/>
      <c r="L218" s="390"/>
      <c r="M218" s="472" t="s">
        <v>1193</v>
      </c>
      <c r="N218" s="477"/>
      <c r="O218" s="473" t="s">
        <v>1235</v>
      </c>
      <c r="P218" s="65"/>
      <c r="Q218" s="186" t="str">
        <f t="shared" ref="Q218:S218" si="217">IFERROR(IFS($Q$1=$A$1,A218,$Q$1=$E$1,E218,$Q$1=$I$1,I218,$Q$1=$M$1,M218,$Q$1=$A$233,A450,$Q$1=$E$233,E450,$Q$1=$I$233,I450,$Q$1=$M$233,M450),"")</f>
        <v/>
      </c>
      <c r="R218" s="186" t="str">
        <f t="shared" si="217"/>
        <v/>
      </c>
      <c r="S218" s="482" t="str">
        <f t="shared" si="217"/>
        <v/>
      </c>
      <c r="T218" s="65"/>
      <c r="U218" s="483"/>
      <c r="V218" s="485"/>
      <c r="W218" s="483"/>
      <c r="X218" s="484"/>
      <c r="Y218" s="483"/>
      <c r="Z218" s="484"/>
      <c r="AA218" s="483"/>
      <c r="AB218" s="484"/>
      <c r="AC218" s="483"/>
      <c r="AD218" s="484"/>
      <c r="AE218" s="65"/>
    </row>
    <row r="219">
      <c r="A219" s="286"/>
      <c r="B219" s="286"/>
      <c r="C219" s="390"/>
      <c r="D219" s="390"/>
      <c r="E219" s="286"/>
      <c r="F219" s="286"/>
      <c r="G219" s="390"/>
      <c r="H219" s="390"/>
      <c r="I219" s="286"/>
      <c r="J219" s="286"/>
      <c r="K219" s="390"/>
      <c r="L219" s="390"/>
      <c r="M219" s="114" t="s">
        <v>1193</v>
      </c>
      <c r="N219" s="186"/>
      <c r="O219" s="481" t="s">
        <v>1192</v>
      </c>
      <c r="P219" s="65"/>
      <c r="Q219" s="186" t="str">
        <f t="shared" ref="Q219:S219" si="218">IFERROR(IFS($Q$1=$A$1,A219,$Q$1=$E$1,E219,$Q$1=$I$1,I219,$Q$1=$M$1,M219,$Q$1=$A$233,A451,$Q$1=$E$233,E451,$Q$1=$I$233,I451,$Q$1=$M$233,M451),"")</f>
        <v/>
      </c>
      <c r="R219" s="186" t="str">
        <f t="shared" si="218"/>
        <v/>
      </c>
      <c r="S219" s="482" t="str">
        <f t="shared" si="218"/>
        <v/>
      </c>
      <c r="T219" s="65"/>
      <c r="U219" s="483"/>
      <c r="V219" s="485"/>
      <c r="W219" s="483"/>
      <c r="X219" s="484"/>
      <c r="Y219" s="483"/>
      <c r="Z219" s="484"/>
      <c r="AA219" s="483"/>
      <c r="AB219" s="484"/>
      <c r="AC219" s="483"/>
      <c r="AD219" s="484"/>
      <c r="AE219" s="65"/>
    </row>
    <row r="220">
      <c r="A220" s="286"/>
      <c r="B220" s="286"/>
      <c r="C220" s="390"/>
      <c r="D220" s="390"/>
      <c r="E220" s="286"/>
      <c r="F220" s="286"/>
      <c r="G220" s="390"/>
      <c r="H220" s="390"/>
      <c r="I220" s="286"/>
      <c r="J220" s="286"/>
      <c r="K220" s="390"/>
      <c r="L220" s="390"/>
      <c r="M220" s="114" t="s">
        <v>1193</v>
      </c>
      <c r="N220" s="186"/>
      <c r="O220" s="481" t="s">
        <v>1196</v>
      </c>
      <c r="P220" s="65"/>
      <c r="Q220" s="186" t="str">
        <f t="shared" ref="Q220:S220" si="219">IFERROR(IFS($Q$1=$A$1,A220,$Q$1=$E$1,E220,$Q$1=$I$1,I220,$Q$1=$M$1,M220,$Q$1=$A$233,A452,$Q$1=$E$233,E452,$Q$1=$I$233,I452,$Q$1=$M$233,M452),"")</f>
        <v/>
      </c>
      <c r="R220" s="186" t="str">
        <f t="shared" si="219"/>
        <v/>
      </c>
      <c r="S220" s="482" t="str">
        <f t="shared" si="219"/>
        <v/>
      </c>
      <c r="T220" s="65"/>
      <c r="U220" s="483"/>
      <c r="V220" s="485"/>
      <c r="W220" s="483"/>
      <c r="X220" s="484"/>
      <c r="Y220" s="483"/>
      <c r="Z220" s="484"/>
      <c r="AA220" s="483"/>
      <c r="AB220" s="484"/>
      <c r="AC220" s="483"/>
      <c r="AD220" s="484"/>
      <c r="AE220" s="65"/>
    </row>
    <row r="221">
      <c r="A221" s="286"/>
      <c r="B221" s="286"/>
      <c r="C221" s="390"/>
      <c r="D221" s="390"/>
      <c r="E221" s="286"/>
      <c r="F221" s="286"/>
      <c r="G221" s="390"/>
      <c r="H221" s="390"/>
      <c r="I221" s="286"/>
      <c r="J221" s="286"/>
      <c r="K221" s="390"/>
      <c r="L221" s="390"/>
      <c r="M221" s="114" t="s">
        <v>1193</v>
      </c>
      <c r="N221" s="114" t="s">
        <v>1236</v>
      </c>
      <c r="O221" s="481" t="s">
        <v>1199</v>
      </c>
      <c r="P221" s="65"/>
      <c r="Q221" s="186" t="str">
        <f t="shared" ref="Q221:S221" si="220">IFERROR(IFS($Q$1=$A$1,A221,$Q$1=$E$1,E221,$Q$1=$I$1,I221,$Q$1=$M$1,M221,$Q$1=$A$233,A453,$Q$1=$E$233,E453,$Q$1=$I$233,I453,$Q$1=$M$233,M453),"")</f>
        <v/>
      </c>
      <c r="R221" s="186" t="str">
        <f t="shared" si="220"/>
        <v/>
      </c>
      <c r="S221" s="482" t="str">
        <f t="shared" si="220"/>
        <v/>
      </c>
      <c r="T221" s="65"/>
      <c r="U221" s="483"/>
      <c r="V221" s="485"/>
      <c r="W221" s="483"/>
      <c r="X221" s="484"/>
      <c r="Y221" s="483"/>
      <c r="Z221" s="484"/>
      <c r="AA221" s="483"/>
      <c r="AB221" s="484"/>
      <c r="AC221" s="483"/>
      <c r="AD221" s="484"/>
      <c r="AE221" s="65"/>
    </row>
    <row r="222">
      <c r="A222" s="286"/>
      <c r="B222" s="286"/>
      <c r="C222" s="390"/>
      <c r="D222" s="390"/>
      <c r="E222" s="286"/>
      <c r="F222" s="286"/>
      <c r="G222" s="390"/>
      <c r="H222" s="390"/>
      <c r="I222" s="286"/>
      <c r="J222" s="286"/>
      <c r="K222" s="390"/>
      <c r="L222" s="390"/>
      <c r="M222" s="114" t="s">
        <v>1193</v>
      </c>
      <c r="N222" s="186"/>
      <c r="O222" s="481" t="s">
        <v>1202</v>
      </c>
      <c r="P222" s="65"/>
      <c r="Q222" s="186" t="str">
        <f t="shared" ref="Q222:S222" si="221">IFERROR(IFS($Q$1=$A$1,A222,$Q$1=$E$1,E222,$Q$1=$I$1,I222,$Q$1=$M$1,M222,$Q$1=$A$233,A454,$Q$1=$E$233,E454,$Q$1=$I$233,I454,$Q$1=$M$233,M454),"")</f>
        <v/>
      </c>
      <c r="R222" s="186" t="str">
        <f t="shared" si="221"/>
        <v/>
      </c>
      <c r="S222" s="482" t="str">
        <f t="shared" si="221"/>
        <v/>
      </c>
      <c r="T222" s="65"/>
      <c r="U222" s="483"/>
      <c r="V222" s="485"/>
      <c r="W222" s="483"/>
      <c r="X222" s="484"/>
      <c r="Y222" s="483"/>
      <c r="Z222" s="484"/>
      <c r="AA222" s="483"/>
      <c r="AB222" s="484"/>
      <c r="AC222" s="483"/>
      <c r="AD222" s="484"/>
      <c r="AE222" s="65"/>
    </row>
    <row r="223">
      <c r="A223" s="286"/>
      <c r="B223" s="286"/>
      <c r="C223" s="390"/>
      <c r="D223" s="390"/>
      <c r="E223" s="286"/>
      <c r="F223" s="286"/>
      <c r="G223" s="390"/>
      <c r="H223" s="390"/>
      <c r="I223" s="286"/>
      <c r="J223" s="286"/>
      <c r="K223" s="390"/>
      <c r="L223" s="390"/>
      <c r="M223" s="114" t="s">
        <v>1193</v>
      </c>
      <c r="N223" s="186"/>
      <c r="O223" s="481" t="s">
        <v>1207</v>
      </c>
      <c r="P223" s="65"/>
      <c r="Q223" s="186" t="str">
        <f t="shared" ref="Q223:S223" si="222">IFERROR(IFS($Q$1=$A$1,A223,$Q$1=$E$1,E223,$Q$1=$I$1,I223,$Q$1=$M$1,M223,$Q$1=$A$233,A455,$Q$1=$E$233,E455,$Q$1=$I$233,I455,$Q$1=$M$233,M455),"")</f>
        <v/>
      </c>
      <c r="R223" s="186" t="str">
        <f t="shared" si="222"/>
        <v/>
      </c>
      <c r="S223" s="482" t="str">
        <f t="shared" si="222"/>
        <v/>
      </c>
      <c r="T223" s="65"/>
      <c r="U223" s="483"/>
      <c r="V223" s="485"/>
      <c r="W223" s="483"/>
      <c r="X223" s="484"/>
      <c r="Y223" s="483"/>
      <c r="Z223" s="484"/>
      <c r="AA223" s="483"/>
      <c r="AB223" s="484"/>
      <c r="AC223" s="483"/>
      <c r="AD223" s="484"/>
      <c r="AE223" s="65"/>
    </row>
    <row r="224">
      <c r="A224" s="286"/>
      <c r="B224" s="286"/>
      <c r="C224" s="390"/>
      <c r="D224" s="390"/>
      <c r="E224" s="286"/>
      <c r="F224" s="286"/>
      <c r="G224" s="390"/>
      <c r="H224" s="390"/>
      <c r="I224" s="286"/>
      <c r="J224" s="286"/>
      <c r="K224" s="390"/>
      <c r="L224" s="390"/>
      <c r="M224" s="114" t="s">
        <v>1193</v>
      </c>
      <c r="N224" s="186"/>
      <c r="O224" s="481" t="s">
        <v>1209</v>
      </c>
      <c r="P224" s="65"/>
      <c r="Q224" s="186" t="str">
        <f t="shared" ref="Q224:S224" si="223">IFERROR(IFS($Q$1=$A$1,A224,$Q$1=$E$1,E224,$Q$1=$I$1,I224,$Q$1=$M$1,M224,$Q$1=$A$233,A456,$Q$1=$E$233,E456,$Q$1=$I$233,I456,$Q$1=$M$233,M456),"")</f>
        <v/>
      </c>
      <c r="R224" s="186" t="str">
        <f t="shared" si="223"/>
        <v/>
      </c>
      <c r="S224" s="482" t="str">
        <f t="shared" si="223"/>
        <v/>
      </c>
      <c r="T224" s="65"/>
      <c r="U224" s="483"/>
      <c r="V224" s="485"/>
      <c r="W224" s="483"/>
      <c r="X224" s="484"/>
      <c r="Y224" s="483"/>
      <c r="Z224" s="484"/>
      <c r="AA224" s="483"/>
      <c r="AB224" s="484"/>
      <c r="AC224" s="483"/>
      <c r="AD224" s="484"/>
      <c r="AE224" s="65"/>
    </row>
    <row r="225">
      <c r="A225" s="286"/>
      <c r="B225" s="286"/>
      <c r="C225" s="390"/>
      <c r="D225" s="390"/>
      <c r="E225" s="286"/>
      <c r="F225" s="286"/>
      <c r="G225" s="390"/>
      <c r="H225" s="390"/>
      <c r="I225" s="286"/>
      <c r="J225" s="286"/>
      <c r="K225" s="390"/>
      <c r="L225" s="390"/>
      <c r="M225" s="114" t="s">
        <v>1193</v>
      </c>
      <c r="N225" s="186"/>
      <c r="O225" s="481" t="s">
        <v>1211</v>
      </c>
      <c r="P225" s="65"/>
      <c r="Q225" s="186" t="str">
        <f t="shared" ref="Q225:S225" si="224">IFERROR(IFS($Q$1=$A$1,A225,$Q$1=$E$1,E225,$Q$1=$I$1,I225,$Q$1=$M$1,M225,$Q$1=$A$233,A457,$Q$1=$E$233,E457,$Q$1=$I$233,I457,$Q$1=$M$233,M457),"")</f>
        <v/>
      </c>
      <c r="R225" s="186" t="str">
        <f t="shared" si="224"/>
        <v/>
      </c>
      <c r="S225" s="482" t="str">
        <f t="shared" si="224"/>
        <v/>
      </c>
      <c r="T225" s="65"/>
      <c r="U225" s="483"/>
      <c r="V225" s="485"/>
      <c r="W225" s="483"/>
      <c r="X225" s="484"/>
      <c r="Y225" s="483"/>
      <c r="Z225" s="484"/>
      <c r="AA225" s="483"/>
      <c r="AB225" s="484"/>
      <c r="AC225" s="483"/>
      <c r="AD225" s="484"/>
      <c r="AE225" s="65"/>
    </row>
    <row r="226">
      <c r="A226" s="286"/>
      <c r="B226" s="286"/>
      <c r="C226" s="390"/>
      <c r="D226" s="390"/>
      <c r="E226" s="286"/>
      <c r="F226" s="286"/>
      <c r="G226" s="390"/>
      <c r="H226" s="390"/>
      <c r="I226" s="286"/>
      <c r="J226" s="286"/>
      <c r="K226" s="390"/>
      <c r="L226" s="390"/>
      <c r="M226" s="114" t="s">
        <v>1193</v>
      </c>
      <c r="N226" s="114" t="s">
        <v>1236</v>
      </c>
      <c r="O226" s="481" t="s">
        <v>1213</v>
      </c>
      <c r="P226" s="65"/>
      <c r="Q226" s="186" t="str">
        <f t="shared" ref="Q226:S226" si="225">IFERROR(IFS($Q$1=$A$1,A226,$Q$1=$E$1,E226,$Q$1=$I$1,I226,$Q$1=$M$1,M226,$Q$1=$A$233,A458,$Q$1=$E$233,E458,$Q$1=$I$233,I458,$Q$1=$M$233,M458),"")</f>
        <v/>
      </c>
      <c r="R226" s="186" t="str">
        <f t="shared" si="225"/>
        <v/>
      </c>
      <c r="S226" s="482" t="str">
        <f t="shared" si="225"/>
        <v/>
      </c>
      <c r="T226" s="65"/>
      <c r="U226" s="483"/>
      <c r="V226" s="485"/>
      <c r="W226" s="483"/>
      <c r="X226" s="484"/>
      <c r="Y226" s="483"/>
      <c r="Z226" s="484"/>
      <c r="AA226" s="483"/>
      <c r="AB226" s="484"/>
      <c r="AC226" s="483"/>
      <c r="AD226" s="484"/>
      <c r="AE226" s="65"/>
    </row>
    <row r="227">
      <c r="A227" s="286"/>
      <c r="B227" s="286"/>
      <c r="C227" s="390"/>
      <c r="D227" s="390"/>
      <c r="E227" s="286"/>
      <c r="F227" s="286"/>
      <c r="G227" s="390"/>
      <c r="H227" s="390"/>
      <c r="I227" s="286"/>
      <c r="J227" s="286"/>
      <c r="K227" s="390"/>
      <c r="L227" s="390"/>
      <c r="M227" s="114" t="s">
        <v>1193</v>
      </c>
      <c r="N227" s="186"/>
      <c r="O227" s="481" t="s">
        <v>1218</v>
      </c>
      <c r="P227" s="65"/>
      <c r="Q227" s="186" t="str">
        <f t="shared" ref="Q227:S227" si="226">IFERROR(IFS($Q$1=$A$1,A227,$Q$1=$E$1,E227,$Q$1=$I$1,I227,$Q$1=$M$1,M227,$Q$1=$A$233,A459,$Q$1=$E$233,E459,$Q$1=$I$233,I459,$Q$1=$M$233,M459),"")</f>
        <v/>
      </c>
      <c r="R227" s="186" t="str">
        <f t="shared" si="226"/>
        <v/>
      </c>
      <c r="S227" s="482" t="str">
        <f t="shared" si="226"/>
        <v/>
      </c>
      <c r="T227" s="65"/>
      <c r="U227" s="483"/>
      <c r="V227" s="485"/>
      <c r="W227" s="483"/>
      <c r="X227" s="484"/>
      <c r="Y227" s="483"/>
      <c r="Z227" s="484"/>
      <c r="AA227" s="483"/>
      <c r="AB227" s="484"/>
      <c r="AC227" s="483"/>
      <c r="AD227" s="484"/>
      <c r="AE227" s="65"/>
    </row>
    <row r="228">
      <c r="A228" s="286"/>
      <c r="B228" s="286"/>
      <c r="C228" s="390"/>
      <c r="D228" s="390"/>
      <c r="E228" s="286"/>
      <c r="F228" s="286"/>
      <c r="G228" s="390"/>
      <c r="H228" s="390"/>
      <c r="I228" s="286"/>
      <c r="J228" s="286"/>
      <c r="K228" s="390"/>
      <c r="L228" s="390"/>
      <c r="M228" s="114" t="s">
        <v>1193</v>
      </c>
      <c r="N228" s="114" t="s">
        <v>1236</v>
      </c>
      <c r="O228" s="481" t="s">
        <v>1220</v>
      </c>
      <c r="P228" s="65"/>
      <c r="Q228" s="186" t="str">
        <f t="shared" ref="Q228:S228" si="227">IFERROR(IFS($Q$1=$A$1,A228,$Q$1=$E$1,E228,$Q$1=$I$1,I228,$Q$1=$M$1,M228,$Q$1=$A$233,A460,$Q$1=$E$233,E460,$Q$1=$I$233,I460,$Q$1=$M$233,M460),"")</f>
        <v/>
      </c>
      <c r="R228" s="186" t="str">
        <f t="shared" si="227"/>
        <v/>
      </c>
      <c r="S228" s="482" t="str">
        <f t="shared" si="227"/>
        <v/>
      </c>
      <c r="T228" s="65"/>
      <c r="U228" s="483"/>
      <c r="V228" s="485"/>
      <c r="W228" s="483"/>
      <c r="X228" s="484"/>
      <c r="Y228" s="483"/>
      <c r="Z228" s="484"/>
      <c r="AA228" s="483"/>
      <c r="AB228" s="484"/>
      <c r="AC228" s="483"/>
      <c r="AD228" s="484"/>
      <c r="AE228" s="65"/>
    </row>
    <row r="229">
      <c r="A229" s="286"/>
      <c r="B229" s="286"/>
      <c r="C229" s="390"/>
      <c r="D229" s="390"/>
      <c r="E229" s="286"/>
      <c r="F229" s="286"/>
      <c r="G229" s="390"/>
      <c r="H229" s="390"/>
      <c r="I229" s="286"/>
      <c r="J229" s="286"/>
      <c r="K229" s="390"/>
      <c r="L229" s="390"/>
      <c r="M229" s="114" t="s">
        <v>1193</v>
      </c>
      <c r="N229" s="114" t="s">
        <v>1236</v>
      </c>
      <c r="O229" s="481" t="s">
        <v>1226</v>
      </c>
      <c r="P229" s="65"/>
      <c r="Q229" s="186" t="str">
        <f t="shared" ref="Q229:S229" si="228">IFERROR(IFS($Q$1=$A$1,A229,$Q$1=$E$1,E229,$Q$1=$I$1,I229,$Q$1=$M$1,M229,$Q$1=$A$233,A461,$Q$1=$E$233,E461,$Q$1=$I$233,I461,$Q$1=$M$233,M461),"")</f>
        <v/>
      </c>
      <c r="R229" s="186" t="str">
        <f t="shared" si="228"/>
        <v/>
      </c>
      <c r="S229" s="482" t="str">
        <f t="shared" si="228"/>
        <v/>
      </c>
      <c r="T229" s="65"/>
      <c r="U229" s="483"/>
      <c r="V229" s="485"/>
      <c r="W229" s="483"/>
      <c r="X229" s="484"/>
      <c r="Y229" s="483"/>
      <c r="Z229" s="484"/>
      <c r="AA229" s="483"/>
      <c r="AB229" s="484"/>
      <c r="AC229" s="483"/>
      <c r="AD229" s="484"/>
      <c r="AE229" s="65"/>
    </row>
    <row r="230">
      <c r="A230" s="286"/>
      <c r="B230" s="286"/>
      <c r="C230" s="390"/>
      <c r="D230" s="390"/>
      <c r="E230" s="286"/>
      <c r="F230" s="286"/>
      <c r="G230" s="390"/>
      <c r="H230" s="390"/>
      <c r="I230" s="286"/>
      <c r="J230" s="286"/>
      <c r="K230" s="390"/>
      <c r="L230" s="390"/>
      <c r="M230" s="486" t="s">
        <v>1193</v>
      </c>
      <c r="N230" s="487"/>
      <c r="O230" s="488" t="s">
        <v>1228</v>
      </c>
      <c r="P230" s="65"/>
      <c r="Q230" s="487" t="str">
        <f t="shared" ref="Q230:S230" si="229">IFERROR(IFS($Q$1=$A$1,A230,$Q$1=$E$1,E230,$Q$1=$I$1,I230,$Q$1=$M$1,M230,$Q$1=$A$233,A462,$Q$1=$E$233,E462,$Q$1=$I$233,I462,$Q$1=$M$233,M462),"")</f>
        <v/>
      </c>
      <c r="R230" s="487" t="str">
        <f t="shared" si="229"/>
        <v/>
      </c>
      <c r="S230" s="491" t="str">
        <f t="shared" si="229"/>
        <v/>
      </c>
      <c r="T230" s="65"/>
      <c r="U230" s="483"/>
      <c r="V230" s="485"/>
      <c r="W230" s="483"/>
      <c r="X230" s="484"/>
      <c r="Y230" s="483"/>
      <c r="Z230" s="484"/>
      <c r="AA230" s="483"/>
      <c r="AB230" s="484"/>
      <c r="AC230" s="483"/>
      <c r="AD230" s="484"/>
      <c r="AE230" s="65"/>
    </row>
    <row r="231">
      <c r="A231" s="492"/>
      <c r="B231" s="492"/>
      <c r="C231" s="493"/>
      <c r="D231" s="493"/>
      <c r="E231" s="492"/>
      <c r="F231" s="492"/>
      <c r="G231" s="493"/>
      <c r="H231" s="493"/>
      <c r="I231" s="492"/>
      <c r="J231" s="492"/>
      <c r="K231" s="493"/>
      <c r="L231" s="493"/>
      <c r="M231" s="492"/>
      <c r="N231" s="492"/>
      <c r="O231" s="493"/>
      <c r="P231" s="494"/>
      <c r="Q231" s="495"/>
      <c r="R231" s="495"/>
      <c r="S231" s="496"/>
      <c r="T231" s="494"/>
      <c r="U231" s="496"/>
      <c r="V231" s="495"/>
      <c r="W231" s="496"/>
      <c r="X231" s="495"/>
      <c r="Y231" s="496"/>
      <c r="Z231" s="495"/>
      <c r="AA231" s="496"/>
      <c r="AB231" s="495"/>
      <c r="AC231" s="496"/>
      <c r="AD231" s="495"/>
      <c r="AE231" s="494"/>
    </row>
    <row r="232">
      <c r="A232" s="286"/>
      <c r="B232" s="286"/>
      <c r="C232" s="390"/>
      <c r="D232" s="390"/>
      <c r="E232" s="286"/>
      <c r="F232" s="286"/>
      <c r="G232" s="390"/>
      <c r="H232" s="390"/>
      <c r="I232" s="286"/>
      <c r="J232" s="286"/>
      <c r="K232" s="390"/>
      <c r="L232" s="390"/>
      <c r="M232" s="286"/>
      <c r="N232" s="286"/>
      <c r="O232" s="390"/>
      <c r="P232" s="65"/>
      <c r="Q232" s="287"/>
      <c r="R232" s="287"/>
      <c r="S232" s="285"/>
      <c r="T232" s="65"/>
      <c r="U232" s="285"/>
      <c r="V232" s="287"/>
      <c r="W232" s="285"/>
      <c r="X232" s="287"/>
      <c r="Y232" s="285"/>
      <c r="Z232" s="287"/>
      <c r="AA232" s="285"/>
      <c r="AB232" s="287"/>
      <c r="AC232" s="285"/>
      <c r="AD232" s="287"/>
      <c r="AE232" s="65"/>
    </row>
    <row r="233">
      <c r="A233" s="497" t="s">
        <v>240</v>
      </c>
      <c r="D233" s="390"/>
      <c r="E233" s="498" t="s">
        <v>235</v>
      </c>
      <c r="H233" s="390"/>
      <c r="I233" s="499" t="s">
        <v>238</v>
      </c>
      <c r="L233" s="390"/>
      <c r="M233" s="500" t="s">
        <v>243</v>
      </c>
      <c r="N233" s="126"/>
      <c r="O233" s="126"/>
      <c r="P233" s="65"/>
      <c r="Q233" s="287"/>
      <c r="R233" s="287"/>
      <c r="S233" s="285"/>
      <c r="T233" s="65"/>
      <c r="U233" s="285"/>
      <c r="V233" s="287"/>
      <c r="W233" s="285"/>
      <c r="X233" s="287"/>
      <c r="Y233" s="285"/>
      <c r="Z233" s="287"/>
      <c r="AA233" s="285"/>
      <c r="AB233" s="287"/>
      <c r="AC233" s="285"/>
      <c r="AD233" s="287"/>
      <c r="AE233" s="65"/>
    </row>
    <row r="234">
      <c r="A234" s="472" t="s">
        <v>1231</v>
      </c>
      <c r="B234" s="472"/>
      <c r="C234" s="473" t="s">
        <v>1232</v>
      </c>
      <c r="D234" s="390"/>
      <c r="E234" s="472" t="s">
        <v>1231</v>
      </c>
      <c r="F234" s="477"/>
      <c r="G234" s="473" t="s">
        <v>1232</v>
      </c>
      <c r="H234" s="390"/>
      <c r="I234" s="474" t="s">
        <v>1231</v>
      </c>
      <c r="J234" s="475"/>
      <c r="K234" s="476" t="s">
        <v>1233</v>
      </c>
      <c r="L234" s="390"/>
      <c r="M234" s="472" t="s">
        <v>1231</v>
      </c>
      <c r="N234" s="477"/>
      <c r="O234" s="473" t="s">
        <v>1235</v>
      </c>
      <c r="P234" s="65"/>
      <c r="Q234" s="287"/>
      <c r="R234" s="287"/>
      <c r="S234" s="285"/>
      <c r="T234" s="65"/>
      <c r="U234" s="285"/>
      <c r="V234" s="287"/>
      <c r="W234" s="285"/>
      <c r="X234" s="287"/>
      <c r="Y234" s="285"/>
      <c r="Z234" s="287"/>
      <c r="AA234" s="285"/>
      <c r="AB234" s="287"/>
      <c r="AC234" s="285"/>
      <c r="AD234" s="287"/>
      <c r="AE234" s="65"/>
    </row>
    <row r="235">
      <c r="A235" s="114" t="s">
        <v>1231</v>
      </c>
      <c r="B235" s="186"/>
      <c r="C235" s="481" t="s">
        <v>1234</v>
      </c>
      <c r="D235" s="390"/>
      <c r="E235" s="114" t="s">
        <v>1231</v>
      </c>
      <c r="F235" s="186"/>
      <c r="G235" s="481" t="s">
        <v>257</v>
      </c>
      <c r="H235" s="390"/>
      <c r="I235" s="472" t="s">
        <v>35</v>
      </c>
      <c r="J235" s="477"/>
      <c r="K235" s="473" t="s">
        <v>1235</v>
      </c>
      <c r="L235" s="390"/>
      <c r="M235" s="114" t="s">
        <v>1231</v>
      </c>
      <c r="N235" s="186"/>
      <c r="O235" s="481" t="s">
        <v>274</v>
      </c>
      <c r="P235" s="65"/>
      <c r="Q235" s="287"/>
      <c r="R235" s="287"/>
      <c r="S235" s="285"/>
      <c r="T235" s="65"/>
      <c r="U235" s="285"/>
      <c r="V235" s="287"/>
      <c r="W235" s="285"/>
      <c r="X235" s="287"/>
      <c r="Y235" s="285"/>
      <c r="Z235" s="287"/>
      <c r="AA235" s="285"/>
      <c r="AB235" s="287"/>
      <c r="AC235" s="285"/>
      <c r="AD235" s="287"/>
      <c r="AE235" s="65"/>
    </row>
    <row r="236">
      <c r="A236" s="114" t="s">
        <v>1231</v>
      </c>
      <c r="B236" s="114" t="s">
        <v>1236</v>
      </c>
      <c r="C236" s="481" t="s">
        <v>269</v>
      </c>
      <c r="D236" s="390"/>
      <c r="E236" s="114" t="s">
        <v>1231</v>
      </c>
      <c r="F236" s="186"/>
      <c r="G236" s="481" t="s">
        <v>1234</v>
      </c>
      <c r="H236" s="390"/>
      <c r="I236" s="114" t="s">
        <v>35</v>
      </c>
      <c r="J236" s="186"/>
      <c r="K236" s="481" t="s">
        <v>337</v>
      </c>
      <c r="L236" s="390"/>
      <c r="M236" s="114" t="s">
        <v>1231</v>
      </c>
      <c r="N236" s="186"/>
      <c r="O236" s="481" t="s">
        <v>282</v>
      </c>
      <c r="P236" s="65"/>
      <c r="Q236" s="287"/>
      <c r="R236" s="287"/>
      <c r="S236" s="285"/>
      <c r="T236" s="65"/>
      <c r="U236" s="285"/>
      <c r="V236" s="287"/>
      <c r="W236" s="285"/>
      <c r="X236" s="287"/>
      <c r="Y236" s="285"/>
      <c r="Z236" s="287"/>
      <c r="AA236" s="285"/>
      <c r="AB236" s="287"/>
      <c r="AC236" s="285"/>
      <c r="AD236" s="287"/>
      <c r="AE236" s="65"/>
    </row>
    <row r="237">
      <c r="A237" s="114" t="s">
        <v>1231</v>
      </c>
      <c r="B237" s="114" t="s">
        <v>1236</v>
      </c>
      <c r="C237" s="481" t="s">
        <v>1237</v>
      </c>
      <c r="D237" s="390"/>
      <c r="E237" s="114" t="s">
        <v>1231</v>
      </c>
      <c r="F237" s="186"/>
      <c r="G237" s="481" t="s">
        <v>264</v>
      </c>
      <c r="H237" s="390"/>
      <c r="I237" s="114" t="s">
        <v>35</v>
      </c>
      <c r="J237" s="186"/>
      <c r="K237" s="481" t="s">
        <v>342</v>
      </c>
      <c r="L237" s="390"/>
      <c r="M237" s="114" t="s">
        <v>1231</v>
      </c>
      <c r="N237" s="186"/>
      <c r="O237" s="481" t="s">
        <v>292</v>
      </c>
      <c r="P237" s="65"/>
      <c r="Q237" s="287"/>
      <c r="R237" s="287"/>
      <c r="S237" s="285"/>
      <c r="T237" s="65"/>
      <c r="U237" s="285"/>
      <c r="V237" s="287"/>
      <c r="W237" s="285"/>
      <c r="X237" s="287"/>
      <c r="Y237" s="285"/>
      <c r="Z237" s="287"/>
      <c r="AA237" s="285"/>
      <c r="AB237" s="287"/>
      <c r="AC237" s="285"/>
      <c r="AD237" s="287"/>
      <c r="AE237" s="65"/>
    </row>
    <row r="238">
      <c r="A238" s="114" t="s">
        <v>1231</v>
      </c>
      <c r="B238" s="186"/>
      <c r="C238" s="481" t="s">
        <v>103</v>
      </c>
      <c r="D238" s="390"/>
      <c r="E238" s="114" t="s">
        <v>1231</v>
      </c>
      <c r="F238" s="114" t="s">
        <v>1236</v>
      </c>
      <c r="G238" s="481" t="s">
        <v>269</v>
      </c>
      <c r="H238" s="390"/>
      <c r="I238" s="114" t="s">
        <v>35</v>
      </c>
      <c r="J238" s="186"/>
      <c r="K238" s="481" t="s">
        <v>377</v>
      </c>
      <c r="L238" s="390"/>
      <c r="M238" s="114" t="s">
        <v>1231</v>
      </c>
      <c r="N238" s="114"/>
      <c r="O238" s="481" t="s">
        <v>303</v>
      </c>
      <c r="P238" s="65"/>
      <c r="Q238" s="287"/>
      <c r="R238" s="287"/>
      <c r="S238" s="285"/>
      <c r="T238" s="65"/>
      <c r="U238" s="285"/>
      <c r="V238" s="287"/>
      <c r="W238" s="285"/>
      <c r="X238" s="287"/>
      <c r="Y238" s="285"/>
      <c r="Z238" s="287"/>
      <c r="AA238" s="285"/>
      <c r="AB238" s="287"/>
      <c r="AC238" s="285"/>
      <c r="AD238" s="287"/>
      <c r="AE238" s="65"/>
    </row>
    <row r="239">
      <c r="A239" s="114" t="s">
        <v>1231</v>
      </c>
      <c r="B239" s="186"/>
      <c r="C239" s="481" t="s">
        <v>289</v>
      </c>
      <c r="D239" s="390"/>
      <c r="E239" s="114" t="s">
        <v>1231</v>
      </c>
      <c r="F239" s="186"/>
      <c r="G239" s="481" t="s">
        <v>280</v>
      </c>
      <c r="H239" s="390"/>
      <c r="I239" s="114" t="s">
        <v>35</v>
      </c>
      <c r="J239" s="114" t="s">
        <v>1236</v>
      </c>
      <c r="K239" s="481" t="s">
        <v>383</v>
      </c>
      <c r="L239" s="390"/>
      <c r="M239" s="114" t="s">
        <v>1231</v>
      </c>
      <c r="N239" s="186"/>
      <c r="O239" s="481" t="s">
        <v>309</v>
      </c>
      <c r="P239" s="65"/>
      <c r="Q239" s="287"/>
      <c r="R239" s="287"/>
      <c r="S239" s="285"/>
      <c r="T239" s="65"/>
      <c r="U239" s="285"/>
      <c r="V239" s="287"/>
      <c r="W239" s="285"/>
      <c r="X239" s="287"/>
      <c r="Y239" s="285"/>
      <c r="Z239" s="287"/>
      <c r="AA239" s="285"/>
      <c r="AB239" s="287"/>
      <c r="AC239" s="285"/>
      <c r="AD239" s="287"/>
      <c r="AE239" s="65"/>
    </row>
    <row r="240">
      <c r="A240" s="114" t="s">
        <v>1231</v>
      </c>
      <c r="B240" s="186"/>
      <c r="C240" s="481" t="s">
        <v>292</v>
      </c>
      <c r="D240" s="390"/>
      <c r="E240" s="114" t="s">
        <v>1231</v>
      </c>
      <c r="F240" s="114" t="s">
        <v>1236</v>
      </c>
      <c r="G240" s="481" t="s">
        <v>1237</v>
      </c>
      <c r="H240" s="390"/>
      <c r="I240" s="114" t="s">
        <v>35</v>
      </c>
      <c r="J240" s="114" t="s">
        <v>1236</v>
      </c>
      <c r="K240" s="481" t="s">
        <v>385</v>
      </c>
      <c r="L240" s="390"/>
      <c r="M240" s="114" t="s">
        <v>1231</v>
      </c>
      <c r="N240" s="114" t="s">
        <v>1236</v>
      </c>
      <c r="O240" s="481" t="s">
        <v>315</v>
      </c>
      <c r="P240" s="65"/>
      <c r="Q240" s="287"/>
      <c r="R240" s="287"/>
      <c r="S240" s="285"/>
      <c r="T240" s="65"/>
      <c r="U240" s="285"/>
      <c r="V240" s="287"/>
      <c r="W240" s="285"/>
      <c r="X240" s="287"/>
      <c r="Y240" s="285"/>
      <c r="Z240" s="287"/>
      <c r="AA240" s="285"/>
      <c r="AB240" s="287"/>
      <c r="AC240" s="285"/>
      <c r="AD240" s="287"/>
      <c r="AE240" s="65"/>
    </row>
    <row r="241">
      <c r="A241" s="114" t="s">
        <v>1231</v>
      </c>
      <c r="B241" s="186"/>
      <c r="C241" s="481" t="s">
        <v>296</v>
      </c>
      <c r="D241" s="390"/>
      <c r="E241" s="114" t="s">
        <v>1231</v>
      </c>
      <c r="F241" s="186"/>
      <c r="G241" s="481" t="s">
        <v>103</v>
      </c>
      <c r="H241" s="390"/>
      <c r="I241" s="114" t="s">
        <v>35</v>
      </c>
      <c r="J241" s="114" t="s">
        <v>1236</v>
      </c>
      <c r="K241" s="481" t="s">
        <v>1272</v>
      </c>
      <c r="L241" s="390"/>
      <c r="M241" s="114" t="s">
        <v>1231</v>
      </c>
      <c r="N241" s="186"/>
      <c r="O241" s="481" t="s">
        <v>320</v>
      </c>
      <c r="P241" s="65"/>
      <c r="Q241" s="287"/>
      <c r="R241" s="287"/>
      <c r="S241" s="285"/>
      <c r="T241" s="65"/>
      <c r="U241" s="285"/>
      <c r="V241" s="287"/>
      <c r="W241" s="285"/>
      <c r="X241" s="287"/>
      <c r="Y241" s="285"/>
      <c r="Z241" s="287"/>
      <c r="AA241" s="285"/>
      <c r="AB241" s="287"/>
      <c r="AC241" s="285"/>
      <c r="AD241" s="287"/>
      <c r="AE241" s="65"/>
    </row>
    <row r="242">
      <c r="A242" s="114" t="s">
        <v>1231</v>
      </c>
      <c r="B242" s="186"/>
      <c r="C242" s="481" t="s">
        <v>299</v>
      </c>
      <c r="D242" s="390"/>
      <c r="E242" s="114" t="s">
        <v>1231</v>
      </c>
      <c r="F242" s="186"/>
      <c r="G242" s="481" t="s">
        <v>289</v>
      </c>
      <c r="H242" s="390"/>
      <c r="I242" s="114" t="s">
        <v>35</v>
      </c>
      <c r="J242" s="114" t="s">
        <v>1236</v>
      </c>
      <c r="K242" s="481" t="s">
        <v>392</v>
      </c>
      <c r="L242" s="390"/>
      <c r="M242" s="486" t="s">
        <v>1231</v>
      </c>
      <c r="N242" s="487"/>
      <c r="O242" s="488" t="s">
        <v>1273</v>
      </c>
      <c r="P242" s="65"/>
      <c r="Q242" s="287"/>
      <c r="R242" s="287"/>
      <c r="S242" s="285"/>
      <c r="T242" s="65"/>
      <c r="U242" s="285"/>
      <c r="V242" s="287"/>
      <c r="W242" s="285"/>
      <c r="X242" s="287"/>
      <c r="Y242" s="285"/>
      <c r="Z242" s="287"/>
      <c r="AA242" s="285"/>
      <c r="AB242" s="287"/>
      <c r="AC242" s="285"/>
      <c r="AD242" s="287"/>
      <c r="AE242" s="65"/>
    </row>
    <row r="243">
      <c r="A243" s="114" t="s">
        <v>1231</v>
      </c>
      <c r="B243" s="186"/>
      <c r="C243" s="481" t="s">
        <v>306</v>
      </c>
      <c r="D243" s="390"/>
      <c r="E243" s="114" t="s">
        <v>1231</v>
      </c>
      <c r="F243" s="186"/>
      <c r="G243" s="481" t="s">
        <v>292</v>
      </c>
      <c r="H243" s="390"/>
      <c r="I243" s="114" t="s">
        <v>35</v>
      </c>
      <c r="J243" s="114" t="s">
        <v>1236</v>
      </c>
      <c r="K243" s="481" t="s">
        <v>412</v>
      </c>
      <c r="L243" s="390"/>
      <c r="M243" s="472" t="s">
        <v>35</v>
      </c>
      <c r="N243" s="477"/>
      <c r="O243" s="473" t="s">
        <v>1235</v>
      </c>
      <c r="P243" s="65"/>
      <c r="Q243" s="287"/>
      <c r="R243" s="287"/>
      <c r="S243" s="285"/>
      <c r="T243" s="65"/>
      <c r="U243" s="285"/>
      <c r="V243" s="287"/>
      <c r="W243" s="285"/>
      <c r="X243" s="287"/>
      <c r="Y243" s="285"/>
      <c r="Z243" s="287"/>
      <c r="AA243" s="285"/>
      <c r="AB243" s="287"/>
      <c r="AC243" s="285"/>
      <c r="AD243" s="287"/>
      <c r="AE243" s="65"/>
    </row>
    <row r="244">
      <c r="A244" s="114" t="s">
        <v>1231</v>
      </c>
      <c r="B244" s="114" t="s">
        <v>1236</v>
      </c>
      <c r="C244" s="481" t="s">
        <v>331</v>
      </c>
      <c r="D244" s="390"/>
      <c r="E244" s="114" t="s">
        <v>1231</v>
      </c>
      <c r="F244" s="186"/>
      <c r="G244" s="481" t="s">
        <v>296</v>
      </c>
      <c r="H244" s="390"/>
      <c r="I244" s="114" t="s">
        <v>35</v>
      </c>
      <c r="J244" s="186"/>
      <c r="K244" s="481" t="s">
        <v>416</v>
      </c>
      <c r="L244" s="390"/>
      <c r="M244" s="114" t="s">
        <v>35</v>
      </c>
      <c r="N244" s="186"/>
      <c r="O244" s="481" t="s">
        <v>342</v>
      </c>
      <c r="P244" s="65"/>
      <c r="Q244" s="287"/>
      <c r="R244" s="287"/>
      <c r="S244" s="285"/>
      <c r="T244" s="65"/>
      <c r="U244" s="285"/>
      <c r="V244" s="287"/>
      <c r="W244" s="285"/>
      <c r="X244" s="287"/>
      <c r="Y244" s="285"/>
      <c r="Z244" s="287"/>
      <c r="AA244" s="285"/>
      <c r="AB244" s="287"/>
      <c r="AC244" s="285"/>
      <c r="AD244" s="287"/>
      <c r="AE244" s="65"/>
    </row>
    <row r="245">
      <c r="A245" s="486" t="s">
        <v>1231</v>
      </c>
      <c r="B245" s="487"/>
      <c r="C245" s="488" t="s">
        <v>334</v>
      </c>
      <c r="D245" s="390"/>
      <c r="E245" s="114" t="s">
        <v>1231</v>
      </c>
      <c r="F245" s="186"/>
      <c r="G245" s="481" t="s">
        <v>299</v>
      </c>
      <c r="H245" s="390"/>
      <c r="I245" s="114" t="s">
        <v>35</v>
      </c>
      <c r="J245" s="114" t="s">
        <v>1236</v>
      </c>
      <c r="K245" s="481" t="s">
        <v>1274</v>
      </c>
      <c r="L245" s="390"/>
      <c r="M245" s="114" t="s">
        <v>35</v>
      </c>
      <c r="N245" s="186"/>
      <c r="O245" s="481" t="s">
        <v>359</v>
      </c>
      <c r="P245" s="65"/>
      <c r="Q245" s="287"/>
      <c r="R245" s="287"/>
      <c r="S245" s="285"/>
      <c r="T245" s="65"/>
      <c r="U245" s="285"/>
      <c r="V245" s="287"/>
      <c r="W245" s="285"/>
      <c r="X245" s="287"/>
      <c r="Y245" s="285"/>
      <c r="Z245" s="287"/>
      <c r="AA245" s="285"/>
      <c r="AB245" s="287"/>
      <c r="AC245" s="285"/>
      <c r="AD245" s="287"/>
      <c r="AE245" s="65"/>
    </row>
    <row r="246">
      <c r="A246" s="472" t="s">
        <v>35</v>
      </c>
      <c r="B246" s="477"/>
      <c r="C246" s="473" t="s">
        <v>1235</v>
      </c>
      <c r="D246" s="390"/>
      <c r="E246" s="114" t="s">
        <v>1231</v>
      </c>
      <c r="F246" s="186"/>
      <c r="G246" s="481" t="s">
        <v>303</v>
      </c>
      <c r="H246" s="390"/>
      <c r="I246" s="114" t="s">
        <v>35</v>
      </c>
      <c r="J246" s="114" t="s">
        <v>1236</v>
      </c>
      <c r="K246" s="481" t="s">
        <v>432</v>
      </c>
      <c r="L246" s="390"/>
      <c r="M246" s="114" t="s">
        <v>35</v>
      </c>
      <c r="N246" s="186"/>
      <c r="O246" s="481" t="s">
        <v>373</v>
      </c>
      <c r="P246" s="65"/>
      <c r="Q246" s="287"/>
      <c r="R246" s="287"/>
      <c r="S246" s="285"/>
      <c r="T246" s="65"/>
      <c r="U246" s="285"/>
      <c r="V246" s="287"/>
      <c r="W246" s="285"/>
      <c r="X246" s="287"/>
      <c r="Y246" s="285"/>
      <c r="Z246" s="287"/>
      <c r="AA246" s="285"/>
      <c r="AB246" s="287"/>
      <c r="AC246" s="285"/>
      <c r="AD246" s="287"/>
      <c r="AE246" s="65"/>
    </row>
    <row r="247">
      <c r="A247" s="114" t="s">
        <v>35</v>
      </c>
      <c r="B247" s="186"/>
      <c r="C247" s="481" t="s">
        <v>342</v>
      </c>
      <c r="D247" s="390"/>
      <c r="E247" s="114" t="s">
        <v>1231</v>
      </c>
      <c r="F247" s="186"/>
      <c r="G247" s="481" t="s">
        <v>306</v>
      </c>
      <c r="H247" s="390"/>
      <c r="I247" s="114" t="s">
        <v>35</v>
      </c>
      <c r="J247" s="186"/>
      <c r="K247" s="481" t="s">
        <v>445</v>
      </c>
      <c r="L247" s="390"/>
      <c r="M247" s="114" t="s">
        <v>35</v>
      </c>
      <c r="N247" s="186"/>
      <c r="O247" s="481" t="s">
        <v>377</v>
      </c>
      <c r="P247" s="65"/>
      <c r="Q247" s="287"/>
      <c r="R247" s="287"/>
      <c r="S247" s="285"/>
      <c r="T247" s="65"/>
      <c r="U247" s="285"/>
      <c r="V247" s="287"/>
      <c r="W247" s="285"/>
      <c r="X247" s="287"/>
      <c r="Y247" s="285"/>
      <c r="Z247" s="287"/>
      <c r="AA247" s="285"/>
      <c r="AB247" s="287"/>
      <c r="AC247" s="285"/>
      <c r="AD247" s="287"/>
      <c r="AE247" s="65"/>
    </row>
    <row r="248">
      <c r="A248" s="114" t="s">
        <v>35</v>
      </c>
      <c r="B248" s="114" t="s">
        <v>1236</v>
      </c>
      <c r="C248" s="481" t="s">
        <v>348</v>
      </c>
      <c r="D248" s="390"/>
      <c r="E248" s="114" t="s">
        <v>1231</v>
      </c>
      <c r="F248" s="186"/>
      <c r="G248" s="481" t="s">
        <v>313</v>
      </c>
      <c r="H248" s="390"/>
      <c r="I248" s="114" t="s">
        <v>35</v>
      </c>
      <c r="J248" s="186"/>
      <c r="K248" s="481" t="s">
        <v>448</v>
      </c>
      <c r="L248" s="390"/>
      <c r="M248" s="114" t="s">
        <v>35</v>
      </c>
      <c r="N248" s="114" t="s">
        <v>1236</v>
      </c>
      <c r="O248" s="481" t="s">
        <v>383</v>
      </c>
      <c r="P248" s="65"/>
      <c r="Q248" s="287"/>
      <c r="R248" s="287"/>
      <c r="S248" s="285"/>
      <c r="T248" s="65"/>
      <c r="U248" s="285"/>
      <c r="V248" s="287"/>
      <c r="W248" s="285"/>
      <c r="X248" s="287"/>
      <c r="Y248" s="285"/>
      <c r="Z248" s="287"/>
      <c r="AA248" s="285"/>
      <c r="AB248" s="287"/>
      <c r="AC248" s="285"/>
      <c r="AD248" s="287"/>
      <c r="AE248" s="65"/>
    </row>
    <row r="249">
      <c r="A249" s="114" t="s">
        <v>35</v>
      </c>
      <c r="B249" s="186"/>
      <c r="C249" s="481" t="s">
        <v>359</v>
      </c>
      <c r="D249" s="390"/>
      <c r="E249" s="114" t="s">
        <v>1231</v>
      </c>
      <c r="F249" s="186"/>
      <c r="G249" s="481" t="s">
        <v>323</v>
      </c>
      <c r="H249" s="390"/>
      <c r="I249" s="114" t="s">
        <v>35</v>
      </c>
      <c r="J249" s="114" t="s">
        <v>1236</v>
      </c>
      <c r="K249" s="481" t="s">
        <v>1242</v>
      </c>
      <c r="L249" s="390"/>
      <c r="M249" s="114" t="s">
        <v>35</v>
      </c>
      <c r="N249" s="114" t="s">
        <v>1236</v>
      </c>
      <c r="O249" s="481" t="s">
        <v>385</v>
      </c>
      <c r="P249" s="65"/>
      <c r="Q249" s="287"/>
      <c r="R249" s="287"/>
      <c r="S249" s="285"/>
      <c r="T249" s="65"/>
      <c r="U249" s="285"/>
      <c r="V249" s="287"/>
      <c r="W249" s="285"/>
      <c r="X249" s="287"/>
      <c r="Y249" s="285"/>
      <c r="Z249" s="287"/>
      <c r="AA249" s="285"/>
      <c r="AB249" s="287"/>
      <c r="AC249" s="285"/>
      <c r="AD249" s="287"/>
      <c r="AE249" s="65"/>
    </row>
    <row r="250">
      <c r="A250" s="114" t="s">
        <v>35</v>
      </c>
      <c r="B250" s="186"/>
      <c r="C250" s="481" t="s">
        <v>362</v>
      </c>
      <c r="D250" s="390"/>
      <c r="E250" s="486" t="s">
        <v>1231</v>
      </c>
      <c r="F250" s="486" t="s">
        <v>1236</v>
      </c>
      <c r="G250" s="488" t="s">
        <v>331</v>
      </c>
      <c r="H250" s="390"/>
      <c r="I250" s="486" t="s">
        <v>35</v>
      </c>
      <c r="J250" s="487"/>
      <c r="K250" s="488" t="s">
        <v>478</v>
      </c>
      <c r="L250" s="390"/>
      <c r="M250" s="114" t="s">
        <v>35</v>
      </c>
      <c r="N250" s="114" t="s">
        <v>1236</v>
      </c>
      <c r="O250" s="481" t="s">
        <v>392</v>
      </c>
      <c r="P250" s="65"/>
      <c r="Q250" s="287"/>
      <c r="R250" s="287"/>
      <c r="S250" s="285"/>
      <c r="T250" s="65"/>
      <c r="U250" s="285"/>
      <c r="V250" s="287"/>
      <c r="W250" s="285"/>
      <c r="X250" s="287"/>
      <c r="Y250" s="285"/>
      <c r="Z250" s="287"/>
      <c r="AA250" s="285"/>
      <c r="AB250" s="287"/>
      <c r="AC250" s="285"/>
      <c r="AD250" s="287"/>
      <c r="AE250" s="65"/>
    </row>
    <row r="251">
      <c r="A251" s="114" t="s">
        <v>35</v>
      </c>
      <c r="B251" s="186"/>
      <c r="C251" s="481" t="s">
        <v>366</v>
      </c>
      <c r="D251" s="390"/>
      <c r="E251" s="472" t="s">
        <v>35</v>
      </c>
      <c r="F251" s="477"/>
      <c r="G251" s="473" t="s">
        <v>1235</v>
      </c>
      <c r="H251" s="390"/>
      <c r="I251" s="472" t="s">
        <v>36</v>
      </c>
      <c r="J251" s="477"/>
      <c r="K251" s="473" t="s">
        <v>1235</v>
      </c>
      <c r="L251" s="390"/>
      <c r="M251" s="114" t="s">
        <v>35</v>
      </c>
      <c r="N251" s="114" t="s">
        <v>1236</v>
      </c>
      <c r="O251" s="481" t="s">
        <v>397</v>
      </c>
      <c r="P251" s="65"/>
      <c r="Q251" s="287"/>
      <c r="R251" s="287"/>
      <c r="S251" s="285"/>
      <c r="T251" s="65"/>
      <c r="U251" s="285"/>
      <c r="V251" s="287"/>
      <c r="W251" s="285"/>
      <c r="X251" s="287"/>
      <c r="Y251" s="285"/>
      <c r="Z251" s="287"/>
      <c r="AA251" s="285"/>
      <c r="AB251" s="287"/>
      <c r="AC251" s="285"/>
      <c r="AD251" s="287"/>
      <c r="AE251" s="65"/>
    </row>
    <row r="252">
      <c r="A252" s="114" t="s">
        <v>35</v>
      </c>
      <c r="B252" s="186"/>
      <c r="C252" s="481" t="s">
        <v>369</v>
      </c>
      <c r="D252" s="390"/>
      <c r="E252" s="114" t="s">
        <v>35</v>
      </c>
      <c r="F252" s="186"/>
      <c r="G252" s="481" t="s">
        <v>355</v>
      </c>
      <c r="H252" s="390"/>
      <c r="I252" s="114" t="s">
        <v>36</v>
      </c>
      <c r="J252" s="186"/>
      <c r="K252" s="481" t="s">
        <v>493</v>
      </c>
      <c r="L252" s="390"/>
      <c r="M252" s="114" t="s">
        <v>35</v>
      </c>
      <c r="N252" s="114" t="s">
        <v>1236</v>
      </c>
      <c r="O252" s="481" t="s">
        <v>412</v>
      </c>
      <c r="P252" s="65"/>
      <c r="Q252" s="287"/>
      <c r="R252" s="287"/>
      <c r="S252" s="285"/>
      <c r="T252" s="65"/>
      <c r="U252" s="285"/>
      <c r="V252" s="287"/>
      <c r="W252" s="285"/>
      <c r="X252" s="287"/>
      <c r="Y252" s="285"/>
      <c r="Z252" s="287"/>
      <c r="AA252" s="285"/>
      <c r="AB252" s="287"/>
      <c r="AC252" s="285"/>
      <c r="AD252" s="287"/>
      <c r="AE252" s="65"/>
    </row>
    <row r="253">
      <c r="A253" s="114" t="s">
        <v>35</v>
      </c>
      <c r="B253" s="186"/>
      <c r="C253" s="481" t="s">
        <v>377</v>
      </c>
      <c r="D253" s="390"/>
      <c r="E253" s="114" t="s">
        <v>35</v>
      </c>
      <c r="F253" s="186"/>
      <c r="G253" s="481" t="s">
        <v>359</v>
      </c>
      <c r="H253" s="390"/>
      <c r="I253" s="114" t="s">
        <v>36</v>
      </c>
      <c r="J253" s="186"/>
      <c r="K253" s="481" t="s">
        <v>499</v>
      </c>
      <c r="L253" s="390"/>
      <c r="M253" s="114" t="s">
        <v>35</v>
      </c>
      <c r="N253" s="186"/>
      <c r="O253" s="481" t="s">
        <v>416</v>
      </c>
      <c r="P253" s="65"/>
      <c r="Q253" s="287"/>
      <c r="R253" s="287"/>
      <c r="S253" s="285"/>
      <c r="T253" s="65"/>
      <c r="U253" s="285"/>
      <c r="V253" s="287"/>
      <c r="W253" s="285"/>
      <c r="X253" s="287"/>
      <c r="Y253" s="285"/>
      <c r="Z253" s="287"/>
      <c r="AA253" s="285"/>
      <c r="AB253" s="287"/>
      <c r="AC253" s="285"/>
      <c r="AD253" s="287"/>
      <c r="AE253" s="65"/>
    </row>
    <row r="254">
      <c r="A254" s="114" t="s">
        <v>35</v>
      </c>
      <c r="B254" s="114" t="s">
        <v>1236</v>
      </c>
      <c r="C254" s="481" t="s">
        <v>383</v>
      </c>
      <c r="D254" s="390"/>
      <c r="E254" s="114" t="s">
        <v>35</v>
      </c>
      <c r="F254" s="186"/>
      <c r="G254" s="481" t="s">
        <v>1248</v>
      </c>
      <c r="H254" s="390"/>
      <c r="I254" s="114" t="s">
        <v>36</v>
      </c>
      <c r="J254" s="114" t="s">
        <v>1236</v>
      </c>
      <c r="K254" s="481" t="s">
        <v>510</v>
      </c>
      <c r="L254" s="390"/>
      <c r="M254" s="114" t="s">
        <v>35</v>
      </c>
      <c r="N254" s="186"/>
      <c r="O254" s="481" t="s">
        <v>424</v>
      </c>
      <c r="P254" s="65"/>
      <c r="Q254" s="287"/>
      <c r="R254" s="287"/>
      <c r="S254" s="285"/>
      <c r="T254" s="65"/>
      <c r="U254" s="285"/>
      <c r="V254" s="287"/>
      <c r="W254" s="285"/>
      <c r="X254" s="287"/>
      <c r="Y254" s="285"/>
      <c r="Z254" s="287"/>
      <c r="AA254" s="285"/>
      <c r="AB254" s="287"/>
      <c r="AC254" s="285"/>
      <c r="AD254" s="287"/>
      <c r="AE254" s="65"/>
    </row>
    <row r="255">
      <c r="A255" s="114" t="s">
        <v>35</v>
      </c>
      <c r="B255" s="186"/>
      <c r="C255" s="481" t="s">
        <v>388</v>
      </c>
      <c r="D255" s="390"/>
      <c r="E255" s="114" t="s">
        <v>35</v>
      </c>
      <c r="F255" s="186"/>
      <c r="G255" s="481" t="s">
        <v>362</v>
      </c>
      <c r="H255" s="390"/>
      <c r="I255" s="114" t="s">
        <v>36</v>
      </c>
      <c r="J255" s="114" t="s">
        <v>1236</v>
      </c>
      <c r="K255" s="481" t="s">
        <v>1275</v>
      </c>
      <c r="L255" s="390"/>
      <c r="M255" s="114" t="s">
        <v>35</v>
      </c>
      <c r="N255" s="186"/>
      <c r="O255" s="481" t="s">
        <v>445</v>
      </c>
      <c r="P255" s="65"/>
      <c r="Q255" s="287"/>
      <c r="R255" s="287"/>
      <c r="S255" s="285"/>
      <c r="T255" s="65"/>
      <c r="U255" s="285"/>
      <c r="V255" s="287"/>
      <c r="W255" s="285"/>
      <c r="X255" s="287"/>
      <c r="Y255" s="285"/>
      <c r="Z255" s="287"/>
      <c r="AA255" s="285"/>
      <c r="AB255" s="287"/>
      <c r="AC255" s="285"/>
      <c r="AD255" s="287"/>
      <c r="AE255" s="65"/>
    </row>
    <row r="256">
      <c r="A256" s="114" t="s">
        <v>35</v>
      </c>
      <c r="B256" s="186"/>
      <c r="C256" s="481" t="s">
        <v>1276</v>
      </c>
      <c r="D256" s="390"/>
      <c r="E256" s="114" t="s">
        <v>35</v>
      </c>
      <c r="F256" s="186"/>
      <c r="G256" s="481" t="s">
        <v>369</v>
      </c>
      <c r="H256" s="390"/>
      <c r="I256" s="114" t="s">
        <v>36</v>
      </c>
      <c r="J256" s="186"/>
      <c r="K256" s="481" t="s">
        <v>1277</v>
      </c>
      <c r="L256" s="390"/>
      <c r="M256" s="114" t="s">
        <v>35</v>
      </c>
      <c r="N256" s="186"/>
      <c r="O256" s="481" t="s">
        <v>448</v>
      </c>
      <c r="P256" s="65"/>
      <c r="Q256" s="287"/>
      <c r="R256" s="287"/>
      <c r="S256" s="285"/>
      <c r="T256" s="65"/>
      <c r="U256" s="285"/>
      <c r="V256" s="287"/>
      <c r="W256" s="285"/>
      <c r="X256" s="287"/>
      <c r="Y256" s="285"/>
      <c r="Z256" s="287"/>
      <c r="AA256" s="285"/>
      <c r="AB256" s="287"/>
      <c r="AC256" s="285"/>
      <c r="AD256" s="287"/>
      <c r="AE256" s="65"/>
    </row>
    <row r="257">
      <c r="A257" s="114" t="s">
        <v>35</v>
      </c>
      <c r="B257" s="114" t="s">
        <v>1236</v>
      </c>
      <c r="C257" s="481" t="s">
        <v>397</v>
      </c>
      <c r="D257" s="390"/>
      <c r="E257" s="114" t="s">
        <v>35</v>
      </c>
      <c r="F257" s="114" t="s">
        <v>1236</v>
      </c>
      <c r="G257" s="481" t="s">
        <v>383</v>
      </c>
      <c r="H257" s="390"/>
      <c r="I257" s="114" t="s">
        <v>36</v>
      </c>
      <c r="J257" s="186"/>
      <c r="K257" s="481" t="s">
        <v>154</v>
      </c>
      <c r="L257" s="390"/>
      <c r="M257" s="114" t="s">
        <v>35</v>
      </c>
      <c r="N257" s="114" t="s">
        <v>1236</v>
      </c>
      <c r="O257" s="481" t="s">
        <v>457</v>
      </c>
      <c r="P257" s="65"/>
      <c r="Q257" s="287"/>
      <c r="R257" s="287"/>
      <c r="S257" s="285"/>
      <c r="T257" s="65"/>
      <c r="U257" s="285"/>
      <c r="V257" s="287"/>
      <c r="W257" s="285"/>
      <c r="X257" s="287"/>
      <c r="Y257" s="285"/>
      <c r="Z257" s="287"/>
      <c r="AA257" s="285"/>
      <c r="AB257" s="287"/>
      <c r="AC257" s="285"/>
      <c r="AD257" s="287"/>
      <c r="AE257" s="65"/>
    </row>
    <row r="258">
      <c r="A258" s="114" t="s">
        <v>35</v>
      </c>
      <c r="B258" s="186"/>
      <c r="C258" s="481" t="s">
        <v>403</v>
      </c>
      <c r="D258" s="390"/>
      <c r="E258" s="114" t="s">
        <v>35</v>
      </c>
      <c r="F258" s="186"/>
      <c r="G258" s="481" t="s">
        <v>388</v>
      </c>
      <c r="H258" s="390"/>
      <c r="I258" s="114" t="s">
        <v>36</v>
      </c>
      <c r="J258" s="114" t="s">
        <v>1236</v>
      </c>
      <c r="K258" s="481" t="s">
        <v>534</v>
      </c>
      <c r="L258" s="390"/>
      <c r="M258" s="114" t="s">
        <v>35</v>
      </c>
      <c r="N258" s="186"/>
      <c r="O258" s="481" t="s">
        <v>460</v>
      </c>
      <c r="P258" s="65"/>
      <c r="Q258" s="287"/>
      <c r="R258" s="287"/>
      <c r="S258" s="285"/>
      <c r="T258" s="65"/>
      <c r="U258" s="285"/>
      <c r="V258" s="287"/>
      <c r="W258" s="285"/>
      <c r="X258" s="287"/>
      <c r="Y258" s="285"/>
      <c r="Z258" s="287"/>
      <c r="AA258" s="285"/>
      <c r="AB258" s="287"/>
      <c r="AC258" s="285"/>
      <c r="AD258" s="287"/>
      <c r="AE258" s="65"/>
    </row>
    <row r="259">
      <c r="A259" s="114" t="s">
        <v>35</v>
      </c>
      <c r="B259" s="186"/>
      <c r="C259" s="481" t="s">
        <v>424</v>
      </c>
      <c r="D259" s="390"/>
      <c r="E259" s="114" t="s">
        <v>35</v>
      </c>
      <c r="F259" s="114" t="s">
        <v>1236</v>
      </c>
      <c r="G259" s="481" t="s">
        <v>395</v>
      </c>
      <c r="H259" s="390"/>
      <c r="I259" s="114" t="s">
        <v>36</v>
      </c>
      <c r="J259" s="186"/>
      <c r="K259" s="481" t="s">
        <v>545</v>
      </c>
      <c r="L259" s="390"/>
      <c r="M259" s="114" t="s">
        <v>35</v>
      </c>
      <c r="N259" s="186"/>
      <c r="O259" s="481" t="s">
        <v>478</v>
      </c>
      <c r="P259" s="65"/>
      <c r="Q259" s="287"/>
      <c r="R259" s="287"/>
      <c r="S259" s="285"/>
      <c r="T259" s="65"/>
      <c r="U259" s="285"/>
      <c r="V259" s="287"/>
      <c r="W259" s="285"/>
      <c r="X259" s="287"/>
      <c r="Y259" s="285"/>
      <c r="Z259" s="287"/>
      <c r="AA259" s="285"/>
      <c r="AB259" s="287"/>
      <c r="AC259" s="285"/>
      <c r="AD259" s="287"/>
      <c r="AE259" s="65"/>
    </row>
    <row r="260">
      <c r="A260" s="114" t="s">
        <v>35</v>
      </c>
      <c r="B260" s="114" t="s">
        <v>1236</v>
      </c>
      <c r="C260" s="481" t="s">
        <v>430</v>
      </c>
      <c r="D260" s="390"/>
      <c r="E260" s="114" t="s">
        <v>35</v>
      </c>
      <c r="F260" s="186"/>
      <c r="G260" s="481" t="s">
        <v>399</v>
      </c>
      <c r="H260" s="390"/>
      <c r="I260" s="114" t="s">
        <v>36</v>
      </c>
      <c r="J260" s="114" t="s">
        <v>1236</v>
      </c>
      <c r="K260" s="481" t="s">
        <v>559</v>
      </c>
      <c r="L260" s="390"/>
      <c r="M260" s="486" t="s">
        <v>35</v>
      </c>
      <c r="N260" s="487"/>
      <c r="O260" s="488" t="s">
        <v>486</v>
      </c>
      <c r="P260" s="65"/>
      <c r="Q260" s="287"/>
      <c r="R260" s="287"/>
      <c r="S260" s="285"/>
      <c r="T260" s="65"/>
      <c r="U260" s="285"/>
      <c r="V260" s="287"/>
      <c r="W260" s="285"/>
      <c r="X260" s="287"/>
      <c r="Y260" s="285"/>
      <c r="Z260" s="287"/>
      <c r="AA260" s="285"/>
      <c r="AB260" s="287"/>
      <c r="AC260" s="285"/>
      <c r="AD260" s="287"/>
      <c r="AE260" s="65"/>
    </row>
    <row r="261">
      <c r="A261" s="114" t="s">
        <v>35</v>
      </c>
      <c r="B261" s="186"/>
      <c r="C261" s="481" t="s">
        <v>435</v>
      </c>
      <c r="D261" s="390"/>
      <c r="E261" s="114" t="s">
        <v>35</v>
      </c>
      <c r="F261" s="186"/>
      <c r="G261" s="481" t="s">
        <v>403</v>
      </c>
      <c r="H261" s="390"/>
      <c r="I261" s="114" t="s">
        <v>36</v>
      </c>
      <c r="J261" s="186"/>
      <c r="K261" s="481" t="s">
        <v>576</v>
      </c>
      <c r="L261" s="390"/>
      <c r="M261" s="472" t="s">
        <v>36</v>
      </c>
      <c r="N261" s="477"/>
      <c r="O261" s="473" t="s">
        <v>1235</v>
      </c>
      <c r="P261" s="65"/>
      <c r="Q261" s="287"/>
      <c r="R261" s="287"/>
      <c r="S261" s="285"/>
      <c r="T261" s="65"/>
      <c r="U261" s="285"/>
      <c r="V261" s="287"/>
      <c r="W261" s="285"/>
      <c r="X261" s="287"/>
      <c r="Y261" s="285"/>
      <c r="Z261" s="287"/>
      <c r="AA261" s="285"/>
      <c r="AB261" s="287"/>
      <c r="AC261" s="285"/>
      <c r="AD261" s="287"/>
      <c r="AE261" s="65"/>
    </row>
    <row r="262">
      <c r="A262" s="114" t="s">
        <v>35</v>
      </c>
      <c r="B262" s="186"/>
      <c r="C262" s="481" t="s">
        <v>438</v>
      </c>
      <c r="D262" s="390"/>
      <c r="E262" s="114" t="s">
        <v>35</v>
      </c>
      <c r="F262" s="114" t="s">
        <v>1236</v>
      </c>
      <c r="G262" s="481" t="s">
        <v>412</v>
      </c>
      <c r="H262" s="390"/>
      <c r="I262" s="114" t="s">
        <v>36</v>
      </c>
      <c r="J262" s="186"/>
      <c r="K262" s="481" t="s">
        <v>581</v>
      </c>
      <c r="L262" s="390"/>
      <c r="M262" s="114" t="s">
        <v>36</v>
      </c>
      <c r="N262" s="186"/>
      <c r="O262" s="481" t="s">
        <v>499</v>
      </c>
      <c r="P262" s="65"/>
      <c r="Q262" s="287"/>
      <c r="R262" s="287"/>
      <c r="S262" s="285"/>
      <c r="T262" s="65"/>
      <c r="U262" s="285"/>
      <c r="V262" s="287"/>
      <c r="W262" s="285"/>
      <c r="X262" s="287"/>
      <c r="Y262" s="285"/>
      <c r="Z262" s="287"/>
      <c r="AA262" s="285"/>
      <c r="AB262" s="287"/>
      <c r="AC262" s="285"/>
      <c r="AD262" s="287"/>
      <c r="AE262" s="65"/>
    </row>
    <row r="263">
      <c r="A263" s="114" t="s">
        <v>35</v>
      </c>
      <c r="B263" s="186"/>
      <c r="C263" s="481" t="s">
        <v>448</v>
      </c>
      <c r="D263" s="390"/>
      <c r="E263" s="114" t="s">
        <v>35</v>
      </c>
      <c r="F263" s="186"/>
      <c r="G263" s="481" t="s">
        <v>419</v>
      </c>
      <c r="H263" s="390"/>
      <c r="I263" s="114" t="s">
        <v>36</v>
      </c>
      <c r="J263" s="114" t="s">
        <v>1236</v>
      </c>
      <c r="K263" s="481" t="s">
        <v>584</v>
      </c>
      <c r="L263" s="390"/>
      <c r="M263" s="114" t="s">
        <v>36</v>
      </c>
      <c r="N263" s="186"/>
      <c r="O263" s="481" t="s">
        <v>507</v>
      </c>
      <c r="P263" s="65"/>
      <c r="Q263" s="287"/>
      <c r="R263" s="287"/>
      <c r="S263" s="285"/>
      <c r="T263" s="65"/>
      <c r="U263" s="285"/>
      <c r="V263" s="287"/>
      <c r="W263" s="285"/>
      <c r="X263" s="287"/>
      <c r="Y263" s="285"/>
      <c r="Z263" s="287"/>
      <c r="AA263" s="285"/>
      <c r="AB263" s="287"/>
      <c r="AC263" s="285"/>
      <c r="AD263" s="287"/>
      <c r="AE263" s="65"/>
    </row>
    <row r="264">
      <c r="A264" s="114" t="s">
        <v>35</v>
      </c>
      <c r="B264" s="114" t="s">
        <v>1236</v>
      </c>
      <c r="C264" s="481" t="s">
        <v>471</v>
      </c>
      <c r="D264" s="390"/>
      <c r="E264" s="114" t="s">
        <v>35</v>
      </c>
      <c r="F264" s="186"/>
      <c r="G264" s="481" t="s">
        <v>445</v>
      </c>
      <c r="H264" s="390"/>
      <c r="I264" s="114" t="s">
        <v>36</v>
      </c>
      <c r="J264" s="114" t="s">
        <v>1236</v>
      </c>
      <c r="K264" s="481" t="s">
        <v>590</v>
      </c>
      <c r="L264" s="390"/>
      <c r="M264" s="114" t="s">
        <v>36</v>
      </c>
      <c r="N264" s="114" t="s">
        <v>1236</v>
      </c>
      <c r="O264" s="481" t="s">
        <v>510</v>
      </c>
      <c r="P264" s="65"/>
      <c r="Q264" s="287"/>
      <c r="R264" s="287"/>
      <c r="S264" s="285"/>
      <c r="T264" s="65"/>
      <c r="U264" s="285"/>
      <c r="V264" s="287"/>
      <c r="W264" s="285"/>
      <c r="X264" s="287"/>
      <c r="Y264" s="285"/>
      <c r="Z264" s="287"/>
      <c r="AA264" s="285"/>
      <c r="AB264" s="287"/>
      <c r="AC264" s="285"/>
      <c r="AD264" s="287"/>
      <c r="AE264" s="65"/>
    </row>
    <row r="265">
      <c r="A265" s="114" t="s">
        <v>35</v>
      </c>
      <c r="B265" s="186"/>
      <c r="C265" s="481" t="s">
        <v>474</v>
      </c>
      <c r="D265" s="390"/>
      <c r="E265" s="114" t="s">
        <v>35</v>
      </c>
      <c r="F265" s="186"/>
      <c r="G265" s="481" t="s">
        <v>451</v>
      </c>
      <c r="H265" s="390"/>
      <c r="I265" s="114" t="s">
        <v>36</v>
      </c>
      <c r="J265" s="114" t="s">
        <v>1236</v>
      </c>
      <c r="K265" s="481" t="s">
        <v>608</v>
      </c>
      <c r="L265" s="390"/>
      <c r="M265" s="114" t="s">
        <v>36</v>
      </c>
      <c r="N265" s="114" t="s">
        <v>1236</v>
      </c>
      <c r="O265" s="481" t="s">
        <v>1275</v>
      </c>
      <c r="P265" s="65"/>
      <c r="Q265" s="287"/>
      <c r="R265" s="287"/>
      <c r="S265" s="285"/>
      <c r="T265" s="65"/>
      <c r="U265" s="285"/>
      <c r="V265" s="287"/>
      <c r="W265" s="285"/>
      <c r="X265" s="287"/>
      <c r="Y265" s="285"/>
      <c r="Z265" s="287"/>
      <c r="AA265" s="285"/>
      <c r="AB265" s="287"/>
      <c r="AC265" s="285"/>
      <c r="AD265" s="287"/>
      <c r="AE265" s="65"/>
    </row>
    <row r="266">
      <c r="A266" s="114" t="s">
        <v>35</v>
      </c>
      <c r="B266" s="186"/>
      <c r="C266" s="481" t="s">
        <v>478</v>
      </c>
      <c r="D266" s="390"/>
      <c r="E266" s="114" t="s">
        <v>35</v>
      </c>
      <c r="F266" s="186"/>
      <c r="G266" s="481" t="s">
        <v>454</v>
      </c>
      <c r="H266" s="390"/>
      <c r="I266" s="114" t="s">
        <v>36</v>
      </c>
      <c r="J266" s="186"/>
      <c r="K266" s="481" t="s">
        <v>614</v>
      </c>
      <c r="L266" s="390"/>
      <c r="M266" s="114" t="s">
        <v>36</v>
      </c>
      <c r="N266" s="186"/>
      <c r="O266" s="481" t="s">
        <v>523</v>
      </c>
      <c r="P266" s="65"/>
      <c r="Q266" s="287"/>
      <c r="R266" s="287"/>
      <c r="S266" s="285"/>
      <c r="T266" s="65"/>
      <c r="U266" s="285"/>
      <c r="V266" s="287"/>
      <c r="W266" s="285"/>
      <c r="X266" s="287"/>
      <c r="Y266" s="285"/>
      <c r="Z266" s="287"/>
      <c r="AA266" s="285"/>
      <c r="AB266" s="287"/>
      <c r="AC266" s="285"/>
      <c r="AD266" s="287"/>
      <c r="AE266" s="65"/>
    </row>
    <row r="267">
      <c r="A267" s="114" t="s">
        <v>35</v>
      </c>
      <c r="B267" s="114" t="s">
        <v>1236</v>
      </c>
      <c r="C267" s="481" t="s">
        <v>480</v>
      </c>
      <c r="D267" s="390"/>
      <c r="E267" s="114" t="s">
        <v>35</v>
      </c>
      <c r="F267" s="186"/>
      <c r="G267" s="481" t="s">
        <v>1255</v>
      </c>
      <c r="H267" s="390"/>
      <c r="I267" s="114" t="s">
        <v>36</v>
      </c>
      <c r="J267" s="114" t="s">
        <v>1236</v>
      </c>
      <c r="K267" s="481" t="s">
        <v>630</v>
      </c>
      <c r="L267" s="390"/>
      <c r="M267" s="114" t="s">
        <v>36</v>
      </c>
      <c r="N267" s="186"/>
      <c r="O267" s="481" t="s">
        <v>154</v>
      </c>
      <c r="P267" s="65"/>
      <c r="Q267" s="287"/>
      <c r="R267" s="287"/>
      <c r="S267" s="285"/>
      <c r="T267" s="65"/>
      <c r="U267" s="285"/>
      <c r="V267" s="287"/>
      <c r="W267" s="285"/>
      <c r="X267" s="287"/>
      <c r="Y267" s="285"/>
      <c r="Z267" s="287"/>
      <c r="AA267" s="285"/>
      <c r="AB267" s="287"/>
      <c r="AC267" s="285"/>
      <c r="AD267" s="287"/>
      <c r="AE267" s="65"/>
    </row>
    <row r="268">
      <c r="A268" s="114" t="s">
        <v>35</v>
      </c>
      <c r="B268" s="186"/>
      <c r="C268" s="481" t="s">
        <v>486</v>
      </c>
      <c r="D268" s="390"/>
      <c r="E268" s="114" t="s">
        <v>35</v>
      </c>
      <c r="F268" s="186"/>
      <c r="G268" s="481" t="s">
        <v>466</v>
      </c>
      <c r="H268" s="390"/>
      <c r="I268" s="486" t="s">
        <v>36</v>
      </c>
      <c r="J268" s="486" t="s">
        <v>1236</v>
      </c>
      <c r="K268" s="488" t="s">
        <v>635</v>
      </c>
      <c r="L268" s="390"/>
      <c r="M268" s="114" t="s">
        <v>36</v>
      </c>
      <c r="N268" s="114" t="s">
        <v>1236</v>
      </c>
      <c r="O268" s="481" t="s">
        <v>534</v>
      </c>
      <c r="P268" s="65"/>
      <c r="Q268" s="287"/>
      <c r="R268" s="287"/>
      <c r="S268" s="285"/>
      <c r="T268" s="65"/>
      <c r="U268" s="285"/>
      <c r="V268" s="287"/>
      <c r="W268" s="285"/>
      <c r="X268" s="287"/>
      <c r="Y268" s="285"/>
      <c r="Z268" s="287"/>
      <c r="AA268" s="285"/>
      <c r="AB268" s="287"/>
      <c r="AC268" s="285"/>
      <c r="AD268" s="287"/>
      <c r="AE268" s="65"/>
    </row>
    <row r="269">
      <c r="A269" s="486" t="s">
        <v>35</v>
      </c>
      <c r="B269" s="487"/>
      <c r="C269" s="488" t="s">
        <v>490</v>
      </c>
      <c r="D269" s="390"/>
      <c r="E269" s="114" t="s">
        <v>35</v>
      </c>
      <c r="F269" s="114" t="s">
        <v>1236</v>
      </c>
      <c r="G269" s="481" t="s">
        <v>471</v>
      </c>
      <c r="H269" s="390"/>
      <c r="I269" s="472" t="s">
        <v>37</v>
      </c>
      <c r="J269" s="477"/>
      <c r="K269" s="473" t="s">
        <v>1235</v>
      </c>
      <c r="L269" s="390"/>
      <c r="M269" s="114" t="s">
        <v>36</v>
      </c>
      <c r="N269" s="114" t="s">
        <v>1236</v>
      </c>
      <c r="O269" s="481" t="s">
        <v>537</v>
      </c>
      <c r="P269" s="65"/>
      <c r="Q269" s="287"/>
      <c r="R269" s="287"/>
      <c r="S269" s="285"/>
      <c r="T269" s="65"/>
      <c r="U269" s="285"/>
      <c r="V269" s="287"/>
      <c r="W269" s="285"/>
      <c r="X269" s="287"/>
      <c r="Y269" s="285"/>
      <c r="Z269" s="287"/>
      <c r="AA269" s="285"/>
      <c r="AB269" s="287"/>
      <c r="AC269" s="285"/>
      <c r="AD269" s="287"/>
      <c r="AE269" s="65"/>
    </row>
    <row r="270">
      <c r="A270" s="472" t="s">
        <v>36</v>
      </c>
      <c r="B270" s="477"/>
      <c r="C270" s="473" t="s">
        <v>1235</v>
      </c>
      <c r="D270" s="390"/>
      <c r="E270" s="114" t="s">
        <v>35</v>
      </c>
      <c r="F270" s="186"/>
      <c r="G270" s="481" t="s">
        <v>474</v>
      </c>
      <c r="H270" s="390"/>
      <c r="I270" s="114" t="s">
        <v>37</v>
      </c>
      <c r="J270" s="114" t="s">
        <v>1236</v>
      </c>
      <c r="K270" s="481" t="s">
        <v>672</v>
      </c>
      <c r="L270" s="390"/>
      <c r="M270" s="114" t="s">
        <v>36</v>
      </c>
      <c r="N270" s="186"/>
      <c r="O270" s="481" t="s">
        <v>545</v>
      </c>
      <c r="P270" s="65"/>
      <c r="Q270" s="287"/>
      <c r="R270" s="287"/>
      <c r="S270" s="285"/>
      <c r="T270" s="65"/>
      <c r="U270" s="285"/>
      <c r="V270" s="287"/>
      <c r="W270" s="285"/>
      <c r="X270" s="287"/>
      <c r="Y270" s="285"/>
      <c r="Z270" s="287"/>
      <c r="AA270" s="285"/>
      <c r="AB270" s="287"/>
      <c r="AC270" s="285"/>
      <c r="AD270" s="287"/>
      <c r="AE270" s="65"/>
    </row>
    <row r="271">
      <c r="A271" s="114" t="s">
        <v>36</v>
      </c>
      <c r="B271" s="186"/>
      <c r="C271" s="481" t="s">
        <v>493</v>
      </c>
      <c r="D271" s="390"/>
      <c r="E271" s="114" t="s">
        <v>35</v>
      </c>
      <c r="F271" s="186"/>
      <c r="G271" s="481" t="s">
        <v>486</v>
      </c>
      <c r="H271" s="390"/>
      <c r="I271" s="114" t="s">
        <v>37</v>
      </c>
      <c r="J271" s="186"/>
      <c r="K271" s="481" t="s">
        <v>1278</v>
      </c>
      <c r="L271" s="390"/>
      <c r="M271" s="114" t="s">
        <v>36</v>
      </c>
      <c r="N271" s="114" t="s">
        <v>1236</v>
      </c>
      <c r="O271" s="481" t="s">
        <v>547</v>
      </c>
      <c r="P271" s="65"/>
      <c r="Q271" s="287"/>
      <c r="R271" s="287"/>
      <c r="S271" s="285"/>
      <c r="T271" s="65"/>
      <c r="U271" s="285"/>
      <c r="V271" s="287"/>
      <c r="W271" s="285"/>
      <c r="X271" s="287"/>
      <c r="Y271" s="285"/>
      <c r="Z271" s="287"/>
      <c r="AA271" s="285"/>
      <c r="AB271" s="287"/>
      <c r="AC271" s="285"/>
      <c r="AD271" s="287"/>
      <c r="AE271" s="65"/>
    </row>
    <row r="272">
      <c r="A272" s="114" t="s">
        <v>36</v>
      </c>
      <c r="B272" s="186"/>
      <c r="C272" s="481" t="s">
        <v>499</v>
      </c>
      <c r="D272" s="390"/>
      <c r="E272" s="486" t="s">
        <v>35</v>
      </c>
      <c r="F272" s="486" t="s">
        <v>1236</v>
      </c>
      <c r="G272" s="488" t="s">
        <v>1247</v>
      </c>
      <c r="H272" s="390"/>
      <c r="I272" s="114" t="s">
        <v>37</v>
      </c>
      <c r="J272" s="186"/>
      <c r="K272" s="481" t="s">
        <v>680</v>
      </c>
      <c r="L272" s="390"/>
      <c r="M272" s="114" t="s">
        <v>36</v>
      </c>
      <c r="N272" s="114" t="s">
        <v>1236</v>
      </c>
      <c r="O272" s="481" t="s">
        <v>551</v>
      </c>
      <c r="P272" s="65"/>
      <c r="Q272" s="287"/>
      <c r="R272" s="287"/>
      <c r="S272" s="285"/>
      <c r="T272" s="65"/>
      <c r="U272" s="285"/>
      <c r="V272" s="287"/>
      <c r="W272" s="285"/>
      <c r="X272" s="287"/>
      <c r="Y272" s="285"/>
      <c r="Z272" s="287"/>
      <c r="AA272" s="285"/>
      <c r="AB272" s="287"/>
      <c r="AC272" s="285"/>
      <c r="AD272" s="287"/>
      <c r="AE272" s="65"/>
    </row>
    <row r="273">
      <c r="A273" s="114" t="s">
        <v>36</v>
      </c>
      <c r="B273" s="186"/>
      <c r="C273" s="481" t="s">
        <v>513</v>
      </c>
      <c r="D273" s="390"/>
      <c r="E273" s="472" t="s">
        <v>36</v>
      </c>
      <c r="F273" s="477"/>
      <c r="G273" s="473" t="s">
        <v>1235</v>
      </c>
      <c r="H273" s="390"/>
      <c r="I273" s="114" t="s">
        <v>37</v>
      </c>
      <c r="J273" s="114" t="s">
        <v>1236</v>
      </c>
      <c r="K273" s="481" t="s">
        <v>1254</v>
      </c>
      <c r="L273" s="390"/>
      <c r="M273" s="114" t="s">
        <v>36</v>
      </c>
      <c r="N273" s="114" t="s">
        <v>1236</v>
      </c>
      <c r="O273" s="481" t="s">
        <v>559</v>
      </c>
      <c r="P273" s="65"/>
      <c r="Q273" s="287"/>
      <c r="R273" s="287"/>
      <c r="S273" s="285"/>
      <c r="T273" s="65"/>
      <c r="U273" s="285"/>
      <c r="V273" s="287"/>
      <c r="W273" s="285"/>
      <c r="X273" s="287"/>
      <c r="Y273" s="285"/>
      <c r="Z273" s="287"/>
      <c r="AA273" s="285"/>
      <c r="AB273" s="287"/>
      <c r="AC273" s="285"/>
      <c r="AD273" s="287"/>
      <c r="AE273" s="65"/>
    </row>
    <row r="274">
      <c r="A274" s="114" t="s">
        <v>36</v>
      </c>
      <c r="B274" s="114" t="s">
        <v>1236</v>
      </c>
      <c r="C274" s="481" t="s">
        <v>521</v>
      </c>
      <c r="D274" s="390"/>
      <c r="E274" s="114" t="s">
        <v>36</v>
      </c>
      <c r="F274" s="114" t="s">
        <v>1236</v>
      </c>
      <c r="G274" s="481" t="s">
        <v>497</v>
      </c>
      <c r="H274" s="390"/>
      <c r="I274" s="114" t="s">
        <v>37</v>
      </c>
      <c r="J274" s="114" t="s">
        <v>1236</v>
      </c>
      <c r="K274" s="481" t="s">
        <v>1279</v>
      </c>
      <c r="L274" s="390"/>
      <c r="M274" s="114" t="s">
        <v>36</v>
      </c>
      <c r="N274" s="114" t="s">
        <v>1236</v>
      </c>
      <c r="O274" s="481" t="s">
        <v>563</v>
      </c>
      <c r="P274" s="65"/>
      <c r="Q274" s="287"/>
      <c r="R274" s="287"/>
      <c r="S274" s="285"/>
      <c r="T274" s="65"/>
      <c r="U274" s="285"/>
      <c r="V274" s="287"/>
      <c r="W274" s="285"/>
      <c r="X274" s="287"/>
      <c r="Y274" s="285"/>
      <c r="Z274" s="287"/>
      <c r="AA274" s="285"/>
      <c r="AB274" s="287"/>
      <c r="AC274" s="285"/>
      <c r="AD274" s="287"/>
      <c r="AE274" s="65"/>
    </row>
    <row r="275">
      <c r="A275" s="114" t="s">
        <v>36</v>
      </c>
      <c r="B275" s="114" t="s">
        <v>1236</v>
      </c>
      <c r="C275" s="481" t="s">
        <v>1249</v>
      </c>
      <c r="D275" s="390"/>
      <c r="E275" s="114" t="s">
        <v>36</v>
      </c>
      <c r="F275" s="186"/>
      <c r="G275" s="481" t="s">
        <v>513</v>
      </c>
      <c r="H275" s="390"/>
      <c r="I275" s="114" t="s">
        <v>37</v>
      </c>
      <c r="J275" s="186"/>
      <c r="K275" s="481" t="s">
        <v>730</v>
      </c>
      <c r="L275" s="390"/>
      <c r="M275" s="114" t="s">
        <v>36</v>
      </c>
      <c r="N275" s="114" t="s">
        <v>1236</v>
      </c>
      <c r="O275" s="481" t="s">
        <v>567</v>
      </c>
      <c r="P275" s="65"/>
      <c r="Q275" s="287"/>
      <c r="R275" s="287"/>
      <c r="S275" s="285"/>
      <c r="T275" s="65"/>
      <c r="U275" s="285"/>
      <c r="V275" s="287"/>
      <c r="W275" s="285"/>
      <c r="X275" s="287"/>
      <c r="Y275" s="285"/>
      <c r="Z275" s="287"/>
      <c r="AA275" s="285"/>
      <c r="AB275" s="287"/>
      <c r="AC275" s="285"/>
      <c r="AD275" s="287"/>
      <c r="AE275" s="65"/>
    </row>
    <row r="276">
      <c r="A276" s="114" t="s">
        <v>36</v>
      </c>
      <c r="B276" s="114" t="s">
        <v>1236</v>
      </c>
      <c r="C276" s="481" t="s">
        <v>1250</v>
      </c>
      <c r="D276" s="390"/>
      <c r="E276" s="114" t="s">
        <v>36</v>
      </c>
      <c r="F276" s="114" t="s">
        <v>1236</v>
      </c>
      <c r="G276" s="481" t="s">
        <v>516</v>
      </c>
      <c r="H276" s="390"/>
      <c r="I276" s="114" t="s">
        <v>37</v>
      </c>
      <c r="J276" s="186"/>
      <c r="K276" s="481" t="s">
        <v>732</v>
      </c>
      <c r="L276" s="390"/>
      <c r="M276" s="114" t="s">
        <v>36</v>
      </c>
      <c r="N276" s="186"/>
      <c r="O276" s="481" t="s">
        <v>576</v>
      </c>
      <c r="P276" s="65"/>
      <c r="Q276" s="287"/>
      <c r="R276" s="287"/>
      <c r="S276" s="285"/>
      <c r="T276" s="65"/>
      <c r="U276" s="285"/>
      <c r="V276" s="287"/>
      <c r="W276" s="285"/>
      <c r="X276" s="287"/>
      <c r="Y276" s="285"/>
      <c r="Z276" s="287"/>
      <c r="AA276" s="285"/>
      <c r="AB276" s="287"/>
      <c r="AC276" s="285"/>
      <c r="AD276" s="287"/>
      <c r="AE276" s="65"/>
    </row>
    <row r="277">
      <c r="A277" s="114" t="s">
        <v>36</v>
      </c>
      <c r="B277" s="114" t="s">
        <v>1236</v>
      </c>
      <c r="C277" s="481" t="s">
        <v>531</v>
      </c>
      <c r="D277" s="390"/>
      <c r="E277" s="114" t="s">
        <v>36</v>
      </c>
      <c r="F277" s="114" t="s">
        <v>1236</v>
      </c>
      <c r="G277" s="481" t="s">
        <v>1249</v>
      </c>
      <c r="H277" s="390"/>
      <c r="I277" s="114" t="s">
        <v>37</v>
      </c>
      <c r="J277" s="186"/>
      <c r="K277" s="481" t="s">
        <v>737</v>
      </c>
      <c r="L277" s="390"/>
      <c r="M277" s="114" t="s">
        <v>36</v>
      </c>
      <c r="N277" s="186"/>
      <c r="O277" s="481" t="s">
        <v>581</v>
      </c>
      <c r="P277" s="65"/>
      <c r="Q277" s="287"/>
      <c r="R277" s="287"/>
      <c r="S277" s="285"/>
      <c r="T277" s="65"/>
      <c r="U277" s="285"/>
      <c r="V277" s="287"/>
      <c r="W277" s="285"/>
      <c r="X277" s="287"/>
      <c r="Y277" s="285"/>
      <c r="Z277" s="287"/>
      <c r="AA277" s="285"/>
      <c r="AB277" s="287"/>
      <c r="AC277" s="285"/>
      <c r="AD277" s="287"/>
      <c r="AE277" s="65"/>
    </row>
    <row r="278">
      <c r="A278" s="114" t="s">
        <v>36</v>
      </c>
      <c r="B278" s="114" t="s">
        <v>1236</v>
      </c>
      <c r="C278" s="481" t="s">
        <v>534</v>
      </c>
      <c r="D278" s="390"/>
      <c r="E278" s="114" t="s">
        <v>36</v>
      </c>
      <c r="F278" s="114" t="s">
        <v>1236</v>
      </c>
      <c r="G278" s="481" t="s">
        <v>1250</v>
      </c>
      <c r="H278" s="390"/>
      <c r="I278" s="114" t="s">
        <v>37</v>
      </c>
      <c r="J278" s="114" t="s">
        <v>1236</v>
      </c>
      <c r="K278" s="481" t="s">
        <v>739</v>
      </c>
      <c r="L278" s="390"/>
      <c r="M278" s="114" t="s">
        <v>36</v>
      </c>
      <c r="N278" s="114" t="s">
        <v>1236</v>
      </c>
      <c r="O278" s="481" t="s">
        <v>584</v>
      </c>
      <c r="P278" s="65"/>
      <c r="Q278" s="287"/>
      <c r="R278" s="287"/>
      <c r="S278" s="285"/>
      <c r="T278" s="65"/>
      <c r="U278" s="285"/>
      <c r="V278" s="287"/>
      <c r="W278" s="285"/>
      <c r="X278" s="287"/>
      <c r="Y278" s="285"/>
      <c r="Z278" s="287"/>
      <c r="AA278" s="285"/>
      <c r="AB278" s="287"/>
      <c r="AC278" s="285"/>
      <c r="AD278" s="287"/>
      <c r="AE278" s="65"/>
    </row>
    <row r="279">
      <c r="A279" s="114" t="s">
        <v>36</v>
      </c>
      <c r="B279" s="114" t="s">
        <v>1236</v>
      </c>
      <c r="C279" s="481" t="s">
        <v>537</v>
      </c>
      <c r="D279" s="390"/>
      <c r="E279" s="114" t="s">
        <v>36</v>
      </c>
      <c r="F279" s="114" t="s">
        <v>1236</v>
      </c>
      <c r="G279" s="481" t="s">
        <v>526</v>
      </c>
      <c r="H279" s="390"/>
      <c r="I279" s="114" t="s">
        <v>37</v>
      </c>
      <c r="J279" s="186"/>
      <c r="K279" s="481" t="s">
        <v>743</v>
      </c>
      <c r="L279" s="390"/>
      <c r="M279" s="114" t="s">
        <v>36</v>
      </c>
      <c r="N279" s="114" t="s">
        <v>1236</v>
      </c>
      <c r="O279" s="481" t="s">
        <v>601</v>
      </c>
      <c r="P279" s="65"/>
      <c r="Q279" s="287"/>
      <c r="R279" s="287"/>
      <c r="S279" s="285"/>
      <c r="T279" s="65"/>
      <c r="U279" s="285"/>
      <c r="V279" s="287"/>
      <c r="W279" s="285"/>
      <c r="X279" s="287"/>
      <c r="Y279" s="285"/>
      <c r="Z279" s="287"/>
      <c r="AA279" s="285"/>
      <c r="AB279" s="287"/>
      <c r="AC279" s="285"/>
      <c r="AD279" s="287"/>
      <c r="AE279" s="65"/>
    </row>
    <row r="280">
      <c r="A280" s="114" t="s">
        <v>36</v>
      </c>
      <c r="B280" s="186"/>
      <c r="C280" s="481" t="s">
        <v>540</v>
      </c>
      <c r="D280" s="390"/>
      <c r="E280" s="114" t="s">
        <v>36</v>
      </c>
      <c r="F280" s="186"/>
      <c r="G280" s="481" t="s">
        <v>154</v>
      </c>
      <c r="H280" s="390"/>
      <c r="I280" s="114" t="s">
        <v>37</v>
      </c>
      <c r="J280" s="186"/>
      <c r="K280" s="481" t="s">
        <v>759</v>
      </c>
      <c r="L280" s="390"/>
      <c r="M280" s="114" t="s">
        <v>36</v>
      </c>
      <c r="N280" s="114" t="s">
        <v>1236</v>
      </c>
      <c r="O280" s="481" t="s">
        <v>608</v>
      </c>
      <c r="P280" s="65"/>
      <c r="Q280" s="287"/>
      <c r="R280" s="287"/>
      <c r="S280" s="285"/>
      <c r="T280" s="65"/>
      <c r="U280" s="285"/>
      <c r="V280" s="287"/>
      <c r="W280" s="285"/>
      <c r="X280" s="287"/>
      <c r="Y280" s="285"/>
      <c r="Z280" s="287"/>
      <c r="AA280" s="285"/>
      <c r="AB280" s="287"/>
      <c r="AC280" s="285"/>
      <c r="AD280" s="287"/>
      <c r="AE280" s="65"/>
    </row>
    <row r="281">
      <c r="A281" s="114" t="s">
        <v>36</v>
      </c>
      <c r="B281" s="114" t="s">
        <v>1236</v>
      </c>
      <c r="C281" s="481" t="s">
        <v>563</v>
      </c>
      <c r="D281" s="390"/>
      <c r="E281" s="114" t="s">
        <v>36</v>
      </c>
      <c r="F281" s="114" t="s">
        <v>1236</v>
      </c>
      <c r="G281" s="481" t="s">
        <v>531</v>
      </c>
      <c r="H281" s="390"/>
      <c r="I281" s="114" t="s">
        <v>37</v>
      </c>
      <c r="J281" s="186"/>
      <c r="K281" s="481" t="s">
        <v>775</v>
      </c>
      <c r="L281" s="390"/>
      <c r="M281" s="114" t="s">
        <v>36</v>
      </c>
      <c r="N281" s="186"/>
      <c r="O281" s="481" t="s">
        <v>614</v>
      </c>
      <c r="P281" s="65"/>
      <c r="Q281" s="287"/>
      <c r="R281" s="287"/>
      <c r="S281" s="285"/>
      <c r="T281" s="65"/>
      <c r="U281" s="285"/>
      <c r="V281" s="287"/>
      <c r="W281" s="285"/>
      <c r="X281" s="287"/>
      <c r="Y281" s="285"/>
      <c r="Z281" s="287"/>
      <c r="AA281" s="285"/>
      <c r="AB281" s="287"/>
      <c r="AC281" s="285"/>
      <c r="AD281" s="287"/>
      <c r="AE281" s="65"/>
    </row>
    <row r="282">
      <c r="A282" s="114" t="s">
        <v>36</v>
      </c>
      <c r="B282" s="114" t="s">
        <v>1236</v>
      </c>
      <c r="C282" s="481" t="s">
        <v>567</v>
      </c>
      <c r="D282" s="390"/>
      <c r="E282" s="114" t="s">
        <v>36</v>
      </c>
      <c r="F282" s="114" t="s">
        <v>1236</v>
      </c>
      <c r="G282" s="481" t="s">
        <v>534</v>
      </c>
      <c r="H282" s="390"/>
      <c r="I282" s="114" t="s">
        <v>37</v>
      </c>
      <c r="J282" s="186"/>
      <c r="K282" s="481" t="s">
        <v>778</v>
      </c>
      <c r="L282" s="390"/>
      <c r="M282" s="486" t="s">
        <v>36</v>
      </c>
      <c r="N282" s="486" t="s">
        <v>1236</v>
      </c>
      <c r="O282" s="488" t="s">
        <v>635</v>
      </c>
      <c r="P282" s="65"/>
      <c r="Q282" s="287"/>
      <c r="R282" s="287"/>
      <c r="S282" s="285"/>
      <c r="T282" s="65"/>
      <c r="U282" s="285"/>
      <c r="V282" s="287"/>
      <c r="W282" s="285"/>
      <c r="X282" s="287"/>
      <c r="Y282" s="285"/>
      <c r="Z282" s="287"/>
      <c r="AA282" s="285"/>
      <c r="AB282" s="287"/>
      <c r="AC282" s="285"/>
      <c r="AD282" s="287"/>
      <c r="AE282" s="65"/>
    </row>
    <row r="283">
      <c r="A283" s="114" t="s">
        <v>36</v>
      </c>
      <c r="B283" s="114" t="s">
        <v>1236</v>
      </c>
      <c r="C283" s="481" t="s">
        <v>571</v>
      </c>
      <c r="D283" s="390"/>
      <c r="E283" s="114" t="s">
        <v>36</v>
      </c>
      <c r="F283" s="114" t="s">
        <v>1236</v>
      </c>
      <c r="G283" s="481" t="s">
        <v>537</v>
      </c>
      <c r="H283" s="390"/>
      <c r="I283" s="486" t="s">
        <v>37</v>
      </c>
      <c r="J283" s="486" t="s">
        <v>1236</v>
      </c>
      <c r="K283" s="488" t="s">
        <v>781</v>
      </c>
      <c r="L283" s="390"/>
      <c r="M283" s="472" t="s">
        <v>37</v>
      </c>
      <c r="N283" s="472"/>
      <c r="O283" s="473" t="s">
        <v>1235</v>
      </c>
      <c r="P283" s="65"/>
      <c r="Q283" s="287"/>
      <c r="R283" s="287"/>
      <c r="S283" s="285"/>
      <c r="T283" s="65"/>
      <c r="U283" s="285"/>
      <c r="V283" s="287"/>
      <c r="W283" s="285"/>
      <c r="X283" s="287"/>
      <c r="Y283" s="285"/>
      <c r="Z283" s="287"/>
      <c r="AA283" s="285"/>
      <c r="AB283" s="287"/>
      <c r="AC283" s="285"/>
      <c r="AD283" s="287"/>
      <c r="AE283" s="65"/>
    </row>
    <row r="284">
      <c r="A284" s="114" t="s">
        <v>36</v>
      </c>
      <c r="B284" s="186"/>
      <c r="C284" s="481" t="s">
        <v>574</v>
      </c>
      <c r="D284" s="390"/>
      <c r="E284" s="114" t="s">
        <v>36</v>
      </c>
      <c r="F284" s="114" t="s">
        <v>1236</v>
      </c>
      <c r="G284" s="481" t="s">
        <v>547</v>
      </c>
      <c r="H284" s="390"/>
      <c r="I284" s="472" t="s">
        <v>38</v>
      </c>
      <c r="J284" s="477"/>
      <c r="K284" s="473" t="s">
        <v>1235</v>
      </c>
      <c r="L284" s="390"/>
      <c r="M284" s="114" t="s">
        <v>37</v>
      </c>
      <c r="N284" s="114" t="s">
        <v>1236</v>
      </c>
      <c r="O284" s="481" t="s">
        <v>1251</v>
      </c>
      <c r="P284" s="65"/>
      <c r="Q284" s="287"/>
      <c r="R284" s="287"/>
      <c r="S284" s="285"/>
      <c r="T284" s="65"/>
      <c r="U284" s="285"/>
      <c r="V284" s="287"/>
      <c r="W284" s="285"/>
      <c r="X284" s="287"/>
      <c r="Y284" s="285"/>
      <c r="Z284" s="287"/>
      <c r="AA284" s="285"/>
      <c r="AB284" s="287"/>
      <c r="AC284" s="285"/>
      <c r="AD284" s="287"/>
      <c r="AE284" s="65"/>
    </row>
    <row r="285">
      <c r="A285" s="114" t="s">
        <v>36</v>
      </c>
      <c r="B285" s="186"/>
      <c r="C285" s="481" t="s">
        <v>576</v>
      </c>
      <c r="D285" s="390"/>
      <c r="E285" s="114" t="s">
        <v>36</v>
      </c>
      <c r="F285" s="114" t="s">
        <v>1236</v>
      </c>
      <c r="G285" s="481" t="s">
        <v>551</v>
      </c>
      <c r="H285" s="390"/>
      <c r="I285" s="114" t="s">
        <v>38</v>
      </c>
      <c r="J285" s="114" t="s">
        <v>1236</v>
      </c>
      <c r="K285" s="481" t="s">
        <v>803</v>
      </c>
      <c r="L285" s="390"/>
      <c r="M285" s="114" t="s">
        <v>37</v>
      </c>
      <c r="N285" s="114" t="s">
        <v>1236</v>
      </c>
      <c r="O285" s="481" t="s">
        <v>665</v>
      </c>
      <c r="P285" s="65"/>
      <c r="Q285" s="287"/>
      <c r="R285" s="287"/>
      <c r="S285" s="285"/>
      <c r="T285" s="65"/>
      <c r="U285" s="285"/>
      <c r="V285" s="287"/>
      <c r="W285" s="285"/>
      <c r="X285" s="287"/>
      <c r="Y285" s="285"/>
      <c r="Z285" s="287"/>
      <c r="AA285" s="285"/>
      <c r="AB285" s="287"/>
      <c r="AC285" s="285"/>
      <c r="AD285" s="287"/>
      <c r="AE285" s="65"/>
    </row>
    <row r="286">
      <c r="A286" s="114" t="s">
        <v>36</v>
      </c>
      <c r="B286" s="186"/>
      <c r="C286" s="481" t="s">
        <v>581</v>
      </c>
      <c r="D286" s="390"/>
      <c r="E286" s="114" t="s">
        <v>36</v>
      </c>
      <c r="F286" s="114" t="s">
        <v>1236</v>
      </c>
      <c r="G286" s="481" t="s">
        <v>559</v>
      </c>
      <c r="H286" s="390"/>
      <c r="I286" s="114" t="s">
        <v>38</v>
      </c>
      <c r="J286" s="114" t="s">
        <v>1236</v>
      </c>
      <c r="K286" s="481" t="s">
        <v>817</v>
      </c>
      <c r="L286" s="390"/>
      <c r="M286" s="114" t="s">
        <v>37</v>
      </c>
      <c r="N286" s="114" t="s">
        <v>1236</v>
      </c>
      <c r="O286" s="481" t="s">
        <v>672</v>
      </c>
      <c r="P286" s="65"/>
      <c r="Q286" s="287"/>
      <c r="R286" s="287"/>
      <c r="S286" s="285"/>
      <c r="T286" s="65"/>
      <c r="U286" s="285"/>
      <c r="V286" s="287"/>
      <c r="W286" s="285"/>
      <c r="X286" s="287"/>
      <c r="Y286" s="285"/>
      <c r="Z286" s="287"/>
      <c r="AA286" s="285"/>
      <c r="AB286" s="287"/>
      <c r="AC286" s="285"/>
      <c r="AD286" s="287"/>
      <c r="AE286" s="65"/>
    </row>
    <row r="287">
      <c r="A287" s="114" t="s">
        <v>36</v>
      </c>
      <c r="B287" s="114" t="s">
        <v>1236</v>
      </c>
      <c r="C287" s="481" t="s">
        <v>584</v>
      </c>
      <c r="D287" s="390"/>
      <c r="E287" s="114" t="s">
        <v>36</v>
      </c>
      <c r="F287" s="114" t="s">
        <v>1236</v>
      </c>
      <c r="G287" s="481" t="s">
        <v>567</v>
      </c>
      <c r="H287" s="390"/>
      <c r="I287" s="114" t="s">
        <v>38</v>
      </c>
      <c r="J287" s="186"/>
      <c r="K287" s="481" t="s">
        <v>828</v>
      </c>
      <c r="L287" s="390"/>
      <c r="M287" s="114" t="s">
        <v>37</v>
      </c>
      <c r="N287" s="186"/>
      <c r="O287" s="481" t="s">
        <v>680</v>
      </c>
      <c r="P287" s="65"/>
      <c r="Q287" s="287"/>
      <c r="R287" s="287"/>
      <c r="S287" s="285"/>
      <c r="T287" s="65"/>
      <c r="U287" s="285"/>
      <c r="V287" s="287"/>
      <c r="W287" s="285"/>
      <c r="X287" s="287"/>
      <c r="Y287" s="285"/>
      <c r="Z287" s="287"/>
      <c r="AA287" s="285"/>
      <c r="AB287" s="287"/>
      <c r="AC287" s="285"/>
      <c r="AD287" s="287"/>
      <c r="AE287" s="65"/>
    </row>
    <row r="288">
      <c r="A288" s="114" t="s">
        <v>36</v>
      </c>
      <c r="B288" s="186"/>
      <c r="C288" s="481" t="s">
        <v>587</v>
      </c>
      <c r="D288" s="390"/>
      <c r="E288" s="114" t="s">
        <v>36</v>
      </c>
      <c r="F288" s="114" t="s">
        <v>1236</v>
      </c>
      <c r="G288" s="481" t="s">
        <v>571</v>
      </c>
      <c r="H288" s="390"/>
      <c r="I288" s="114" t="s">
        <v>38</v>
      </c>
      <c r="J288" s="114" t="s">
        <v>1236</v>
      </c>
      <c r="K288" s="481" t="s">
        <v>1280</v>
      </c>
      <c r="L288" s="390"/>
      <c r="M288" s="114" t="s">
        <v>37</v>
      </c>
      <c r="N288" s="114"/>
      <c r="O288" s="481" t="s">
        <v>682</v>
      </c>
      <c r="P288" s="65"/>
      <c r="Q288" s="287"/>
      <c r="R288" s="287"/>
      <c r="S288" s="285"/>
      <c r="T288" s="65"/>
      <c r="U288" s="285"/>
      <c r="V288" s="287"/>
      <c r="W288" s="285"/>
      <c r="X288" s="287"/>
      <c r="Y288" s="285"/>
      <c r="Z288" s="287"/>
      <c r="AA288" s="285"/>
      <c r="AB288" s="287"/>
      <c r="AC288" s="285"/>
      <c r="AD288" s="287"/>
      <c r="AE288" s="65"/>
    </row>
    <row r="289">
      <c r="A289" s="114" t="s">
        <v>36</v>
      </c>
      <c r="B289" s="186"/>
      <c r="C289" s="481" t="s">
        <v>597</v>
      </c>
      <c r="D289" s="390"/>
      <c r="E289" s="114" t="s">
        <v>36</v>
      </c>
      <c r="F289" s="186"/>
      <c r="G289" s="481" t="s">
        <v>574</v>
      </c>
      <c r="H289" s="390"/>
      <c r="I289" s="114" t="s">
        <v>38</v>
      </c>
      <c r="J289" s="114" t="s">
        <v>1236</v>
      </c>
      <c r="K289" s="481" t="s">
        <v>846</v>
      </c>
      <c r="L289" s="390"/>
      <c r="M289" s="114" t="s">
        <v>37</v>
      </c>
      <c r="N289" s="114" t="s">
        <v>1236</v>
      </c>
      <c r="O289" s="481" t="s">
        <v>1254</v>
      </c>
      <c r="P289" s="65"/>
      <c r="Q289" s="287"/>
      <c r="R289" s="287"/>
      <c r="S289" s="285"/>
      <c r="T289" s="65"/>
      <c r="U289" s="285"/>
      <c r="V289" s="287"/>
      <c r="W289" s="285"/>
      <c r="X289" s="287"/>
      <c r="Y289" s="285"/>
      <c r="Z289" s="287"/>
      <c r="AA289" s="285"/>
      <c r="AB289" s="287"/>
      <c r="AC289" s="285"/>
      <c r="AD289" s="287"/>
      <c r="AE289" s="65"/>
    </row>
    <row r="290">
      <c r="A290" s="114" t="s">
        <v>36</v>
      </c>
      <c r="B290" s="114" t="s">
        <v>1236</v>
      </c>
      <c r="C290" s="481" t="s">
        <v>1269</v>
      </c>
      <c r="D290" s="390"/>
      <c r="E290" s="114" t="s">
        <v>36</v>
      </c>
      <c r="F290" s="114" t="s">
        <v>1236</v>
      </c>
      <c r="G290" s="481" t="s">
        <v>578</v>
      </c>
      <c r="H290" s="390"/>
      <c r="I290" s="486" t="s">
        <v>38</v>
      </c>
      <c r="J290" s="486" t="s">
        <v>1236</v>
      </c>
      <c r="K290" s="488" t="s">
        <v>867</v>
      </c>
      <c r="L290" s="390"/>
      <c r="M290" s="114" t="s">
        <v>37</v>
      </c>
      <c r="N290" s="186"/>
      <c r="O290" s="481" t="s">
        <v>1263</v>
      </c>
      <c r="P290" s="65"/>
      <c r="Q290" s="287"/>
      <c r="R290" s="287"/>
      <c r="S290" s="285"/>
      <c r="T290" s="65"/>
      <c r="U290" s="285"/>
      <c r="V290" s="287"/>
      <c r="W290" s="285"/>
      <c r="X290" s="287"/>
      <c r="Y290" s="285"/>
      <c r="Z290" s="287"/>
      <c r="AA290" s="285"/>
      <c r="AB290" s="287"/>
      <c r="AC290" s="285"/>
      <c r="AD290" s="287"/>
      <c r="AE290" s="65"/>
    </row>
    <row r="291">
      <c r="A291" s="114" t="s">
        <v>36</v>
      </c>
      <c r="B291" s="186"/>
      <c r="C291" s="481" t="s">
        <v>624</v>
      </c>
      <c r="D291" s="390"/>
      <c r="E291" s="114" t="s">
        <v>36</v>
      </c>
      <c r="F291" s="114" t="s">
        <v>1236</v>
      </c>
      <c r="G291" s="481" t="s">
        <v>590</v>
      </c>
      <c r="H291" s="390"/>
      <c r="I291" s="472" t="s">
        <v>39</v>
      </c>
      <c r="J291" s="477"/>
      <c r="K291" s="473" t="s">
        <v>1235</v>
      </c>
      <c r="L291" s="390"/>
      <c r="M291" s="114" t="s">
        <v>37</v>
      </c>
      <c r="N291" s="186"/>
      <c r="O291" s="481" t="s">
        <v>730</v>
      </c>
      <c r="P291" s="65"/>
      <c r="Q291" s="287"/>
      <c r="R291" s="287"/>
      <c r="S291" s="285"/>
      <c r="T291" s="65"/>
      <c r="U291" s="285"/>
      <c r="V291" s="287"/>
      <c r="W291" s="285"/>
      <c r="X291" s="287"/>
      <c r="Y291" s="285"/>
      <c r="Z291" s="287"/>
      <c r="AA291" s="285"/>
      <c r="AB291" s="287"/>
      <c r="AC291" s="285"/>
      <c r="AD291" s="287"/>
      <c r="AE291" s="65"/>
    </row>
    <row r="292">
      <c r="A292" s="114" t="s">
        <v>36</v>
      </c>
      <c r="B292" s="186"/>
      <c r="C292" s="481" t="s">
        <v>627</v>
      </c>
      <c r="D292" s="390"/>
      <c r="E292" s="114" t="s">
        <v>36</v>
      </c>
      <c r="F292" s="186"/>
      <c r="G292" s="481" t="s">
        <v>597</v>
      </c>
      <c r="H292" s="390"/>
      <c r="I292" s="114" t="s">
        <v>39</v>
      </c>
      <c r="J292" s="186"/>
      <c r="K292" s="481" t="s">
        <v>893</v>
      </c>
      <c r="L292" s="390"/>
      <c r="M292" s="114" t="s">
        <v>37</v>
      </c>
      <c r="N292" s="114"/>
      <c r="O292" s="481" t="s">
        <v>737</v>
      </c>
      <c r="P292" s="65"/>
      <c r="Q292" s="287"/>
      <c r="R292" s="287"/>
      <c r="S292" s="285"/>
      <c r="T292" s="65"/>
      <c r="U292" s="285"/>
      <c r="V292" s="287"/>
      <c r="W292" s="285"/>
      <c r="X292" s="287"/>
      <c r="Y292" s="285"/>
      <c r="Z292" s="287"/>
      <c r="AA292" s="285"/>
      <c r="AB292" s="287"/>
      <c r="AC292" s="285"/>
      <c r="AD292" s="287"/>
      <c r="AE292" s="65"/>
    </row>
    <row r="293">
      <c r="A293" s="114" t="s">
        <v>36</v>
      </c>
      <c r="B293" s="114" t="s">
        <v>1236</v>
      </c>
      <c r="C293" s="481" t="s">
        <v>630</v>
      </c>
      <c r="D293" s="390"/>
      <c r="E293" s="114" t="s">
        <v>36</v>
      </c>
      <c r="F293" s="186"/>
      <c r="G293" s="481" t="s">
        <v>599</v>
      </c>
      <c r="H293" s="390"/>
      <c r="I293" s="114" t="s">
        <v>39</v>
      </c>
      <c r="J293" s="186"/>
      <c r="K293" s="481" t="s">
        <v>1281</v>
      </c>
      <c r="L293" s="390"/>
      <c r="M293" s="114" t="s">
        <v>37</v>
      </c>
      <c r="N293" s="114" t="s">
        <v>1236</v>
      </c>
      <c r="O293" s="481" t="s">
        <v>739</v>
      </c>
      <c r="P293" s="65"/>
      <c r="Q293" s="287"/>
      <c r="R293" s="287"/>
      <c r="S293" s="285"/>
      <c r="T293" s="65"/>
      <c r="U293" s="285"/>
      <c r="V293" s="287"/>
      <c r="W293" s="285"/>
      <c r="X293" s="287"/>
      <c r="Y293" s="285"/>
      <c r="Z293" s="287"/>
      <c r="AA293" s="285"/>
      <c r="AB293" s="287"/>
      <c r="AC293" s="285"/>
      <c r="AD293" s="287"/>
      <c r="AE293" s="65"/>
    </row>
    <row r="294">
      <c r="A294" s="114" t="s">
        <v>36</v>
      </c>
      <c r="B294" s="114" t="s">
        <v>1236</v>
      </c>
      <c r="C294" s="481" t="s">
        <v>642</v>
      </c>
      <c r="D294" s="390"/>
      <c r="E294" s="114" t="s">
        <v>36</v>
      </c>
      <c r="F294" s="114" t="s">
        <v>1236</v>
      </c>
      <c r="G294" s="481" t="s">
        <v>1269</v>
      </c>
      <c r="H294" s="390"/>
      <c r="I294" s="114" t="s">
        <v>39</v>
      </c>
      <c r="J294" s="186"/>
      <c r="K294" s="481" t="s">
        <v>930</v>
      </c>
      <c r="L294" s="390"/>
      <c r="M294" s="114" t="s">
        <v>37</v>
      </c>
      <c r="N294" s="186"/>
      <c r="O294" s="481" t="s">
        <v>743</v>
      </c>
      <c r="P294" s="65"/>
      <c r="Q294" s="287"/>
      <c r="R294" s="287"/>
      <c r="S294" s="285"/>
      <c r="T294" s="65"/>
      <c r="U294" s="285"/>
      <c r="V294" s="287"/>
      <c r="W294" s="285"/>
      <c r="X294" s="287"/>
      <c r="Y294" s="285"/>
      <c r="Z294" s="287"/>
      <c r="AA294" s="285"/>
      <c r="AB294" s="287"/>
      <c r="AC294" s="285"/>
      <c r="AD294" s="287"/>
      <c r="AE294" s="65"/>
    </row>
    <row r="295">
      <c r="A295" s="486" t="s">
        <v>36</v>
      </c>
      <c r="B295" s="487"/>
      <c r="C295" s="488" t="s">
        <v>652</v>
      </c>
      <c r="D295" s="390"/>
      <c r="E295" s="114" t="s">
        <v>36</v>
      </c>
      <c r="F295" s="186"/>
      <c r="G295" s="481" t="s">
        <v>621</v>
      </c>
      <c r="H295" s="390"/>
      <c r="I295" s="114" t="s">
        <v>39</v>
      </c>
      <c r="J295" s="114" t="s">
        <v>1236</v>
      </c>
      <c r="K295" s="481" t="s">
        <v>1282</v>
      </c>
      <c r="L295" s="390"/>
      <c r="M295" s="114" t="s">
        <v>37</v>
      </c>
      <c r="N295" s="114" t="s">
        <v>1236</v>
      </c>
      <c r="O295" s="481" t="s">
        <v>750</v>
      </c>
      <c r="P295" s="65"/>
      <c r="Q295" s="287"/>
      <c r="R295" s="287"/>
      <c r="S295" s="285"/>
      <c r="T295" s="65"/>
      <c r="U295" s="285"/>
      <c r="V295" s="287"/>
      <c r="W295" s="285"/>
      <c r="X295" s="287"/>
      <c r="Y295" s="285"/>
      <c r="Z295" s="287"/>
      <c r="AA295" s="285"/>
      <c r="AB295" s="287"/>
      <c r="AC295" s="285"/>
      <c r="AD295" s="287"/>
      <c r="AE295" s="65"/>
    </row>
    <row r="296">
      <c r="A296" s="472" t="s">
        <v>37</v>
      </c>
      <c r="B296" s="477"/>
      <c r="C296" s="473" t="s">
        <v>1235</v>
      </c>
      <c r="D296" s="390"/>
      <c r="E296" s="114" t="s">
        <v>36</v>
      </c>
      <c r="F296" s="186"/>
      <c r="G296" s="481" t="s">
        <v>624</v>
      </c>
      <c r="H296" s="390"/>
      <c r="I296" s="486" t="s">
        <v>39</v>
      </c>
      <c r="J296" s="486" t="s">
        <v>1236</v>
      </c>
      <c r="K296" s="488" t="s">
        <v>981</v>
      </c>
      <c r="L296" s="390"/>
      <c r="M296" s="114" t="s">
        <v>37</v>
      </c>
      <c r="N296" s="186"/>
      <c r="O296" s="481" t="s">
        <v>759</v>
      </c>
      <c r="P296" s="65"/>
      <c r="Q296" s="287"/>
      <c r="R296" s="287"/>
      <c r="S296" s="285"/>
      <c r="T296" s="65"/>
      <c r="U296" s="285"/>
      <c r="V296" s="287"/>
      <c r="W296" s="285"/>
      <c r="X296" s="287"/>
      <c r="Y296" s="285"/>
      <c r="Z296" s="287"/>
      <c r="AA296" s="285"/>
      <c r="AB296" s="287"/>
      <c r="AC296" s="285"/>
      <c r="AD296" s="287"/>
      <c r="AE296" s="65"/>
    </row>
    <row r="297">
      <c r="A297" s="114" t="s">
        <v>37</v>
      </c>
      <c r="B297" s="114" t="s">
        <v>1236</v>
      </c>
      <c r="C297" s="481" t="s">
        <v>660</v>
      </c>
      <c r="D297" s="390"/>
      <c r="E297" s="114" t="s">
        <v>36</v>
      </c>
      <c r="F297" s="186"/>
      <c r="G297" s="481" t="s">
        <v>627</v>
      </c>
      <c r="H297" s="390"/>
      <c r="I297" s="286"/>
      <c r="J297" s="286"/>
      <c r="K297" s="390"/>
      <c r="L297" s="390"/>
      <c r="M297" s="114" t="s">
        <v>37</v>
      </c>
      <c r="N297" s="186"/>
      <c r="O297" s="481" t="s">
        <v>775</v>
      </c>
      <c r="P297" s="65"/>
      <c r="Q297" s="287"/>
      <c r="R297" s="287"/>
      <c r="S297" s="285"/>
      <c r="T297" s="65"/>
      <c r="U297" s="285"/>
      <c r="V297" s="287"/>
      <c r="W297" s="285"/>
      <c r="X297" s="287"/>
      <c r="Y297" s="285"/>
      <c r="Z297" s="287"/>
      <c r="AA297" s="285"/>
      <c r="AB297" s="287"/>
      <c r="AC297" s="285"/>
      <c r="AD297" s="287"/>
      <c r="AE297" s="65"/>
    </row>
    <row r="298">
      <c r="A298" s="114" t="s">
        <v>37</v>
      </c>
      <c r="B298" s="114" t="s">
        <v>1236</v>
      </c>
      <c r="C298" s="481" t="s">
        <v>668</v>
      </c>
      <c r="D298" s="390"/>
      <c r="E298" s="114" t="s">
        <v>36</v>
      </c>
      <c r="F298" s="114" t="s">
        <v>1236</v>
      </c>
      <c r="G298" s="481" t="s">
        <v>632</v>
      </c>
      <c r="H298" s="390"/>
      <c r="I298" s="286"/>
      <c r="J298" s="286"/>
      <c r="K298" s="390"/>
      <c r="L298" s="390"/>
      <c r="M298" s="114" t="s">
        <v>37</v>
      </c>
      <c r="N298" s="186"/>
      <c r="O298" s="481" t="s">
        <v>778</v>
      </c>
      <c r="P298" s="65"/>
      <c r="Q298" s="287"/>
      <c r="R298" s="287"/>
      <c r="S298" s="285"/>
      <c r="T298" s="65"/>
      <c r="U298" s="285"/>
      <c r="V298" s="287"/>
      <c r="W298" s="285"/>
      <c r="X298" s="287"/>
      <c r="Y298" s="285"/>
      <c r="Z298" s="287"/>
      <c r="AA298" s="285"/>
      <c r="AB298" s="287"/>
      <c r="AC298" s="285"/>
      <c r="AD298" s="287"/>
      <c r="AE298" s="65"/>
    </row>
    <row r="299">
      <c r="A299" s="114" t="s">
        <v>37</v>
      </c>
      <c r="B299" s="186"/>
      <c r="C299" s="481" t="s">
        <v>682</v>
      </c>
      <c r="D299" s="390"/>
      <c r="E299" s="114" t="s">
        <v>36</v>
      </c>
      <c r="F299" s="114" t="s">
        <v>1236</v>
      </c>
      <c r="G299" s="481" t="s">
        <v>642</v>
      </c>
      <c r="H299" s="390"/>
      <c r="I299" s="286"/>
      <c r="J299" s="286"/>
      <c r="K299" s="390"/>
      <c r="L299" s="390"/>
      <c r="M299" s="486" t="s">
        <v>37</v>
      </c>
      <c r="N299" s="486" t="s">
        <v>1236</v>
      </c>
      <c r="O299" s="488" t="s">
        <v>781</v>
      </c>
      <c r="P299" s="65"/>
      <c r="Q299" s="287"/>
      <c r="R299" s="287"/>
      <c r="S299" s="285"/>
      <c r="T299" s="65"/>
      <c r="U299" s="285"/>
      <c r="V299" s="287"/>
      <c r="W299" s="285"/>
      <c r="X299" s="287"/>
      <c r="Y299" s="285"/>
      <c r="Z299" s="287"/>
      <c r="AA299" s="285"/>
      <c r="AB299" s="287"/>
      <c r="AC299" s="285"/>
      <c r="AD299" s="287"/>
      <c r="AE299" s="65"/>
    </row>
    <row r="300">
      <c r="A300" s="114" t="s">
        <v>37</v>
      </c>
      <c r="B300" s="114" t="s">
        <v>1236</v>
      </c>
      <c r="C300" s="481" t="s">
        <v>685</v>
      </c>
      <c r="D300" s="390"/>
      <c r="E300" s="486" t="s">
        <v>36</v>
      </c>
      <c r="F300" s="486" t="s">
        <v>1236</v>
      </c>
      <c r="G300" s="488" t="s">
        <v>649</v>
      </c>
      <c r="H300" s="390"/>
      <c r="I300" s="286"/>
      <c r="J300" s="286"/>
      <c r="K300" s="390"/>
      <c r="L300" s="390"/>
      <c r="M300" s="472" t="s">
        <v>38</v>
      </c>
      <c r="N300" s="477"/>
      <c r="O300" s="473" t="s">
        <v>1235</v>
      </c>
      <c r="P300" s="65"/>
      <c r="Q300" s="287"/>
      <c r="R300" s="287"/>
      <c r="S300" s="285"/>
      <c r="T300" s="65"/>
      <c r="U300" s="285"/>
      <c r="V300" s="287"/>
      <c r="W300" s="285"/>
      <c r="X300" s="287"/>
      <c r="Y300" s="285"/>
      <c r="Z300" s="287"/>
      <c r="AA300" s="285"/>
      <c r="AB300" s="287"/>
      <c r="AC300" s="285"/>
      <c r="AD300" s="287"/>
      <c r="AE300" s="65"/>
    </row>
    <row r="301">
      <c r="A301" s="114" t="s">
        <v>37</v>
      </c>
      <c r="B301" s="186"/>
      <c r="C301" s="481" t="s">
        <v>1263</v>
      </c>
      <c r="D301" s="390"/>
      <c r="E301" s="472" t="s">
        <v>37</v>
      </c>
      <c r="F301" s="477"/>
      <c r="G301" s="473" t="s">
        <v>1235</v>
      </c>
      <c r="H301" s="390"/>
      <c r="I301" s="286"/>
      <c r="J301" s="286"/>
      <c r="K301" s="390"/>
      <c r="L301" s="390"/>
      <c r="M301" s="114" t="s">
        <v>38</v>
      </c>
      <c r="N301" s="186"/>
      <c r="O301" s="481" t="s">
        <v>791</v>
      </c>
      <c r="P301" s="65"/>
      <c r="Q301" s="287"/>
      <c r="R301" s="287"/>
      <c r="S301" s="285"/>
      <c r="T301" s="65"/>
      <c r="U301" s="285"/>
      <c r="V301" s="287"/>
      <c r="W301" s="285"/>
      <c r="X301" s="287"/>
      <c r="Y301" s="285"/>
      <c r="Z301" s="287"/>
      <c r="AA301" s="285"/>
      <c r="AB301" s="287"/>
      <c r="AC301" s="285"/>
      <c r="AD301" s="287"/>
      <c r="AE301" s="65"/>
    </row>
    <row r="302">
      <c r="A302" s="114" t="s">
        <v>37</v>
      </c>
      <c r="B302" s="186"/>
      <c r="C302" s="481" t="s">
        <v>700</v>
      </c>
      <c r="D302" s="390"/>
      <c r="E302" s="114" t="s">
        <v>37</v>
      </c>
      <c r="F302" s="186"/>
      <c r="G302" s="481" t="s">
        <v>663</v>
      </c>
      <c r="H302" s="390"/>
      <c r="I302" s="286"/>
      <c r="J302" s="286"/>
      <c r="K302" s="390"/>
      <c r="L302" s="390"/>
      <c r="M302" s="114" t="s">
        <v>38</v>
      </c>
      <c r="N302" s="114" t="s">
        <v>1236</v>
      </c>
      <c r="O302" s="481" t="s">
        <v>796</v>
      </c>
      <c r="P302" s="65"/>
      <c r="Q302" s="287"/>
      <c r="R302" s="287"/>
      <c r="S302" s="285"/>
      <c r="T302" s="65"/>
      <c r="U302" s="285"/>
      <c r="V302" s="287"/>
      <c r="W302" s="285"/>
      <c r="X302" s="287"/>
      <c r="Y302" s="285"/>
      <c r="Z302" s="287"/>
      <c r="AA302" s="285"/>
      <c r="AB302" s="287"/>
      <c r="AC302" s="285"/>
      <c r="AD302" s="287"/>
      <c r="AE302" s="65"/>
    </row>
    <row r="303">
      <c r="A303" s="114" t="s">
        <v>37</v>
      </c>
      <c r="B303" s="114" t="s">
        <v>1236</v>
      </c>
      <c r="C303" s="481" t="s">
        <v>708</v>
      </c>
      <c r="D303" s="390"/>
      <c r="E303" s="114" t="s">
        <v>37</v>
      </c>
      <c r="F303" s="114" t="s">
        <v>1236</v>
      </c>
      <c r="G303" s="481" t="s">
        <v>668</v>
      </c>
      <c r="H303" s="390"/>
      <c r="I303" s="286"/>
      <c r="J303" s="286"/>
      <c r="K303" s="390"/>
      <c r="L303" s="390"/>
      <c r="M303" s="114" t="s">
        <v>38</v>
      </c>
      <c r="N303" s="114" t="s">
        <v>1236</v>
      </c>
      <c r="O303" s="481" t="s">
        <v>800</v>
      </c>
      <c r="P303" s="65"/>
      <c r="Q303" s="287"/>
      <c r="R303" s="287"/>
      <c r="S303" s="285"/>
      <c r="T303" s="65"/>
      <c r="U303" s="285"/>
      <c r="V303" s="287"/>
      <c r="W303" s="285"/>
      <c r="X303" s="287"/>
      <c r="Y303" s="285"/>
      <c r="Z303" s="287"/>
      <c r="AA303" s="285"/>
      <c r="AB303" s="287"/>
      <c r="AC303" s="285"/>
      <c r="AD303" s="287"/>
      <c r="AE303" s="65"/>
    </row>
    <row r="304">
      <c r="A304" s="114" t="s">
        <v>37</v>
      </c>
      <c r="B304" s="186"/>
      <c r="C304" s="481" t="s">
        <v>711</v>
      </c>
      <c r="D304" s="390"/>
      <c r="E304" s="114" t="s">
        <v>37</v>
      </c>
      <c r="F304" s="186"/>
      <c r="G304" s="481" t="s">
        <v>675</v>
      </c>
      <c r="H304" s="390"/>
      <c r="I304" s="286"/>
      <c r="J304" s="286"/>
      <c r="K304" s="390"/>
      <c r="L304" s="390"/>
      <c r="M304" s="114" t="s">
        <v>38</v>
      </c>
      <c r="N304" s="114" t="s">
        <v>1236</v>
      </c>
      <c r="O304" s="481" t="s">
        <v>803</v>
      </c>
      <c r="P304" s="65"/>
      <c r="Q304" s="287"/>
      <c r="R304" s="287"/>
      <c r="S304" s="285"/>
      <c r="T304" s="65"/>
      <c r="U304" s="285"/>
      <c r="V304" s="287"/>
      <c r="W304" s="285"/>
      <c r="X304" s="287"/>
      <c r="Y304" s="285"/>
      <c r="Z304" s="287"/>
      <c r="AA304" s="285"/>
      <c r="AB304" s="287"/>
      <c r="AC304" s="285"/>
      <c r="AD304" s="287"/>
      <c r="AE304" s="65"/>
    </row>
    <row r="305">
      <c r="A305" s="114" t="s">
        <v>37</v>
      </c>
      <c r="B305" s="114" t="s">
        <v>1236</v>
      </c>
      <c r="C305" s="481" t="s">
        <v>724</v>
      </c>
      <c r="D305" s="390"/>
      <c r="E305" s="114" t="s">
        <v>37</v>
      </c>
      <c r="F305" s="186"/>
      <c r="G305" s="481" t="s">
        <v>680</v>
      </c>
      <c r="H305" s="390"/>
      <c r="I305" s="286"/>
      <c r="J305" s="286"/>
      <c r="K305" s="390"/>
      <c r="L305" s="390"/>
      <c r="M305" s="114" t="s">
        <v>38</v>
      </c>
      <c r="N305" s="114" t="s">
        <v>1236</v>
      </c>
      <c r="O305" s="481" t="s">
        <v>806</v>
      </c>
      <c r="P305" s="65"/>
      <c r="Q305" s="287"/>
      <c r="R305" s="287"/>
      <c r="S305" s="285"/>
      <c r="T305" s="65"/>
      <c r="U305" s="285"/>
      <c r="V305" s="287"/>
      <c r="W305" s="285"/>
      <c r="X305" s="287"/>
      <c r="Y305" s="285"/>
      <c r="Z305" s="287"/>
      <c r="AA305" s="285"/>
      <c r="AB305" s="287"/>
      <c r="AC305" s="285"/>
      <c r="AD305" s="287"/>
      <c r="AE305" s="65"/>
    </row>
    <row r="306">
      <c r="A306" s="114" t="s">
        <v>37</v>
      </c>
      <c r="B306" s="186"/>
      <c r="C306" s="481" t="s">
        <v>727</v>
      </c>
      <c r="D306" s="390"/>
      <c r="E306" s="114" t="s">
        <v>37</v>
      </c>
      <c r="F306" s="186"/>
      <c r="G306" s="481" t="s">
        <v>682</v>
      </c>
      <c r="H306" s="390"/>
      <c r="I306" s="286"/>
      <c r="J306" s="286"/>
      <c r="K306" s="390"/>
      <c r="L306" s="390"/>
      <c r="M306" s="114" t="s">
        <v>38</v>
      </c>
      <c r="N306" s="186"/>
      <c r="O306" s="481" t="s">
        <v>283</v>
      </c>
      <c r="P306" s="65"/>
      <c r="Q306" s="287"/>
      <c r="R306" s="287"/>
      <c r="S306" s="285"/>
      <c r="T306" s="65"/>
      <c r="U306" s="285"/>
      <c r="V306" s="287"/>
      <c r="W306" s="285"/>
      <c r="X306" s="287"/>
      <c r="Y306" s="285"/>
      <c r="Z306" s="287"/>
      <c r="AA306" s="285"/>
      <c r="AB306" s="287"/>
      <c r="AC306" s="285"/>
      <c r="AD306" s="287"/>
      <c r="AE306" s="65"/>
    </row>
    <row r="307">
      <c r="A307" s="114" t="s">
        <v>37</v>
      </c>
      <c r="B307" s="186"/>
      <c r="C307" s="481" t="s">
        <v>732</v>
      </c>
      <c r="D307" s="390"/>
      <c r="E307" s="114" t="s">
        <v>37</v>
      </c>
      <c r="F307" s="114" t="s">
        <v>1236</v>
      </c>
      <c r="G307" s="481" t="s">
        <v>685</v>
      </c>
      <c r="H307" s="390"/>
      <c r="I307" s="286"/>
      <c r="J307" s="286"/>
      <c r="K307" s="390"/>
      <c r="L307" s="390"/>
      <c r="M307" s="114" t="s">
        <v>38</v>
      </c>
      <c r="N307" s="114" t="s">
        <v>1236</v>
      </c>
      <c r="O307" s="481" t="s">
        <v>817</v>
      </c>
      <c r="P307" s="65"/>
      <c r="Q307" s="287"/>
      <c r="R307" s="287"/>
      <c r="S307" s="285"/>
      <c r="T307" s="65"/>
      <c r="U307" s="285"/>
      <c r="V307" s="287"/>
      <c r="W307" s="285"/>
      <c r="X307" s="287"/>
      <c r="Y307" s="285"/>
      <c r="Z307" s="287"/>
      <c r="AA307" s="285"/>
      <c r="AB307" s="287"/>
      <c r="AC307" s="285"/>
      <c r="AD307" s="287"/>
      <c r="AE307" s="65"/>
    </row>
    <row r="308">
      <c r="A308" s="114" t="s">
        <v>37</v>
      </c>
      <c r="B308" s="186"/>
      <c r="C308" s="481" t="s">
        <v>737</v>
      </c>
      <c r="D308" s="390"/>
      <c r="E308" s="114" t="s">
        <v>37</v>
      </c>
      <c r="F308" s="186"/>
      <c r="G308" s="481" t="s">
        <v>689</v>
      </c>
      <c r="H308" s="390"/>
      <c r="I308" s="286"/>
      <c r="J308" s="286"/>
      <c r="K308" s="390"/>
      <c r="L308" s="390"/>
      <c r="M308" s="114" t="s">
        <v>38</v>
      </c>
      <c r="N308" s="186"/>
      <c r="O308" s="481" t="s">
        <v>825</v>
      </c>
      <c r="P308" s="65"/>
      <c r="Q308" s="287"/>
      <c r="R308" s="287"/>
      <c r="S308" s="285"/>
      <c r="T308" s="65"/>
      <c r="U308" s="285"/>
      <c r="V308" s="287"/>
      <c r="W308" s="285"/>
      <c r="X308" s="287"/>
      <c r="Y308" s="285"/>
      <c r="Z308" s="287"/>
      <c r="AA308" s="285"/>
      <c r="AB308" s="287"/>
      <c r="AC308" s="285"/>
      <c r="AD308" s="287"/>
      <c r="AE308" s="65"/>
    </row>
    <row r="309">
      <c r="A309" s="114" t="s">
        <v>37</v>
      </c>
      <c r="B309" s="186"/>
      <c r="C309" s="481" t="s">
        <v>746</v>
      </c>
      <c r="D309" s="390"/>
      <c r="E309" s="114" t="s">
        <v>37</v>
      </c>
      <c r="F309" s="114" t="s">
        <v>1236</v>
      </c>
      <c r="G309" s="481" t="s">
        <v>149</v>
      </c>
      <c r="H309" s="390"/>
      <c r="I309" s="286"/>
      <c r="J309" s="286"/>
      <c r="K309" s="390"/>
      <c r="L309" s="390"/>
      <c r="M309" s="114" t="s">
        <v>38</v>
      </c>
      <c r="N309" s="186"/>
      <c r="O309" s="481" t="s">
        <v>828</v>
      </c>
      <c r="P309" s="65"/>
      <c r="Q309" s="287"/>
      <c r="R309" s="287"/>
      <c r="S309" s="285"/>
      <c r="T309" s="65"/>
      <c r="U309" s="285"/>
      <c r="V309" s="287"/>
      <c r="W309" s="285"/>
      <c r="X309" s="287"/>
      <c r="Y309" s="285"/>
      <c r="Z309" s="287"/>
      <c r="AA309" s="285"/>
      <c r="AB309" s="287"/>
      <c r="AC309" s="285"/>
      <c r="AD309" s="287"/>
      <c r="AE309" s="65"/>
    </row>
    <row r="310">
      <c r="A310" s="114" t="s">
        <v>37</v>
      </c>
      <c r="B310" s="114" t="s">
        <v>1236</v>
      </c>
      <c r="C310" s="481" t="s">
        <v>753</v>
      </c>
      <c r="D310" s="390"/>
      <c r="E310" s="114" t="s">
        <v>37</v>
      </c>
      <c r="F310" s="114" t="s">
        <v>1236</v>
      </c>
      <c r="G310" s="481" t="s">
        <v>697</v>
      </c>
      <c r="H310" s="390"/>
      <c r="I310" s="286"/>
      <c r="J310" s="286"/>
      <c r="K310" s="390"/>
      <c r="L310" s="390"/>
      <c r="M310" s="114" t="s">
        <v>38</v>
      </c>
      <c r="N310" s="114" t="s">
        <v>1236</v>
      </c>
      <c r="O310" s="481" t="s">
        <v>831</v>
      </c>
      <c r="P310" s="65"/>
      <c r="Q310" s="287"/>
      <c r="R310" s="287"/>
      <c r="S310" s="285"/>
      <c r="T310" s="65"/>
      <c r="U310" s="285"/>
      <c r="V310" s="287"/>
      <c r="W310" s="285"/>
      <c r="X310" s="287"/>
      <c r="Y310" s="285"/>
      <c r="Z310" s="287"/>
      <c r="AA310" s="285"/>
      <c r="AB310" s="287"/>
      <c r="AC310" s="285"/>
      <c r="AD310" s="287"/>
      <c r="AE310" s="65"/>
    </row>
    <row r="311">
      <c r="A311" s="114" t="s">
        <v>37</v>
      </c>
      <c r="B311" s="186"/>
      <c r="C311" s="481" t="s">
        <v>756</v>
      </c>
      <c r="D311" s="390"/>
      <c r="E311" s="114" t="s">
        <v>37</v>
      </c>
      <c r="F311" s="114" t="s">
        <v>1236</v>
      </c>
      <c r="G311" s="481" t="s">
        <v>705</v>
      </c>
      <c r="H311" s="390"/>
      <c r="I311" s="286"/>
      <c r="J311" s="286"/>
      <c r="K311" s="390"/>
      <c r="L311" s="390"/>
      <c r="M311" s="114" t="s">
        <v>38</v>
      </c>
      <c r="N311" s="114" t="s">
        <v>1236</v>
      </c>
      <c r="O311" s="481" t="s">
        <v>1280</v>
      </c>
      <c r="P311" s="65"/>
      <c r="Q311" s="287"/>
      <c r="R311" s="287"/>
      <c r="S311" s="285"/>
      <c r="T311" s="65"/>
      <c r="U311" s="285"/>
      <c r="V311" s="287"/>
      <c r="W311" s="285"/>
      <c r="X311" s="287"/>
      <c r="Y311" s="285"/>
      <c r="Z311" s="287"/>
      <c r="AA311" s="285"/>
      <c r="AB311" s="287"/>
      <c r="AC311" s="285"/>
      <c r="AD311" s="287"/>
      <c r="AE311" s="65"/>
    </row>
    <row r="312">
      <c r="A312" s="114" t="s">
        <v>37</v>
      </c>
      <c r="B312" s="186"/>
      <c r="C312" s="481" t="s">
        <v>759</v>
      </c>
      <c r="D312" s="390"/>
      <c r="E312" s="114" t="s">
        <v>37</v>
      </c>
      <c r="F312" s="114" t="s">
        <v>1236</v>
      </c>
      <c r="G312" s="481" t="s">
        <v>708</v>
      </c>
      <c r="H312" s="390"/>
      <c r="I312" s="286"/>
      <c r="J312" s="286"/>
      <c r="K312" s="390"/>
      <c r="L312" s="390"/>
      <c r="M312" s="114" t="s">
        <v>38</v>
      </c>
      <c r="N312" s="186"/>
      <c r="O312" s="481" t="s">
        <v>837</v>
      </c>
      <c r="P312" s="65"/>
      <c r="Q312" s="287"/>
      <c r="R312" s="287"/>
      <c r="S312" s="285"/>
      <c r="T312" s="65"/>
      <c r="U312" s="285"/>
      <c r="V312" s="287"/>
      <c r="W312" s="285"/>
      <c r="X312" s="287"/>
      <c r="Y312" s="285"/>
      <c r="Z312" s="287"/>
      <c r="AA312" s="285"/>
      <c r="AB312" s="287"/>
      <c r="AC312" s="285"/>
      <c r="AD312" s="287"/>
      <c r="AE312" s="65"/>
    </row>
    <row r="313">
      <c r="A313" s="114" t="s">
        <v>37</v>
      </c>
      <c r="B313" s="114" t="s">
        <v>1236</v>
      </c>
      <c r="C313" s="481" t="s">
        <v>767</v>
      </c>
      <c r="D313" s="390"/>
      <c r="E313" s="114" t="s">
        <v>37</v>
      </c>
      <c r="F313" s="186"/>
      <c r="G313" s="481" t="s">
        <v>716</v>
      </c>
      <c r="H313" s="390"/>
      <c r="I313" s="286"/>
      <c r="J313" s="286"/>
      <c r="K313" s="390"/>
      <c r="L313" s="390"/>
      <c r="M313" s="114" t="s">
        <v>38</v>
      </c>
      <c r="N313" s="186"/>
      <c r="O313" s="481" t="s">
        <v>840</v>
      </c>
      <c r="P313" s="65"/>
      <c r="Q313" s="287"/>
      <c r="R313" s="287"/>
      <c r="S313" s="285"/>
      <c r="T313" s="65"/>
      <c r="U313" s="285"/>
      <c r="V313" s="287"/>
      <c r="W313" s="285"/>
      <c r="X313" s="287"/>
      <c r="Y313" s="285"/>
      <c r="Z313" s="287"/>
      <c r="AA313" s="285"/>
      <c r="AB313" s="287"/>
      <c r="AC313" s="285"/>
      <c r="AD313" s="287"/>
      <c r="AE313" s="65"/>
    </row>
    <row r="314">
      <c r="A314" s="486" t="s">
        <v>37</v>
      </c>
      <c r="B314" s="487"/>
      <c r="C314" s="488" t="s">
        <v>770</v>
      </c>
      <c r="D314" s="390"/>
      <c r="E314" s="114" t="s">
        <v>37</v>
      </c>
      <c r="F314" s="114" t="s">
        <v>1236</v>
      </c>
      <c r="G314" s="481" t="s">
        <v>724</v>
      </c>
      <c r="H314" s="390"/>
      <c r="I314" s="286"/>
      <c r="J314" s="286"/>
      <c r="K314" s="390"/>
      <c r="L314" s="390"/>
      <c r="M314" s="114" t="s">
        <v>38</v>
      </c>
      <c r="N314" s="114" t="s">
        <v>1236</v>
      </c>
      <c r="O314" s="481" t="s">
        <v>846</v>
      </c>
      <c r="P314" s="65"/>
      <c r="Q314" s="287"/>
      <c r="R314" s="287"/>
      <c r="S314" s="285"/>
      <c r="T314" s="65"/>
      <c r="U314" s="285"/>
      <c r="V314" s="287"/>
      <c r="W314" s="285"/>
      <c r="X314" s="287"/>
      <c r="Y314" s="285"/>
      <c r="Z314" s="287"/>
      <c r="AA314" s="285"/>
      <c r="AB314" s="287"/>
      <c r="AC314" s="285"/>
      <c r="AD314" s="287"/>
      <c r="AE314" s="65"/>
    </row>
    <row r="315">
      <c r="A315" s="472" t="s">
        <v>38</v>
      </c>
      <c r="B315" s="477"/>
      <c r="C315" s="473" t="s">
        <v>1235</v>
      </c>
      <c r="D315" s="390"/>
      <c r="E315" s="114" t="s">
        <v>37</v>
      </c>
      <c r="F315" s="114" t="s">
        <v>1236</v>
      </c>
      <c r="G315" s="481" t="s">
        <v>739</v>
      </c>
      <c r="H315" s="390"/>
      <c r="I315" s="286"/>
      <c r="J315" s="286"/>
      <c r="K315" s="390"/>
      <c r="L315" s="390"/>
      <c r="M315" s="114" t="s">
        <v>38</v>
      </c>
      <c r="N315" s="114" t="s">
        <v>1236</v>
      </c>
      <c r="O315" s="481" t="s">
        <v>861</v>
      </c>
      <c r="P315" s="65"/>
      <c r="Q315" s="287"/>
      <c r="R315" s="287"/>
      <c r="S315" s="285"/>
      <c r="T315" s="65"/>
      <c r="U315" s="285"/>
      <c r="V315" s="287"/>
      <c r="W315" s="285"/>
      <c r="X315" s="287"/>
      <c r="Y315" s="285"/>
      <c r="Z315" s="287"/>
      <c r="AA315" s="285"/>
      <c r="AB315" s="287"/>
      <c r="AC315" s="285"/>
      <c r="AD315" s="287"/>
      <c r="AE315" s="65"/>
    </row>
    <row r="316">
      <c r="A316" s="114" t="s">
        <v>38</v>
      </c>
      <c r="B316" s="114" t="s">
        <v>1236</v>
      </c>
      <c r="C316" s="481" t="s">
        <v>794</v>
      </c>
      <c r="D316" s="390"/>
      <c r="E316" s="114" t="s">
        <v>37</v>
      </c>
      <c r="F316" s="114" t="s">
        <v>1236</v>
      </c>
      <c r="G316" s="481" t="s">
        <v>750</v>
      </c>
      <c r="H316" s="390"/>
      <c r="I316" s="286"/>
      <c r="J316" s="286"/>
      <c r="K316" s="390"/>
      <c r="L316" s="390"/>
      <c r="M316" s="114" t="s">
        <v>38</v>
      </c>
      <c r="N316" s="186"/>
      <c r="O316" s="481" t="s">
        <v>864</v>
      </c>
      <c r="P316" s="65"/>
      <c r="Q316" s="287"/>
      <c r="R316" s="287"/>
      <c r="S316" s="285"/>
      <c r="T316" s="65"/>
      <c r="U316" s="285"/>
      <c r="V316" s="287"/>
      <c r="W316" s="285"/>
      <c r="X316" s="287"/>
      <c r="Y316" s="285"/>
      <c r="Z316" s="287"/>
      <c r="AA316" s="285"/>
      <c r="AB316" s="287"/>
      <c r="AC316" s="285"/>
      <c r="AD316" s="287"/>
      <c r="AE316" s="65"/>
    </row>
    <row r="317">
      <c r="A317" s="114" t="s">
        <v>38</v>
      </c>
      <c r="B317" s="114" t="s">
        <v>1236</v>
      </c>
      <c r="C317" s="481" t="s">
        <v>796</v>
      </c>
      <c r="D317" s="390"/>
      <c r="E317" s="114" t="s">
        <v>37</v>
      </c>
      <c r="F317" s="114" t="s">
        <v>1236</v>
      </c>
      <c r="G317" s="481" t="s">
        <v>753</v>
      </c>
      <c r="H317" s="390"/>
      <c r="I317" s="286"/>
      <c r="J317" s="286"/>
      <c r="K317" s="390"/>
      <c r="L317" s="390"/>
      <c r="M317" s="114" t="s">
        <v>38</v>
      </c>
      <c r="N317" s="114" t="s">
        <v>1236</v>
      </c>
      <c r="O317" s="481" t="s">
        <v>867</v>
      </c>
      <c r="P317" s="65"/>
      <c r="Q317" s="287"/>
      <c r="R317" s="287"/>
      <c r="S317" s="285"/>
      <c r="T317" s="65"/>
      <c r="U317" s="285"/>
      <c r="V317" s="287"/>
      <c r="W317" s="285"/>
      <c r="X317" s="287"/>
      <c r="Y317" s="285"/>
      <c r="Z317" s="287"/>
      <c r="AA317" s="285"/>
      <c r="AB317" s="287"/>
      <c r="AC317" s="285"/>
      <c r="AD317" s="287"/>
      <c r="AE317" s="65"/>
    </row>
    <row r="318">
      <c r="A318" s="114" t="s">
        <v>38</v>
      </c>
      <c r="B318" s="186"/>
      <c r="C318" s="481" t="s">
        <v>812</v>
      </c>
      <c r="D318" s="390"/>
      <c r="E318" s="114" t="s">
        <v>37</v>
      </c>
      <c r="F318" s="114" t="s">
        <v>1236</v>
      </c>
      <c r="G318" s="481" t="s">
        <v>767</v>
      </c>
      <c r="H318" s="390"/>
      <c r="I318" s="286"/>
      <c r="J318" s="286"/>
      <c r="K318" s="390"/>
      <c r="L318" s="390"/>
      <c r="M318" s="486" t="s">
        <v>38</v>
      </c>
      <c r="N318" s="486" t="s">
        <v>1236</v>
      </c>
      <c r="O318" s="488" t="s">
        <v>870</v>
      </c>
      <c r="P318" s="65"/>
      <c r="Q318" s="287"/>
      <c r="R318" s="287"/>
      <c r="S318" s="285"/>
      <c r="T318" s="65"/>
      <c r="U318" s="285"/>
      <c r="V318" s="287"/>
      <c r="W318" s="285"/>
      <c r="X318" s="287"/>
      <c r="Y318" s="285"/>
      <c r="Z318" s="287"/>
      <c r="AA318" s="285"/>
      <c r="AB318" s="287"/>
      <c r="AC318" s="285"/>
      <c r="AD318" s="287"/>
      <c r="AE318" s="65"/>
    </row>
    <row r="319">
      <c r="A319" s="114" t="s">
        <v>38</v>
      </c>
      <c r="B319" s="186"/>
      <c r="C319" s="481" t="s">
        <v>828</v>
      </c>
      <c r="D319" s="390"/>
      <c r="E319" s="114" t="s">
        <v>37</v>
      </c>
      <c r="F319" s="186"/>
      <c r="G319" s="481" t="s">
        <v>770</v>
      </c>
      <c r="H319" s="390"/>
      <c r="I319" s="286"/>
      <c r="J319" s="286"/>
      <c r="K319" s="390"/>
      <c r="L319" s="390"/>
      <c r="M319" s="472" t="s">
        <v>39</v>
      </c>
      <c r="N319" s="477"/>
      <c r="O319" s="473" t="s">
        <v>1235</v>
      </c>
      <c r="P319" s="65"/>
      <c r="Q319" s="287"/>
      <c r="R319" s="287"/>
      <c r="S319" s="285"/>
      <c r="T319" s="65"/>
      <c r="U319" s="285"/>
      <c r="V319" s="287"/>
      <c r="W319" s="285"/>
      <c r="X319" s="287"/>
      <c r="Y319" s="285"/>
      <c r="Z319" s="287"/>
      <c r="AA319" s="285"/>
      <c r="AB319" s="287"/>
      <c r="AC319" s="285"/>
      <c r="AD319" s="287"/>
      <c r="AE319" s="65"/>
    </row>
    <row r="320">
      <c r="A320" s="114" t="s">
        <v>38</v>
      </c>
      <c r="B320" s="114" t="s">
        <v>1236</v>
      </c>
      <c r="C320" s="481" t="s">
        <v>833</v>
      </c>
      <c r="D320" s="390"/>
      <c r="E320" s="114" t="s">
        <v>37</v>
      </c>
      <c r="F320" s="114" t="s">
        <v>1236</v>
      </c>
      <c r="G320" s="481" t="s">
        <v>773</v>
      </c>
      <c r="H320" s="390"/>
      <c r="I320" s="286"/>
      <c r="J320" s="286"/>
      <c r="K320" s="390"/>
      <c r="L320" s="390"/>
      <c r="M320" s="114" t="s">
        <v>39</v>
      </c>
      <c r="N320" s="114" t="s">
        <v>1236</v>
      </c>
      <c r="O320" s="481" t="s">
        <v>876</v>
      </c>
      <c r="P320" s="65"/>
      <c r="Q320" s="287"/>
      <c r="R320" s="287"/>
      <c r="S320" s="285"/>
      <c r="T320" s="65"/>
      <c r="U320" s="285"/>
      <c r="V320" s="287"/>
      <c r="W320" s="285"/>
      <c r="X320" s="287"/>
      <c r="Y320" s="285"/>
      <c r="Z320" s="287"/>
      <c r="AA320" s="285"/>
      <c r="AB320" s="287"/>
      <c r="AC320" s="285"/>
      <c r="AD320" s="287"/>
      <c r="AE320" s="65"/>
    </row>
    <row r="321">
      <c r="A321" s="114" t="s">
        <v>38</v>
      </c>
      <c r="B321" s="186"/>
      <c r="C321" s="481" t="s">
        <v>837</v>
      </c>
      <c r="D321" s="390"/>
      <c r="E321" s="114" t="s">
        <v>37</v>
      </c>
      <c r="F321" s="186"/>
      <c r="G321" s="481" t="s">
        <v>775</v>
      </c>
      <c r="H321" s="390"/>
      <c r="I321" s="286"/>
      <c r="J321" s="286"/>
      <c r="K321" s="390"/>
      <c r="L321" s="390"/>
      <c r="M321" s="114" t="s">
        <v>39</v>
      </c>
      <c r="N321" s="186"/>
      <c r="O321" s="481" t="s">
        <v>879</v>
      </c>
      <c r="P321" s="65"/>
      <c r="Q321" s="287"/>
      <c r="R321" s="287"/>
      <c r="S321" s="285"/>
      <c r="T321" s="65"/>
      <c r="U321" s="285"/>
      <c r="V321" s="287"/>
      <c r="W321" s="285"/>
      <c r="X321" s="287"/>
      <c r="Y321" s="285"/>
      <c r="Z321" s="287"/>
      <c r="AA321" s="285"/>
      <c r="AB321" s="287"/>
      <c r="AC321" s="285"/>
      <c r="AD321" s="287"/>
      <c r="AE321" s="65"/>
    </row>
    <row r="322">
      <c r="A322" s="114" t="s">
        <v>38</v>
      </c>
      <c r="B322" s="114" t="s">
        <v>1236</v>
      </c>
      <c r="C322" s="481" t="s">
        <v>846</v>
      </c>
      <c r="D322" s="390"/>
      <c r="E322" s="486" t="s">
        <v>37</v>
      </c>
      <c r="F322" s="487"/>
      <c r="G322" s="488" t="s">
        <v>778</v>
      </c>
      <c r="H322" s="390"/>
      <c r="I322" s="286"/>
      <c r="J322" s="286"/>
      <c r="K322" s="390"/>
      <c r="L322" s="390"/>
      <c r="M322" s="114" t="s">
        <v>39</v>
      </c>
      <c r="N322" s="186"/>
      <c r="O322" s="481" t="s">
        <v>893</v>
      </c>
      <c r="P322" s="65"/>
      <c r="Q322" s="287"/>
      <c r="R322" s="287"/>
      <c r="S322" s="285"/>
      <c r="T322" s="65"/>
      <c r="U322" s="285"/>
      <c r="V322" s="287"/>
      <c r="W322" s="285"/>
      <c r="X322" s="287"/>
      <c r="Y322" s="285"/>
      <c r="Z322" s="287"/>
      <c r="AA322" s="285"/>
      <c r="AB322" s="287"/>
      <c r="AC322" s="285"/>
      <c r="AD322" s="287"/>
      <c r="AE322" s="65"/>
    </row>
    <row r="323">
      <c r="A323" s="114" t="s">
        <v>38</v>
      </c>
      <c r="B323" s="114" t="s">
        <v>1236</v>
      </c>
      <c r="C323" s="481" t="s">
        <v>858</v>
      </c>
      <c r="D323" s="390"/>
      <c r="E323" s="472" t="s">
        <v>38</v>
      </c>
      <c r="F323" s="477"/>
      <c r="G323" s="473" t="s">
        <v>1235</v>
      </c>
      <c r="H323" s="390"/>
      <c r="I323" s="286"/>
      <c r="J323" s="286"/>
      <c r="K323" s="390"/>
      <c r="L323" s="390"/>
      <c r="M323" s="114" t="s">
        <v>39</v>
      </c>
      <c r="N323" s="186"/>
      <c r="O323" s="481" t="s">
        <v>895</v>
      </c>
      <c r="P323" s="65"/>
      <c r="Q323" s="287"/>
      <c r="R323" s="287"/>
      <c r="S323" s="285"/>
      <c r="T323" s="65"/>
      <c r="U323" s="285"/>
      <c r="V323" s="287"/>
      <c r="W323" s="285"/>
      <c r="X323" s="287"/>
      <c r="Y323" s="285"/>
      <c r="Z323" s="287"/>
      <c r="AA323" s="285"/>
      <c r="AB323" s="287"/>
      <c r="AC323" s="285"/>
      <c r="AD323" s="287"/>
      <c r="AE323" s="65"/>
    </row>
    <row r="324">
      <c r="A324" s="486" t="s">
        <v>38</v>
      </c>
      <c r="B324" s="486" t="s">
        <v>1236</v>
      </c>
      <c r="C324" s="488" t="s">
        <v>861</v>
      </c>
      <c r="D324" s="390"/>
      <c r="E324" s="114" t="s">
        <v>38</v>
      </c>
      <c r="F324" s="114" t="s">
        <v>1236</v>
      </c>
      <c r="G324" s="481" t="s">
        <v>787</v>
      </c>
      <c r="H324" s="390"/>
      <c r="I324" s="286"/>
      <c r="J324" s="286"/>
      <c r="K324" s="390"/>
      <c r="L324" s="390"/>
      <c r="M324" s="114" t="s">
        <v>39</v>
      </c>
      <c r="N324" s="114" t="s">
        <v>1236</v>
      </c>
      <c r="O324" s="481" t="s">
        <v>899</v>
      </c>
      <c r="P324" s="65"/>
      <c r="Q324" s="287"/>
      <c r="R324" s="287"/>
      <c r="S324" s="285"/>
      <c r="T324" s="65"/>
      <c r="U324" s="285"/>
      <c r="V324" s="287"/>
      <c r="W324" s="285"/>
      <c r="X324" s="287"/>
      <c r="Y324" s="285"/>
      <c r="Z324" s="287"/>
      <c r="AA324" s="285"/>
      <c r="AB324" s="287"/>
      <c r="AC324" s="285"/>
      <c r="AD324" s="287"/>
      <c r="AE324" s="65"/>
    </row>
    <row r="325">
      <c r="A325" s="472" t="s">
        <v>39</v>
      </c>
      <c r="B325" s="477"/>
      <c r="C325" s="473" t="s">
        <v>1235</v>
      </c>
      <c r="D325" s="390"/>
      <c r="E325" s="114" t="s">
        <v>38</v>
      </c>
      <c r="F325" s="186"/>
      <c r="G325" s="481" t="s">
        <v>791</v>
      </c>
      <c r="H325" s="390"/>
      <c r="I325" s="286"/>
      <c r="J325" s="286"/>
      <c r="K325" s="390"/>
      <c r="L325" s="390"/>
      <c r="M325" s="114" t="s">
        <v>39</v>
      </c>
      <c r="N325" s="186"/>
      <c r="O325" s="481" t="s">
        <v>905</v>
      </c>
      <c r="P325" s="65"/>
      <c r="Q325" s="287"/>
      <c r="R325" s="287"/>
      <c r="S325" s="285"/>
      <c r="T325" s="65"/>
      <c r="U325" s="285"/>
      <c r="V325" s="287"/>
      <c r="W325" s="285"/>
      <c r="X325" s="287"/>
      <c r="Y325" s="285"/>
      <c r="Z325" s="287"/>
      <c r="AA325" s="285"/>
      <c r="AB325" s="287"/>
      <c r="AC325" s="285"/>
      <c r="AD325" s="287"/>
      <c r="AE325" s="65"/>
    </row>
    <row r="326">
      <c r="A326" s="114" t="s">
        <v>39</v>
      </c>
      <c r="B326" s="114" t="s">
        <v>1236</v>
      </c>
      <c r="C326" s="481" t="s">
        <v>873</v>
      </c>
      <c r="D326" s="390"/>
      <c r="E326" s="114" t="s">
        <v>38</v>
      </c>
      <c r="F326" s="114" t="s">
        <v>1236</v>
      </c>
      <c r="G326" s="481" t="s">
        <v>796</v>
      </c>
      <c r="H326" s="390"/>
      <c r="I326" s="286"/>
      <c r="J326" s="286"/>
      <c r="K326" s="390"/>
      <c r="L326" s="390"/>
      <c r="M326" s="114" t="s">
        <v>39</v>
      </c>
      <c r="N326" s="186"/>
      <c r="O326" s="481" t="s">
        <v>926</v>
      </c>
      <c r="P326" s="65"/>
      <c r="Q326" s="287"/>
      <c r="R326" s="287"/>
      <c r="S326" s="285"/>
      <c r="T326" s="65"/>
      <c r="U326" s="285"/>
      <c r="V326" s="287"/>
      <c r="W326" s="285"/>
      <c r="X326" s="287"/>
      <c r="Y326" s="285"/>
      <c r="Z326" s="287"/>
      <c r="AA326" s="285"/>
      <c r="AB326" s="287"/>
      <c r="AC326" s="285"/>
      <c r="AD326" s="287"/>
      <c r="AE326" s="65"/>
    </row>
    <row r="327">
      <c r="A327" s="114" t="s">
        <v>39</v>
      </c>
      <c r="B327" s="186"/>
      <c r="C327" s="481" t="s">
        <v>879</v>
      </c>
      <c r="D327" s="390"/>
      <c r="E327" s="114" t="s">
        <v>38</v>
      </c>
      <c r="F327" s="186"/>
      <c r="G327" s="481" t="s">
        <v>812</v>
      </c>
      <c r="H327" s="390"/>
      <c r="I327" s="286"/>
      <c r="J327" s="286"/>
      <c r="K327" s="390"/>
      <c r="L327" s="390"/>
      <c r="M327" s="114" t="s">
        <v>39</v>
      </c>
      <c r="N327" s="186"/>
      <c r="O327" s="481" t="s">
        <v>930</v>
      </c>
      <c r="P327" s="65"/>
      <c r="Q327" s="287"/>
      <c r="R327" s="287"/>
      <c r="S327" s="285"/>
      <c r="T327" s="65"/>
      <c r="U327" s="285"/>
      <c r="V327" s="287"/>
      <c r="W327" s="285"/>
      <c r="X327" s="287"/>
      <c r="Y327" s="285"/>
      <c r="Z327" s="287"/>
      <c r="AA327" s="285"/>
      <c r="AB327" s="287"/>
      <c r="AC327" s="285"/>
      <c r="AD327" s="287"/>
      <c r="AE327" s="65"/>
    </row>
    <row r="328">
      <c r="A328" s="114" t="s">
        <v>39</v>
      </c>
      <c r="B328" s="114" t="s">
        <v>1236</v>
      </c>
      <c r="C328" s="481" t="s">
        <v>916</v>
      </c>
      <c r="D328" s="390"/>
      <c r="E328" s="114" t="s">
        <v>38</v>
      </c>
      <c r="F328" s="114" t="s">
        <v>1236</v>
      </c>
      <c r="G328" s="481" t="s">
        <v>817</v>
      </c>
      <c r="H328" s="390"/>
      <c r="I328" s="286"/>
      <c r="J328" s="286"/>
      <c r="K328" s="390"/>
      <c r="L328" s="390"/>
      <c r="M328" s="114" t="s">
        <v>39</v>
      </c>
      <c r="N328" s="114" t="s">
        <v>1236</v>
      </c>
      <c r="O328" s="481" t="s">
        <v>940</v>
      </c>
      <c r="P328" s="65"/>
      <c r="Q328" s="287"/>
      <c r="R328" s="287"/>
      <c r="S328" s="285"/>
      <c r="T328" s="65"/>
      <c r="U328" s="285"/>
      <c r="V328" s="287"/>
      <c r="W328" s="285"/>
      <c r="X328" s="287"/>
      <c r="Y328" s="285"/>
      <c r="Z328" s="287"/>
      <c r="AA328" s="285"/>
      <c r="AB328" s="287"/>
      <c r="AC328" s="285"/>
      <c r="AD328" s="287"/>
      <c r="AE328" s="65"/>
    </row>
    <row r="329">
      <c r="A329" s="114" t="s">
        <v>39</v>
      </c>
      <c r="B329" s="186"/>
      <c r="C329" s="481" t="s">
        <v>919</v>
      </c>
      <c r="D329" s="390"/>
      <c r="E329" s="114" t="s">
        <v>38</v>
      </c>
      <c r="F329" s="186"/>
      <c r="G329" s="481" t="s">
        <v>825</v>
      </c>
      <c r="H329" s="390"/>
      <c r="I329" s="286"/>
      <c r="J329" s="286"/>
      <c r="K329" s="390"/>
      <c r="L329" s="390"/>
      <c r="M329" s="114" t="s">
        <v>39</v>
      </c>
      <c r="N329" s="186"/>
      <c r="O329" s="481" t="s">
        <v>947</v>
      </c>
      <c r="P329" s="65"/>
      <c r="Q329" s="287"/>
      <c r="R329" s="287"/>
      <c r="S329" s="285"/>
      <c r="T329" s="65"/>
      <c r="U329" s="285"/>
      <c r="V329" s="287"/>
      <c r="W329" s="285"/>
      <c r="X329" s="287"/>
      <c r="Y329" s="285"/>
      <c r="Z329" s="287"/>
      <c r="AA329" s="285"/>
      <c r="AB329" s="287"/>
      <c r="AC329" s="285"/>
      <c r="AD329" s="287"/>
      <c r="AE329" s="65"/>
    </row>
    <row r="330">
      <c r="A330" s="114" t="s">
        <v>39</v>
      </c>
      <c r="B330" s="186"/>
      <c r="C330" s="481" t="s">
        <v>926</v>
      </c>
      <c r="D330" s="390"/>
      <c r="E330" s="114" t="s">
        <v>38</v>
      </c>
      <c r="F330" s="114" t="s">
        <v>1236</v>
      </c>
      <c r="G330" s="481" t="s">
        <v>833</v>
      </c>
      <c r="H330" s="390"/>
      <c r="I330" s="286"/>
      <c r="J330" s="286"/>
      <c r="K330" s="390"/>
      <c r="L330" s="390"/>
      <c r="M330" s="114" t="s">
        <v>39</v>
      </c>
      <c r="N330" s="186"/>
      <c r="O330" s="481" t="s">
        <v>958</v>
      </c>
      <c r="P330" s="65"/>
      <c r="Q330" s="287"/>
      <c r="R330" s="287"/>
      <c r="S330" s="285"/>
      <c r="T330" s="65"/>
      <c r="U330" s="285"/>
      <c r="V330" s="287"/>
      <c r="W330" s="285"/>
      <c r="X330" s="287"/>
      <c r="Y330" s="285"/>
      <c r="Z330" s="287"/>
      <c r="AA330" s="285"/>
      <c r="AB330" s="287"/>
      <c r="AC330" s="285"/>
      <c r="AD330" s="287"/>
      <c r="AE330" s="65"/>
    </row>
    <row r="331">
      <c r="A331" s="114" t="s">
        <v>39</v>
      </c>
      <c r="B331" s="186"/>
      <c r="C331" s="481" t="s">
        <v>930</v>
      </c>
      <c r="D331" s="390"/>
      <c r="E331" s="114" t="s">
        <v>38</v>
      </c>
      <c r="F331" s="186"/>
      <c r="G331" s="481" t="s">
        <v>840</v>
      </c>
      <c r="H331" s="390"/>
      <c r="I331" s="286"/>
      <c r="J331" s="286"/>
      <c r="K331" s="390"/>
      <c r="L331" s="390"/>
      <c r="M331" s="114" t="s">
        <v>39</v>
      </c>
      <c r="N331" s="186"/>
      <c r="O331" s="481" t="s">
        <v>968</v>
      </c>
      <c r="P331" s="65"/>
      <c r="Q331" s="287"/>
      <c r="R331" s="287"/>
      <c r="S331" s="285"/>
      <c r="T331" s="65"/>
      <c r="U331" s="285"/>
      <c r="V331" s="287"/>
      <c r="W331" s="285"/>
      <c r="X331" s="287"/>
      <c r="Y331" s="285"/>
      <c r="Z331" s="287"/>
      <c r="AA331" s="285"/>
      <c r="AB331" s="287"/>
      <c r="AC331" s="285"/>
      <c r="AD331" s="287"/>
      <c r="AE331" s="65"/>
    </row>
    <row r="332">
      <c r="A332" s="114" t="s">
        <v>39</v>
      </c>
      <c r="B332" s="114" t="s">
        <v>1236</v>
      </c>
      <c r="C332" s="481" t="s">
        <v>937</v>
      </c>
      <c r="D332" s="390"/>
      <c r="E332" s="114" t="s">
        <v>38</v>
      </c>
      <c r="F332" s="114" t="s">
        <v>1236</v>
      </c>
      <c r="G332" s="481" t="s">
        <v>861</v>
      </c>
      <c r="H332" s="390"/>
      <c r="I332" s="286"/>
      <c r="J332" s="286"/>
      <c r="K332" s="390"/>
      <c r="L332" s="390"/>
      <c r="M332" s="114" t="s">
        <v>39</v>
      </c>
      <c r="N332" s="114" t="s">
        <v>1236</v>
      </c>
      <c r="O332" s="481" t="s">
        <v>971</v>
      </c>
      <c r="P332" s="65"/>
      <c r="Q332" s="287"/>
      <c r="R332" s="287"/>
      <c r="S332" s="285"/>
      <c r="T332" s="65"/>
      <c r="U332" s="285"/>
      <c r="V332" s="287"/>
      <c r="W332" s="285"/>
      <c r="X332" s="287"/>
      <c r="Y332" s="285"/>
      <c r="Z332" s="287"/>
      <c r="AA332" s="285"/>
      <c r="AB332" s="287"/>
      <c r="AC332" s="285"/>
      <c r="AD332" s="287"/>
      <c r="AE332" s="65"/>
    </row>
    <row r="333">
      <c r="A333" s="114" t="s">
        <v>39</v>
      </c>
      <c r="B333" s="186"/>
      <c r="C333" s="481" t="s">
        <v>944</v>
      </c>
      <c r="D333" s="390"/>
      <c r="E333" s="114" t="s">
        <v>38</v>
      </c>
      <c r="F333" s="114" t="s">
        <v>1236</v>
      </c>
      <c r="G333" s="481" t="s">
        <v>867</v>
      </c>
      <c r="H333" s="390"/>
      <c r="I333" s="286"/>
      <c r="J333" s="286"/>
      <c r="K333" s="390"/>
      <c r="L333" s="390"/>
      <c r="M333" s="114" t="s">
        <v>39</v>
      </c>
      <c r="N333" s="114" t="s">
        <v>1236</v>
      </c>
      <c r="O333" s="481" t="s">
        <v>981</v>
      </c>
      <c r="P333" s="65"/>
      <c r="Q333" s="287"/>
      <c r="R333" s="287"/>
      <c r="S333" s="285"/>
      <c r="T333" s="65"/>
      <c r="U333" s="285"/>
      <c r="V333" s="287"/>
      <c r="W333" s="285"/>
      <c r="X333" s="287"/>
      <c r="Y333" s="285"/>
      <c r="Z333" s="287"/>
      <c r="AA333" s="285"/>
      <c r="AB333" s="287"/>
      <c r="AC333" s="285"/>
      <c r="AD333" s="287"/>
      <c r="AE333" s="65"/>
    </row>
    <row r="334">
      <c r="A334" s="114" t="s">
        <v>39</v>
      </c>
      <c r="B334" s="186"/>
      <c r="C334" s="481" t="s">
        <v>947</v>
      </c>
      <c r="D334" s="390"/>
      <c r="E334" s="486" t="s">
        <v>38</v>
      </c>
      <c r="F334" s="486" t="s">
        <v>1236</v>
      </c>
      <c r="G334" s="488" t="s">
        <v>870</v>
      </c>
      <c r="H334" s="390"/>
      <c r="I334" s="286"/>
      <c r="J334" s="286"/>
      <c r="K334" s="390"/>
      <c r="L334" s="390"/>
      <c r="M334" s="486" t="s">
        <v>39</v>
      </c>
      <c r="N334" s="486" t="s">
        <v>1236</v>
      </c>
      <c r="O334" s="488" t="s">
        <v>986</v>
      </c>
      <c r="P334" s="65"/>
      <c r="Q334" s="287"/>
      <c r="R334" s="287"/>
      <c r="S334" s="285"/>
      <c r="T334" s="65"/>
      <c r="U334" s="285"/>
      <c r="V334" s="287"/>
      <c r="W334" s="285"/>
      <c r="X334" s="287"/>
      <c r="Y334" s="285"/>
      <c r="Z334" s="287"/>
      <c r="AA334" s="285"/>
      <c r="AB334" s="287"/>
      <c r="AC334" s="285"/>
      <c r="AD334" s="287"/>
      <c r="AE334" s="65"/>
    </row>
    <row r="335">
      <c r="A335" s="114" t="s">
        <v>39</v>
      </c>
      <c r="B335" s="114" t="s">
        <v>1236</v>
      </c>
      <c r="C335" s="481" t="s">
        <v>950</v>
      </c>
      <c r="D335" s="390"/>
      <c r="E335" s="472" t="s">
        <v>39</v>
      </c>
      <c r="F335" s="477"/>
      <c r="G335" s="473" t="s">
        <v>1235</v>
      </c>
      <c r="H335" s="390"/>
      <c r="I335" s="286"/>
      <c r="J335" s="286"/>
      <c r="K335" s="390"/>
      <c r="L335" s="390"/>
      <c r="M335" s="472" t="s">
        <v>990</v>
      </c>
      <c r="N335" s="477"/>
      <c r="O335" s="473" t="s">
        <v>1235</v>
      </c>
      <c r="P335" s="65"/>
      <c r="Q335" s="287"/>
      <c r="R335" s="287"/>
      <c r="S335" s="285"/>
      <c r="T335" s="65"/>
      <c r="U335" s="285"/>
      <c r="V335" s="287"/>
      <c r="W335" s="285"/>
      <c r="X335" s="287"/>
      <c r="Y335" s="285"/>
      <c r="Z335" s="287"/>
      <c r="AA335" s="285"/>
      <c r="AB335" s="287"/>
      <c r="AC335" s="285"/>
      <c r="AD335" s="287"/>
      <c r="AE335" s="65"/>
    </row>
    <row r="336">
      <c r="A336" s="114" t="s">
        <v>39</v>
      </c>
      <c r="B336" s="114" t="s">
        <v>1236</v>
      </c>
      <c r="C336" s="481" t="s">
        <v>952</v>
      </c>
      <c r="D336" s="390"/>
      <c r="E336" s="114" t="s">
        <v>39</v>
      </c>
      <c r="F336" s="114" t="s">
        <v>1236</v>
      </c>
      <c r="G336" s="481" t="s">
        <v>873</v>
      </c>
      <c r="H336" s="390"/>
      <c r="I336" s="286"/>
      <c r="J336" s="286"/>
      <c r="K336" s="390"/>
      <c r="L336" s="390"/>
      <c r="M336" s="114" t="s">
        <v>990</v>
      </c>
      <c r="N336" s="114" t="s">
        <v>1236</v>
      </c>
      <c r="O336" s="481" t="s">
        <v>1000</v>
      </c>
      <c r="P336" s="65"/>
      <c r="Q336" s="287"/>
      <c r="R336" s="287"/>
      <c r="S336" s="285"/>
      <c r="T336" s="65"/>
      <c r="U336" s="285"/>
      <c r="V336" s="287"/>
      <c r="W336" s="285"/>
      <c r="X336" s="287"/>
      <c r="Y336" s="285"/>
      <c r="Z336" s="287"/>
      <c r="AA336" s="285"/>
      <c r="AB336" s="287"/>
      <c r="AC336" s="285"/>
      <c r="AD336" s="287"/>
      <c r="AE336" s="65"/>
    </row>
    <row r="337">
      <c r="A337" s="114" t="s">
        <v>39</v>
      </c>
      <c r="B337" s="186"/>
      <c r="C337" s="481" t="s">
        <v>958</v>
      </c>
      <c r="D337" s="390"/>
      <c r="E337" s="114" t="s">
        <v>39</v>
      </c>
      <c r="F337" s="114" t="s">
        <v>1236</v>
      </c>
      <c r="G337" s="481" t="s">
        <v>883</v>
      </c>
      <c r="H337" s="390"/>
      <c r="I337" s="286"/>
      <c r="J337" s="286"/>
      <c r="K337" s="390"/>
      <c r="L337" s="390"/>
      <c r="M337" s="114" t="s">
        <v>990</v>
      </c>
      <c r="N337" s="114" t="s">
        <v>1236</v>
      </c>
      <c r="O337" s="481" t="s">
        <v>1019</v>
      </c>
      <c r="P337" s="65"/>
      <c r="Q337" s="287"/>
      <c r="R337" s="287"/>
      <c r="S337" s="285"/>
      <c r="T337" s="65"/>
      <c r="U337" s="285"/>
      <c r="V337" s="287"/>
      <c r="W337" s="285"/>
      <c r="X337" s="287"/>
      <c r="Y337" s="285"/>
      <c r="Z337" s="287"/>
      <c r="AA337" s="285"/>
      <c r="AB337" s="287"/>
      <c r="AC337" s="285"/>
      <c r="AD337" s="287"/>
      <c r="AE337" s="65"/>
    </row>
    <row r="338">
      <c r="A338" s="114" t="s">
        <v>39</v>
      </c>
      <c r="B338" s="186"/>
      <c r="C338" s="481" t="s">
        <v>962</v>
      </c>
      <c r="D338" s="390"/>
      <c r="E338" s="114" t="s">
        <v>39</v>
      </c>
      <c r="F338" s="114" t="s">
        <v>1236</v>
      </c>
      <c r="G338" s="481" t="s">
        <v>887</v>
      </c>
      <c r="H338" s="390"/>
      <c r="I338" s="286"/>
      <c r="J338" s="286"/>
      <c r="K338" s="390"/>
      <c r="L338" s="390"/>
      <c r="M338" s="114" t="s">
        <v>990</v>
      </c>
      <c r="N338" s="114" t="s">
        <v>1236</v>
      </c>
      <c r="O338" s="481" t="s">
        <v>1023</v>
      </c>
      <c r="P338" s="65"/>
      <c r="Q338" s="287"/>
      <c r="R338" s="287"/>
      <c r="S338" s="285"/>
      <c r="T338" s="65"/>
      <c r="U338" s="285"/>
      <c r="V338" s="287"/>
      <c r="W338" s="285"/>
      <c r="X338" s="287"/>
      <c r="Y338" s="285"/>
      <c r="Z338" s="287"/>
      <c r="AA338" s="285"/>
      <c r="AB338" s="287"/>
      <c r="AC338" s="285"/>
      <c r="AD338" s="287"/>
      <c r="AE338" s="65"/>
    </row>
    <row r="339">
      <c r="A339" s="114" t="s">
        <v>39</v>
      </c>
      <c r="B339" s="186"/>
      <c r="C339" s="481" t="s">
        <v>965</v>
      </c>
      <c r="D339" s="390"/>
      <c r="E339" s="114" t="s">
        <v>39</v>
      </c>
      <c r="F339" s="186"/>
      <c r="G339" s="481" t="s">
        <v>895</v>
      </c>
      <c r="H339" s="390"/>
      <c r="I339" s="286"/>
      <c r="J339" s="286"/>
      <c r="K339" s="390"/>
      <c r="L339" s="390"/>
      <c r="M339" s="114" t="s">
        <v>990</v>
      </c>
      <c r="N339" s="186"/>
      <c r="O339" s="481" t="s">
        <v>1039</v>
      </c>
      <c r="P339" s="65"/>
      <c r="Q339" s="287"/>
      <c r="R339" s="287"/>
      <c r="S339" s="285"/>
      <c r="T339" s="65"/>
      <c r="U339" s="285"/>
      <c r="V339" s="287"/>
      <c r="W339" s="285"/>
      <c r="X339" s="287"/>
      <c r="Y339" s="285"/>
      <c r="Z339" s="287"/>
      <c r="AA339" s="285"/>
      <c r="AB339" s="287"/>
      <c r="AC339" s="285"/>
      <c r="AD339" s="287"/>
      <c r="AE339" s="65"/>
    </row>
    <row r="340">
      <c r="A340" s="114" t="s">
        <v>39</v>
      </c>
      <c r="B340" s="114" t="s">
        <v>1236</v>
      </c>
      <c r="C340" s="481" t="s">
        <v>971</v>
      </c>
      <c r="D340" s="390"/>
      <c r="E340" s="114" t="s">
        <v>39</v>
      </c>
      <c r="F340" s="186"/>
      <c r="G340" s="481" t="s">
        <v>908</v>
      </c>
      <c r="H340" s="390"/>
      <c r="I340" s="286"/>
      <c r="J340" s="286"/>
      <c r="K340" s="390"/>
      <c r="L340" s="390"/>
      <c r="M340" s="114" t="s">
        <v>990</v>
      </c>
      <c r="N340" s="186"/>
      <c r="O340" s="481" t="s">
        <v>1042</v>
      </c>
      <c r="P340" s="65"/>
      <c r="Q340" s="287"/>
      <c r="R340" s="287"/>
      <c r="S340" s="285"/>
      <c r="T340" s="65"/>
      <c r="U340" s="285"/>
      <c r="V340" s="287"/>
      <c r="W340" s="285"/>
      <c r="X340" s="287"/>
      <c r="Y340" s="285"/>
      <c r="Z340" s="287"/>
      <c r="AA340" s="285"/>
      <c r="AB340" s="287"/>
      <c r="AC340" s="285"/>
      <c r="AD340" s="287"/>
      <c r="AE340" s="65"/>
    </row>
    <row r="341">
      <c r="A341" s="114" t="s">
        <v>39</v>
      </c>
      <c r="B341" s="186"/>
      <c r="C341" s="481" t="s">
        <v>974</v>
      </c>
      <c r="D341" s="390"/>
      <c r="E341" s="114" t="s">
        <v>39</v>
      </c>
      <c r="F341" s="114" t="s">
        <v>1236</v>
      </c>
      <c r="G341" s="481" t="s">
        <v>916</v>
      </c>
      <c r="H341" s="390"/>
      <c r="I341" s="286"/>
      <c r="J341" s="286"/>
      <c r="K341" s="390"/>
      <c r="L341" s="390"/>
      <c r="M341" s="114" t="s">
        <v>990</v>
      </c>
      <c r="N341" s="114" t="s">
        <v>1236</v>
      </c>
      <c r="O341" s="481" t="s">
        <v>1051</v>
      </c>
      <c r="P341" s="65"/>
      <c r="Q341" s="287"/>
      <c r="R341" s="287"/>
      <c r="S341" s="285"/>
      <c r="T341" s="65"/>
      <c r="U341" s="285"/>
      <c r="V341" s="287"/>
      <c r="W341" s="285"/>
      <c r="X341" s="287"/>
      <c r="Y341" s="285"/>
      <c r="Z341" s="287"/>
      <c r="AA341" s="285"/>
      <c r="AB341" s="287"/>
      <c r="AC341" s="285"/>
      <c r="AD341" s="287"/>
      <c r="AE341" s="65"/>
    </row>
    <row r="342">
      <c r="A342" s="486" t="s">
        <v>39</v>
      </c>
      <c r="B342" s="487"/>
      <c r="C342" s="488" t="s">
        <v>978</v>
      </c>
      <c r="D342" s="390"/>
      <c r="E342" s="114" t="s">
        <v>39</v>
      </c>
      <c r="F342" s="114" t="s">
        <v>1236</v>
      </c>
      <c r="G342" s="481" t="s">
        <v>937</v>
      </c>
      <c r="H342" s="390"/>
      <c r="I342" s="286"/>
      <c r="J342" s="286"/>
      <c r="K342" s="390"/>
      <c r="L342" s="390"/>
      <c r="M342" s="114" t="s">
        <v>990</v>
      </c>
      <c r="N342" s="114" t="s">
        <v>1236</v>
      </c>
      <c r="O342" s="481" t="s">
        <v>1066</v>
      </c>
      <c r="P342" s="65"/>
      <c r="Q342" s="287"/>
      <c r="R342" s="287"/>
      <c r="S342" s="285"/>
      <c r="T342" s="65"/>
      <c r="U342" s="285"/>
      <c r="V342" s="287"/>
      <c r="W342" s="285"/>
      <c r="X342" s="287"/>
      <c r="Y342" s="285"/>
      <c r="Z342" s="287"/>
      <c r="AA342" s="285"/>
      <c r="AB342" s="287"/>
      <c r="AC342" s="285"/>
      <c r="AD342" s="287"/>
      <c r="AE342" s="65"/>
    </row>
    <row r="343">
      <c r="A343" s="472" t="s">
        <v>990</v>
      </c>
      <c r="B343" s="477"/>
      <c r="C343" s="473" t="s">
        <v>1235</v>
      </c>
      <c r="D343" s="390"/>
      <c r="E343" s="114" t="s">
        <v>39</v>
      </c>
      <c r="F343" s="114" t="s">
        <v>1236</v>
      </c>
      <c r="G343" s="481" t="s">
        <v>940</v>
      </c>
      <c r="H343" s="390"/>
      <c r="I343" s="286"/>
      <c r="J343" s="286"/>
      <c r="K343" s="390"/>
      <c r="L343" s="390"/>
      <c r="M343" s="114" t="s">
        <v>990</v>
      </c>
      <c r="N343" s="186"/>
      <c r="O343" s="481" t="s">
        <v>1069</v>
      </c>
      <c r="P343" s="65"/>
      <c r="Q343" s="287"/>
      <c r="R343" s="287"/>
      <c r="S343" s="285"/>
      <c r="T343" s="65"/>
      <c r="U343" s="285"/>
      <c r="V343" s="287"/>
      <c r="W343" s="285"/>
      <c r="X343" s="287"/>
      <c r="Y343" s="285"/>
      <c r="Z343" s="287"/>
      <c r="AA343" s="285"/>
      <c r="AB343" s="287"/>
      <c r="AC343" s="285"/>
      <c r="AD343" s="287"/>
      <c r="AE343" s="65"/>
    </row>
    <row r="344">
      <c r="A344" s="114" t="s">
        <v>990</v>
      </c>
      <c r="B344" s="114" t="s">
        <v>1236</v>
      </c>
      <c r="C344" s="481" t="s">
        <v>1017</v>
      </c>
      <c r="D344" s="390"/>
      <c r="E344" s="114" t="s">
        <v>39</v>
      </c>
      <c r="F344" s="186"/>
      <c r="G344" s="481" t="s">
        <v>974</v>
      </c>
      <c r="H344" s="390"/>
      <c r="I344" s="286"/>
      <c r="J344" s="286"/>
      <c r="K344" s="390"/>
      <c r="L344" s="390"/>
      <c r="M344" s="114" t="s">
        <v>990</v>
      </c>
      <c r="N344" s="114" t="s">
        <v>1236</v>
      </c>
      <c r="O344" s="481" t="s">
        <v>1078</v>
      </c>
      <c r="P344" s="65"/>
      <c r="Q344" s="287"/>
      <c r="R344" s="287"/>
      <c r="S344" s="285"/>
      <c r="T344" s="65"/>
      <c r="U344" s="285"/>
      <c r="V344" s="287"/>
      <c r="W344" s="285"/>
      <c r="X344" s="287"/>
      <c r="Y344" s="285"/>
      <c r="Z344" s="287"/>
      <c r="AA344" s="285"/>
      <c r="AB344" s="287"/>
      <c r="AC344" s="285"/>
      <c r="AD344" s="287"/>
      <c r="AE344" s="65"/>
    </row>
    <row r="345">
      <c r="A345" s="114" t="s">
        <v>990</v>
      </c>
      <c r="B345" s="114" t="s">
        <v>1236</v>
      </c>
      <c r="C345" s="481" t="s">
        <v>1019</v>
      </c>
      <c r="D345" s="390"/>
      <c r="E345" s="114" t="s">
        <v>39</v>
      </c>
      <c r="F345" s="114" t="s">
        <v>1236</v>
      </c>
      <c r="G345" s="481" t="s">
        <v>976</v>
      </c>
      <c r="H345" s="390"/>
      <c r="I345" s="286"/>
      <c r="J345" s="286"/>
      <c r="K345" s="390"/>
      <c r="L345" s="390"/>
      <c r="M345" s="486" t="s">
        <v>990</v>
      </c>
      <c r="N345" s="487"/>
      <c r="O345" s="488" t="s">
        <v>1082</v>
      </c>
      <c r="P345" s="65"/>
      <c r="Q345" s="287"/>
      <c r="R345" s="287"/>
      <c r="S345" s="285"/>
      <c r="T345" s="65"/>
      <c r="U345" s="285"/>
      <c r="V345" s="287"/>
      <c r="W345" s="285"/>
      <c r="X345" s="287"/>
      <c r="Y345" s="285"/>
      <c r="Z345" s="287"/>
      <c r="AA345" s="285"/>
      <c r="AB345" s="287"/>
      <c r="AC345" s="285"/>
      <c r="AD345" s="287"/>
      <c r="AE345" s="65"/>
    </row>
    <row r="346">
      <c r="A346" s="114" t="s">
        <v>990</v>
      </c>
      <c r="B346" s="186"/>
      <c r="C346" s="481" t="s">
        <v>1034</v>
      </c>
      <c r="D346" s="390"/>
      <c r="E346" s="114" t="s">
        <v>39</v>
      </c>
      <c r="F346" s="186"/>
      <c r="G346" s="481" t="s">
        <v>978</v>
      </c>
      <c r="H346" s="390"/>
      <c r="I346" s="286"/>
      <c r="J346" s="286"/>
      <c r="K346" s="390"/>
      <c r="L346" s="390"/>
      <c r="M346" s="472" t="s">
        <v>1089</v>
      </c>
      <c r="N346" s="477"/>
      <c r="O346" s="473" t="s">
        <v>1235</v>
      </c>
      <c r="P346" s="65"/>
      <c r="Q346" s="287"/>
      <c r="R346" s="287"/>
      <c r="S346" s="285"/>
      <c r="T346" s="65"/>
      <c r="U346" s="285"/>
      <c r="V346" s="287"/>
      <c r="W346" s="285"/>
      <c r="X346" s="287"/>
      <c r="Y346" s="285"/>
      <c r="Z346" s="287"/>
      <c r="AA346" s="285"/>
      <c r="AB346" s="287"/>
      <c r="AC346" s="285"/>
      <c r="AD346" s="287"/>
      <c r="AE346" s="65"/>
    </row>
    <row r="347">
      <c r="A347" s="114" t="s">
        <v>990</v>
      </c>
      <c r="B347" s="186"/>
      <c r="C347" s="481" t="s">
        <v>1042</v>
      </c>
      <c r="D347" s="390"/>
      <c r="E347" s="486" t="s">
        <v>39</v>
      </c>
      <c r="F347" s="486" t="s">
        <v>1236</v>
      </c>
      <c r="G347" s="488" t="s">
        <v>986</v>
      </c>
      <c r="H347" s="390"/>
      <c r="I347" s="286"/>
      <c r="J347" s="286"/>
      <c r="K347" s="390"/>
      <c r="L347" s="390"/>
      <c r="M347" s="114" t="s">
        <v>1089</v>
      </c>
      <c r="N347" s="186"/>
      <c r="O347" s="481" t="s">
        <v>1103</v>
      </c>
      <c r="P347" s="65"/>
      <c r="Q347" s="287"/>
      <c r="R347" s="287"/>
      <c r="S347" s="285"/>
      <c r="T347" s="65"/>
      <c r="U347" s="285"/>
      <c r="V347" s="287"/>
      <c r="W347" s="285"/>
      <c r="X347" s="287"/>
      <c r="Y347" s="285"/>
      <c r="Z347" s="287"/>
      <c r="AA347" s="285"/>
      <c r="AB347" s="287"/>
      <c r="AC347" s="285"/>
      <c r="AD347" s="287"/>
      <c r="AE347" s="65"/>
    </row>
    <row r="348">
      <c r="A348" s="114" t="s">
        <v>990</v>
      </c>
      <c r="B348" s="186"/>
      <c r="C348" s="481" t="s">
        <v>1048</v>
      </c>
      <c r="D348" s="390"/>
      <c r="E348" s="472" t="s">
        <v>990</v>
      </c>
      <c r="F348" s="477"/>
      <c r="G348" s="473" t="s">
        <v>1235</v>
      </c>
      <c r="H348" s="390"/>
      <c r="I348" s="286"/>
      <c r="J348" s="286"/>
      <c r="K348" s="390"/>
      <c r="L348" s="390"/>
      <c r="M348" s="114" t="s">
        <v>1089</v>
      </c>
      <c r="N348" s="186"/>
      <c r="O348" s="481" t="s">
        <v>1109</v>
      </c>
      <c r="P348" s="65"/>
      <c r="Q348" s="287"/>
      <c r="R348" s="287"/>
      <c r="S348" s="285"/>
      <c r="T348" s="65"/>
      <c r="U348" s="285"/>
      <c r="V348" s="287"/>
      <c r="W348" s="285"/>
      <c r="X348" s="287"/>
      <c r="Y348" s="285"/>
      <c r="Z348" s="287"/>
      <c r="AA348" s="285"/>
      <c r="AB348" s="287"/>
      <c r="AC348" s="285"/>
      <c r="AD348" s="287"/>
      <c r="AE348" s="65"/>
    </row>
    <row r="349">
      <c r="A349" s="114" t="s">
        <v>990</v>
      </c>
      <c r="B349" s="114" t="s">
        <v>1236</v>
      </c>
      <c r="C349" s="481" t="s">
        <v>1059</v>
      </c>
      <c r="D349" s="390"/>
      <c r="E349" s="114" t="s">
        <v>990</v>
      </c>
      <c r="F349" s="114" t="s">
        <v>1236</v>
      </c>
      <c r="G349" s="481" t="s">
        <v>1268</v>
      </c>
      <c r="H349" s="390"/>
      <c r="I349" s="286"/>
      <c r="J349" s="286"/>
      <c r="K349" s="390"/>
      <c r="L349" s="390"/>
      <c r="M349" s="114" t="s">
        <v>1089</v>
      </c>
      <c r="N349" s="186"/>
      <c r="O349" s="481" t="s">
        <v>1118</v>
      </c>
      <c r="P349" s="65"/>
      <c r="Q349" s="287"/>
      <c r="R349" s="287"/>
      <c r="S349" s="285"/>
      <c r="T349" s="65"/>
      <c r="U349" s="285"/>
      <c r="V349" s="287"/>
      <c r="W349" s="285"/>
      <c r="X349" s="287"/>
      <c r="Y349" s="285"/>
      <c r="Z349" s="287"/>
      <c r="AA349" s="285"/>
      <c r="AB349" s="287"/>
      <c r="AC349" s="285"/>
      <c r="AD349" s="287"/>
      <c r="AE349" s="65"/>
    </row>
    <row r="350">
      <c r="A350" s="114" t="s">
        <v>990</v>
      </c>
      <c r="B350" s="186"/>
      <c r="C350" s="481" t="s">
        <v>1063</v>
      </c>
      <c r="D350" s="390"/>
      <c r="E350" s="114" t="s">
        <v>990</v>
      </c>
      <c r="F350" s="186"/>
      <c r="G350" s="481" t="s">
        <v>992</v>
      </c>
      <c r="H350" s="390"/>
      <c r="I350" s="286"/>
      <c r="J350" s="286"/>
      <c r="K350" s="390"/>
      <c r="L350" s="390"/>
      <c r="M350" s="114" t="s">
        <v>1089</v>
      </c>
      <c r="N350" s="186"/>
      <c r="O350" s="481" t="s">
        <v>1127</v>
      </c>
      <c r="P350" s="65"/>
      <c r="Q350" s="287"/>
      <c r="R350" s="287"/>
      <c r="S350" s="285"/>
      <c r="T350" s="65"/>
      <c r="U350" s="285"/>
      <c r="V350" s="287"/>
      <c r="W350" s="285"/>
      <c r="X350" s="287"/>
      <c r="Y350" s="285"/>
      <c r="Z350" s="287"/>
      <c r="AA350" s="285"/>
      <c r="AB350" s="287"/>
      <c r="AC350" s="285"/>
      <c r="AD350" s="287"/>
      <c r="AE350" s="65"/>
    </row>
    <row r="351">
      <c r="A351" s="486" t="s">
        <v>990</v>
      </c>
      <c r="B351" s="487"/>
      <c r="C351" s="488" t="s">
        <v>1071</v>
      </c>
      <c r="D351" s="390"/>
      <c r="E351" s="114" t="s">
        <v>990</v>
      </c>
      <c r="F351" s="186"/>
      <c r="G351" s="481" t="s">
        <v>996</v>
      </c>
      <c r="H351" s="390"/>
      <c r="I351" s="286"/>
      <c r="J351" s="286"/>
      <c r="K351" s="390"/>
      <c r="L351" s="390"/>
      <c r="M351" s="114" t="s">
        <v>1089</v>
      </c>
      <c r="N351" s="114" t="s">
        <v>1236</v>
      </c>
      <c r="O351" s="481" t="s">
        <v>1133</v>
      </c>
      <c r="P351" s="65"/>
      <c r="Q351" s="287"/>
      <c r="R351" s="287"/>
      <c r="S351" s="285"/>
      <c r="T351" s="65"/>
      <c r="U351" s="285"/>
      <c r="V351" s="287"/>
      <c r="W351" s="285"/>
      <c r="X351" s="287"/>
      <c r="Y351" s="285"/>
      <c r="Z351" s="287"/>
      <c r="AA351" s="285"/>
      <c r="AB351" s="287"/>
      <c r="AC351" s="285"/>
      <c r="AD351" s="287"/>
      <c r="AE351" s="65"/>
    </row>
    <row r="352">
      <c r="A352" s="472" t="s">
        <v>1089</v>
      </c>
      <c r="B352" s="477"/>
      <c r="C352" s="473" t="s">
        <v>1235</v>
      </c>
      <c r="D352" s="390"/>
      <c r="E352" s="114" t="s">
        <v>990</v>
      </c>
      <c r="F352" s="186"/>
      <c r="G352" s="481" t="s">
        <v>1010</v>
      </c>
      <c r="H352" s="390"/>
      <c r="I352" s="286"/>
      <c r="J352" s="286"/>
      <c r="K352" s="390"/>
      <c r="L352" s="390"/>
      <c r="M352" s="486" t="s">
        <v>1089</v>
      </c>
      <c r="N352" s="487"/>
      <c r="O352" s="488" t="s">
        <v>1143</v>
      </c>
      <c r="P352" s="65"/>
      <c r="Q352" s="287"/>
      <c r="R352" s="287"/>
      <c r="S352" s="285"/>
      <c r="T352" s="65"/>
      <c r="U352" s="285"/>
      <c r="V352" s="287"/>
      <c r="W352" s="285"/>
      <c r="X352" s="287"/>
      <c r="Y352" s="285"/>
      <c r="Z352" s="287"/>
      <c r="AA352" s="285"/>
      <c r="AB352" s="287"/>
      <c r="AC352" s="285"/>
      <c r="AD352" s="287"/>
      <c r="AE352" s="65"/>
    </row>
    <row r="353">
      <c r="A353" s="114" t="s">
        <v>1089</v>
      </c>
      <c r="B353" s="186"/>
      <c r="C353" s="481" t="s">
        <v>1097</v>
      </c>
      <c r="D353" s="390"/>
      <c r="E353" s="114" t="s">
        <v>990</v>
      </c>
      <c r="F353" s="114" t="s">
        <v>1236</v>
      </c>
      <c r="G353" s="481" t="s">
        <v>1017</v>
      </c>
      <c r="H353" s="390"/>
      <c r="I353" s="286"/>
      <c r="J353" s="286"/>
      <c r="K353" s="390"/>
      <c r="L353" s="390"/>
      <c r="M353" s="472" t="s">
        <v>1149</v>
      </c>
      <c r="N353" s="477"/>
      <c r="O353" s="473" t="s">
        <v>1235</v>
      </c>
      <c r="P353" s="65"/>
      <c r="Q353" s="287"/>
      <c r="R353" s="287"/>
      <c r="S353" s="285"/>
      <c r="T353" s="65"/>
      <c r="U353" s="285"/>
      <c r="V353" s="287"/>
      <c r="W353" s="285"/>
      <c r="X353" s="287"/>
      <c r="Y353" s="285"/>
      <c r="Z353" s="287"/>
      <c r="AA353" s="285"/>
      <c r="AB353" s="287"/>
      <c r="AC353" s="285"/>
      <c r="AD353" s="287"/>
      <c r="AE353" s="65"/>
    </row>
    <row r="354">
      <c r="A354" s="114" t="s">
        <v>1089</v>
      </c>
      <c r="B354" s="186"/>
      <c r="C354" s="481" t="s">
        <v>1105</v>
      </c>
      <c r="D354" s="390"/>
      <c r="E354" s="114" t="s">
        <v>990</v>
      </c>
      <c r="F354" s="114" t="s">
        <v>1236</v>
      </c>
      <c r="G354" s="481" t="s">
        <v>1023</v>
      </c>
      <c r="H354" s="390"/>
      <c r="I354" s="286"/>
      <c r="J354" s="286"/>
      <c r="K354" s="390"/>
      <c r="L354" s="390"/>
      <c r="M354" s="114" t="s">
        <v>1149</v>
      </c>
      <c r="N354" s="114" t="s">
        <v>1236</v>
      </c>
      <c r="O354" s="481" t="s">
        <v>1148</v>
      </c>
      <c r="P354" s="65"/>
      <c r="Q354" s="287"/>
      <c r="R354" s="287"/>
      <c r="S354" s="285"/>
      <c r="T354" s="65"/>
      <c r="U354" s="285"/>
      <c r="V354" s="287"/>
      <c r="W354" s="285"/>
      <c r="X354" s="287"/>
      <c r="Y354" s="285"/>
      <c r="Z354" s="287"/>
      <c r="AA354" s="285"/>
      <c r="AB354" s="287"/>
      <c r="AC354" s="285"/>
      <c r="AD354" s="287"/>
      <c r="AE354" s="65"/>
    </row>
    <row r="355">
      <c r="A355" s="114" t="s">
        <v>1089</v>
      </c>
      <c r="B355" s="186"/>
      <c r="C355" s="481" t="s">
        <v>1109</v>
      </c>
      <c r="D355" s="390"/>
      <c r="E355" s="114" t="s">
        <v>990</v>
      </c>
      <c r="F355" s="114" t="s">
        <v>1236</v>
      </c>
      <c r="G355" s="481" t="s">
        <v>1030</v>
      </c>
      <c r="H355" s="390"/>
      <c r="I355" s="286"/>
      <c r="J355" s="286"/>
      <c r="K355" s="390"/>
      <c r="L355" s="390"/>
      <c r="M355" s="114" t="s">
        <v>1149</v>
      </c>
      <c r="N355" s="186"/>
      <c r="O355" s="481" t="s">
        <v>1155</v>
      </c>
      <c r="P355" s="65"/>
      <c r="Q355" s="287"/>
      <c r="R355" s="287"/>
      <c r="S355" s="285"/>
      <c r="T355" s="65"/>
      <c r="U355" s="285"/>
      <c r="V355" s="287"/>
      <c r="W355" s="285"/>
      <c r="X355" s="287"/>
      <c r="Y355" s="285"/>
      <c r="Z355" s="287"/>
      <c r="AA355" s="285"/>
      <c r="AB355" s="287"/>
      <c r="AC355" s="285"/>
      <c r="AD355" s="287"/>
      <c r="AE355" s="65"/>
    </row>
    <row r="356">
      <c r="A356" s="114" t="s">
        <v>1089</v>
      </c>
      <c r="B356" s="186"/>
      <c r="C356" s="490" t="s">
        <v>1112</v>
      </c>
      <c r="D356" s="390"/>
      <c r="E356" s="114" t="s">
        <v>990</v>
      </c>
      <c r="F356" s="186"/>
      <c r="G356" s="481" t="s">
        <v>1048</v>
      </c>
      <c r="H356" s="390"/>
      <c r="I356" s="286"/>
      <c r="J356" s="286"/>
      <c r="K356" s="390"/>
      <c r="L356" s="390"/>
      <c r="M356" s="114" t="s">
        <v>1149</v>
      </c>
      <c r="N356" s="114" t="s">
        <v>1236</v>
      </c>
      <c r="O356" s="481" t="s">
        <v>1161</v>
      </c>
      <c r="P356" s="65"/>
      <c r="Q356" s="287"/>
      <c r="R356" s="287"/>
      <c r="S356" s="285"/>
      <c r="T356" s="65"/>
      <c r="U356" s="285"/>
      <c r="V356" s="287"/>
      <c r="W356" s="285"/>
      <c r="X356" s="287"/>
      <c r="Y356" s="285"/>
      <c r="Z356" s="287"/>
      <c r="AA356" s="285"/>
      <c r="AB356" s="287"/>
      <c r="AC356" s="285"/>
      <c r="AD356" s="287"/>
      <c r="AE356" s="65"/>
    </row>
    <row r="357">
      <c r="A357" s="114" t="s">
        <v>1089</v>
      </c>
      <c r="B357" s="114" t="s">
        <v>1236</v>
      </c>
      <c r="C357" s="481" t="s">
        <v>1115</v>
      </c>
      <c r="D357" s="390"/>
      <c r="E357" s="114" t="s">
        <v>990</v>
      </c>
      <c r="F357" s="114" t="s">
        <v>1236</v>
      </c>
      <c r="G357" s="481" t="s">
        <v>1051</v>
      </c>
      <c r="H357" s="390"/>
      <c r="I357" s="286"/>
      <c r="J357" s="286"/>
      <c r="K357" s="390"/>
      <c r="L357" s="390"/>
      <c r="M357" s="114" t="s">
        <v>1149</v>
      </c>
      <c r="N357" s="114" t="s">
        <v>1236</v>
      </c>
      <c r="O357" s="481" t="s">
        <v>1170</v>
      </c>
      <c r="P357" s="65"/>
      <c r="Q357" s="287"/>
      <c r="R357" s="287"/>
      <c r="S357" s="285"/>
      <c r="T357" s="65"/>
      <c r="U357" s="285"/>
      <c r="V357" s="287"/>
      <c r="W357" s="285"/>
      <c r="X357" s="287"/>
      <c r="Y357" s="285"/>
      <c r="Z357" s="287"/>
      <c r="AA357" s="285"/>
      <c r="AB357" s="287"/>
      <c r="AC357" s="285"/>
      <c r="AD357" s="287"/>
      <c r="AE357" s="65"/>
    </row>
    <row r="358">
      <c r="A358" s="114" t="s">
        <v>1089</v>
      </c>
      <c r="B358" s="186"/>
      <c r="C358" s="481" t="s">
        <v>1121</v>
      </c>
      <c r="D358" s="390"/>
      <c r="E358" s="114" t="s">
        <v>990</v>
      </c>
      <c r="F358" s="186"/>
      <c r="G358" s="481" t="s">
        <v>1055</v>
      </c>
      <c r="H358" s="390"/>
      <c r="I358" s="286"/>
      <c r="J358" s="286"/>
      <c r="K358" s="390"/>
      <c r="L358" s="390"/>
      <c r="M358" s="114" t="s">
        <v>1149</v>
      </c>
      <c r="N358" s="186"/>
      <c r="O358" s="481" t="s">
        <v>1173</v>
      </c>
      <c r="P358" s="65"/>
      <c r="Q358" s="287"/>
      <c r="R358" s="287"/>
      <c r="S358" s="285"/>
      <c r="T358" s="65"/>
      <c r="U358" s="285"/>
      <c r="V358" s="287"/>
      <c r="W358" s="285"/>
      <c r="X358" s="287"/>
      <c r="Y358" s="285"/>
      <c r="Z358" s="287"/>
      <c r="AA358" s="285"/>
      <c r="AB358" s="287"/>
      <c r="AC358" s="285"/>
      <c r="AD358" s="287"/>
      <c r="AE358" s="65"/>
    </row>
    <row r="359">
      <c r="A359" s="114" t="s">
        <v>1089</v>
      </c>
      <c r="B359" s="114" t="s">
        <v>1236</v>
      </c>
      <c r="C359" s="481" t="s">
        <v>1123</v>
      </c>
      <c r="D359" s="390"/>
      <c r="E359" s="114" t="s">
        <v>990</v>
      </c>
      <c r="F359" s="114" t="s">
        <v>1236</v>
      </c>
      <c r="G359" s="481" t="s">
        <v>1066</v>
      </c>
      <c r="H359" s="390"/>
      <c r="I359" s="286"/>
      <c r="J359" s="286"/>
      <c r="K359" s="390"/>
      <c r="L359" s="390"/>
      <c r="M359" s="114" t="s">
        <v>1149</v>
      </c>
      <c r="N359" s="114" t="s">
        <v>1236</v>
      </c>
      <c r="O359" s="481" t="s">
        <v>1181</v>
      </c>
      <c r="P359" s="65"/>
      <c r="Q359" s="287"/>
      <c r="R359" s="287"/>
      <c r="S359" s="285"/>
      <c r="T359" s="65"/>
      <c r="U359" s="285"/>
      <c r="V359" s="287"/>
      <c r="W359" s="285"/>
      <c r="X359" s="287"/>
      <c r="Y359" s="285"/>
      <c r="Z359" s="287"/>
      <c r="AA359" s="285"/>
      <c r="AB359" s="287"/>
      <c r="AC359" s="285"/>
      <c r="AD359" s="287"/>
      <c r="AE359" s="65"/>
    </row>
    <row r="360">
      <c r="A360" s="114" t="s">
        <v>1089</v>
      </c>
      <c r="B360" s="186"/>
      <c r="C360" s="481" t="s">
        <v>1127</v>
      </c>
      <c r="D360" s="390"/>
      <c r="E360" s="486" t="s">
        <v>990</v>
      </c>
      <c r="F360" s="487"/>
      <c r="G360" s="488" t="s">
        <v>1071</v>
      </c>
      <c r="H360" s="390"/>
      <c r="I360" s="286"/>
      <c r="J360" s="286"/>
      <c r="K360" s="390"/>
      <c r="L360" s="390"/>
      <c r="M360" s="114" t="s">
        <v>1149</v>
      </c>
      <c r="N360" s="186"/>
      <c r="O360" s="481" t="s">
        <v>1189</v>
      </c>
      <c r="P360" s="65"/>
      <c r="Q360" s="287"/>
      <c r="R360" s="287"/>
      <c r="S360" s="285"/>
      <c r="T360" s="65"/>
      <c r="U360" s="285"/>
      <c r="V360" s="287"/>
      <c r="W360" s="285"/>
      <c r="X360" s="287"/>
      <c r="Y360" s="285"/>
      <c r="Z360" s="287"/>
      <c r="AA360" s="285"/>
      <c r="AB360" s="287"/>
      <c r="AC360" s="285"/>
      <c r="AD360" s="287"/>
      <c r="AE360" s="65"/>
    </row>
    <row r="361">
      <c r="A361" s="114" t="s">
        <v>1089</v>
      </c>
      <c r="B361" s="186"/>
      <c r="C361" s="481" t="s">
        <v>1130</v>
      </c>
      <c r="D361" s="390"/>
      <c r="E361" s="472" t="s">
        <v>1089</v>
      </c>
      <c r="F361" s="477"/>
      <c r="G361" s="473" t="s">
        <v>1235</v>
      </c>
      <c r="H361" s="390"/>
      <c r="I361" s="286"/>
      <c r="J361" s="286"/>
      <c r="K361" s="390"/>
      <c r="L361" s="390"/>
      <c r="M361" s="486" t="s">
        <v>1149</v>
      </c>
      <c r="N361" s="486" t="s">
        <v>1236</v>
      </c>
      <c r="O361" s="488" t="s">
        <v>1283</v>
      </c>
      <c r="P361" s="65"/>
      <c r="Q361" s="287"/>
      <c r="R361" s="287"/>
      <c r="S361" s="285"/>
      <c r="T361" s="65"/>
      <c r="U361" s="285"/>
      <c r="V361" s="287"/>
      <c r="W361" s="285"/>
      <c r="X361" s="287"/>
      <c r="Y361" s="285"/>
      <c r="Z361" s="287"/>
      <c r="AA361" s="285"/>
      <c r="AB361" s="287"/>
      <c r="AC361" s="285"/>
      <c r="AD361" s="287"/>
      <c r="AE361" s="65"/>
    </row>
    <row r="362">
      <c r="A362" s="114" t="s">
        <v>1089</v>
      </c>
      <c r="B362" s="186"/>
      <c r="C362" s="481" t="s">
        <v>1143</v>
      </c>
      <c r="D362" s="390"/>
      <c r="E362" s="114" t="s">
        <v>1089</v>
      </c>
      <c r="F362" s="114" t="s">
        <v>1236</v>
      </c>
      <c r="G362" s="481" t="s">
        <v>1092</v>
      </c>
      <c r="H362" s="390"/>
      <c r="I362" s="286"/>
      <c r="J362" s="286"/>
      <c r="K362" s="390"/>
      <c r="L362" s="390"/>
      <c r="M362" s="472" t="s">
        <v>1193</v>
      </c>
      <c r="N362" s="477"/>
      <c r="O362" s="473" t="s">
        <v>1235</v>
      </c>
      <c r="P362" s="65"/>
      <c r="Q362" s="287"/>
      <c r="R362" s="287"/>
      <c r="S362" s="285"/>
      <c r="T362" s="65"/>
      <c r="U362" s="285"/>
      <c r="V362" s="287"/>
      <c r="W362" s="285"/>
      <c r="X362" s="287"/>
      <c r="Y362" s="285"/>
      <c r="Z362" s="287"/>
      <c r="AA362" s="285"/>
      <c r="AB362" s="287"/>
      <c r="AC362" s="285"/>
      <c r="AD362" s="287"/>
      <c r="AE362" s="65"/>
    </row>
    <row r="363">
      <c r="A363" s="486" t="s">
        <v>1089</v>
      </c>
      <c r="B363" s="487"/>
      <c r="C363" s="488" t="s">
        <v>1146</v>
      </c>
      <c r="D363" s="390"/>
      <c r="E363" s="114" t="s">
        <v>1089</v>
      </c>
      <c r="F363" s="186"/>
      <c r="G363" s="481" t="s">
        <v>1097</v>
      </c>
      <c r="H363" s="390"/>
      <c r="I363" s="286"/>
      <c r="J363" s="286"/>
      <c r="K363" s="390"/>
      <c r="L363" s="390"/>
      <c r="M363" s="114" t="s">
        <v>1193</v>
      </c>
      <c r="N363" s="186"/>
      <c r="O363" s="481" t="s">
        <v>1196</v>
      </c>
      <c r="P363" s="65"/>
      <c r="Q363" s="287"/>
      <c r="R363" s="287"/>
      <c r="S363" s="285"/>
      <c r="T363" s="65"/>
      <c r="U363" s="285"/>
      <c r="V363" s="287"/>
      <c r="W363" s="285"/>
      <c r="X363" s="287"/>
      <c r="Y363" s="285"/>
      <c r="Z363" s="287"/>
      <c r="AA363" s="285"/>
      <c r="AB363" s="287"/>
      <c r="AC363" s="285"/>
      <c r="AD363" s="287"/>
      <c r="AE363" s="65"/>
    </row>
    <row r="364">
      <c r="A364" s="472" t="s">
        <v>1149</v>
      </c>
      <c r="B364" s="477"/>
      <c r="C364" s="473" t="s">
        <v>1235</v>
      </c>
      <c r="D364" s="390"/>
      <c r="E364" s="114" t="s">
        <v>1089</v>
      </c>
      <c r="F364" s="186"/>
      <c r="G364" s="481" t="s">
        <v>1101</v>
      </c>
      <c r="H364" s="390"/>
      <c r="I364" s="286"/>
      <c r="J364" s="286"/>
      <c r="K364" s="390"/>
      <c r="L364" s="390"/>
      <c r="M364" s="114" t="s">
        <v>1193</v>
      </c>
      <c r="N364" s="114" t="s">
        <v>1236</v>
      </c>
      <c r="O364" s="481" t="s">
        <v>1213</v>
      </c>
      <c r="P364" s="65"/>
      <c r="Q364" s="287"/>
      <c r="R364" s="287"/>
      <c r="S364" s="285"/>
      <c r="T364" s="65"/>
      <c r="U364" s="285"/>
      <c r="V364" s="287"/>
      <c r="W364" s="285"/>
      <c r="X364" s="287"/>
      <c r="Y364" s="285"/>
      <c r="Z364" s="287"/>
      <c r="AA364" s="285"/>
      <c r="AB364" s="287"/>
      <c r="AC364" s="285"/>
      <c r="AD364" s="287"/>
      <c r="AE364" s="65"/>
    </row>
    <row r="365">
      <c r="A365" s="114" t="s">
        <v>1149</v>
      </c>
      <c r="B365" s="186"/>
      <c r="C365" s="481" t="s">
        <v>1155</v>
      </c>
      <c r="D365" s="390"/>
      <c r="E365" s="114" t="s">
        <v>1089</v>
      </c>
      <c r="F365" s="186"/>
      <c r="G365" s="481" t="s">
        <v>1103</v>
      </c>
      <c r="H365" s="390"/>
      <c r="I365" s="286"/>
      <c r="J365" s="286"/>
      <c r="K365" s="390"/>
      <c r="L365" s="390"/>
      <c r="M365" s="114" t="s">
        <v>1193</v>
      </c>
      <c r="N365" s="114" t="s">
        <v>1236</v>
      </c>
      <c r="O365" s="481" t="s">
        <v>1216</v>
      </c>
      <c r="P365" s="65"/>
      <c r="Q365" s="287"/>
      <c r="R365" s="287"/>
      <c r="S365" s="285"/>
      <c r="T365" s="65"/>
      <c r="U365" s="285"/>
      <c r="V365" s="287"/>
      <c r="W365" s="285"/>
      <c r="X365" s="287"/>
      <c r="Y365" s="285"/>
      <c r="Z365" s="287"/>
      <c r="AA365" s="285"/>
      <c r="AB365" s="287"/>
      <c r="AC365" s="285"/>
      <c r="AD365" s="287"/>
      <c r="AE365" s="65"/>
    </row>
    <row r="366">
      <c r="A366" s="114" t="s">
        <v>1149</v>
      </c>
      <c r="B366" s="114" t="s">
        <v>1236</v>
      </c>
      <c r="C366" s="481" t="s">
        <v>1167</v>
      </c>
      <c r="D366" s="390"/>
      <c r="E366" s="114" t="s">
        <v>1089</v>
      </c>
      <c r="F366" s="186"/>
      <c r="G366" s="481" t="s">
        <v>1118</v>
      </c>
      <c r="H366" s="390"/>
      <c r="I366" s="286"/>
      <c r="J366" s="286"/>
      <c r="K366" s="390"/>
      <c r="L366" s="390"/>
      <c r="M366" s="486" t="s">
        <v>1193</v>
      </c>
      <c r="N366" s="487"/>
      <c r="O366" s="488" t="s">
        <v>1223</v>
      </c>
      <c r="P366" s="65"/>
      <c r="Q366" s="287"/>
      <c r="R366" s="287"/>
      <c r="S366" s="285"/>
      <c r="T366" s="65"/>
      <c r="U366" s="285"/>
      <c r="V366" s="287"/>
      <c r="W366" s="285"/>
      <c r="X366" s="287"/>
      <c r="Y366" s="285"/>
      <c r="Z366" s="287"/>
      <c r="AA366" s="285"/>
      <c r="AB366" s="287"/>
      <c r="AC366" s="285"/>
      <c r="AD366" s="287"/>
      <c r="AE366" s="65"/>
    </row>
    <row r="367">
      <c r="A367" s="114" t="s">
        <v>1149</v>
      </c>
      <c r="B367" s="186"/>
      <c r="C367" s="481" t="s">
        <v>1173</v>
      </c>
      <c r="D367" s="390"/>
      <c r="E367" s="114" t="s">
        <v>1089</v>
      </c>
      <c r="F367" s="186"/>
      <c r="G367" s="481" t="s">
        <v>1121</v>
      </c>
      <c r="H367" s="390"/>
      <c r="I367" s="286"/>
      <c r="J367" s="286"/>
      <c r="K367" s="390"/>
      <c r="L367" s="390"/>
      <c r="M367" s="286"/>
      <c r="N367" s="286"/>
      <c r="O367" s="390"/>
      <c r="P367" s="65"/>
      <c r="Q367" s="287"/>
      <c r="R367" s="287"/>
      <c r="S367" s="285"/>
      <c r="T367" s="65"/>
      <c r="U367" s="285"/>
      <c r="V367" s="287"/>
      <c r="W367" s="285"/>
      <c r="X367" s="287"/>
      <c r="Y367" s="285"/>
      <c r="Z367" s="287"/>
      <c r="AA367" s="285"/>
      <c r="AB367" s="287"/>
      <c r="AC367" s="285"/>
      <c r="AD367" s="287"/>
      <c r="AE367" s="65"/>
    </row>
    <row r="368">
      <c r="A368" s="114" t="s">
        <v>1149</v>
      </c>
      <c r="B368" s="186"/>
      <c r="C368" s="481" t="s">
        <v>1176</v>
      </c>
      <c r="D368" s="390"/>
      <c r="E368" s="114" t="s">
        <v>1089</v>
      </c>
      <c r="F368" s="114" t="s">
        <v>1236</v>
      </c>
      <c r="G368" s="481" t="s">
        <v>1133</v>
      </c>
      <c r="H368" s="390"/>
      <c r="I368" s="286"/>
      <c r="J368" s="286"/>
      <c r="K368" s="390"/>
      <c r="L368" s="390"/>
      <c r="M368" s="286"/>
      <c r="N368" s="286"/>
      <c r="O368" s="390"/>
      <c r="P368" s="65"/>
      <c r="Q368" s="287"/>
      <c r="R368" s="287"/>
      <c r="S368" s="285"/>
      <c r="T368" s="65"/>
      <c r="U368" s="285"/>
      <c r="V368" s="287"/>
      <c r="W368" s="285"/>
      <c r="X368" s="287"/>
      <c r="Y368" s="285"/>
      <c r="Z368" s="287"/>
      <c r="AA368" s="285"/>
      <c r="AB368" s="287"/>
      <c r="AC368" s="285"/>
      <c r="AD368" s="287"/>
      <c r="AE368" s="65"/>
    </row>
    <row r="369">
      <c r="A369" s="114" t="s">
        <v>1149</v>
      </c>
      <c r="B369" s="186"/>
      <c r="C369" s="481" t="s">
        <v>1185</v>
      </c>
      <c r="D369" s="390"/>
      <c r="E369" s="486" t="s">
        <v>1089</v>
      </c>
      <c r="F369" s="487"/>
      <c r="G369" s="488" t="s">
        <v>1146</v>
      </c>
      <c r="H369" s="390"/>
      <c r="I369" s="286"/>
      <c r="J369" s="286"/>
      <c r="K369" s="390"/>
      <c r="L369" s="390"/>
      <c r="M369" s="286"/>
      <c r="N369" s="286"/>
      <c r="O369" s="390"/>
      <c r="P369" s="65"/>
      <c r="Q369" s="287"/>
      <c r="R369" s="287"/>
      <c r="S369" s="285"/>
      <c r="T369" s="65"/>
      <c r="U369" s="285"/>
      <c r="V369" s="287"/>
      <c r="W369" s="285"/>
      <c r="X369" s="287"/>
      <c r="Y369" s="285"/>
      <c r="Z369" s="287"/>
      <c r="AA369" s="285"/>
      <c r="AB369" s="287"/>
      <c r="AC369" s="285"/>
      <c r="AD369" s="287"/>
      <c r="AE369" s="65"/>
    </row>
    <row r="370">
      <c r="A370" s="486" t="s">
        <v>1149</v>
      </c>
      <c r="B370" s="487"/>
      <c r="C370" s="488" t="s">
        <v>1187</v>
      </c>
      <c r="D370" s="390"/>
      <c r="E370" s="472" t="s">
        <v>1149</v>
      </c>
      <c r="F370" s="477"/>
      <c r="G370" s="473" t="s">
        <v>1235</v>
      </c>
      <c r="H370" s="390"/>
      <c r="I370" s="286"/>
      <c r="J370" s="286"/>
      <c r="K370" s="390"/>
      <c r="L370" s="390"/>
      <c r="M370" s="286"/>
      <c r="N370" s="286"/>
      <c r="O370" s="390"/>
      <c r="P370" s="65"/>
      <c r="Q370" s="287"/>
      <c r="R370" s="287"/>
      <c r="S370" s="285"/>
      <c r="T370" s="65"/>
      <c r="U370" s="285"/>
      <c r="V370" s="287"/>
      <c r="W370" s="285"/>
      <c r="X370" s="287"/>
      <c r="Y370" s="285"/>
      <c r="Z370" s="287"/>
      <c r="AA370" s="285"/>
      <c r="AB370" s="287"/>
      <c r="AC370" s="285"/>
      <c r="AD370" s="287"/>
      <c r="AE370" s="65"/>
    </row>
    <row r="371">
      <c r="A371" s="472" t="s">
        <v>1193</v>
      </c>
      <c r="B371" s="477"/>
      <c r="C371" s="473" t="s">
        <v>1235</v>
      </c>
      <c r="D371" s="390"/>
      <c r="E371" s="114" t="s">
        <v>1149</v>
      </c>
      <c r="F371" s="186"/>
      <c r="G371" s="481" t="s">
        <v>1165</v>
      </c>
      <c r="H371" s="390"/>
      <c r="I371" s="286"/>
      <c r="J371" s="286"/>
      <c r="K371" s="390"/>
      <c r="L371" s="390"/>
      <c r="M371" s="286"/>
      <c r="N371" s="286"/>
      <c r="O371" s="390"/>
      <c r="P371" s="65"/>
      <c r="Q371" s="287"/>
      <c r="R371" s="287"/>
      <c r="S371" s="285"/>
      <c r="T371" s="65"/>
      <c r="U371" s="285"/>
      <c r="V371" s="287"/>
      <c r="W371" s="285"/>
      <c r="X371" s="287"/>
      <c r="Y371" s="285"/>
      <c r="Z371" s="287"/>
      <c r="AA371" s="285"/>
      <c r="AB371" s="287"/>
      <c r="AC371" s="285"/>
      <c r="AD371" s="287"/>
      <c r="AE371" s="65"/>
    </row>
    <row r="372">
      <c r="A372" s="114" t="s">
        <v>1193</v>
      </c>
      <c r="B372" s="186"/>
      <c r="C372" s="481" t="s">
        <v>1196</v>
      </c>
      <c r="D372" s="390"/>
      <c r="E372" s="114" t="s">
        <v>1149</v>
      </c>
      <c r="F372" s="114" t="s">
        <v>1236</v>
      </c>
      <c r="G372" s="481" t="s">
        <v>1167</v>
      </c>
      <c r="H372" s="390"/>
      <c r="I372" s="286"/>
      <c r="J372" s="286"/>
      <c r="K372" s="390"/>
      <c r="L372" s="390"/>
      <c r="M372" s="286"/>
      <c r="N372" s="286"/>
      <c r="O372" s="390"/>
      <c r="P372" s="65"/>
      <c r="Q372" s="287"/>
      <c r="R372" s="287"/>
      <c r="S372" s="285"/>
      <c r="T372" s="65"/>
      <c r="U372" s="285"/>
      <c r="V372" s="287"/>
      <c r="W372" s="285"/>
      <c r="X372" s="287"/>
      <c r="Y372" s="285"/>
      <c r="Z372" s="287"/>
      <c r="AA372" s="285"/>
      <c r="AB372" s="287"/>
      <c r="AC372" s="285"/>
      <c r="AD372" s="287"/>
      <c r="AE372" s="65"/>
    </row>
    <row r="373">
      <c r="A373" s="114" t="s">
        <v>1193</v>
      </c>
      <c r="B373" s="186"/>
      <c r="C373" s="481" t="s">
        <v>1270</v>
      </c>
      <c r="D373" s="390"/>
      <c r="E373" s="114" t="s">
        <v>1149</v>
      </c>
      <c r="F373" s="114" t="s">
        <v>1236</v>
      </c>
      <c r="G373" s="481" t="s">
        <v>1170</v>
      </c>
      <c r="H373" s="390"/>
      <c r="I373" s="286"/>
      <c r="J373" s="286"/>
      <c r="K373" s="390"/>
      <c r="L373" s="390"/>
      <c r="M373" s="286"/>
      <c r="N373" s="286"/>
      <c r="O373" s="390"/>
      <c r="P373" s="65"/>
      <c r="Q373" s="287"/>
      <c r="R373" s="287"/>
      <c r="S373" s="285"/>
      <c r="T373" s="65"/>
      <c r="U373" s="285"/>
      <c r="V373" s="287"/>
      <c r="W373" s="285"/>
      <c r="X373" s="287"/>
      <c r="Y373" s="285"/>
      <c r="Z373" s="287"/>
      <c r="AA373" s="285"/>
      <c r="AB373" s="287"/>
      <c r="AC373" s="285"/>
      <c r="AD373" s="287"/>
      <c r="AE373" s="65"/>
    </row>
    <row r="374">
      <c r="A374" s="114" t="s">
        <v>1193</v>
      </c>
      <c r="B374" s="186"/>
      <c r="C374" s="481" t="s">
        <v>1209</v>
      </c>
      <c r="D374" s="390"/>
      <c r="E374" s="114" t="s">
        <v>1149</v>
      </c>
      <c r="F374" s="114" t="s">
        <v>1236</v>
      </c>
      <c r="G374" s="481" t="s">
        <v>1181</v>
      </c>
      <c r="H374" s="390"/>
      <c r="I374" s="286"/>
      <c r="J374" s="286"/>
      <c r="K374" s="390"/>
      <c r="L374" s="390"/>
      <c r="M374" s="286"/>
      <c r="N374" s="286"/>
      <c r="O374" s="390"/>
      <c r="P374" s="65"/>
      <c r="Q374" s="287"/>
      <c r="R374" s="287"/>
      <c r="S374" s="285"/>
      <c r="T374" s="65"/>
      <c r="U374" s="285"/>
      <c r="V374" s="287"/>
      <c r="W374" s="285"/>
      <c r="X374" s="287"/>
      <c r="Y374" s="285"/>
      <c r="Z374" s="287"/>
      <c r="AA374" s="285"/>
      <c r="AB374" s="287"/>
      <c r="AC374" s="285"/>
      <c r="AD374" s="287"/>
      <c r="AE374" s="65"/>
    </row>
    <row r="375">
      <c r="A375" s="114" t="s">
        <v>1193</v>
      </c>
      <c r="B375" s="186"/>
      <c r="C375" s="481" t="s">
        <v>1211</v>
      </c>
      <c r="D375" s="390"/>
      <c r="E375" s="114" t="s">
        <v>1149</v>
      </c>
      <c r="F375" s="186"/>
      <c r="G375" s="481" t="s">
        <v>1187</v>
      </c>
      <c r="H375" s="390"/>
      <c r="I375" s="286"/>
      <c r="J375" s="286"/>
      <c r="K375" s="390"/>
      <c r="L375" s="390"/>
      <c r="M375" s="286"/>
      <c r="N375" s="286"/>
      <c r="O375" s="390"/>
      <c r="P375" s="65"/>
      <c r="Q375" s="287"/>
      <c r="R375" s="287"/>
      <c r="S375" s="285"/>
      <c r="T375" s="65"/>
      <c r="U375" s="285"/>
      <c r="V375" s="287"/>
      <c r="W375" s="285"/>
      <c r="X375" s="287"/>
      <c r="Y375" s="285"/>
      <c r="Z375" s="287"/>
      <c r="AA375" s="285"/>
      <c r="AB375" s="287"/>
      <c r="AC375" s="285"/>
      <c r="AD375" s="287"/>
      <c r="AE375" s="65"/>
    </row>
    <row r="376">
      <c r="A376" s="486" t="s">
        <v>1193</v>
      </c>
      <c r="B376" s="486" t="s">
        <v>1236</v>
      </c>
      <c r="C376" s="488" t="s">
        <v>1220</v>
      </c>
      <c r="D376" s="390"/>
      <c r="E376" s="486" t="s">
        <v>1149</v>
      </c>
      <c r="F376" s="487"/>
      <c r="G376" s="488" t="s">
        <v>1189</v>
      </c>
      <c r="H376" s="390"/>
      <c r="I376" s="286"/>
      <c r="J376" s="286"/>
      <c r="K376" s="390"/>
      <c r="L376" s="390"/>
      <c r="M376" s="286"/>
      <c r="N376" s="286"/>
      <c r="O376" s="390"/>
      <c r="P376" s="65"/>
      <c r="Q376" s="287"/>
      <c r="R376" s="287"/>
      <c r="S376" s="285"/>
      <c r="T376" s="65"/>
      <c r="U376" s="285"/>
      <c r="V376" s="287"/>
      <c r="W376" s="285"/>
      <c r="X376" s="287"/>
      <c r="Y376" s="285"/>
      <c r="Z376" s="287"/>
      <c r="AA376" s="285"/>
      <c r="AB376" s="287"/>
      <c r="AC376" s="285"/>
      <c r="AD376" s="287"/>
      <c r="AE376" s="65"/>
    </row>
    <row r="377">
      <c r="A377" s="286"/>
      <c r="B377" s="286"/>
      <c r="C377" s="390"/>
      <c r="D377" s="390"/>
      <c r="E377" s="472" t="s">
        <v>1193</v>
      </c>
      <c r="F377" s="477"/>
      <c r="G377" s="473" t="s">
        <v>1235</v>
      </c>
      <c r="H377" s="390"/>
      <c r="I377" s="286"/>
      <c r="J377" s="286"/>
      <c r="K377" s="390"/>
      <c r="L377" s="390"/>
      <c r="M377" s="286"/>
      <c r="N377" s="286"/>
      <c r="O377" s="390"/>
      <c r="P377" s="65"/>
      <c r="Q377" s="287"/>
      <c r="R377" s="287"/>
      <c r="S377" s="285"/>
      <c r="T377" s="65"/>
      <c r="U377" s="285"/>
      <c r="V377" s="287"/>
      <c r="W377" s="285"/>
      <c r="X377" s="287"/>
      <c r="Y377" s="285"/>
      <c r="Z377" s="287"/>
      <c r="AA377" s="285"/>
      <c r="AB377" s="287"/>
      <c r="AC377" s="285"/>
      <c r="AD377" s="287"/>
      <c r="AE377" s="65"/>
    </row>
    <row r="378">
      <c r="A378" s="286"/>
      <c r="B378" s="286"/>
      <c r="C378" s="390"/>
      <c r="D378" s="390"/>
      <c r="E378" s="114" t="s">
        <v>1193</v>
      </c>
      <c r="F378" s="114" t="s">
        <v>1236</v>
      </c>
      <c r="G378" s="481" t="s">
        <v>1199</v>
      </c>
      <c r="H378" s="390"/>
      <c r="I378" s="286"/>
      <c r="J378" s="286"/>
      <c r="K378" s="390"/>
      <c r="L378" s="390"/>
      <c r="M378" s="286"/>
      <c r="N378" s="286"/>
      <c r="O378" s="390"/>
      <c r="P378" s="65"/>
      <c r="Q378" s="287"/>
      <c r="R378" s="287"/>
      <c r="S378" s="285"/>
      <c r="T378" s="65"/>
      <c r="U378" s="285"/>
      <c r="V378" s="287"/>
      <c r="W378" s="285"/>
      <c r="X378" s="287"/>
      <c r="Y378" s="285"/>
      <c r="Z378" s="287"/>
      <c r="AA378" s="285"/>
      <c r="AB378" s="287"/>
      <c r="AC378" s="285"/>
      <c r="AD378" s="287"/>
      <c r="AE378" s="65"/>
    </row>
    <row r="379">
      <c r="A379" s="286"/>
      <c r="B379" s="286"/>
      <c r="C379" s="390"/>
      <c r="D379" s="390"/>
      <c r="E379" s="114" t="s">
        <v>1193</v>
      </c>
      <c r="F379" s="186"/>
      <c r="G379" s="481" t="s">
        <v>1207</v>
      </c>
      <c r="H379" s="390"/>
      <c r="I379" s="286"/>
      <c r="J379" s="286"/>
      <c r="K379" s="390"/>
      <c r="L379" s="390"/>
      <c r="M379" s="286"/>
      <c r="N379" s="286"/>
      <c r="O379" s="390"/>
      <c r="P379" s="65"/>
      <c r="Q379" s="287"/>
      <c r="R379" s="287"/>
      <c r="S379" s="285"/>
      <c r="T379" s="65"/>
      <c r="U379" s="285"/>
      <c r="V379" s="287"/>
      <c r="W379" s="285"/>
      <c r="X379" s="287"/>
      <c r="Y379" s="285"/>
      <c r="Z379" s="287"/>
      <c r="AA379" s="285"/>
      <c r="AB379" s="287"/>
      <c r="AC379" s="285"/>
      <c r="AD379" s="287"/>
      <c r="AE379" s="65"/>
    </row>
    <row r="380">
      <c r="A380" s="286"/>
      <c r="B380" s="286"/>
      <c r="C380" s="390"/>
      <c r="D380" s="390"/>
      <c r="E380" s="114" t="s">
        <v>1193</v>
      </c>
      <c r="F380" s="186"/>
      <c r="G380" s="481" t="s">
        <v>1209</v>
      </c>
      <c r="H380" s="390"/>
      <c r="I380" s="286"/>
      <c r="J380" s="286"/>
      <c r="K380" s="390"/>
      <c r="L380" s="390"/>
      <c r="M380" s="286"/>
      <c r="N380" s="286"/>
      <c r="O380" s="390"/>
      <c r="P380" s="65"/>
      <c r="Q380" s="287"/>
      <c r="R380" s="287"/>
      <c r="S380" s="285"/>
      <c r="T380" s="65"/>
      <c r="U380" s="285"/>
      <c r="V380" s="287"/>
      <c r="W380" s="285"/>
      <c r="X380" s="287"/>
      <c r="Y380" s="285"/>
      <c r="Z380" s="287"/>
      <c r="AA380" s="285"/>
      <c r="AB380" s="287"/>
      <c r="AC380" s="285"/>
      <c r="AD380" s="287"/>
      <c r="AE380" s="65"/>
    </row>
    <row r="381">
      <c r="A381" s="286"/>
      <c r="B381" s="286"/>
      <c r="C381" s="390"/>
      <c r="D381" s="390"/>
      <c r="E381" s="114" t="s">
        <v>1193</v>
      </c>
      <c r="F381" s="186"/>
      <c r="G381" s="481" t="s">
        <v>1218</v>
      </c>
      <c r="H381" s="390"/>
      <c r="I381" s="286"/>
      <c r="J381" s="286"/>
      <c r="K381" s="390"/>
      <c r="L381" s="390"/>
      <c r="M381" s="286"/>
      <c r="N381" s="286"/>
      <c r="O381" s="390"/>
      <c r="P381" s="65"/>
      <c r="Q381" s="287"/>
      <c r="R381" s="287"/>
      <c r="S381" s="285"/>
      <c r="T381" s="65"/>
      <c r="U381" s="285"/>
      <c r="V381" s="287"/>
      <c r="W381" s="285"/>
      <c r="X381" s="287"/>
      <c r="Y381" s="285"/>
      <c r="Z381" s="287"/>
      <c r="AA381" s="285"/>
      <c r="AB381" s="287"/>
      <c r="AC381" s="285"/>
      <c r="AD381" s="287"/>
      <c r="AE381" s="65"/>
    </row>
    <row r="382">
      <c r="A382" s="286"/>
      <c r="B382" s="286"/>
      <c r="C382" s="390"/>
      <c r="D382" s="390"/>
      <c r="E382" s="486" t="s">
        <v>1193</v>
      </c>
      <c r="F382" s="487"/>
      <c r="G382" s="488" t="s">
        <v>1228</v>
      </c>
      <c r="H382" s="390"/>
      <c r="I382" s="286"/>
      <c r="J382" s="286"/>
      <c r="K382" s="390"/>
      <c r="L382" s="390"/>
      <c r="M382" s="286"/>
      <c r="N382" s="286"/>
      <c r="O382" s="390"/>
      <c r="P382" s="65"/>
      <c r="Q382" s="287"/>
      <c r="R382" s="287"/>
      <c r="S382" s="285"/>
      <c r="T382" s="65"/>
      <c r="U382" s="285"/>
      <c r="V382" s="287"/>
      <c r="W382" s="285"/>
      <c r="X382" s="287"/>
      <c r="Y382" s="285"/>
      <c r="Z382" s="287"/>
      <c r="AA382" s="285"/>
      <c r="AB382" s="287"/>
      <c r="AC382" s="285"/>
      <c r="AD382" s="287"/>
      <c r="AE382" s="65"/>
    </row>
    <row r="383">
      <c r="A383" s="286"/>
      <c r="B383" s="286"/>
      <c r="C383" s="390"/>
      <c r="D383" s="390"/>
      <c r="E383" s="286"/>
      <c r="F383" s="286"/>
      <c r="G383" s="390"/>
      <c r="H383" s="390"/>
      <c r="I383" s="286"/>
      <c r="J383" s="286"/>
      <c r="K383" s="390"/>
      <c r="L383" s="390"/>
      <c r="M383" s="286"/>
      <c r="N383" s="286"/>
      <c r="O383" s="390"/>
      <c r="P383" s="65"/>
      <c r="Q383" s="287"/>
      <c r="R383" s="287"/>
      <c r="S383" s="285"/>
      <c r="T383" s="65"/>
      <c r="U383" s="285"/>
      <c r="V383" s="287"/>
      <c r="W383" s="285"/>
      <c r="X383" s="287"/>
      <c r="Y383" s="285"/>
      <c r="Z383" s="287"/>
      <c r="AA383" s="285"/>
      <c r="AB383" s="287"/>
      <c r="AC383" s="285"/>
      <c r="AD383" s="287"/>
      <c r="AE383" s="65"/>
    </row>
    <row r="384">
      <c r="A384" s="286"/>
      <c r="B384" s="286"/>
      <c r="C384" s="390"/>
      <c r="D384" s="390"/>
      <c r="E384" s="286"/>
      <c r="F384" s="286"/>
      <c r="G384" s="390"/>
      <c r="H384" s="390"/>
      <c r="I384" s="286"/>
      <c r="J384" s="286"/>
      <c r="K384" s="390"/>
      <c r="L384" s="390"/>
      <c r="M384" s="286"/>
      <c r="N384" s="286"/>
      <c r="O384" s="390"/>
      <c r="P384" s="65"/>
      <c r="Q384" s="287"/>
      <c r="R384" s="287"/>
      <c r="S384" s="285"/>
      <c r="T384" s="65"/>
      <c r="U384" s="285"/>
      <c r="V384" s="287"/>
      <c r="W384" s="285"/>
      <c r="X384" s="287"/>
      <c r="Y384" s="285"/>
      <c r="Z384" s="287"/>
      <c r="AA384" s="285"/>
      <c r="AB384" s="287"/>
      <c r="AC384" s="285"/>
      <c r="AD384" s="287"/>
      <c r="AE384" s="65"/>
    </row>
    <row r="385">
      <c r="A385" s="286"/>
      <c r="B385" s="286"/>
      <c r="C385" s="390"/>
      <c r="D385" s="390"/>
      <c r="E385" s="286"/>
      <c r="F385" s="286"/>
      <c r="G385" s="390"/>
      <c r="H385" s="390"/>
      <c r="I385" s="286"/>
      <c r="J385" s="286"/>
      <c r="K385" s="390"/>
      <c r="L385" s="390"/>
      <c r="M385" s="286"/>
      <c r="N385" s="286"/>
      <c r="O385" s="390"/>
      <c r="P385" s="65"/>
      <c r="Q385" s="287"/>
      <c r="R385" s="287"/>
      <c r="S385" s="285"/>
      <c r="T385" s="65"/>
      <c r="U385" s="285"/>
      <c r="V385" s="287"/>
      <c r="W385" s="285"/>
      <c r="X385" s="287"/>
      <c r="Y385" s="285"/>
      <c r="Z385" s="287"/>
      <c r="AA385" s="285"/>
      <c r="AB385" s="287"/>
      <c r="AC385" s="285"/>
      <c r="AD385" s="287"/>
      <c r="AE385" s="65"/>
    </row>
    <row r="386">
      <c r="A386" s="286"/>
      <c r="B386" s="286"/>
      <c r="C386" s="390"/>
      <c r="D386" s="390"/>
      <c r="E386" s="286"/>
      <c r="F386" s="286"/>
      <c r="G386" s="390"/>
      <c r="H386" s="390"/>
      <c r="I386" s="286"/>
      <c r="J386" s="286"/>
      <c r="K386" s="390"/>
      <c r="L386" s="390"/>
      <c r="M386" s="286"/>
      <c r="N386" s="286"/>
      <c r="O386" s="390"/>
      <c r="P386" s="65"/>
      <c r="Q386" s="287"/>
      <c r="R386" s="287"/>
      <c r="S386" s="285"/>
      <c r="T386" s="65"/>
      <c r="U386" s="285"/>
      <c r="V386" s="287"/>
      <c r="W386" s="285"/>
      <c r="X386" s="287"/>
      <c r="Y386" s="285"/>
      <c r="Z386" s="287"/>
      <c r="AA386" s="285"/>
      <c r="AB386" s="287"/>
      <c r="AC386" s="285"/>
      <c r="AD386" s="287"/>
      <c r="AE386" s="65"/>
    </row>
    <row r="387">
      <c r="A387" s="286"/>
      <c r="B387" s="286"/>
      <c r="C387" s="390"/>
      <c r="D387" s="390"/>
      <c r="E387" s="286"/>
      <c r="F387" s="286"/>
      <c r="G387" s="390"/>
      <c r="H387" s="390"/>
      <c r="I387" s="286"/>
      <c r="J387" s="286"/>
      <c r="K387" s="390"/>
      <c r="L387" s="390"/>
      <c r="M387" s="286"/>
      <c r="N387" s="286"/>
      <c r="O387" s="390"/>
      <c r="P387" s="65"/>
      <c r="Q387" s="287"/>
      <c r="R387" s="287"/>
      <c r="S387" s="285"/>
      <c r="T387" s="65"/>
      <c r="U387" s="285"/>
      <c r="V387" s="287"/>
      <c r="W387" s="285"/>
      <c r="X387" s="287"/>
      <c r="Y387" s="285"/>
      <c r="Z387" s="287"/>
      <c r="AA387" s="285"/>
      <c r="AB387" s="287"/>
      <c r="AC387" s="285"/>
      <c r="AD387" s="287"/>
      <c r="AE387" s="65"/>
    </row>
    <row r="388">
      <c r="A388" s="286"/>
      <c r="B388" s="286"/>
      <c r="C388" s="390"/>
      <c r="D388" s="390"/>
      <c r="E388" s="286"/>
      <c r="F388" s="286"/>
      <c r="G388" s="390"/>
      <c r="H388" s="390"/>
      <c r="I388" s="286"/>
      <c r="J388" s="286"/>
      <c r="K388" s="390"/>
      <c r="L388" s="390"/>
      <c r="M388" s="286"/>
      <c r="N388" s="286"/>
      <c r="O388" s="390"/>
      <c r="P388" s="65"/>
      <c r="Q388" s="287"/>
      <c r="R388" s="287"/>
      <c r="S388" s="285"/>
      <c r="T388" s="65"/>
      <c r="U388" s="285"/>
      <c r="V388" s="287"/>
      <c r="W388" s="285"/>
      <c r="X388" s="287"/>
      <c r="Y388" s="285"/>
      <c r="Z388" s="287"/>
      <c r="AA388" s="285"/>
      <c r="AB388" s="287"/>
      <c r="AC388" s="285"/>
      <c r="AD388" s="287"/>
      <c r="AE388" s="65"/>
    </row>
    <row r="389">
      <c r="A389" s="286"/>
      <c r="B389" s="286"/>
      <c r="C389" s="390"/>
      <c r="D389" s="390"/>
      <c r="E389" s="286"/>
      <c r="F389" s="286"/>
      <c r="G389" s="390"/>
      <c r="H389" s="390"/>
      <c r="I389" s="286"/>
      <c r="J389" s="286"/>
      <c r="K389" s="390"/>
      <c r="L389" s="390"/>
      <c r="M389" s="286"/>
      <c r="N389" s="286"/>
      <c r="O389" s="390"/>
      <c r="P389" s="65"/>
      <c r="Q389" s="287"/>
      <c r="R389" s="287"/>
      <c r="S389" s="285"/>
      <c r="T389" s="65"/>
      <c r="U389" s="285"/>
      <c r="V389" s="287"/>
      <c r="W389" s="285"/>
      <c r="X389" s="287"/>
      <c r="Y389" s="285"/>
      <c r="Z389" s="287"/>
      <c r="AA389" s="285"/>
      <c r="AB389" s="287"/>
      <c r="AC389" s="285"/>
      <c r="AD389" s="287"/>
      <c r="AE389" s="65"/>
    </row>
    <row r="390">
      <c r="A390" s="286"/>
      <c r="B390" s="286"/>
      <c r="C390" s="390"/>
      <c r="D390" s="390"/>
      <c r="E390" s="286"/>
      <c r="F390" s="286"/>
      <c r="G390" s="390"/>
      <c r="H390" s="390"/>
      <c r="I390" s="286"/>
      <c r="J390" s="286"/>
      <c r="K390" s="390"/>
      <c r="L390" s="390"/>
      <c r="M390" s="286"/>
      <c r="N390" s="286"/>
      <c r="O390" s="390"/>
      <c r="P390" s="65"/>
      <c r="Q390" s="287"/>
      <c r="R390" s="287"/>
      <c r="S390" s="285"/>
      <c r="T390" s="65"/>
      <c r="U390" s="285"/>
      <c r="V390" s="287"/>
      <c r="W390" s="285"/>
      <c r="X390" s="287"/>
      <c r="Y390" s="285"/>
      <c r="Z390" s="287"/>
      <c r="AA390" s="285"/>
      <c r="AB390" s="287"/>
      <c r="AC390" s="285"/>
      <c r="AD390" s="287"/>
      <c r="AE390" s="65"/>
    </row>
    <row r="391">
      <c r="A391" s="286"/>
      <c r="B391" s="286"/>
      <c r="C391" s="390"/>
      <c r="D391" s="390"/>
      <c r="E391" s="286"/>
      <c r="F391" s="286"/>
      <c r="G391" s="390"/>
      <c r="H391" s="390"/>
      <c r="I391" s="286"/>
      <c r="J391" s="286"/>
      <c r="K391" s="390"/>
      <c r="L391" s="390"/>
      <c r="M391" s="286"/>
      <c r="N391" s="286"/>
      <c r="O391" s="390"/>
      <c r="P391" s="65"/>
      <c r="Q391" s="287"/>
      <c r="R391" s="287"/>
      <c r="S391" s="285"/>
      <c r="T391" s="65"/>
      <c r="U391" s="285"/>
      <c r="V391" s="287"/>
      <c r="W391" s="285"/>
      <c r="X391" s="287"/>
      <c r="Y391" s="285"/>
      <c r="Z391" s="287"/>
      <c r="AA391" s="285"/>
      <c r="AB391" s="287"/>
      <c r="AC391" s="285"/>
      <c r="AD391" s="287"/>
      <c r="AE391" s="65"/>
    </row>
    <row r="392">
      <c r="A392" s="286"/>
      <c r="B392" s="286"/>
      <c r="C392" s="390"/>
      <c r="D392" s="390"/>
      <c r="E392" s="286"/>
      <c r="F392" s="286"/>
      <c r="G392" s="390"/>
      <c r="H392" s="390"/>
      <c r="I392" s="286"/>
      <c r="J392" s="286"/>
      <c r="K392" s="390"/>
      <c r="L392" s="390"/>
      <c r="M392" s="286"/>
      <c r="N392" s="286"/>
      <c r="O392" s="390"/>
      <c r="P392" s="65"/>
      <c r="Q392" s="287"/>
      <c r="R392" s="287"/>
      <c r="S392" s="285"/>
      <c r="T392" s="65"/>
      <c r="U392" s="285"/>
      <c r="V392" s="287"/>
      <c r="W392" s="285"/>
      <c r="X392" s="287"/>
      <c r="Y392" s="285"/>
      <c r="Z392" s="287"/>
      <c r="AA392" s="285"/>
      <c r="AB392" s="287"/>
      <c r="AC392" s="285"/>
      <c r="AD392" s="287"/>
      <c r="AE392" s="65"/>
    </row>
    <row r="393">
      <c r="A393" s="286"/>
      <c r="B393" s="286"/>
      <c r="C393" s="390"/>
      <c r="D393" s="390"/>
      <c r="E393" s="286"/>
      <c r="F393" s="286"/>
      <c r="G393" s="390"/>
      <c r="H393" s="390"/>
      <c r="I393" s="286"/>
      <c r="J393" s="286"/>
      <c r="K393" s="390"/>
      <c r="L393" s="390"/>
      <c r="M393" s="286"/>
      <c r="N393" s="286"/>
      <c r="O393" s="390"/>
      <c r="P393" s="65"/>
      <c r="Q393" s="287"/>
      <c r="R393" s="287"/>
      <c r="S393" s="285"/>
      <c r="T393" s="65"/>
      <c r="U393" s="285"/>
      <c r="V393" s="287"/>
      <c r="W393" s="285"/>
      <c r="X393" s="287"/>
      <c r="Y393" s="285"/>
      <c r="Z393" s="287"/>
      <c r="AA393" s="285"/>
      <c r="AB393" s="287"/>
      <c r="AC393" s="285"/>
      <c r="AD393" s="287"/>
      <c r="AE393" s="65"/>
    </row>
    <row r="394">
      <c r="A394" s="286"/>
      <c r="B394" s="286"/>
      <c r="C394" s="390"/>
      <c r="D394" s="390"/>
      <c r="E394" s="286"/>
      <c r="F394" s="286"/>
      <c r="G394" s="390"/>
      <c r="H394" s="390"/>
      <c r="I394" s="286"/>
      <c r="J394" s="286"/>
      <c r="K394" s="390"/>
      <c r="L394" s="390"/>
      <c r="M394" s="286"/>
      <c r="N394" s="286"/>
      <c r="O394" s="390"/>
      <c r="P394" s="65"/>
      <c r="Q394" s="287"/>
      <c r="R394" s="287"/>
      <c r="S394" s="285"/>
      <c r="T394" s="65"/>
      <c r="U394" s="285"/>
      <c r="V394" s="287"/>
      <c r="W394" s="285"/>
      <c r="X394" s="287"/>
      <c r="Y394" s="285"/>
      <c r="Z394" s="287"/>
      <c r="AA394" s="285"/>
      <c r="AB394" s="287"/>
      <c r="AC394" s="285"/>
      <c r="AD394" s="287"/>
      <c r="AE394" s="65"/>
    </row>
    <row r="395">
      <c r="A395" s="286"/>
      <c r="B395" s="286"/>
      <c r="C395" s="390"/>
      <c r="D395" s="390"/>
      <c r="E395" s="286"/>
      <c r="F395" s="286"/>
      <c r="G395" s="390"/>
      <c r="H395" s="390"/>
      <c r="I395" s="286"/>
      <c r="J395" s="286"/>
      <c r="K395" s="390"/>
      <c r="L395" s="390"/>
      <c r="M395" s="286"/>
      <c r="N395" s="286"/>
      <c r="O395" s="390"/>
      <c r="P395" s="65"/>
      <c r="Q395" s="287"/>
      <c r="R395" s="287"/>
      <c r="S395" s="285"/>
      <c r="T395" s="65"/>
      <c r="U395" s="285"/>
      <c r="V395" s="287"/>
      <c r="W395" s="285"/>
      <c r="X395" s="287"/>
      <c r="Y395" s="285"/>
      <c r="Z395" s="287"/>
      <c r="AA395" s="285"/>
      <c r="AB395" s="287"/>
      <c r="AC395" s="285"/>
      <c r="AD395" s="287"/>
      <c r="AE395" s="65"/>
    </row>
    <row r="396">
      <c r="A396" s="286"/>
      <c r="B396" s="286"/>
      <c r="C396" s="390"/>
      <c r="D396" s="390"/>
      <c r="E396" s="286"/>
      <c r="F396" s="286"/>
      <c r="G396" s="390"/>
      <c r="H396" s="390"/>
      <c r="I396" s="286"/>
      <c r="J396" s="286"/>
      <c r="K396" s="390"/>
      <c r="L396" s="390"/>
      <c r="M396" s="286"/>
      <c r="N396" s="286"/>
      <c r="O396" s="390"/>
      <c r="P396" s="65"/>
      <c r="Q396" s="287"/>
      <c r="R396" s="287"/>
      <c r="S396" s="285"/>
      <c r="T396" s="65"/>
      <c r="U396" s="285"/>
      <c r="V396" s="287"/>
      <c r="W396" s="285"/>
      <c r="X396" s="287"/>
      <c r="Y396" s="285"/>
      <c r="Z396" s="287"/>
      <c r="AA396" s="285"/>
      <c r="AB396" s="287"/>
      <c r="AC396" s="285"/>
      <c r="AD396" s="287"/>
      <c r="AE396" s="65"/>
    </row>
    <row r="397">
      <c r="A397" s="286"/>
      <c r="B397" s="286"/>
      <c r="C397" s="390"/>
      <c r="D397" s="390"/>
      <c r="E397" s="286"/>
      <c r="F397" s="286"/>
      <c r="G397" s="390"/>
      <c r="H397" s="390"/>
      <c r="I397" s="286"/>
      <c r="J397" s="286"/>
      <c r="K397" s="390"/>
      <c r="L397" s="390"/>
      <c r="M397" s="286"/>
      <c r="N397" s="286"/>
      <c r="O397" s="390"/>
      <c r="P397" s="65"/>
      <c r="Q397" s="287"/>
      <c r="R397" s="287"/>
      <c r="S397" s="285"/>
      <c r="T397" s="65"/>
      <c r="U397" s="285"/>
      <c r="V397" s="287"/>
      <c r="W397" s="285"/>
      <c r="X397" s="287"/>
      <c r="Y397" s="285"/>
      <c r="Z397" s="287"/>
      <c r="AA397" s="285"/>
      <c r="AB397" s="287"/>
      <c r="AC397" s="285"/>
      <c r="AD397" s="287"/>
      <c r="AE397" s="65"/>
    </row>
    <row r="398">
      <c r="A398" s="286"/>
      <c r="B398" s="286"/>
      <c r="C398" s="390"/>
      <c r="D398" s="390"/>
      <c r="E398" s="286"/>
      <c r="F398" s="286"/>
      <c r="G398" s="390"/>
      <c r="H398" s="390"/>
      <c r="I398" s="286"/>
      <c r="J398" s="286"/>
      <c r="K398" s="390"/>
      <c r="L398" s="390"/>
      <c r="M398" s="286"/>
      <c r="N398" s="286"/>
      <c r="O398" s="390"/>
      <c r="P398" s="65"/>
      <c r="Q398" s="287"/>
      <c r="R398" s="287"/>
      <c r="S398" s="285"/>
      <c r="T398" s="65"/>
      <c r="U398" s="285"/>
      <c r="V398" s="287"/>
      <c r="W398" s="285"/>
      <c r="X398" s="287"/>
      <c r="Y398" s="285"/>
      <c r="Z398" s="287"/>
      <c r="AA398" s="285"/>
      <c r="AB398" s="287"/>
      <c r="AC398" s="285"/>
      <c r="AD398" s="287"/>
      <c r="AE398" s="65"/>
    </row>
    <row r="399">
      <c r="A399" s="286"/>
      <c r="B399" s="286"/>
      <c r="C399" s="390"/>
      <c r="D399" s="390"/>
      <c r="E399" s="286"/>
      <c r="F399" s="286"/>
      <c r="G399" s="390"/>
      <c r="H399" s="390"/>
      <c r="I399" s="286"/>
      <c r="J399" s="286"/>
      <c r="K399" s="390"/>
      <c r="L399" s="390"/>
      <c r="M399" s="286"/>
      <c r="N399" s="286"/>
      <c r="O399" s="390"/>
      <c r="P399" s="65"/>
      <c r="Q399" s="287"/>
      <c r="R399" s="287"/>
      <c r="S399" s="285"/>
      <c r="T399" s="65"/>
      <c r="U399" s="285"/>
      <c r="V399" s="287"/>
      <c r="W399" s="285"/>
      <c r="X399" s="287"/>
      <c r="Y399" s="285"/>
      <c r="Z399" s="287"/>
      <c r="AA399" s="285"/>
      <c r="AB399" s="287"/>
      <c r="AC399" s="285"/>
      <c r="AD399" s="287"/>
      <c r="AE399" s="65"/>
    </row>
    <row r="400">
      <c r="A400" s="286"/>
      <c r="B400" s="286"/>
      <c r="C400" s="390"/>
      <c r="D400" s="390"/>
      <c r="E400" s="286"/>
      <c r="F400" s="286"/>
      <c r="G400" s="390"/>
      <c r="H400" s="390"/>
      <c r="I400" s="286"/>
      <c r="J400" s="286"/>
      <c r="K400" s="390"/>
      <c r="L400" s="390"/>
      <c r="M400" s="286"/>
      <c r="N400" s="286"/>
      <c r="O400" s="390"/>
      <c r="P400" s="65"/>
      <c r="Q400" s="287"/>
      <c r="R400" s="287"/>
      <c r="S400" s="285"/>
      <c r="T400" s="65"/>
      <c r="U400" s="285"/>
      <c r="V400" s="287"/>
      <c r="W400" s="285"/>
      <c r="X400" s="287"/>
      <c r="Y400" s="285"/>
      <c r="Z400" s="287"/>
      <c r="AA400" s="285"/>
      <c r="AB400" s="287"/>
      <c r="AC400" s="285"/>
      <c r="AD400" s="287"/>
      <c r="AE400" s="65"/>
    </row>
    <row r="401">
      <c r="A401" s="286"/>
      <c r="B401" s="286"/>
      <c r="C401" s="390"/>
      <c r="D401" s="390"/>
      <c r="E401" s="286"/>
      <c r="F401" s="286"/>
      <c r="G401" s="390"/>
      <c r="H401" s="390"/>
      <c r="I401" s="286"/>
      <c r="J401" s="286"/>
      <c r="K401" s="390"/>
      <c r="L401" s="390"/>
      <c r="M401" s="286"/>
      <c r="N401" s="286"/>
      <c r="O401" s="390"/>
      <c r="P401" s="65"/>
      <c r="Q401" s="287"/>
      <c r="R401" s="287"/>
      <c r="S401" s="285"/>
      <c r="T401" s="65"/>
      <c r="U401" s="285"/>
      <c r="V401" s="287"/>
      <c r="W401" s="285"/>
      <c r="X401" s="287"/>
      <c r="Y401" s="285"/>
      <c r="Z401" s="287"/>
      <c r="AA401" s="285"/>
      <c r="AB401" s="287"/>
      <c r="AC401" s="285"/>
      <c r="AD401" s="287"/>
      <c r="AE401" s="65"/>
    </row>
    <row r="402">
      <c r="A402" s="286"/>
      <c r="B402" s="286"/>
      <c r="C402" s="390"/>
      <c r="D402" s="390"/>
      <c r="E402" s="286"/>
      <c r="F402" s="286"/>
      <c r="G402" s="390"/>
      <c r="H402" s="390"/>
      <c r="I402" s="286"/>
      <c r="J402" s="286"/>
      <c r="K402" s="390"/>
      <c r="L402" s="390"/>
      <c r="M402" s="286"/>
      <c r="N402" s="286"/>
      <c r="O402" s="390"/>
      <c r="P402" s="65"/>
      <c r="Q402" s="287"/>
      <c r="R402" s="287"/>
      <c r="S402" s="285"/>
      <c r="T402" s="65"/>
      <c r="U402" s="285"/>
      <c r="V402" s="287"/>
      <c r="W402" s="285"/>
      <c r="X402" s="287"/>
      <c r="Y402" s="285"/>
      <c r="Z402" s="287"/>
      <c r="AA402" s="285"/>
      <c r="AB402" s="287"/>
      <c r="AC402" s="285"/>
      <c r="AD402" s="287"/>
      <c r="AE402" s="65"/>
    </row>
    <row r="403">
      <c r="A403" s="286"/>
      <c r="B403" s="286"/>
      <c r="C403" s="390"/>
      <c r="D403" s="390"/>
      <c r="E403" s="286"/>
      <c r="F403" s="286"/>
      <c r="G403" s="390"/>
      <c r="H403" s="390"/>
      <c r="I403" s="286"/>
      <c r="J403" s="286"/>
      <c r="K403" s="390"/>
      <c r="L403" s="390"/>
      <c r="M403" s="286"/>
      <c r="N403" s="286"/>
      <c r="O403" s="390"/>
      <c r="P403" s="65"/>
      <c r="Q403" s="287"/>
      <c r="R403" s="287"/>
      <c r="S403" s="285"/>
      <c r="T403" s="65"/>
      <c r="U403" s="285"/>
      <c r="V403" s="287"/>
      <c r="W403" s="285"/>
      <c r="X403" s="287"/>
      <c r="Y403" s="285"/>
      <c r="Z403" s="287"/>
      <c r="AA403" s="285"/>
      <c r="AB403" s="287"/>
      <c r="AC403" s="285"/>
      <c r="AD403" s="287"/>
      <c r="AE403" s="65"/>
    </row>
    <row r="404">
      <c r="A404" s="286"/>
      <c r="B404" s="286"/>
      <c r="C404" s="390"/>
      <c r="D404" s="390"/>
      <c r="E404" s="286"/>
      <c r="F404" s="286"/>
      <c r="G404" s="390"/>
      <c r="H404" s="390"/>
      <c r="I404" s="286"/>
      <c r="J404" s="286"/>
      <c r="K404" s="390"/>
      <c r="L404" s="390"/>
      <c r="M404" s="286"/>
      <c r="N404" s="286"/>
      <c r="O404" s="390"/>
      <c r="P404" s="65"/>
      <c r="Q404" s="287"/>
      <c r="R404" s="287"/>
      <c r="S404" s="285"/>
      <c r="T404" s="65"/>
      <c r="U404" s="285"/>
      <c r="V404" s="287"/>
      <c r="W404" s="285"/>
      <c r="X404" s="287"/>
      <c r="Y404" s="285"/>
      <c r="Z404" s="287"/>
      <c r="AA404" s="285"/>
      <c r="AB404" s="287"/>
      <c r="AC404" s="285"/>
      <c r="AD404" s="287"/>
      <c r="AE404" s="65"/>
    </row>
    <row r="405">
      <c r="A405" s="286"/>
      <c r="B405" s="286"/>
      <c r="C405" s="390"/>
      <c r="D405" s="390"/>
      <c r="E405" s="286"/>
      <c r="F405" s="286"/>
      <c r="G405" s="390"/>
      <c r="H405" s="390"/>
      <c r="I405" s="286"/>
      <c r="J405" s="286"/>
      <c r="K405" s="390"/>
      <c r="L405" s="390"/>
      <c r="M405" s="286"/>
      <c r="N405" s="286"/>
      <c r="O405" s="390"/>
      <c r="P405" s="65"/>
      <c r="Q405" s="287"/>
      <c r="R405" s="287"/>
      <c r="S405" s="285"/>
      <c r="T405" s="65"/>
      <c r="U405" s="285"/>
      <c r="V405" s="287"/>
      <c r="W405" s="285"/>
      <c r="X405" s="287"/>
      <c r="Y405" s="285"/>
      <c r="Z405" s="287"/>
      <c r="AA405" s="285"/>
      <c r="AB405" s="287"/>
      <c r="AC405" s="285"/>
      <c r="AD405" s="287"/>
      <c r="AE405" s="65"/>
    </row>
    <row r="406">
      <c r="A406" s="286"/>
      <c r="B406" s="286"/>
      <c r="C406" s="390"/>
      <c r="D406" s="390"/>
      <c r="E406" s="286"/>
      <c r="F406" s="286"/>
      <c r="G406" s="390"/>
      <c r="H406" s="390"/>
      <c r="I406" s="286"/>
      <c r="J406" s="286"/>
      <c r="K406" s="390"/>
      <c r="L406" s="390"/>
      <c r="M406" s="286"/>
      <c r="N406" s="286"/>
      <c r="O406" s="390"/>
      <c r="P406" s="65"/>
      <c r="Q406" s="287"/>
      <c r="R406" s="287"/>
      <c r="S406" s="285"/>
      <c r="T406" s="65"/>
      <c r="U406" s="285"/>
      <c r="V406" s="287"/>
      <c r="W406" s="285"/>
      <c r="X406" s="287"/>
      <c r="Y406" s="285"/>
      <c r="Z406" s="287"/>
      <c r="AA406" s="285"/>
      <c r="AB406" s="287"/>
      <c r="AC406" s="285"/>
      <c r="AD406" s="287"/>
      <c r="AE406" s="65"/>
    </row>
    <row r="407">
      <c r="A407" s="286"/>
      <c r="B407" s="286"/>
      <c r="C407" s="390"/>
      <c r="D407" s="390"/>
      <c r="E407" s="286"/>
      <c r="F407" s="286"/>
      <c r="G407" s="390"/>
      <c r="H407" s="390"/>
      <c r="I407" s="286"/>
      <c r="J407" s="286"/>
      <c r="K407" s="390"/>
      <c r="L407" s="390"/>
      <c r="M407" s="286"/>
      <c r="N407" s="286"/>
      <c r="O407" s="390"/>
      <c r="P407" s="65"/>
      <c r="Q407" s="287"/>
      <c r="R407" s="287"/>
      <c r="S407" s="285"/>
      <c r="T407" s="65"/>
      <c r="U407" s="285"/>
      <c r="V407" s="287"/>
      <c r="W407" s="285"/>
      <c r="X407" s="287"/>
      <c r="Y407" s="285"/>
      <c r="Z407" s="287"/>
      <c r="AA407" s="285"/>
      <c r="AB407" s="287"/>
      <c r="AC407" s="285"/>
      <c r="AD407" s="287"/>
      <c r="AE407" s="65"/>
    </row>
    <row r="408">
      <c r="A408" s="286"/>
      <c r="B408" s="286"/>
      <c r="C408" s="390"/>
      <c r="D408" s="390"/>
      <c r="E408" s="286"/>
      <c r="F408" s="286"/>
      <c r="G408" s="390"/>
      <c r="H408" s="390"/>
      <c r="I408" s="286"/>
      <c r="J408" s="286"/>
      <c r="K408" s="390"/>
      <c r="L408" s="390"/>
      <c r="M408" s="286"/>
      <c r="N408" s="286"/>
      <c r="O408" s="390"/>
      <c r="P408" s="65"/>
      <c r="Q408" s="287"/>
      <c r="R408" s="287"/>
      <c r="S408" s="285"/>
      <c r="T408" s="65"/>
      <c r="U408" s="285"/>
      <c r="V408" s="287"/>
      <c r="W408" s="285"/>
      <c r="X408" s="287"/>
      <c r="Y408" s="285"/>
      <c r="Z408" s="287"/>
      <c r="AA408" s="285"/>
      <c r="AB408" s="287"/>
      <c r="AC408" s="285"/>
      <c r="AD408" s="287"/>
      <c r="AE408" s="65"/>
    </row>
    <row r="409">
      <c r="A409" s="286"/>
      <c r="B409" s="286"/>
      <c r="C409" s="390"/>
      <c r="D409" s="390"/>
      <c r="E409" s="286"/>
      <c r="F409" s="286"/>
      <c r="G409" s="390"/>
      <c r="H409" s="390"/>
      <c r="I409" s="286"/>
      <c r="J409" s="286"/>
      <c r="K409" s="390"/>
      <c r="L409" s="390"/>
      <c r="M409" s="286"/>
      <c r="N409" s="286"/>
      <c r="O409" s="390"/>
      <c r="P409" s="65"/>
      <c r="Q409" s="287"/>
      <c r="R409" s="287"/>
      <c r="S409" s="285"/>
      <c r="T409" s="65"/>
      <c r="U409" s="285"/>
      <c r="V409" s="287"/>
      <c r="W409" s="285"/>
      <c r="X409" s="287"/>
      <c r="Y409" s="285"/>
      <c r="Z409" s="287"/>
      <c r="AA409" s="285"/>
      <c r="AB409" s="287"/>
      <c r="AC409" s="285"/>
      <c r="AD409" s="287"/>
      <c r="AE409" s="65"/>
    </row>
    <row r="410">
      <c r="A410" s="286"/>
      <c r="B410" s="286"/>
      <c r="C410" s="390"/>
      <c r="D410" s="390"/>
      <c r="E410" s="286"/>
      <c r="F410" s="286"/>
      <c r="G410" s="390"/>
      <c r="H410" s="390"/>
      <c r="I410" s="286"/>
      <c r="J410" s="286"/>
      <c r="K410" s="390"/>
      <c r="L410" s="390"/>
      <c r="M410" s="286"/>
      <c r="N410" s="286"/>
      <c r="O410" s="390"/>
      <c r="P410" s="65"/>
      <c r="Q410" s="287"/>
      <c r="R410" s="287"/>
      <c r="S410" s="285"/>
      <c r="T410" s="65"/>
      <c r="U410" s="285"/>
      <c r="V410" s="287"/>
      <c r="W410" s="285"/>
      <c r="X410" s="287"/>
      <c r="Y410" s="285"/>
      <c r="Z410" s="287"/>
      <c r="AA410" s="285"/>
      <c r="AB410" s="287"/>
      <c r="AC410" s="285"/>
      <c r="AD410" s="287"/>
      <c r="AE410" s="65"/>
    </row>
    <row r="411">
      <c r="A411" s="286"/>
      <c r="B411" s="286"/>
      <c r="C411" s="390"/>
      <c r="D411" s="390"/>
      <c r="E411" s="286"/>
      <c r="F411" s="286"/>
      <c r="G411" s="390"/>
      <c r="H411" s="390"/>
      <c r="I411" s="286"/>
      <c r="J411" s="286"/>
      <c r="K411" s="390"/>
      <c r="L411" s="390"/>
      <c r="M411" s="286"/>
      <c r="N411" s="286"/>
      <c r="O411" s="390"/>
      <c r="P411" s="65"/>
      <c r="Q411" s="287"/>
      <c r="R411" s="287"/>
      <c r="S411" s="285"/>
      <c r="T411" s="65"/>
      <c r="U411" s="285"/>
      <c r="V411" s="287"/>
      <c r="W411" s="285"/>
      <c r="X411" s="287"/>
      <c r="Y411" s="285"/>
      <c r="Z411" s="287"/>
      <c r="AA411" s="285"/>
      <c r="AB411" s="287"/>
      <c r="AC411" s="285"/>
      <c r="AD411" s="287"/>
      <c r="AE411" s="65"/>
    </row>
    <row r="412">
      <c r="A412" s="286"/>
      <c r="B412" s="286"/>
      <c r="C412" s="390"/>
      <c r="D412" s="390"/>
      <c r="E412" s="286"/>
      <c r="F412" s="286"/>
      <c r="G412" s="390"/>
      <c r="H412" s="390"/>
      <c r="I412" s="286"/>
      <c r="J412" s="286"/>
      <c r="K412" s="390"/>
      <c r="L412" s="390"/>
      <c r="M412" s="286"/>
      <c r="N412" s="286"/>
      <c r="O412" s="390"/>
      <c r="P412" s="65"/>
      <c r="Q412" s="287"/>
      <c r="R412" s="287"/>
      <c r="S412" s="285"/>
      <c r="T412" s="65"/>
      <c r="U412" s="285"/>
      <c r="V412" s="287"/>
      <c r="W412" s="285"/>
      <c r="X412" s="287"/>
      <c r="Y412" s="285"/>
      <c r="Z412" s="287"/>
      <c r="AA412" s="285"/>
      <c r="AB412" s="287"/>
      <c r="AC412" s="285"/>
      <c r="AD412" s="287"/>
      <c r="AE412" s="65"/>
    </row>
    <row r="413">
      <c r="A413" s="286"/>
      <c r="B413" s="286"/>
      <c r="C413" s="390"/>
      <c r="D413" s="390"/>
      <c r="E413" s="286"/>
      <c r="F413" s="286"/>
      <c r="G413" s="390"/>
      <c r="H413" s="390"/>
      <c r="I413" s="286"/>
      <c r="J413" s="286"/>
      <c r="K413" s="390"/>
      <c r="L413" s="390"/>
      <c r="M413" s="286"/>
      <c r="N413" s="286"/>
      <c r="O413" s="390"/>
      <c r="P413" s="65"/>
      <c r="Q413" s="287"/>
      <c r="R413" s="287"/>
      <c r="S413" s="285"/>
      <c r="T413" s="65"/>
      <c r="U413" s="285"/>
      <c r="V413" s="287"/>
      <c r="W413" s="285"/>
      <c r="X413" s="287"/>
      <c r="Y413" s="285"/>
      <c r="Z413" s="287"/>
      <c r="AA413" s="285"/>
      <c r="AB413" s="287"/>
      <c r="AC413" s="285"/>
      <c r="AD413" s="287"/>
      <c r="AE413" s="65"/>
    </row>
    <row r="414">
      <c r="A414" s="286"/>
      <c r="B414" s="286"/>
      <c r="C414" s="390"/>
      <c r="D414" s="390"/>
      <c r="E414" s="286"/>
      <c r="F414" s="286"/>
      <c r="G414" s="390"/>
      <c r="H414" s="390"/>
      <c r="I414" s="286"/>
      <c r="J414" s="286"/>
      <c r="K414" s="390"/>
      <c r="L414" s="390"/>
      <c r="M414" s="286"/>
      <c r="N414" s="286"/>
      <c r="O414" s="390"/>
      <c r="P414" s="65"/>
      <c r="Q414" s="287"/>
      <c r="R414" s="287"/>
      <c r="S414" s="285"/>
      <c r="T414" s="65"/>
      <c r="U414" s="285"/>
      <c r="V414" s="287"/>
      <c r="W414" s="285"/>
      <c r="X414" s="287"/>
      <c r="Y414" s="285"/>
      <c r="Z414" s="287"/>
      <c r="AA414" s="285"/>
      <c r="AB414" s="287"/>
      <c r="AC414" s="285"/>
      <c r="AD414" s="287"/>
      <c r="AE414" s="65"/>
    </row>
    <row r="415">
      <c r="A415" s="286"/>
      <c r="B415" s="286"/>
      <c r="C415" s="390"/>
      <c r="D415" s="390"/>
      <c r="E415" s="286"/>
      <c r="F415" s="286"/>
      <c r="G415" s="390"/>
      <c r="H415" s="390"/>
      <c r="I415" s="286"/>
      <c r="J415" s="286"/>
      <c r="K415" s="390"/>
      <c r="L415" s="390"/>
      <c r="M415" s="286"/>
      <c r="N415" s="286"/>
      <c r="O415" s="390"/>
      <c r="P415" s="65"/>
      <c r="Q415" s="287"/>
      <c r="R415" s="287"/>
      <c r="S415" s="285"/>
      <c r="T415" s="65"/>
      <c r="U415" s="285"/>
      <c r="V415" s="287"/>
      <c r="W415" s="285"/>
      <c r="X415" s="287"/>
      <c r="Y415" s="285"/>
      <c r="Z415" s="287"/>
      <c r="AA415" s="285"/>
      <c r="AB415" s="287"/>
      <c r="AC415" s="285"/>
      <c r="AD415" s="287"/>
      <c r="AE415" s="65"/>
    </row>
    <row r="416">
      <c r="A416" s="286"/>
      <c r="B416" s="286"/>
      <c r="C416" s="390"/>
      <c r="D416" s="390"/>
      <c r="E416" s="286"/>
      <c r="F416" s="286"/>
      <c r="G416" s="390"/>
      <c r="H416" s="390"/>
      <c r="I416" s="286"/>
      <c r="J416" s="286"/>
      <c r="K416" s="390"/>
      <c r="L416" s="390"/>
      <c r="M416" s="286"/>
      <c r="N416" s="286"/>
      <c r="O416" s="390"/>
      <c r="P416" s="65"/>
      <c r="Q416" s="287"/>
      <c r="R416" s="287"/>
      <c r="S416" s="285"/>
      <c r="T416" s="65"/>
      <c r="U416" s="285"/>
      <c r="V416" s="287"/>
      <c r="W416" s="285"/>
      <c r="X416" s="287"/>
      <c r="Y416" s="285"/>
      <c r="Z416" s="287"/>
      <c r="AA416" s="285"/>
      <c r="AB416" s="287"/>
      <c r="AC416" s="285"/>
      <c r="AD416" s="287"/>
      <c r="AE416" s="65"/>
    </row>
    <row r="417">
      <c r="A417" s="286"/>
      <c r="B417" s="286"/>
      <c r="C417" s="390"/>
      <c r="D417" s="390"/>
      <c r="E417" s="286"/>
      <c r="F417" s="286"/>
      <c r="G417" s="390"/>
      <c r="H417" s="390"/>
      <c r="I417" s="286"/>
      <c r="J417" s="286"/>
      <c r="K417" s="390"/>
      <c r="L417" s="390"/>
      <c r="M417" s="286"/>
      <c r="N417" s="286"/>
      <c r="O417" s="390"/>
      <c r="P417" s="65"/>
      <c r="Q417" s="287"/>
      <c r="R417" s="287"/>
      <c r="S417" s="285"/>
      <c r="T417" s="65"/>
      <c r="U417" s="285"/>
      <c r="V417" s="287"/>
      <c r="W417" s="285"/>
      <c r="X417" s="287"/>
      <c r="Y417" s="285"/>
      <c r="Z417" s="287"/>
      <c r="AA417" s="285"/>
      <c r="AB417" s="287"/>
      <c r="AC417" s="285"/>
      <c r="AD417" s="287"/>
      <c r="AE417" s="65"/>
    </row>
    <row r="418">
      <c r="A418" s="286"/>
      <c r="B418" s="286"/>
      <c r="C418" s="390"/>
      <c r="D418" s="390"/>
      <c r="E418" s="286"/>
      <c r="F418" s="286"/>
      <c r="G418" s="390"/>
      <c r="H418" s="390"/>
      <c r="I418" s="286"/>
      <c r="J418" s="286"/>
      <c r="K418" s="390"/>
      <c r="L418" s="390"/>
      <c r="M418" s="286"/>
      <c r="N418" s="286"/>
      <c r="O418" s="390"/>
      <c r="P418" s="65"/>
      <c r="Q418" s="287"/>
      <c r="R418" s="287"/>
      <c r="S418" s="285"/>
      <c r="T418" s="65"/>
      <c r="U418" s="285"/>
      <c r="V418" s="287"/>
      <c r="W418" s="285"/>
      <c r="X418" s="287"/>
      <c r="Y418" s="285"/>
      <c r="Z418" s="287"/>
      <c r="AA418" s="285"/>
      <c r="AB418" s="287"/>
      <c r="AC418" s="285"/>
      <c r="AD418" s="287"/>
      <c r="AE418" s="65"/>
    </row>
    <row r="419">
      <c r="A419" s="286"/>
      <c r="B419" s="286"/>
      <c r="C419" s="390"/>
      <c r="D419" s="390"/>
      <c r="E419" s="286"/>
      <c r="F419" s="286"/>
      <c r="G419" s="390"/>
      <c r="H419" s="390"/>
      <c r="I419" s="286"/>
      <c r="J419" s="286"/>
      <c r="K419" s="390"/>
      <c r="L419" s="390"/>
      <c r="M419" s="286"/>
      <c r="N419" s="286"/>
      <c r="O419" s="390"/>
      <c r="P419" s="65"/>
      <c r="Q419" s="287"/>
      <c r="R419" s="287"/>
      <c r="S419" s="285"/>
      <c r="T419" s="65"/>
      <c r="U419" s="285"/>
      <c r="V419" s="287"/>
      <c r="W419" s="285"/>
      <c r="X419" s="287"/>
      <c r="Y419" s="285"/>
      <c r="Z419" s="287"/>
      <c r="AA419" s="285"/>
      <c r="AB419" s="287"/>
      <c r="AC419" s="285"/>
      <c r="AD419" s="287"/>
      <c r="AE419" s="65"/>
    </row>
    <row r="420">
      <c r="A420" s="286"/>
      <c r="B420" s="286"/>
      <c r="C420" s="390"/>
      <c r="D420" s="390"/>
      <c r="E420" s="286"/>
      <c r="F420" s="286"/>
      <c r="G420" s="390"/>
      <c r="H420" s="390"/>
      <c r="I420" s="286"/>
      <c r="J420" s="286"/>
      <c r="K420" s="390"/>
      <c r="L420" s="390"/>
      <c r="M420" s="286"/>
      <c r="N420" s="286"/>
      <c r="O420" s="390"/>
      <c r="P420" s="65"/>
      <c r="Q420" s="287"/>
      <c r="R420" s="287"/>
      <c r="S420" s="285"/>
      <c r="T420" s="65"/>
      <c r="U420" s="285"/>
      <c r="V420" s="287"/>
      <c r="W420" s="285"/>
      <c r="X420" s="287"/>
      <c r="Y420" s="285"/>
      <c r="Z420" s="287"/>
      <c r="AA420" s="285"/>
      <c r="AB420" s="287"/>
      <c r="AC420" s="285"/>
      <c r="AD420" s="287"/>
      <c r="AE420" s="65"/>
    </row>
    <row r="421">
      <c r="A421" s="286"/>
      <c r="B421" s="286"/>
      <c r="C421" s="390"/>
      <c r="D421" s="390"/>
      <c r="E421" s="286"/>
      <c r="F421" s="286"/>
      <c r="G421" s="390"/>
      <c r="H421" s="390"/>
      <c r="I421" s="286"/>
      <c r="J421" s="286"/>
      <c r="K421" s="390"/>
      <c r="L421" s="390"/>
      <c r="M421" s="286"/>
      <c r="N421" s="286"/>
      <c r="O421" s="390"/>
      <c r="P421" s="65"/>
      <c r="Q421" s="287"/>
      <c r="R421" s="287"/>
      <c r="S421" s="285"/>
      <c r="T421" s="65"/>
      <c r="U421" s="285"/>
      <c r="V421" s="287"/>
      <c r="W421" s="285"/>
      <c r="X421" s="287"/>
      <c r="Y421" s="285"/>
      <c r="Z421" s="287"/>
      <c r="AA421" s="285"/>
      <c r="AB421" s="287"/>
      <c r="AC421" s="285"/>
      <c r="AD421" s="287"/>
      <c r="AE421" s="65"/>
    </row>
    <row r="422">
      <c r="A422" s="286"/>
      <c r="B422" s="286"/>
      <c r="C422" s="390"/>
      <c r="D422" s="390"/>
      <c r="E422" s="286"/>
      <c r="F422" s="286"/>
      <c r="G422" s="390"/>
      <c r="H422" s="390"/>
      <c r="I422" s="286"/>
      <c r="J422" s="286"/>
      <c r="K422" s="390"/>
      <c r="L422" s="390"/>
      <c r="M422" s="286"/>
      <c r="N422" s="286"/>
      <c r="O422" s="390"/>
      <c r="P422" s="65"/>
      <c r="Q422" s="287"/>
      <c r="R422" s="287"/>
      <c r="S422" s="285"/>
      <c r="T422" s="65"/>
      <c r="U422" s="285"/>
      <c r="V422" s="287"/>
      <c r="W422" s="285"/>
      <c r="X422" s="287"/>
      <c r="Y422" s="285"/>
      <c r="Z422" s="287"/>
      <c r="AA422" s="285"/>
      <c r="AB422" s="287"/>
      <c r="AC422" s="285"/>
      <c r="AD422" s="287"/>
      <c r="AE422" s="65"/>
    </row>
    <row r="423">
      <c r="A423" s="286"/>
      <c r="B423" s="286"/>
      <c r="C423" s="390"/>
      <c r="D423" s="390"/>
      <c r="E423" s="286"/>
      <c r="F423" s="286"/>
      <c r="G423" s="390"/>
      <c r="H423" s="390"/>
      <c r="I423" s="286"/>
      <c r="J423" s="286"/>
      <c r="K423" s="390"/>
      <c r="L423" s="390"/>
      <c r="M423" s="286"/>
      <c r="N423" s="286"/>
      <c r="O423" s="390"/>
      <c r="P423" s="65"/>
      <c r="Q423" s="287"/>
      <c r="R423" s="287"/>
      <c r="S423" s="285"/>
      <c r="T423" s="65"/>
      <c r="U423" s="285"/>
      <c r="V423" s="287"/>
      <c r="W423" s="285"/>
      <c r="X423" s="287"/>
      <c r="Y423" s="285"/>
      <c r="Z423" s="287"/>
      <c r="AA423" s="285"/>
      <c r="AB423" s="287"/>
      <c r="AC423" s="285"/>
      <c r="AD423" s="287"/>
      <c r="AE423" s="65"/>
    </row>
    <row r="424">
      <c r="A424" s="286"/>
      <c r="B424" s="286"/>
      <c r="C424" s="390"/>
      <c r="D424" s="390"/>
      <c r="E424" s="286"/>
      <c r="F424" s="286"/>
      <c r="G424" s="390"/>
      <c r="H424" s="390"/>
      <c r="I424" s="286"/>
      <c r="J424" s="286"/>
      <c r="K424" s="390"/>
      <c r="L424" s="390"/>
      <c r="M424" s="286"/>
      <c r="N424" s="286"/>
      <c r="O424" s="390"/>
      <c r="P424" s="65"/>
      <c r="Q424" s="287"/>
      <c r="R424" s="287"/>
      <c r="S424" s="285"/>
      <c r="T424" s="65"/>
      <c r="U424" s="285"/>
      <c r="V424" s="287"/>
      <c r="W424" s="285"/>
      <c r="X424" s="287"/>
      <c r="Y424" s="285"/>
      <c r="Z424" s="287"/>
      <c r="AA424" s="285"/>
      <c r="AB424" s="287"/>
      <c r="AC424" s="285"/>
      <c r="AD424" s="287"/>
      <c r="AE424" s="65"/>
    </row>
    <row r="425">
      <c r="A425" s="286"/>
      <c r="B425" s="286"/>
      <c r="C425" s="390"/>
      <c r="D425" s="390"/>
      <c r="E425" s="286"/>
      <c r="F425" s="286"/>
      <c r="G425" s="390"/>
      <c r="H425" s="390"/>
      <c r="I425" s="286"/>
      <c r="J425" s="286"/>
      <c r="K425" s="390"/>
      <c r="L425" s="390"/>
      <c r="M425" s="286"/>
      <c r="N425" s="286"/>
      <c r="O425" s="390"/>
      <c r="P425" s="65"/>
      <c r="Q425" s="287"/>
      <c r="R425" s="287"/>
      <c r="S425" s="285"/>
      <c r="T425" s="65"/>
      <c r="U425" s="285"/>
      <c r="V425" s="287"/>
      <c r="W425" s="285"/>
      <c r="X425" s="287"/>
      <c r="Y425" s="285"/>
      <c r="Z425" s="287"/>
      <c r="AA425" s="285"/>
      <c r="AB425" s="287"/>
      <c r="AC425" s="285"/>
      <c r="AD425" s="287"/>
      <c r="AE425" s="65"/>
    </row>
    <row r="426">
      <c r="A426" s="286"/>
      <c r="B426" s="286"/>
      <c r="C426" s="390"/>
      <c r="D426" s="390"/>
      <c r="E426" s="286"/>
      <c r="F426" s="286"/>
      <c r="G426" s="390"/>
      <c r="H426" s="390"/>
      <c r="I426" s="286"/>
      <c r="J426" s="286"/>
      <c r="K426" s="390"/>
      <c r="L426" s="390"/>
      <c r="M426" s="286"/>
      <c r="N426" s="286"/>
      <c r="O426" s="390"/>
      <c r="P426" s="65"/>
      <c r="Q426" s="287"/>
      <c r="R426" s="287"/>
      <c r="S426" s="285"/>
      <c r="T426" s="65"/>
      <c r="U426" s="285"/>
      <c r="V426" s="287"/>
      <c r="W426" s="285"/>
      <c r="X426" s="287"/>
      <c r="Y426" s="285"/>
      <c r="Z426" s="287"/>
      <c r="AA426" s="285"/>
      <c r="AB426" s="287"/>
      <c r="AC426" s="285"/>
      <c r="AD426" s="287"/>
      <c r="AE426" s="65"/>
    </row>
    <row r="427">
      <c r="A427" s="286"/>
      <c r="B427" s="286"/>
      <c r="C427" s="390"/>
      <c r="D427" s="390"/>
      <c r="E427" s="286"/>
      <c r="F427" s="286"/>
      <c r="G427" s="390"/>
      <c r="H427" s="390"/>
      <c r="I427" s="286"/>
      <c r="J427" s="286"/>
      <c r="K427" s="390"/>
      <c r="L427" s="390"/>
      <c r="M427" s="286"/>
      <c r="N427" s="286"/>
      <c r="O427" s="390"/>
      <c r="P427" s="65"/>
      <c r="Q427" s="287"/>
      <c r="R427" s="287"/>
      <c r="S427" s="285"/>
      <c r="T427" s="65"/>
      <c r="U427" s="285"/>
      <c r="V427" s="287"/>
      <c r="W427" s="285"/>
      <c r="X427" s="287"/>
      <c r="Y427" s="285"/>
      <c r="Z427" s="287"/>
      <c r="AA427" s="285"/>
      <c r="AB427" s="287"/>
      <c r="AC427" s="285"/>
      <c r="AD427" s="287"/>
      <c r="AE427" s="65"/>
    </row>
    <row r="428">
      <c r="A428" s="286"/>
      <c r="B428" s="286"/>
      <c r="C428" s="390"/>
      <c r="D428" s="390"/>
      <c r="E428" s="286"/>
      <c r="F428" s="286"/>
      <c r="G428" s="390"/>
      <c r="H428" s="390"/>
      <c r="I428" s="286"/>
      <c r="J428" s="286"/>
      <c r="K428" s="390"/>
      <c r="L428" s="390"/>
      <c r="M428" s="286"/>
      <c r="N428" s="286"/>
      <c r="O428" s="390"/>
      <c r="P428" s="65"/>
      <c r="Q428" s="287"/>
      <c r="R428" s="287"/>
      <c r="S428" s="285"/>
      <c r="T428" s="65"/>
      <c r="U428" s="285"/>
      <c r="V428" s="287"/>
      <c r="W428" s="285"/>
      <c r="X428" s="287"/>
      <c r="Y428" s="285"/>
      <c r="Z428" s="287"/>
      <c r="AA428" s="285"/>
      <c r="AB428" s="287"/>
      <c r="AC428" s="285"/>
      <c r="AD428" s="287"/>
      <c r="AE428" s="65"/>
    </row>
    <row r="429">
      <c r="A429" s="286"/>
      <c r="B429" s="286"/>
      <c r="C429" s="390"/>
      <c r="D429" s="390"/>
      <c r="E429" s="286"/>
      <c r="F429" s="286"/>
      <c r="G429" s="390"/>
      <c r="H429" s="390"/>
      <c r="I429" s="286"/>
      <c r="J429" s="286"/>
      <c r="K429" s="390"/>
      <c r="L429" s="390"/>
      <c r="M429" s="286"/>
      <c r="N429" s="286"/>
      <c r="O429" s="390"/>
      <c r="P429" s="65"/>
      <c r="Q429" s="287"/>
      <c r="R429" s="287"/>
      <c r="S429" s="285"/>
      <c r="T429" s="65"/>
      <c r="U429" s="285"/>
      <c r="V429" s="287"/>
      <c r="W429" s="285"/>
      <c r="X429" s="287"/>
      <c r="Y429" s="285"/>
      <c r="Z429" s="287"/>
      <c r="AA429" s="285"/>
      <c r="AB429" s="287"/>
      <c r="AC429" s="285"/>
      <c r="AD429" s="287"/>
      <c r="AE429" s="65"/>
    </row>
    <row r="430">
      <c r="A430" s="286"/>
      <c r="B430" s="286"/>
      <c r="C430" s="390"/>
      <c r="D430" s="390"/>
      <c r="E430" s="286"/>
      <c r="F430" s="286"/>
      <c r="G430" s="390"/>
      <c r="H430" s="390"/>
      <c r="I430" s="286"/>
      <c r="J430" s="286"/>
      <c r="K430" s="390"/>
      <c r="L430" s="390"/>
      <c r="M430" s="286"/>
      <c r="N430" s="286"/>
      <c r="O430" s="390"/>
      <c r="P430" s="65"/>
      <c r="Q430" s="287"/>
      <c r="R430" s="287"/>
      <c r="S430" s="285"/>
      <c r="T430" s="65"/>
      <c r="U430" s="285"/>
      <c r="V430" s="287"/>
      <c r="W430" s="285"/>
      <c r="X430" s="287"/>
      <c r="Y430" s="285"/>
      <c r="Z430" s="287"/>
      <c r="AA430" s="285"/>
      <c r="AB430" s="287"/>
      <c r="AC430" s="285"/>
      <c r="AD430" s="287"/>
      <c r="AE430" s="65"/>
    </row>
    <row r="431">
      <c r="A431" s="286"/>
      <c r="B431" s="286"/>
      <c r="C431" s="390"/>
      <c r="D431" s="390"/>
      <c r="E431" s="286"/>
      <c r="F431" s="286"/>
      <c r="G431" s="390"/>
      <c r="H431" s="390"/>
      <c r="I431" s="286"/>
      <c r="J431" s="286"/>
      <c r="K431" s="390"/>
      <c r="L431" s="390"/>
      <c r="M431" s="286"/>
      <c r="N431" s="286"/>
      <c r="O431" s="390"/>
      <c r="P431" s="65"/>
      <c r="Q431" s="287"/>
      <c r="R431" s="287"/>
      <c r="S431" s="285"/>
      <c r="T431" s="65"/>
      <c r="U431" s="285"/>
      <c r="V431" s="287"/>
      <c r="W431" s="285"/>
      <c r="X431" s="287"/>
      <c r="Y431" s="285"/>
      <c r="Z431" s="287"/>
      <c r="AA431" s="285"/>
      <c r="AB431" s="287"/>
      <c r="AC431" s="285"/>
      <c r="AD431" s="287"/>
      <c r="AE431" s="65"/>
    </row>
    <row r="432">
      <c r="A432" s="286"/>
      <c r="B432" s="286"/>
      <c r="C432" s="390"/>
      <c r="D432" s="390"/>
      <c r="E432" s="286"/>
      <c r="F432" s="286"/>
      <c r="G432" s="390"/>
      <c r="H432" s="390"/>
      <c r="I432" s="286"/>
      <c r="J432" s="286"/>
      <c r="K432" s="390"/>
      <c r="L432" s="390"/>
      <c r="M432" s="286"/>
      <c r="N432" s="286"/>
      <c r="O432" s="390"/>
      <c r="P432" s="65"/>
      <c r="Q432" s="287"/>
      <c r="R432" s="287"/>
      <c r="S432" s="285"/>
      <c r="T432" s="65"/>
      <c r="U432" s="285"/>
      <c r="V432" s="287"/>
      <c r="W432" s="285"/>
      <c r="X432" s="287"/>
      <c r="Y432" s="285"/>
      <c r="Z432" s="287"/>
      <c r="AA432" s="285"/>
      <c r="AB432" s="287"/>
      <c r="AC432" s="285"/>
      <c r="AD432" s="287"/>
      <c r="AE432" s="65"/>
    </row>
    <row r="433">
      <c r="A433" s="286"/>
      <c r="B433" s="286"/>
      <c r="C433" s="390"/>
      <c r="D433" s="390"/>
      <c r="E433" s="286"/>
      <c r="F433" s="286"/>
      <c r="G433" s="390"/>
      <c r="H433" s="390"/>
      <c r="I433" s="286"/>
      <c r="J433" s="286"/>
      <c r="K433" s="390"/>
      <c r="L433" s="390"/>
      <c r="M433" s="286"/>
      <c r="N433" s="286"/>
      <c r="O433" s="390"/>
      <c r="P433" s="65"/>
      <c r="Q433" s="287"/>
      <c r="R433" s="287"/>
      <c r="S433" s="285"/>
      <c r="T433" s="65"/>
      <c r="U433" s="285"/>
      <c r="V433" s="287"/>
      <c r="W433" s="285"/>
      <c r="X433" s="287"/>
      <c r="Y433" s="285"/>
      <c r="Z433" s="287"/>
      <c r="AA433" s="285"/>
      <c r="AB433" s="287"/>
      <c r="AC433" s="285"/>
      <c r="AD433" s="287"/>
      <c r="AE433" s="65"/>
    </row>
    <row r="434">
      <c r="A434" s="286"/>
      <c r="B434" s="286"/>
      <c r="C434" s="390"/>
      <c r="D434" s="390"/>
      <c r="E434" s="286"/>
      <c r="F434" s="286"/>
      <c r="G434" s="390"/>
      <c r="H434" s="390"/>
      <c r="I434" s="286"/>
      <c r="J434" s="286"/>
      <c r="K434" s="390"/>
      <c r="L434" s="390"/>
      <c r="M434" s="286"/>
      <c r="N434" s="286"/>
      <c r="O434" s="390"/>
      <c r="P434" s="65"/>
      <c r="Q434" s="287"/>
      <c r="R434" s="287"/>
      <c r="S434" s="285"/>
      <c r="T434" s="65"/>
      <c r="U434" s="285"/>
      <c r="V434" s="287"/>
      <c r="W434" s="285"/>
      <c r="X434" s="287"/>
      <c r="Y434" s="285"/>
      <c r="Z434" s="287"/>
      <c r="AA434" s="285"/>
      <c r="AB434" s="287"/>
      <c r="AC434" s="285"/>
      <c r="AD434" s="287"/>
      <c r="AE434" s="65"/>
    </row>
    <row r="435">
      <c r="A435" s="286"/>
      <c r="B435" s="286"/>
      <c r="C435" s="390"/>
      <c r="D435" s="390"/>
      <c r="E435" s="286"/>
      <c r="F435" s="286"/>
      <c r="G435" s="390"/>
      <c r="H435" s="390"/>
      <c r="I435" s="286"/>
      <c r="J435" s="286"/>
      <c r="K435" s="390"/>
      <c r="L435" s="390"/>
      <c r="M435" s="286"/>
      <c r="N435" s="286"/>
      <c r="O435" s="390"/>
      <c r="P435" s="65"/>
      <c r="Q435" s="287"/>
      <c r="R435" s="287"/>
      <c r="S435" s="285"/>
      <c r="T435" s="65"/>
      <c r="U435" s="285"/>
      <c r="V435" s="287"/>
      <c r="W435" s="285"/>
      <c r="X435" s="287"/>
      <c r="Y435" s="285"/>
      <c r="Z435" s="287"/>
      <c r="AA435" s="285"/>
      <c r="AB435" s="287"/>
      <c r="AC435" s="285"/>
      <c r="AD435" s="287"/>
      <c r="AE435" s="65"/>
    </row>
    <row r="436">
      <c r="A436" s="286"/>
      <c r="B436" s="286"/>
      <c r="C436" s="390"/>
      <c r="D436" s="390"/>
      <c r="E436" s="286"/>
      <c r="F436" s="286"/>
      <c r="G436" s="390"/>
      <c r="H436" s="390"/>
      <c r="I436" s="286"/>
      <c r="J436" s="286"/>
      <c r="K436" s="390"/>
      <c r="L436" s="390"/>
      <c r="M436" s="286"/>
      <c r="N436" s="286"/>
      <c r="O436" s="390"/>
      <c r="P436" s="65"/>
      <c r="Q436" s="287"/>
      <c r="R436" s="287"/>
      <c r="S436" s="285"/>
      <c r="T436" s="65"/>
      <c r="U436" s="285"/>
      <c r="V436" s="287"/>
      <c r="W436" s="285"/>
      <c r="X436" s="287"/>
      <c r="Y436" s="285"/>
      <c r="Z436" s="287"/>
      <c r="AA436" s="285"/>
      <c r="AB436" s="287"/>
      <c r="AC436" s="285"/>
      <c r="AD436" s="287"/>
      <c r="AE436" s="65"/>
    </row>
    <row r="437">
      <c r="A437" s="286"/>
      <c r="B437" s="286"/>
      <c r="C437" s="390"/>
      <c r="D437" s="390"/>
      <c r="E437" s="286"/>
      <c r="F437" s="286"/>
      <c r="G437" s="390"/>
      <c r="H437" s="390"/>
      <c r="I437" s="286"/>
      <c r="J437" s="286"/>
      <c r="K437" s="390"/>
      <c r="L437" s="390"/>
      <c r="M437" s="286"/>
      <c r="N437" s="286"/>
      <c r="O437" s="390"/>
      <c r="P437" s="65"/>
      <c r="Q437" s="287"/>
      <c r="R437" s="287"/>
      <c r="S437" s="285"/>
      <c r="T437" s="65"/>
      <c r="U437" s="285"/>
      <c r="V437" s="287"/>
      <c r="W437" s="285"/>
      <c r="X437" s="287"/>
      <c r="Y437" s="285"/>
      <c r="Z437" s="287"/>
      <c r="AA437" s="285"/>
      <c r="AB437" s="287"/>
      <c r="AC437" s="285"/>
      <c r="AD437" s="287"/>
      <c r="AE437" s="65"/>
    </row>
    <row r="438">
      <c r="A438" s="286"/>
      <c r="B438" s="286"/>
      <c r="C438" s="390"/>
      <c r="D438" s="390"/>
      <c r="E438" s="286"/>
      <c r="F438" s="286"/>
      <c r="G438" s="390"/>
      <c r="H438" s="390"/>
      <c r="I438" s="286"/>
      <c r="J438" s="286"/>
      <c r="K438" s="390"/>
      <c r="L438" s="390"/>
      <c r="M438" s="286"/>
      <c r="N438" s="286"/>
      <c r="O438" s="390"/>
      <c r="P438" s="65"/>
      <c r="Q438" s="287"/>
      <c r="R438" s="287"/>
      <c r="S438" s="285"/>
      <c r="T438" s="65"/>
      <c r="U438" s="285"/>
      <c r="V438" s="287"/>
      <c r="W438" s="285"/>
      <c r="X438" s="287"/>
      <c r="Y438" s="285"/>
      <c r="Z438" s="287"/>
      <c r="AA438" s="285"/>
      <c r="AB438" s="287"/>
      <c r="AC438" s="285"/>
      <c r="AD438" s="287"/>
      <c r="AE438" s="65"/>
    </row>
    <row r="439">
      <c r="A439" s="286"/>
      <c r="B439" s="286"/>
      <c r="C439" s="390"/>
      <c r="D439" s="390"/>
      <c r="E439" s="286"/>
      <c r="F439" s="286"/>
      <c r="G439" s="390"/>
      <c r="H439" s="390"/>
      <c r="I439" s="286"/>
      <c r="J439" s="286"/>
      <c r="K439" s="390"/>
      <c r="L439" s="390"/>
      <c r="M439" s="286"/>
      <c r="N439" s="286"/>
      <c r="O439" s="390"/>
      <c r="P439" s="65"/>
      <c r="Q439" s="287"/>
      <c r="R439" s="287"/>
      <c r="S439" s="285"/>
      <c r="T439" s="65"/>
      <c r="U439" s="285"/>
      <c r="V439" s="287"/>
      <c r="W439" s="285"/>
      <c r="X439" s="287"/>
      <c r="Y439" s="285"/>
      <c r="Z439" s="287"/>
      <c r="AA439" s="285"/>
      <c r="AB439" s="287"/>
      <c r="AC439" s="285"/>
      <c r="AD439" s="287"/>
      <c r="AE439" s="65"/>
    </row>
    <row r="440">
      <c r="A440" s="286"/>
      <c r="B440" s="286"/>
      <c r="C440" s="390"/>
      <c r="D440" s="390"/>
      <c r="E440" s="286"/>
      <c r="F440" s="286"/>
      <c r="G440" s="390"/>
      <c r="H440" s="390"/>
      <c r="I440" s="286"/>
      <c r="J440" s="286"/>
      <c r="K440" s="390"/>
      <c r="L440" s="390"/>
      <c r="M440" s="286"/>
      <c r="N440" s="286"/>
      <c r="O440" s="390"/>
      <c r="P440" s="65"/>
      <c r="Q440" s="287"/>
      <c r="R440" s="287"/>
      <c r="S440" s="285"/>
      <c r="T440" s="65"/>
      <c r="U440" s="285"/>
      <c r="V440" s="287"/>
      <c r="W440" s="285"/>
      <c r="X440" s="287"/>
      <c r="Y440" s="285"/>
      <c r="Z440" s="287"/>
      <c r="AA440" s="285"/>
      <c r="AB440" s="287"/>
      <c r="AC440" s="285"/>
      <c r="AD440" s="287"/>
      <c r="AE440" s="65"/>
    </row>
    <row r="441">
      <c r="A441" s="286"/>
      <c r="B441" s="286"/>
      <c r="C441" s="390"/>
      <c r="D441" s="390"/>
      <c r="E441" s="286"/>
      <c r="F441" s="286"/>
      <c r="G441" s="390"/>
      <c r="H441" s="390"/>
      <c r="I441" s="286"/>
      <c r="J441" s="286"/>
      <c r="K441" s="390"/>
      <c r="L441" s="390"/>
      <c r="M441" s="286"/>
      <c r="N441" s="286"/>
      <c r="O441" s="390"/>
      <c r="P441" s="65"/>
      <c r="Q441" s="287"/>
      <c r="R441" s="287"/>
      <c r="S441" s="285"/>
      <c r="T441" s="65"/>
      <c r="U441" s="285"/>
      <c r="V441" s="287"/>
      <c r="W441" s="285"/>
      <c r="X441" s="287"/>
      <c r="Y441" s="285"/>
      <c r="Z441" s="287"/>
      <c r="AA441" s="285"/>
      <c r="AB441" s="287"/>
      <c r="AC441" s="285"/>
      <c r="AD441" s="287"/>
      <c r="AE441" s="65"/>
    </row>
    <row r="442">
      <c r="A442" s="286"/>
      <c r="B442" s="286"/>
      <c r="C442" s="390"/>
      <c r="D442" s="390"/>
      <c r="E442" s="286"/>
      <c r="F442" s="286"/>
      <c r="G442" s="390"/>
      <c r="H442" s="390"/>
      <c r="I442" s="286"/>
      <c r="J442" s="286"/>
      <c r="K442" s="390"/>
      <c r="L442" s="390"/>
      <c r="M442" s="286"/>
      <c r="N442" s="286"/>
      <c r="O442" s="390"/>
      <c r="P442" s="65"/>
      <c r="Q442" s="287"/>
      <c r="R442" s="287"/>
      <c r="S442" s="285"/>
      <c r="T442" s="65"/>
      <c r="U442" s="285"/>
      <c r="V442" s="287"/>
      <c r="W442" s="285"/>
      <c r="X442" s="287"/>
      <c r="Y442" s="285"/>
      <c r="Z442" s="287"/>
      <c r="AA442" s="285"/>
      <c r="AB442" s="287"/>
      <c r="AC442" s="285"/>
      <c r="AD442" s="287"/>
      <c r="AE442" s="65"/>
    </row>
    <row r="443">
      <c r="A443" s="286"/>
      <c r="B443" s="286"/>
      <c r="C443" s="390"/>
      <c r="D443" s="390"/>
      <c r="E443" s="286"/>
      <c r="F443" s="286"/>
      <c r="G443" s="390"/>
      <c r="H443" s="390"/>
      <c r="I443" s="286"/>
      <c r="J443" s="286"/>
      <c r="K443" s="390"/>
      <c r="L443" s="390"/>
      <c r="M443" s="286"/>
      <c r="N443" s="286"/>
      <c r="O443" s="390"/>
      <c r="P443" s="65"/>
      <c r="Q443" s="287"/>
      <c r="R443" s="287"/>
      <c r="S443" s="285"/>
      <c r="T443" s="65"/>
      <c r="U443" s="285"/>
      <c r="V443" s="287"/>
      <c r="W443" s="285"/>
      <c r="X443" s="287"/>
      <c r="Y443" s="285"/>
      <c r="Z443" s="287"/>
      <c r="AA443" s="285"/>
      <c r="AB443" s="287"/>
      <c r="AC443" s="285"/>
      <c r="AD443" s="287"/>
      <c r="AE443" s="65"/>
    </row>
    <row r="444">
      <c r="A444" s="286"/>
      <c r="B444" s="286"/>
      <c r="C444" s="390"/>
      <c r="D444" s="390"/>
      <c r="E444" s="286"/>
      <c r="F444" s="286"/>
      <c r="G444" s="390"/>
      <c r="H444" s="390"/>
      <c r="I444" s="286"/>
      <c r="J444" s="286"/>
      <c r="K444" s="390"/>
      <c r="L444" s="390"/>
      <c r="M444" s="286"/>
      <c r="N444" s="286"/>
      <c r="O444" s="390"/>
      <c r="P444" s="65"/>
      <c r="Q444" s="287"/>
      <c r="R444" s="287"/>
      <c r="S444" s="285"/>
      <c r="T444" s="65"/>
      <c r="U444" s="285"/>
      <c r="V444" s="287"/>
      <c r="W444" s="285"/>
      <c r="X444" s="287"/>
      <c r="Y444" s="285"/>
      <c r="Z444" s="287"/>
      <c r="AA444" s="285"/>
      <c r="AB444" s="287"/>
      <c r="AC444" s="285"/>
      <c r="AD444" s="287"/>
      <c r="AE444" s="65"/>
    </row>
    <row r="445">
      <c r="A445" s="286"/>
      <c r="B445" s="286"/>
      <c r="C445" s="390"/>
      <c r="D445" s="390"/>
      <c r="E445" s="286"/>
      <c r="F445" s="286"/>
      <c r="G445" s="390"/>
      <c r="H445" s="390"/>
      <c r="I445" s="286"/>
      <c r="J445" s="286"/>
      <c r="K445" s="390"/>
      <c r="L445" s="390"/>
      <c r="M445" s="286"/>
      <c r="N445" s="286"/>
      <c r="O445" s="390"/>
      <c r="P445" s="65"/>
      <c r="Q445" s="287"/>
      <c r="R445" s="287"/>
      <c r="S445" s="285"/>
      <c r="T445" s="65"/>
      <c r="U445" s="285"/>
      <c r="V445" s="287"/>
      <c r="W445" s="285"/>
      <c r="X445" s="287"/>
      <c r="Y445" s="285"/>
      <c r="Z445" s="287"/>
      <c r="AA445" s="285"/>
      <c r="AB445" s="287"/>
      <c r="AC445" s="285"/>
      <c r="AD445" s="287"/>
      <c r="AE445" s="65"/>
    </row>
    <row r="446">
      <c r="A446" s="286"/>
      <c r="B446" s="286"/>
      <c r="C446" s="390"/>
      <c r="D446" s="390"/>
      <c r="E446" s="286"/>
      <c r="F446" s="286"/>
      <c r="G446" s="390"/>
      <c r="H446" s="390"/>
      <c r="I446" s="286"/>
      <c r="J446" s="286"/>
      <c r="K446" s="390"/>
      <c r="L446" s="390"/>
      <c r="M446" s="286"/>
      <c r="N446" s="286"/>
      <c r="O446" s="390"/>
      <c r="P446" s="65"/>
      <c r="Q446" s="287"/>
      <c r="R446" s="287"/>
      <c r="S446" s="285"/>
      <c r="T446" s="65"/>
      <c r="U446" s="285"/>
      <c r="V446" s="287"/>
      <c r="W446" s="285"/>
      <c r="X446" s="287"/>
      <c r="Y446" s="285"/>
      <c r="Z446" s="287"/>
      <c r="AA446" s="285"/>
      <c r="AB446" s="287"/>
      <c r="AC446" s="285"/>
      <c r="AD446" s="287"/>
      <c r="AE446" s="65"/>
    </row>
    <row r="447">
      <c r="A447" s="286"/>
      <c r="B447" s="286"/>
      <c r="C447" s="390"/>
      <c r="D447" s="390"/>
      <c r="E447" s="286"/>
      <c r="F447" s="286"/>
      <c r="G447" s="390"/>
      <c r="H447" s="390"/>
      <c r="I447" s="286"/>
      <c r="J447" s="286"/>
      <c r="K447" s="390"/>
      <c r="L447" s="390"/>
      <c r="M447" s="286"/>
      <c r="N447" s="286"/>
      <c r="O447" s="390"/>
      <c r="P447" s="65"/>
      <c r="Q447" s="287"/>
      <c r="R447" s="287"/>
      <c r="S447" s="285"/>
      <c r="T447" s="65"/>
      <c r="U447" s="285"/>
      <c r="V447" s="287"/>
      <c r="W447" s="285"/>
      <c r="X447" s="287"/>
      <c r="Y447" s="285"/>
      <c r="Z447" s="287"/>
      <c r="AA447" s="285"/>
      <c r="AB447" s="287"/>
      <c r="AC447" s="285"/>
      <c r="AD447" s="287"/>
      <c r="AE447" s="65"/>
    </row>
    <row r="448">
      <c r="A448" s="286"/>
      <c r="B448" s="286"/>
      <c r="C448" s="390"/>
      <c r="D448" s="390"/>
      <c r="E448" s="286"/>
      <c r="F448" s="286"/>
      <c r="G448" s="390"/>
      <c r="H448" s="390"/>
      <c r="I448" s="286"/>
      <c r="J448" s="286"/>
      <c r="K448" s="390"/>
      <c r="L448" s="390"/>
      <c r="M448" s="286"/>
      <c r="N448" s="286"/>
      <c r="O448" s="390"/>
      <c r="P448" s="65"/>
      <c r="Q448" s="287"/>
      <c r="R448" s="287"/>
      <c r="S448" s="285"/>
      <c r="T448" s="65"/>
      <c r="U448" s="285"/>
      <c r="V448" s="287"/>
      <c r="W448" s="285"/>
      <c r="X448" s="287"/>
      <c r="Y448" s="285"/>
      <c r="Z448" s="287"/>
      <c r="AA448" s="285"/>
      <c r="AB448" s="287"/>
      <c r="AC448" s="285"/>
      <c r="AD448" s="287"/>
      <c r="AE448" s="65"/>
    </row>
    <row r="449">
      <c r="A449" s="286"/>
      <c r="B449" s="286"/>
      <c r="C449" s="390"/>
      <c r="D449" s="390"/>
      <c r="E449" s="286"/>
      <c r="F449" s="286"/>
      <c r="G449" s="390"/>
      <c r="H449" s="390"/>
      <c r="I449" s="286"/>
      <c r="J449" s="286"/>
      <c r="K449" s="390"/>
      <c r="L449" s="390"/>
      <c r="M449" s="286"/>
      <c r="N449" s="286"/>
      <c r="O449" s="390"/>
      <c r="P449" s="65"/>
      <c r="Q449" s="287"/>
      <c r="R449" s="287"/>
      <c r="S449" s="285"/>
      <c r="T449" s="65"/>
      <c r="U449" s="285"/>
      <c r="V449" s="287"/>
      <c r="W449" s="285"/>
      <c r="X449" s="287"/>
      <c r="Y449" s="285"/>
      <c r="Z449" s="287"/>
      <c r="AA449" s="285"/>
      <c r="AB449" s="287"/>
      <c r="AC449" s="285"/>
      <c r="AD449" s="287"/>
      <c r="AE449" s="65"/>
    </row>
    <row r="450">
      <c r="A450" s="286"/>
      <c r="B450" s="286"/>
      <c r="C450" s="390"/>
      <c r="D450" s="390"/>
      <c r="E450" s="286"/>
      <c r="F450" s="286"/>
      <c r="G450" s="390"/>
      <c r="H450" s="390"/>
      <c r="I450" s="286"/>
      <c r="J450" s="286"/>
      <c r="K450" s="390"/>
      <c r="L450" s="390"/>
      <c r="M450" s="286"/>
      <c r="N450" s="286"/>
      <c r="O450" s="390"/>
      <c r="P450" s="65"/>
      <c r="Q450" s="287"/>
      <c r="R450" s="287"/>
      <c r="S450" s="285"/>
      <c r="T450" s="65"/>
      <c r="U450" s="285"/>
      <c r="V450" s="287"/>
      <c r="W450" s="285"/>
      <c r="X450" s="287"/>
      <c r="Y450" s="285"/>
      <c r="Z450" s="287"/>
      <c r="AA450" s="285"/>
      <c r="AB450" s="287"/>
      <c r="AC450" s="285"/>
      <c r="AD450" s="287"/>
      <c r="AE450" s="65"/>
    </row>
    <row r="451">
      <c r="A451" s="286"/>
      <c r="B451" s="286"/>
      <c r="C451" s="390"/>
      <c r="D451" s="390"/>
      <c r="E451" s="286"/>
      <c r="F451" s="286"/>
      <c r="G451" s="390"/>
      <c r="H451" s="390"/>
      <c r="I451" s="286"/>
      <c r="J451" s="286"/>
      <c r="K451" s="390"/>
      <c r="L451" s="390"/>
      <c r="M451" s="286"/>
      <c r="N451" s="286"/>
      <c r="O451" s="390"/>
      <c r="P451" s="65"/>
      <c r="Q451" s="287"/>
      <c r="R451" s="287"/>
      <c r="S451" s="285"/>
      <c r="T451" s="65"/>
      <c r="U451" s="285"/>
      <c r="V451" s="287"/>
      <c r="W451" s="285"/>
      <c r="X451" s="287"/>
      <c r="Y451" s="285"/>
      <c r="Z451" s="287"/>
      <c r="AA451" s="285"/>
      <c r="AB451" s="287"/>
      <c r="AC451" s="285"/>
      <c r="AD451" s="287"/>
      <c r="AE451" s="65"/>
    </row>
    <row r="452">
      <c r="A452" s="286"/>
      <c r="B452" s="286"/>
      <c r="C452" s="390"/>
      <c r="D452" s="390"/>
      <c r="E452" s="286"/>
      <c r="F452" s="286"/>
      <c r="G452" s="390"/>
      <c r="H452" s="390"/>
      <c r="I452" s="286"/>
      <c r="J452" s="286"/>
      <c r="K452" s="390"/>
      <c r="L452" s="390"/>
      <c r="M452" s="286"/>
      <c r="N452" s="286"/>
      <c r="O452" s="390"/>
      <c r="P452" s="65"/>
      <c r="Q452" s="287"/>
      <c r="R452" s="287"/>
      <c r="S452" s="285"/>
      <c r="T452" s="65"/>
      <c r="U452" s="285"/>
      <c r="V452" s="287"/>
      <c r="W452" s="285"/>
      <c r="X452" s="287"/>
      <c r="Y452" s="285"/>
      <c r="Z452" s="287"/>
      <c r="AA452" s="285"/>
      <c r="AB452" s="287"/>
      <c r="AC452" s="285"/>
      <c r="AD452" s="287"/>
      <c r="AE452" s="65"/>
    </row>
    <row r="453">
      <c r="A453" s="286"/>
      <c r="B453" s="286"/>
      <c r="C453" s="390"/>
      <c r="D453" s="390"/>
      <c r="E453" s="286"/>
      <c r="F453" s="286"/>
      <c r="G453" s="390"/>
      <c r="H453" s="390"/>
      <c r="I453" s="286"/>
      <c r="J453" s="286"/>
      <c r="K453" s="390"/>
      <c r="L453" s="390"/>
      <c r="M453" s="286"/>
      <c r="N453" s="286"/>
      <c r="O453" s="390"/>
      <c r="P453" s="65"/>
      <c r="Q453" s="287"/>
      <c r="R453" s="287"/>
      <c r="S453" s="285"/>
      <c r="T453" s="65"/>
      <c r="U453" s="285"/>
      <c r="V453" s="287"/>
      <c r="W453" s="285"/>
      <c r="X453" s="287"/>
      <c r="Y453" s="285"/>
      <c r="Z453" s="287"/>
      <c r="AA453" s="285"/>
      <c r="AB453" s="287"/>
      <c r="AC453" s="285"/>
      <c r="AD453" s="287"/>
      <c r="AE453" s="65"/>
    </row>
    <row r="454">
      <c r="A454" s="286"/>
      <c r="B454" s="286"/>
      <c r="C454" s="390"/>
      <c r="D454" s="390"/>
      <c r="E454" s="286"/>
      <c r="F454" s="286"/>
      <c r="G454" s="390"/>
      <c r="H454" s="390"/>
      <c r="I454" s="286"/>
      <c r="J454" s="286"/>
      <c r="K454" s="390"/>
      <c r="L454" s="390"/>
      <c r="M454" s="286"/>
      <c r="N454" s="286"/>
      <c r="O454" s="390"/>
      <c r="P454" s="65"/>
      <c r="Q454" s="287"/>
      <c r="R454" s="287"/>
      <c r="S454" s="285"/>
      <c r="T454" s="65"/>
      <c r="U454" s="285"/>
      <c r="V454" s="287"/>
      <c r="W454" s="285"/>
      <c r="X454" s="287"/>
      <c r="Y454" s="285"/>
      <c r="Z454" s="287"/>
      <c r="AA454" s="285"/>
      <c r="AB454" s="287"/>
      <c r="AC454" s="285"/>
      <c r="AD454" s="287"/>
      <c r="AE454" s="65"/>
    </row>
    <row r="455">
      <c r="A455" s="286"/>
      <c r="B455" s="286"/>
      <c r="C455" s="390"/>
      <c r="D455" s="390"/>
      <c r="E455" s="286"/>
      <c r="F455" s="286"/>
      <c r="G455" s="390"/>
      <c r="H455" s="390"/>
      <c r="I455" s="286"/>
      <c r="J455" s="286"/>
      <c r="K455" s="390"/>
      <c r="L455" s="390"/>
      <c r="M455" s="286"/>
      <c r="N455" s="286"/>
      <c r="O455" s="390"/>
      <c r="P455" s="65"/>
      <c r="Q455" s="287"/>
      <c r="R455" s="287"/>
      <c r="S455" s="285"/>
      <c r="T455" s="65"/>
      <c r="U455" s="285"/>
      <c r="V455" s="287"/>
      <c r="W455" s="285"/>
      <c r="X455" s="287"/>
      <c r="Y455" s="285"/>
      <c r="Z455" s="287"/>
      <c r="AA455" s="285"/>
      <c r="AB455" s="287"/>
      <c r="AC455" s="285"/>
      <c r="AD455" s="287"/>
      <c r="AE455" s="65"/>
    </row>
    <row r="456">
      <c r="A456" s="286"/>
      <c r="B456" s="286"/>
      <c r="C456" s="390"/>
      <c r="D456" s="390"/>
      <c r="E456" s="286"/>
      <c r="F456" s="286"/>
      <c r="G456" s="390"/>
      <c r="H456" s="390"/>
      <c r="I456" s="286"/>
      <c r="J456" s="286"/>
      <c r="K456" s="390"/>
      <c r="L456" s="390"/>
      <c r="M456" s="286"/>
      <c r="N456" s="286"/>
      <c r="O456" s="390"/>
      <c r="P456" s="65"/>
      <c r="Q456" s="287"/>
      <c r="R456" s="287"/>
      <c r="S456" s="285"/>
      <c r="T456" s="65"/>
      <c r="U456" s="285"/>
      <c r="V456" s="287"/>
      <c r="W456" s="285"/>
      <c r="X456" s="287"/>
      <c r="Y456" s="285"/>
      <c r="Z456" s="287"/>
      <c r="AA456" s="285"/>
      <c r="AB456" s="287"/>
      <c r="AC456" s="285"/>
      <c r="AD456" s="287"/>
      <c r="AE456" s="65"/>
    </row>
    <row r="457">
      <c r="A457" s="286"/>
      <c r="B457" s="286"/>
      <c r="C457" s="390"/>
      <c r="D457" s="390"/>
      <c r="E457" s="286"/>
      <c r="F457" s="286"/>
      <c r="G457" s="390"/>
      <c r="H457" s="390"/>
      <c r="I457" s="286"/>
      <c r="J457" s="286"/>
      <c r="K457" s="390"/>
      <c r="L457" s="390"/>
      <c r="M457" s="286"/>
      <c r="N457" s="286"/>
      <c r="O457" s="390"/>
      <c r="P457" s="65"/>
      <c r="Q457" s="287"/>
      <c r="R457" s="287"/>
      <c r="S457" s="285"/>
      <c r="T457" s="65"/>
      <c r="U457" s="285"/>
      <c r="V457" s="287"/>
      <c r="W457" s="285"/>
      <c r="X457" s="287"/>
      <c r="Y457" s="285"/>
      <c r="Z457" s="287"/>
      <c r="AA457" s="285"/>
      <c r="AB457" s="287"/>
      <c r="AC457" s="285"/>
      <c r="AD457" s="287"/>
      <c r="AE457" s="65"/>
    </row>
    <row r="458">
      <c r="A458" s="286"/>
      <c r="B458" s="286"/>
      <c r="C458" s="390"/>
      <c r="D458" s="390"/>
      <c r="E458" s="286"/>
      <c r="F458" s="286"/>
      <c r="G458" s="390"/>
      <c r="H458" s="390"/>
      <c r="I458" s="286"/>
      <c r="J458" s="286"/>
      <c r="K458" s="390"/>
      <c r="L458" s="390"/>
      <c r="M458" s="286"/>
      <c r="N458" s="286"/>
      <c r="O458" s="390"/>
      <c r="P458" s="65"/>
      <c r="Q458" s="287"/>
      <c r="R458" s="287"/>
      <c r="S458" s="285"/>
      <c r="T458" s="65"/>
      <c r="U458" s="285"/>
      <c r="V458" s="287"/>
      <c r="W458" s="285"/>
      <c r="X458" s="287"/>
      <c r="Y458" s="285"/>
      <c r="Z458" s="287"/>
      <c r="AA458" s="285"/>
      <c r="AB458" s="287"/>
      <c r="AC458" s="285"/>
      <c r="AD458" s="287"/>
      <c r="AE458" s="65"/>
    </row>
    <row r="459">
      <c r="A459" s="286"/>
      <c r="B459" s="286"/>
      <c r="C459" s="390"/>
      <c r="D459" s="390"/>
      <c r="E459" s="286"/>
      <c r="F459" s="286"/>
      <c r="G459" s="390"/>
      <c r="H459" s="390"/>
      <c r="I459" s="286"/>
      <c r="J459" s="286"/>
      <c r="K459" s="390"/>
      <c r="L459" s="390"/>
      <c r="M459" s="286"/>
      <c r="N459" s="286"/>
      <c r="O459" s="390"/>
      <c r="P459" s="65"/>
      <c r="Q459" s="287"/>
      <c r="R459" s="287"/>
      <c r="S459" s="285"/>
      <c r="T459" s="65"/>
      <c r="U459" s="285"/>
      <c r="V459" s="287"/>
      <c r="W459" s="285"/>
      <c r="X459" s="287"/>
      <c r="Y459" s="285"/>
      <c r="Z459" s="287"/>
      <c r="AA459" s="285"/>
      <c r="AB459" s="287"/>
      <c r="AC459" s="285"/>
      <c r="AD459" s="287"/>
      <c r="AE459" s="65"/>
    </row>
    <row r="460">
      <c r="A460" s="286"/>
      <c r="B460" s="286"/>
      <c r="C460" s="390"/>
      <c r="D460" s="390"/>
      <c r="E460" s="286"/>
      <c r="F460" s="286"/>
      <c r="G460" s="390"/>
      <c r="H460" s="390"/>
      <c r="I460" s="286"/>
      <c r="J460" s="286"/>
      <c r="K460" s="390"/>
      <c r="L460" s="390"/>
      <c r="M460" s="286"/>
      <c r="N460" s="286"/>
      <c r="O460" s="390"/>
      <c r="P460" s="65"/>
      <c r="Q460" s="287"/>
      <c r="R460" s="287"/>
      <c r="S460" s="285"/>
      <c r="T460" s="65"/>
      <c r="U460" s="285"/>
      <c r="V460" s="287"/>
      <c r="W460" s="285"/>
      <c r="X460" s="287"/>
      <c r="Y460" s="285"/>
      <c r="Z460" s="287"/>
      <c r="AA460" s="285"/>
      <c r="AB460" s="287"/>
      <c r="AC460" s="285"/>
      <c r="AD460" s="287"/>
      <c r="AE460" s="65"/>
    </row>
    <row r="461">
      <c r="A461" s="286"/>
      <c r="B461" s="286"/>
      <c r="C461" s="390"/>
      <c r="D461" s="390"/>
      <c r="E461" s="286"/>
      <c r="F461" s="286"/>
      <c r="G461" s="390"/>
      <c r="H461" s="390"/>
      <c r="I461" s="286"/>
      <c r="J461" s="286"/>
      <c r="K461" s="390"/>
      <c r="L461" s="390"/>
      <c r="M461" s="286"/>
      <c r="N461" s="286"/>
      <c r="O461" s="390"/>
      <c r="P461" s="65"/>
      <c r="Q461" s="287"/>
      <c r="R461" s="287"/>
      <c r="S461" s="285"/>
      <c r="T461" s="65"/>
      <c r="U461" s="285"/>
      <c r="V461" s="287"/>
      <c r="W461" s="285"/>
      <c r="X461" s="287"/>
      <c r="Y461" s="285"/>
      <c r="Z461" s="287"/>
      <c r="AA461" s="285"/>
      <c r="AB461" s="287"/>
      <c r="AC461" s="285"/>
      <c r="AD461" s="287"/>
      <c r="AE461" s="65"/>
    </row>
    <row r="462">
      <c r="A462" s="286"/>
      <c r="B462" s="286"/>
      <c r="C462" s="390"/>
      <c r="D462" s="390"/>
      <c r="E462" s="286"/>
      <c r="F462" s="286"/>
      <c r="G462" s="390"/>
      <c r="H462" s="390"/>
      <c r="I462" s="286"/>
      <c r="J462" s="286"/>
      <c r="K462" s="390"/>
      <c r="L462" s="390"/>
      <c r="M462" s="286"/>
      <c r="N462" s="286"/>
      <c r="O462" s="390"/>
      <c r="P462" s="65"/>
      <c r="Q462" s="287"/>
      <c r="R462" s="287"/>
      <c r="S462" s="285"/>
      <c r="T462" s="65"/>
      <c r="U462" s="285"/>
      <c r="V462" s="287"/>
      <c r="W462" s="285"/>
      <c r="X462" s="287"/>
      <c r="Y462" s="285"/>
      <c r="Z462" s="287"/>
      <c r="AA462" s="285"/>
      <c r="AB462" s="287"/>
      <c r="AC462" s="285"/>
      <c r="AD462" s="287"/>
      <c r="AE462" s="65"/>
    </row>
    <row r="463">
      <c r="A463" s="286"/>
      <c r="B463" s="286"/>
      <c r="C463" s="390"/>
      <c r="D463" s="390"/>
      <c r="E463" s="286"/>
      <c r="F463" s="286"/>
      <c r="G463" s="390"/>
      <c r="H463" s="390"/>
      <c r="I463" s="286"/>
      <c r="J463" s="286"/>
      <c r="K463" s="390"/>
      <c r="L463" s="390"/>
      <c r="M463" s="286"/>
      <c r="N463" s="286"/>
      <c r="O463" s="390"/>
      <c r="P463" s="65"/>
      <c r="Q463" s="287"/>
      <c r="R463" s="287"/>
      <c r="S463" s="285"/>
      <c r="T463" s="65"/>
      <c r="U463" s="285"/>
      <c r="V463" s="287"/>
      <c r="W463" s="285"/>
      <c r="X463" s="287"/>
      <c r="Y463" s="285"/>
      <c r="Z463" s="287"/>
      <c r="AA463" s="285"/>
      <c r="AB463" s="287"/>
      <c r="AC463" s="285"/>
      <c r="AD463" s="287"/>
      <c r="AE463" s="65"/>
    </row>
    <row r="464">
      <c r="A464" s="286"/>
      <c r="B464" s="286"/>
      <c r="C464" s="390"/>
      <c r="D464" s="390"/>
      <c r="E464" s="286"/>
      <c r="F464" s="286"/>
      <c r="G464" s="390"/>
      <c r="H464" s="390"/>
      <c r="I464" s="286"/>
      <c r="J464" s="286"/>
      <c r="K464" s="390"/>
      <c r="L464" s="390"/>
      <c r="M464" s="286"/>
      <c r="N464" s="286"/>
      <c r="O464" s="390"/>
      <c r="P464" s="65"/>
      <c r="Q464" s="287"/>
      <c r="R464" s="287"/>
      <c r="S464" s="285"/>
      <c r="T464" s="65"/>
      <c r="U464" s="285"/>
      <c r="V464" s="287"/>
      <c r="W464" s="285"/>
      <c r="X464" s="287"/>
      <c r="Y464" s="285"/>
      <c r="Z464" s="287"/>
      <c r="AA464" s="285"/>
      <c r="AB464" s="287"/>
      <c r="AC464" s="285"/>
      <c r="AD464" s="287"/>
      <c r="AE464" s="65"/>
    </row>
    <row r="465">
      <c r="A465" s="286"/>
      <c r="B465" s="286"/>
      <c r="C465" s="390"/>
      <c r="D465" s="390"/>
      <c r="E465" s="286"/>
      <c r="F465" s="286"/>
      <c r="G465" s="390"/>
      <c r="H465" s="390"/>
      <c r="I465" s="286"/>
      <c r="J465" s="286"/>
      <c r="K465" s="390"/>
      <c r="L465" s="390"/>
      <c r="M465" s="286"/>
      <c r="N465" s="286"/>
      <c r="O465" s="390"/>
      <c r="P465" s="65"/>
      <c r="Q465" s="287"/>
      <c r="R465" s="287"/>
      <c r="S465" s="285"/>
      <c r="T465" s="65"/>
      <c r="U465" s="285"/>
      <c r="V465" s="287"/>
      <c r="W465" s="285"/>
      <c r="X465" s="287"/>
      <c r="Y465" s="285"/>
      <c r="Z465" s="287"/>
      <c r="AA465" s="285"/>
      <c r="AB465" s="287"/>
      <c r="AC465" s="285"/>
      <c r="AD465" s="287"/>
      <c r="AE465" s="65"/>
    </row>
    <row r="466">
      <c r="A466" s="286"/>
      <c r="B466" s="286"/>
      <c r="C466" s="390"/>
      <c r="D466" s="390"/>
      <c r="E466" s="286"/>
      <c r="F466" s="286"/>
      <c r="G466" s="390"/>
      <c r="H466" s="390"/>
      <c r="I466" s="286"/>
      <c r="J466" s="286"/>
      <c r="K466" s="390"/>
      <c r="L466" s="390"/>
      <c r="M466" s="286"/>
      <c r="N466" s="286"/>
      <c r="O466" s="390"/>
      <c r="P466" s="65"/>
      <c r="Q466" s="287"/>
      <c r="R466" s="287"/>
      <c r="S466" s="285"/>
      <c r="T466" s="65"/>
      <c r="U466" s="285"/>
      <c r="V466" s="287"/>
      <c r="W466" s="285"/>
      <c r="X466" s="287"/>
      <c r="Y466" s="285"/>
      <c r="Z466" s="287"/>
      <c r="AA466" s="285"/>
      <c r="AB466" s="287"/>
      <c r="AC466" s="285"/>
      <c r="AD466" s="287"/>
      <c r="AE466" s="65"/>
    </row>
    <row r="467">
      <c r="A467" s="286"/>
      <c r="B467" s="286"/>
      <c r="C467" s="390"/>
      <c r="D467" s="390"/>
      <c r="E467" s="286"/>
      <c r="F467" s="286"/>
      <c r="G467" s="390"/>
      <c r="H467" s="390"/>
      <c r="I467" s="286"/>
      <c r="J467" s="286"/>
      <c r="K467" s="390"/>
      <c r="L467" s="390"/>
      <c r="M467" s="286"/>
      <c r="N467" s="286"/>
      <c r="O467" s="390"/>
      <c r="P467" s="65"/>
      <c r="Q467" s="287"/>
      <c r="R467" s="287"/>
      <c r="S467" s="285"/>
      <c r="T467" s="65"/>
      <c r="U467" s="285"/>
      <c r="V467" s="287"/>
      <c r="W467" s="285"/>
      <c r="X467" s="287"/>
      <c r="Y467" s="285"/>
      <c r="Z467" s="287"/>
      <c r="AA467" s="285"/>
      <c r="AB467" s="287"/>
      <c r="AC467" s="285"/>
      <c r="AD467" s="287"/>
      <c r="AE467" s="65"/>
    </row>
    <row r="468">
      <c r="A468" s="286"/>
      <c r="B468" s="286"/>
      <c r="C468" s="390"/>
      <c r="D468" s="390"/>
      <c r="E468" s="286"/>
      <c r="F468" s="286"/>
      <c r="G468" s="390"/>
      <c r="H468" s="390"/>
      <c r="I468" s="286"/>
      <c r="J468" s="286"/>
      <c r="K468" s="390"/>
      <c r="L468" s="390"/>
      <c r="M468" s="286"/>
      <c r="N468" s="286"/>
      <c r="O468" s="390"/>
      <c r="P468" s="65"/>
      <c r="Q468" s="287"/>
      <c r="R468" s="287"/>
      <c r="S468" s="285"/>
      <c r="T468" s="65"/>
      <c r="U468" s="285"/>
      <c r="V468" s="287"/>
      <c r="W468" s="285"/>
      <c r="X468" s="287"/>
      <c r="Y468" s="285"/>
      <c r="Z468" s="287"/>
      <c r="AA468" s="285"/>
      <c r="AB468" s="287"/>
      <c r="AC468" s="285"/>
      <c r="AD468" s="287"/>
      <c r="AE468" s="65"/>
    </row>
    <row r="469">
      <c r="A469" s="286"/>
      <c r="B469" s="286"/>
      <c r="C469" s="390"/>
      <c r="D469" s="390"/>
      <c r="E469" s="286"/>
      <c r="F469" s="286"/>
      <c r="G469" s="390"/>
      <c r="H469" s="390"/>
      <c r="I469" s="286"/>
      <c r="J469" s="286"/>
      <c r="K469" s="390"/>
      <c r="L469" s="390"/>
      <c r="M469" s="286"/>
      <c r="N469" s="286"/>
      <c r="O469" s="390"/>
      <c r="P469" s="65"/>
      <c r="Q469" s="287"/>
      <c r="R469" s="287"/>
      <c r="S469" s="285"/>
      <c r="T469" s="65"/>
      <c r="U469" s="285"/>
      <c r="V469" s="287"/>
      <c r="W469" s="285"/>
      <c r="X469" s="287"/>
      <c r="Y469" s="285"/>
      <c r="Z469" s="287"/>
      <c r="AA469" s="285"/>
      <c r="AB469" s="287"/>
      <c r="AC469" s="285"/>
      <c r="AD469" s="287"/>
      <c r="AE469" s="65"/>
    </row>
    <row r="470">
      <c r="A470" s="286"/>
      <c r="B470" s="286"/>
      <c r="C470" s="390"/>
      <c r="D470" s="390"/>
      <c r="E470" s="286"/>
      <c r="F470" s="286"/>
      <c r="G470" s="390"/>
      <c r="H470" s="390"/>
      <c r="I470" s="286"/>
      <c r="J470" s="286"/>
      <c r="K470" s="390"/>
      <c r="L470" s="390"/>
      <c r="M470" s="286"/>
      <c r="N470" s="286"/>
      <c r="O470" s="390"/>
      <c r="P470" s="65"/>
      <c r="Q470" s="287"/>
      <c r="R470" s="287"/>
      <c r="S470" s="285"/>
      <c r="T470" s="65"/>
      <c r="U470" s="285"/>
      <c r="V470" s="287"/>
      <c r="W470" s="285"/>
      <c r="X470" s="287"/>
      <c r="Y470" s="285"/>
      <c r="Z470" s="287"/>
      <c r="AA470" s="285"/>
      <c r="AB470" s="287"/>
      <c r="AC470" s="285"/>
      <c r="AD470" s="287"/>
      <c r="AE470" s="65"/>
    </row>
    <row r="471">
      <c r="A471" s="286"/>
      <c r="B471" s="286"/>
      <c r="C471" s="390"/>
      <c r="D471" s="390"/>
      <c r="E471" s="286"/>
      <c r="F471" s="286"/>
      <c r="G471" s="390"/>
      <c r="H471" s="390"/>
      <c r="I471" s="286"/>
      <c r="J471" s="286"/>
      <c r="K471" s="390"/>
      <c r="L471" s="390"/>
      <c r="M471" s="286"/>
      <c r="N471" s="286"/>
      <c r="O471" s="390"/>
      <c r="P471" s="65"/>
      <c r="Q471" s="287"/>
      <c r="R471" s="287"/>
      <c r="S471" s="285"/>
      <c r="T471" s="65"/>
      <c r="U471" s="285"/>
      <c r="V471" s="287"/>
      <c r="W471" s="285"/>
      <c r="X471" s="287"/>
      <c r="Y471" s="285"/>
      <c r="Z471" s="287"/>
      <c r="AA471" s="285"/>
      <c r="AB471" s="287"/>
      <c r="AC471" s="285"/>
      <c r="AD471" s="287"/>
      <c r="AE471" s="65"/>
    </row>
    <row r="472">
      <c r="A472" s="286"/>
      <c r="B472" s="286"/>
      <c r="C472" s="390"/>
      <c r="D472" s="390"/>
      <c r="E472" s="286"/>
      <c r="F472" s="286"/>
      <c r="G472" s="390"/>
      <c r="H472" s="390"/>
      <c r="I472" s="286"/>
      <c r="J472" s="286"/>
      <c r="K472" s="390"/>
      <c r="L472" s="390"/>
      <c r="M472" s="286"/>
      <c r="N472" s="286"/>
      <c r="O472" s="390"/>
      <c r="P472" s="65"/>
      <c r="Q472" s="287"/>
      <c r="R472" s="287"/>
      <c r="S472" s="285"/>
      <c r="T472" s="65"/>
      <c r="U472" s="285"/>
      <c r="V472" s="287"/>
      <c r="W472" s="285"/>
      <c r="X472" s="287"/>
      <c r="Y472" s="285"/>
      <c r="Z472" s="287"/>
      <c r="AA472" s="285"/>
      <c r="AB472" s="287"/>
      <c r="AC472" s="285"/>
      <c r="AD472" s="287"/>
      <c r="AE472" s="65"/>
    </row>
    <row r="473">
      <c r="A473" s="286"/>
      <c r="B473" s="286"/>
      <c r="C473" s="390"/>
      <c r="D473" s="390"/>
      <c r="E473" s="286"/>
      <c r="F473" s="286"/>
      <c r="G473" s="390"/>
      <c r="H473" s="390"/>
      <c r="I473" s="286"/>
      <c r="J473" s="286"/>
      <c r="K473" s="390"/>
      <c r="L473" s="390"/>
      <c r="M473" s="286"/>
      <c r="N473" s="286"/>
      <c r="O473" s="390"/>
      <c r="P473" s="65"/>
      <c r="Q473" s="287"/>
      <c r="R473" s="287"/>
      <c r="S473" s="285"/>
      <c r="T473" s="65"/>
      <c r="U473" s="285"/>
      <c r="V473" s="287"/>
      <c r="W473" s="285"/>
      <c r="X473" s="287"/>
      <c r="Y473" s="285"/>
      <c r="Z473" s="287"/>
      <c r="AA473" s="285"/>
      <c r="AB473" s="287"/>
      <c r="AC473" s="285"/>
      <c r="AD473" s="287"/>
      <c r="AE473" s="65"/>
    </row>
    <row r="474">
      <c r="A474" s="286"/>
      <c r="B474" s="286"/>
      <c r="C474" s="390"/>
      <c r="D474" s="390"/>
      <c r="E474" s="286"/>
      <c r="F474" s="286"/>
      <c r="G474" s="390"/>
      <c r="H474" s="390"/>
      <c r="I474" s="286"/>
      <c r="J474" s="286"/>
      <c r="K474" s="390"/>
      <c r="L474" s="390"/>
      <c r="M474" s="286"/>
      <c r="N474" s="286"/>
      <c r="O474" s="390"/>
      <c r="P474" s="65"/>
      <c r="Q474" s="287"/>
      <c r="R474" s="287"/>
      <c r="S474" s="285"/>
      <c r="T474" s="65"/>
      <c r="U474" s="285"/>
      <c r="V474" s="287"/>
      <c r="W474" s="285"/>
      <c r="X474" s="287"/>
      <c r="Y474" s="285"/>
      <c r="Z474" s="287"/>
      <c r="AA474" s="285"/>
      <c r="AB474" s="287"/>
      <c r="AC474" s="285"/>
      <c r="AD474" s="287"/>
      <c r="AE474" s="65"/>
    </row>
    <row r="475">
      <c r="A475" s="286"/>
      <c r="B475" s="286"/>
      <c r="C475" s="390"/>
      <c r="D475" s="390"/>
      <c r="E475" s="286"/>
      <c r="F475" s="286"/>
      <c r="G475" s="390"/>
      <c r="H475" s="390"/>
      <c r="I475" s="286"/>
      <c r="J475" s="286"/>
      <c r="K475" s="390"/>
      <c r="L475" s="390"/>
      <c r="M475" s="286"/>
      <c r="N475" s="286"/>
      <c r="O475" s="390"/>
      <c r="P475" s="65"/>
      <c r="Q475" s="287"/>
      <c r="R475" s="287"/>
      <c r="S475" s="285"/>
      <c r="T475" s="65"/>
      <c r="U475" s="285"/>
      <c r="V475" s="287"/>
      <c r="W475" s="285"/>
      <c r="X475" s="287"/>
      <c r="Y475" s="285"/>
      <c r="Z475" s="287"/>
      <c r="AA475" s="285"/>
      <c r="AB475" s="287"/>
      <c r="AC475" s="285"/>
      <c r="AD475" s="287"/>
      <c r="AE475" s="65"/>
    </row>
    <row r="476">
      <c r="A476" s="286"/>
      <c r="B476" s="286"/>
      <c r="C476" s="390"/>
      <c r="D476" s="390"/>
      <c r="E476" s="286"/>
      <c r="F476" s="286"/>
      <c r="G476" s="390"/>
      <c r="H476" s="390"/>
      <c r="I476" s="286"/>
      <c r="J476" s="286"/>
      <c r="K476" s="390"/>
      <c r="L476" s="390"/>
      <c r="M476" s="286"/>
      <c r="N476" s="286"/>
      <c r="O476" s="390"/>
      <c r="P476" s="65"/>
      <c r="Q476" s="287"/>
      <c r="R476" s="287"/>
      <c r="S476" s="285"/>
      <c r="T476" s="65"/>
      <c r="U476" s="285"/>
      <c r="V476" s="287"/>
      <c r="W476" s="285"/>
      <c r="X476" s="287"/>
      <c r="Y476" s="285"/>
      <c r="Z476" s="287"/>
      <c r="AA476" s="285"/>
      <c r="AB476" s="287"/>
      <c r="AC476" s="285"/>
      <c r="AD476" s="287"/>
      <c r="AE476" s="65"/>
    </row>
    <row r="477">
      <c r="A477" s="286"/>
      <c r="B477" s="286"/>
      <c r="C477" s="390"/>
      <c r="D477" s="390"/>
      <c r="E477" s="286"/>
      <c r="F477" s="286"/>
      <c r="G477" s="390"/>
      <c r="H477" s="390"/>
      <c r="I477" s="286"/>
      <c r="J477" s="286"/>
      <c r="K477" s="390"/>
      <c r="L477" s="390"/>
      <c r="M477" s="286"/>
      <c r="N477" s="286"/>
      <c r="O477" s="390"/>
      <c r="P477" s="65"/>
      <c r="Q477" s="287"/>
      <c r="R477" s="287"/>
      <c r="S477" s="285"/>
      <c r="T477" s="65"/>
      <c r="U477" s="285"/>
      <c r="V477" s="287"/>
      <c r="W477" s="285"/>
      <c r="X477" s="287"/>
      <c r="Y477" s="285"/>
      <c r="Z477" s="287"/>
      <c r="AA477" s="285"/>
      <c r="AB477" s="287"/>
      <c r="AC477" s="285"/>
      <c r="AD477" s="287"/>
      <c r="AE477" s="65"/>
    </row>
    <row r="478">
      <c r="A478" s="286"/>
      <c r="B478" s="286"/>
      <c r="C478" s="390"/>
      <c r="D478" s="390"/>
      <c r="E478" s="286"/>
      <c r="F478" s="286"/>
      <c r="G478" s="390"/>
      <c r="H478" s="390"/>
      <c r="I478" s="286"/>
      <c r="J478" s="286"/>
      <c r="K478" s="390"/>
      <c r="L478" s="390"/>
      <c r="M478" s="286"/>
      <c r="N478" s="286"/>
      <c r="O478" s="390"/>
      <c r="P478" s="65"/>
      <c r="Q478" s="287"/>
      <c r="R478" s="287"/>
      <c r="S478" s="285"/>
      <c r="T478" s="65"/>
      <c r="U478" s="285"/>
      <c r="V478" s="287"/>
      <c r="W478" s="285"/>
      <c r="X478" s="287"/>
      <c r="Y478" s="285"/>
      <c r="Z478" s="287"/>
      <c r="AA478" s="285"/>
      <c r="AB478" s="287"/>
      <c r="AC478" s="285"/>
      <c r="AD478" s="287"/>
      <c r="AE478" s="65"/>
    </row>
    <row r="479">
      <c r="A479" s="286"/>
      <c r="B479" s="286"/>
      <c r="C479" s="390"/>
      <c r="D479" s="390"/>
      <c r="E479" s="286"/>
      <c r="F479" s="286"/>
      <c r="G479" s="390"/>
      <c r="H479" s="390"/>
      <c r="I479" s="286"/>
      <c r="J479" s="286"/>
      <c r="K479" s="390"/>
      <c r="L479" s="390"/>
      <c r="M479" s="286"/>
      <c r="N479" s="286"/>
      <c r="O479" s="390"/>
      <c r="P479" s="65"/>
      <c r="Q479" s="287"/>
      <c r="R479" s="287"/>
      <c r="S479" s="285"/>
      <c r="T479" s="65"/>
      <c r="U479" s="285"/>
      <c r="V479" s="287"/>
      <c r="W479" s="285"/>
      <c r="X479" s="287"/>
      <c r="Y479" s="285"/>
      <c r="Z479" s="287"/>
      <c r="AA479" s="285"/>
      <c r="AB479" s="287"/>
      <c r="AC479" s="285"/>
      <c r="AD479" s="287"/>
      <c r="AE479" s="65"/>
    </row>
    <row r="480">
      <c r="A480" s="286"/>
      <c r="B480" s="286"/>
      <c r="C480" s="390"/>
      <c r="D480" s="390"/>
      <c r="E480" s="286"/>
      <c r="F480" s="286"/>
      <c r="G480" s="390"/>
      <c r="H480" s="390"/>
      <c r="I480" s="286"/>
      <c r="J480" s="286"/>
      <c r="K480" s="390"/>
      <c r="L480" s="390"/>
      <c r="M480" s="286"/>
      <c r="N480" s="286"/>
      <c r="O480" s="390"/>
      <c r="P480" s="65"/>
      <c r="Q480" s="287"/>
      <c r="R480" s="287"/>
      <c r="S480" s="285"/>
      <c r="T480" s="65"/>
      <c r="U480" s="285"/>
      <c r="V480" s="287"/>
      <c r="W480" s="285"/>
      <c r="X480" s="287"/>
      <c r="Y480" s="285"/>
      <c r="Z480" s="287"/>
      <c r="AA480" s="285"/>
      <c r="AB480" s="287"/>
      <c r="AC480" s="285"/>
      <c r="AD480" s="287"/>
      <c r="AE480" s="65"/>
    </row>
    <row r="481">
      <c r="A481" s="286"/>
      <c r="B481" s="286"/>
      <c r="C481" s="390"/>
      <c r="D481" s="390"/>
      <c r="E481" s="286"/>
      <c r="F481" s="286"/>
      <c r="G481" s="390"/>
      <c r="H481" s="390"/>
      <c r="I481" s="286"/>
      <c r="J481" s="286"/>
      <c r="K481" s="390"/>
      <c r="L481" s="390"/>
      <c r="M481" s="286"/>
      <c r="N481" s="286"/>
      <c r="O481" s="390"/>
      <c r="P481" s="65"/>
      <c r="Q481" s="287"/>
      <c r="R481" s="287"/>
      <c r="S481" s="285"/>
      <c r="T481" s="65"/>
      <c r="U481" s="285"/>
      <c r="V481" s="287"/>
      <c r="W481" s="285"/>
      <c r="X481" s="287"/>
      <c r="Y481" s="285"/>
      <c r="Z481" s="287"/>
      <c r="AA481" s="285"/>
      <c r="AB481" s="287"/>
      <c r="AC481" s="285"/>
      <c r="AD481" s="287"/>
      <c r="AE481" s="65"/>
    </row>
    <row r="482">
      <c r="A482" s="286"/>
      <c r="B482" s="286"/>
      <c r="C482" s="390"/>
      <c r="D482" s="390"/>
      <c r="E482" s="286"/>
      <c r="F482" s="286"/>
      <c r="G482" s="390"/>
      <c r="H482" s="390"/>
      <c r="I482" s="286"/>
      <c r="J482" s="286"/>
      <c r="K482" s="390"/>
      <c r="L482" s="390"/>
      <c r="M482" s="286"/>
      <c r="N482" s="286"/>
      <c r="O482" s="390"/>
      <c r="P482" s="65"/>
      <c r="Q482" s="287"/>
      <c r="R482" s="287"/>
      <c r="S482" s="285"/>
      <c r="T482" s="65"/>
      <c r="U482" s="285"/>
      <c r="V482" s="287"/>
      <c r="W482" s="285"/>
      <c r="X482" s="287"/>
      <c r="Y482" s="285"/>
      <c r="Z482" s="287"/>
      <c r="AA482" s="285"/>
      <c r="AB482" s="287"/>
      <c r="AC482" s="285"/>
      <c r="AD482" s="287"/>
      <c r="AE482" s="65"/>
    </row>
    <row r="483">
      <c r="A483" s="286"/>
      <c r="B483" s="286"/>
      <c r="C483" s="390"/>
      <c r="D483" s="390"/>
      <c r="E483" s="286"/>
      <c r="F483" s="286"/>
      <c r="G483" s="390"/>
      <c r="H483" s="390"/>
      <c r="I483" s="286"/>
      <c r="J483" s="286"/>
      <c r="K483" s="390"/>
      <c r="L483" s="390"/>
      <c r="M483" s="286"/>
      <c r="N483" s="286"/>
      <c r="O483" s="390"/>
      <c r="P483" s="65"/>
      <c r="Q483" s="287"/>
      <c r="R483" s="287"/>
      <c r="S483" s="285"/>
      <c r="T483" s="65"/>
      <c r="U483" s="285"/>
      <c r="V483" s="287"/>
      <c r="W483" s="285"/>
      <c r="X483" s="287"/>
      <c r="Y483" s="285"/>
      <c r="Z483" s="287"/>
      <c r="AA483" s="285"/>
      <c r="AB483" s="287"/>
      <c r="AC483" s="285"/>
      <c r="AD483" s="287"/>
      <c r="AE483" s="65"/>
    </row>
    <row r="484">
      <c r="A484" s="286"/>
      <c r="B484" s="286"/>
      <c r="C484" s="390"/>
      <c r="D484" s="390"/>
      <c r="E484" s="286"/>
      <c r="F484" s="286"/>
      <c r="G484" s="390"/>
      <c r="H484" s="390"/>
      <c r="I484" s="286"/>
      <c r="J484" s="286"/>
      <c r="K484" s="390"/>
      <c r="L484" s="390"/>
      <c r="M484" s="286"/>
      <c r="N484" s="286"/>
      <c r="O484" s="390"/>
      <c r="P484" s="65"/>
      <c r="Q484" s="287"/>
      <c r="R484" s="287"/>
      <c r="S484" s="285"/>
      <c r="T484" s="65"/>
      <c r="U484" s="285"/>
      <c r="V484" s="287"/>
      <c r="W484" s="285"/>
      <c r="X484" s="287"/>
      <c r="Y484" s="285"/>
      <c r="Z484" s="287"/>
      <c r="AA484" s="285"/>
      <c r="AB484" s="287"/>
      <c r="AC484" s="285"/>
      <c r="AD484" s="287"/>
      <c r="AE484" s="65"/>
    </row>
    <row r="485">
      <c r="A485" s="286"/>
      <c r="B485" s="286"/>
      <c r="C485" s="390"/>
      <c r="D485" s="390"/>
      <c r="E485" s="286"/>
      <c r="F485" s="286"/>
      <c r="G485" s="390"/>
      <c r="H485" s="390"/>
      <c r="I485" s="286"/>
      <c r="J485" s="286"/>
      <c r="K485" s="390"/>
      <c r="L485" s="390"/>
      <c r="M485" s="286"/>
      <c r="N485" s="286"/>
      <c r="O485" s="390"/>
      <c r="P485" s="65"/>
      <c r="Q485" s="287"/>
      <c r="R485" s="287"/>
      <c r="S485" s="285"/>
      <c r="T485" s="65"/>
      <c r="U485" s="285"/>
      <c r="V485" s="287"/>
      <c r="W485" s="285"/>
      <c r="X485" s="287"/>
      <c r="Y485" s="285"/>
      <c r="Z485" s="287"/>
      <c r="AA485" s="285"/>
      <c r="AB485" s="287"/>
      <c r="AC485" s="285"/>
      <c r="AD485" s="287"/>
      <c r="AE485" s="65"/>
    </row>
    <row r="486">
      <c r="A486" s="286"/>
      <c r="B486" s="286"/>
      <c r="C486" s="390"/>
      <c r="D486" s="390"/>
      <c r="E486" s="286"/>
      <c r="F486" s="286"/>
      <c r="G486" s="390"/>
      <c r="H486" s="390"/>
      <c r="I486" s="286"/>
      <c r="J486" s="286"/>
      <c r="K486" s="390"/>
      <c r="L486" s="390"/>
      <c r="M486" s="286"/>
      <c r="N486" s="286"/>
      <c r="O486" s="390"/>
      <c r="P486" s="65"/>
      <c r="Q486" s="287"/>
      <c r="R486" s="287"/>
      <c r="S486" s="285"/>
      <c r="T486" s="65"/>
      <c r="U486" s="285"/>
      <c r="V486" s="287"/>
      <c r="W486" s="285"/>
      <c r="X486" s="287"/>
      <c r="Y486" s="285"/>
      <c r="Z486" s="287"/>
      <c r="AA486" s="285"/>
      <c r="AB486" s="287"/>
      <c r="AC486" s="285"/>
      <c r="AD486" s="287"/>
      <c r="AE486" s="65"/>
    </row>
    <row r="487">
      <c r="A487" s="286"/>
      <c r="B487" s="286"/>
      <c r="C487" s="390"/>
      <c r="D487" s="390"/>
      <c r="E487" s="286"/>
      <c r="F487" s="286"/>
      <c r="G487" s="390"/>
      <c r="H487" s="390"/>
      <c r="I487" s="286"/>
      <c r="J487" s="286"/>
      <c r="K487" s="390"/>
      <c r="L487" s="390"/>
      <c r="M487" s="286"/>
      <c r="N487" s="286"/>
      <c r="O487" s="390"/>
      <c r="P487" s="65"/>
      <c r="Q487" s="287"/>
      <c r="R487" s="287"/>
      <c r="S487" s="285"/>
      <c r="T487" s="65"/>
      <c r="U487" s="285"/>
      <c r="V487" s="287"/>
      <c r="W487" s="285"/>
      <c r="X487" s="287"/>
      <c r="Y487" s="285"/>
      <c r="Z487" s="287"/>
      <c r="AA487" s="285"/>
      <c r="AB487" s="287"/>
      <c r="AC487" s="285"/>
      <c r="AD487" s="287"/>
      <c r="AE487" s="65"/>
    </row>
    <row r="488">
      <c r="A488" s="286"/>
      <c r="B488" s="286"/>
      <c r="C488" s="390"/>
      <c r="D488" s="390"/>
      <c r="E488" s="286"/>
      <c r="F488" s="286"/>
      <c r="G488" s="390"/>
      <c r="H488" s="390"/>
      <c r="I488" s="286"/>
      <c r="J488" s="286"/>
      <c r="K488" s="390"/>
      <c r="L488" s="390"/>
      <c r="M488" s="286"/>
      <c r="N488" s="286"/>
      <c r="O488" s="390"/>
      <c r="P488" s="65"/>
      <c r="Q488" s="287"/>
      <c r="R488" s="287"/>
      <c r="S488" s="285"/>
      <c r="T488" s="65"/>
      <c r="U488" s="285"/>
      <c r="V488" s="287"/>
      <c r="W488" s="285"/>
      <c r="X488" s="287"/>
      <c r="Y488" s="285"/>
      <c r="Z488" s="287"/>
      <c r="AA488" s="285"/>
      <c r="AB488" s="287"/>
      <c r="AC488" s="285"/>
      <c r="AD488" s="287"/>
      <c r="AE488" s="65"/>
    </row>
    <row r="489">
      <c r="A489" s="286"/>
      <c r="B489" s="286"/>
      <c r="C489" s="390"/>
      <c r="D489" s="390"/>
      <c r="E489" s="286"/>
      <c r="F489" s="286"/>
      <c r="G489" s="390"/>
      <c r="H489" s="390"/>
      <c r="I489" s="286"/>
      <c r="J489" s="286"/>
      <c r="K489" s="390"/>
      <c r="L489" s="390"/>
      <c r="M489" s="286"/>
      <c r="N489" s="286"/>
      <c r="O489" s="390"/>
      <c r="P489" s="65"/>
      <c r="Q489" s="287"/>
      <c r="R489" s="287"/>
      <c r="S489" s="285"/>
      <c r="T489" s="65"/>
      <c r="U489" s="285"/>
      <c r="V489" s="287"/>
      <c r="W489" s="285"/>
      <c r="X489" s="287"/>
      <c r="Y489" s="285"/>
      <c r="Z489" s="287"/>
      <c r="AA489" s="285"/>
      <c r="AB489" s="287"/>
      <c r="AC489" s="285"/>
      <c r="AD489" s="287"/>
      <c r="AE489" s="65"/>
    </row>
    <row r="490">
      <c r="A490" s="286"/>
      <c r="B490" s="286"/>
      <c r="C490" s="390"/>
      <c r="D490" s="390"/>
      <c r="E490" s="286"/>
      <c r="F490" s="286"/>
      <c r="G490" s="390"/>
      <c r="H490" s="390"/>
      <c r="I490" s="286"/>
      <c r="J490" s="286"/>
      <c r="K490" s="390"/>
      <c r="L490" s="390"/>
      <c r="M490" s="286"/>
      <c r="N490" s="286"/>
      <c r="O490" s="390"/>
      <c r="P490" s="65"/>
      <c r="Q490" s="287"/>
      <c r="R490" s="287"/>
      <c r="S490" s="285"/>
      <c r="T490" s="65"/>
      <c r="U490" s="285"/>
      <c r="V490" s="287"/>
      <c r="W490" s="285"/>
      <c r="X490" s="287"/>
      <c r="Y490" s="285"/>
      <c r="Z490" s="287"/>
      <c r="AA490" s="285"/>
      <c r="AB490" s="287"/>
      <c r="AC490" s="285"/>
      <c r="AD490" s="287"/>
      <c r="AE490" s="65"/>
    </row>
    <row r="491">
      <c r="A491" s="286"/>
      <c r="B491" s="286"/>
      <c r="C491" s="390"/>
      <c r="D491" s="390"/>
      <c r="E491" s="286"/>
      <c r="F491" s="286"/>
      <c r="G491" s="390"/>
      <c r="H491" s="390"/>
      <c r="I491" s="286"/>
      <c r="J491" s="286"/>
      <c r="K491" s="390"/>
      <c r="L491" s="390"/>
      <c r="M491" s="286"/>
      <c r="N491" s="286"/>
      <c r="O491" s="390"/>
      <c r="P491" s="65"/>
      <c r="Q491" s="287"/>
      <c r="R491" s="287"/>
      <c r="S491" s="285"/>
      <c r="T491" s="65"/>
      <c r="U491" s="285"/>
      <c r="V491" s="287"/>
      <c r="W491" s="285"/>
      <c r="X491" s="287"/>
      <c r="Y491" s="285"/>
      <c r="Z491" s="287"/>
      <c r="AA491" s="285"/>
      <c r="AB491" s="287"/>
      <c r="AC491" s="285"/>
      <c r="AD491" s="287"/>
      <c r="AE491" s="65"/>
    </row>
    <row r="492">
      <c r="A492" s="286"/>
      <c r="B492" s="286"/>
      <c r="C492" s="390"/>
      <c r="D492" s="390"/>
      <c r="E492" s="286"/>
      <c r="F492" s="286"/>
      <c r="G492" s="390"/>
      <c r="H492" s="390"/>
      <c r="I492" s="286"/>
      <c r="J492" s="286"/>
      <c r="K492" s="390"/>
      <c r="L492" s="390"/>
      <c r="M492" s="286"/>
      <c r="N492" s="286"/>
      <c r="O492" s="390"/>
      <c r="P492" s="65"/>
      <c r="Q492" s="287"/>
      <c r="R492" s="287"/>
      <c r="S492" s="285"/>
      <c r="T492" s="65"/>
      <c r="U492" s="285"/>
      <c r="V492" s="287"/>
      <c r="W492" s="285"/>
      <c r="X492" s="287"/>
      <c r="Y492" s="285"/>
      <c r="Z492" s="287"/>
      <c r="AA492" s="285"/>
      <c r="AB492" s="287"/>
      <c r="AC492" s="285"/>
      <c r="AD492" s="287"/>
      <c r="AE492" s="65"/>
    </row>
    <row r="493">
      <c r="A493" s="286"/>
      <c r="B493" s="286"/>
      <c r="C493" s="390"/>
      <c r="D493" s="390"/>
      <c r="E493" s="286"/>
      <c r="F493" s="286"/>
      <c r="G493" s="390"/>
      <c r="H493" s="390"/>
      <c r="I493" s="286"/>
      <c r="J493" s="286"/>
      <c r="K493" s="390"/>
      <c r="L493" s="390"/>
      <c r="M493" s="286"/>
      <c r="N493" s="286"/>
      <c r="O493" s="390"/>
      <c r="P493" s="65"/>
      <c r="Q493" s="287"/>
      <c r="R493" s="287"/>
      <c r="S493" s="285"/>
      <c r="T493" s="65"/>
      <c r="U493" s="285"/>
      <c r="V493" s="287"/>
      <c r="W493" s="285"/>
      <c r="X493" s="287"/>
      <c r="Y493" s="285"/>
      <c r="Z493" s="287"/>
      <c r="AA493" s="285"/>
      <c r="AB493" s="287"/>
      <c r="AC493" s="285"/>
      <c r="AD493" s="287"/>
      <c r="AE493" s="65"/>
    </row>
    <row r="494">
      <c r="A494" s="286"/>
      <c r="B494" s="286"/>
      <c r="C494" s="390"/>
      <c r="D494" s="390"/>
      <c r="E494" s="286"/>
      <c r="F494" s="286"/>
      <c r="G494" s="390"/>
      <c r="H494" s="390"/>
      <c r="I494" s="286"/>
      <c r="J494" s="286"/>
      <c r="K494" s="390"/>
      <c r="L494" s="390"/>
      <c r="M494" s="286"/>
      <c r="N494" s="286"/>
      <c r="O494" s="390"/>
      <c r="P494" s="65"/>
      <c r="Q494" s="287"/>
      <c r="R494" s="287"/>
      <c r="S494" s="285"/>
      <c r="T494" s="65"/>
      <c r="U494" s="285"/>
      <c r="V494" s="287"/>
      <c r="W494" s="285"/>
      <c r="X494" s="287"/>
      <c r="Y494" s="285"/>
      <c r="Z494" s="287"/>
      <c r="AA494" s="285"/>
      <c r="AB494" s="287"/>
      <c r="AC494" s="285"/>
      <c r="AD494" s="287"/>
      <c r="AE494" s="65"/>
    </row>
    <row r="495">
      <c r="A495" s="286"/>
      <c r="B495" s="286"/>
      <c r="C495" s="390"/>
      <c r="D495" s="390"/>
      <c r="E495" s="286"/>
      <c r="F495" s="286"/>
      <c r="G495" s="390"/>
      <c r="H495" s="390"/>
      <c r="I495" s="286"/>
      <c r="J495" s="286"/>
      <c r="K495" s="390"/>
      <c r="L495" s="390"/>
      <c r="M495" s="286"/>
      <c r="N495" s="286"/>
      <c r="O495" s="390"/>
      <c r="P495" s="65"/>
      <c r="Q495" s="287"/>
      <c r="R495" s="287"/>
      <c r="S495" s="285"/>
      <c r="T495" s="65"/>
      <c r="U495" s="285"/>
      <c r="V495" s="287"/>
      <c r="W495" s="285"/>
      <c r="X495" s="287"/>
      <c r="Y495" s="285"/>
      <c r="Z495" s="287"/>
      <c r="AA495" s="285"/>
      <c r="AB495" s="287"/>
      <c r="AC495" s="285"/>
      <c r="AD495" s="287"/>
      <c r="AE495" s="65"/>
    </row>
    <row r="496">
      <c r="A496" s="286"/>
      <c r="B496" s="286"/>
      <c r="C496" s="390"/>
      <c r="D496" s="390"/>
      <c r="E496" s="286"/>
      <c r="F496" s="286"/>
      <c r="G496" s="390"/>
      <c r="H496" s="390"/>
      <c r="I496" s="286"/>
      <c r="J496" s="286"/>
      <c r="K496" s="390"/>
      <c r="L496" s="390"/>
      <c r="M496" s="286"/>
      <c r="N496" s="286"/>
      <c r="O496" s="390"/>
      <c r="P496" s="65"/>
      <c r="Q496" s="287"/>
      <c r="R496" s="287"/>
      <c r="S496" s="285"/>
      <c r="T496" s="65"/>
      <c r="U496" s="285"/>
      <c r="V496" s="287"/>
      <c r="W496" s="285"/>
      <c r="X496" s="287"/>
      <c r="Y496" s="285"/>
      <c r="Z496" s="287"/>
      <c r="AA496" s="285"/>
      <c r="AB496" s="287"/>
      <c r="AC496" s="285"/>
      <c r="AD496" s="287"/>
      <c r="AE496" s="65"/>
    </row>
    <row r="497">
      <c r="A497" s="286"/>
      <c r="B497" s="286"/>
      <c r="C497" s="390"/>
      <c r="D497" s="390"/>
      <c r="E497" s="286"/>
      <c r="F497" s="286"/>
      <c r="G497" s="390"/>
      <c r="H497" s="390"/>
      <c r="I497" s="286"/>
      <c r="J497" s="286"/>
      <c r="K497" s="390"/>
      <c r="L497" s="390"/>
      <c r="M497" s="286"/>
      <c r="N497" s="286"/>
      <c r="O497" s="390"/>
      <c r="P497" s="65"/>
      <c r="Q497" s="287"/>
      <c r="R497" s="287"/>
      <c r="S497" s="285"/>
      <c r="T497" s="65"/>
      <c r="U497" s="285"/>
      <c r="V497" s="287"/>
      <c r="W497" s="285"/>
      <c r="X497" s="287"/>
      <c r="Y497" s="285"/>
      <c r="Z497" s="287"/>
      <c r="AA497" s="285"/>
      <c r="AB497" s="287"/>
      <c r="AC497" s="285"/>
      <c r="AD497" s="287"/>
      <c r="AE497" s="65"/>
    </row>
    <row r="498">
      <c r="A498" s="286"/>
      <c r="B498" s="286"/>
      <c r="C498" s="390"/>
      <c r="D498" s="390"/>
      <c r="E498" s="286"/>
      <c r="F498" s="286"/>
      <c r="G498" s="390"/>
      <c r="H498" s="390"/>
      <c r="I498" s="286"/>
      <c r="J498" s="286"/>
      <c r="K498" s="390"/>
      <c r="L498" s="390"/>
      <c r="M498" s="286"/>
      <c r="N498" s="286"/>
      <c r="O498" s="390"/>
      <c r="P498" s="65"/>
      <c r="Q498" s="287"/>
      <c r="R498" s="287"/>
      <c r="S498" s="285"/>
      <c r="T498" s="65"/>
      <c r="U498" s="285"/>
      <c r="V498" s="287"/>
      <c r="W498" s="285"/>
      <c r="X498" s="287"/>
      <c r="Y498" s="285"/>
      <c r="Z498" s="287"/>
      <c r="AA498" s="285"/>
      <c r="AB498" s="287"/>
      <c r="AC498" s="285"/>
      <c r="AD498" s="287"/>
      <c r="AE498" s="65"/>
    </row>
    <row r="499">
      <c r="A499" s="286"/>
      <c r="B499" s="286"/>
      <c r="C499" s="390"/>
      <c r="D499" s="390"/>
      <c r="E499" s="286"/>
      <c r="F499" s="286"/>
      <c r="G499" s="390"/>
      <c r="H499" s="390"/>
      <c r="I499" s="286"/>
      <c r="J499" s="286"/>
      <c r="K499" s="390"/>
      <c r="L499" s="390"/>
      <c r="M499" s="286"/>
      <c r="N499" s="286"/>
      <c r="O499" s="390"/>
      <c r="P499" s="65"/>
      <c r="Q499" s="287"/>
      <c r="R499" s="287"/>
      <c r="S499" s="285"/>
      <c r="T499" s="65"/>
      <c r="U499" s="285"/>
      <c r="V499" s="287"/>
      <c r="W499" s="285"/>
      <c r="X499" s="287"/>
      <c r="Y499" s="285"/>
      <c r="Z499" s="287"/>
      <c r="AA499" s="285"/>
      <c r="AB499" s="287"/>
      <c r="AC499" s="285"/>
      <c r="AD499" s="287"/>
      <c r="AE499" s="65"/>
    </row>
    <row r="500">
      <c r="A500" s="286"/>
      <c r="B500" s="286"/>
      <c r="C500" s="390"/>
      <c r="D500" s="390"/>
      <c r="E500" s="286"/>
      <c r="F500" s="286"/>
      <c r="G500" s="390"/>
      <c r="H500" s="390"/>
      <c r="I500" s="286"/>
      <c r="J500" s="286"/>
      <c r="K500" s="390"/>
      <c r="L500" s="390"/>
      <c r="M500" s="286"/>
      <c r="N500" s="286"/>
      <c r="O500" s="390"/>
      <c r="P500" s="65"/>
      <c r="Q500" s="287"/>
      <c r="R500" s="287"/>
      <c r="S500" s="285"/>
      <c r="T500" s="65"/>
      <c r="U500" s="285"/>
      <c r="V500" s="287"/>
      <c r="W500" s="285"/>
      <c r="X500" s="287"/>
      <c r="Y500" s="285"/>
      <c r="Z500" s="287"/>
      <c r="AA500" s="285"/>
      <c r="AB500" s="287"/>
      <c r="AC500" s="285"/>
      <c r="AD500" s="287"/>
      <c r="AE500" s="65"/>
    </row>
    <row r="501">
      <c r="A501" s="286"/>
      <c r="B501" s="286"/>
      <c r="C501" s="390"/>
      <c r="D501" s="390"/>
      <c r="E501" s="286"/>
      <c r="F501" s="286"/>
      <c r="G501" s="390"/>
      <c r="H501" s="390"/>
      <c r="I501" s="286"/>
      <c r="J501" s="286"/>
      <c r="K501" s="390"/>
      <c r="L501" s="390"/>
      <c r="M501" s="286"/>
      <c r="N501" s="286"/>
      <c r="O501" s="390"/>
      <c r="P501" s="65"/>
      <c r="Q501" s="287"/>
      <c r="R501" s="287"/>
      <c r="S501" s="285"/>
      <c r="T501" s="65"/>
      <c r="U501" s="285"/>
      <c r="V501" s="287"/>
      <c r="W501" s="285"/>
      <c r="X501" s="287"/>
      <c r="Y501" s="285"/>
      <c r="Z501" s="287"/>
      <c r="AA501" s="285"/>
      <c r="AB501" s="287"/>
      <c r="AC501" s="285"/>
      <c r="AD501" s="287"/>
      <c r="AE501" s="65"/>
    </row>
    <row r="502">
      <c r="A502" s="286"/>
      <c r="B502" s="286"/>
      <c r="C502" s="390"/>
      <c r="D502" s="390"/>
      <c r="E502" s="286"/>
      <c r="F502" s="286"/>
      <c r="G502" s="390"/>
      <c r="H502" s="390"/>
      <c r="I502" s="286"/>
      <c r="J502" s="286"/>
      <c r="K502" s="390"/>
      <c r="L502" s="390"/>
      <c r="M502" s="286"/>
      <c r="N502" s="286"/>
      <c r="O502" s="390"/>
      <c r="P502" s="65"/>
      <c r="Q502" s="287"/>
      <c r="R502" s="287"/>
      <c r="S502" s="285"/>
      <c r="T502" s="65"/>
      <c r="U502" s="285"/>
      <c r="V502" s="287"/>
      <c r="W502" s="285"/>
      <c r="X502" s="287"/>
      <c r="Y502" s="285"/>
      <c r="Z502" s="287"/>
      <c r="AA502" s="285"/>
      <c r="AB502" s="287"/>
      <c r="AC502" s="285"/>
      <c r="AD502" s="287"/>
      <c r="AE502" s="65"/>
    </row>
    <row r="503">
      <c r="A503" s="286"/>
      <c r="B503" s="286"/>
      <c r="C503" s="390"/>
      <c r="D503" s="390"/>
      <c r="E503" s="286"/>
      <c r="F503" s="286"/>
      <c r="G503" s="390"/>
      <c r="H503" s="390"/>
      <c r="I503" s="286"/>
      <c r="J503" s="286"/>
      <c r="K503" s="390"/>
      <c r="L503" s="390"/>
      <c r="M503" s="286"/>
      <c r="N503" s="286"/>
      <c r="O503" s="390"/>
      <c r="P503" s="65"/>
      <c r="Q503" s="287"/>
      <c r="R503" s="287"/>
      <c r="S503" s="285"/>
      <c r="T503" s="65"/>
      <c r="U503" s="285"/>
      <c r="V503" s="287"/>
      <c r="W503" s="285"/>
      <c r="X503" s="287"/>
      <c r="Y503" s="285"/>
      <c r="Z503" s="287"/>
      <c r="AA503" s="285"/>
      <c r="AB503" s="287"/>
      <c r="AC503" s="285"/>
      <c r="AD503" s="287"/>
      <c r="AE503" s="65"/>
    </row>
    <row r="504">
      <c r="A504" s="286"/>
      <c r="B504" s="286"/>
      <c r="C504" s="390"/>
      <c r="D504" s="390"/>
      <c r="E504" s="286"/>
      <c r="F504" s="286"/>
      <c r="G504" s="390"/>
      <c r="H504" s="390"/>
      <c r="I504" s="286"/>
      <c r="J504" s="286"/>
      <c r="K504" s="390"/>
      <c r="L504" s="390"/>
      <c r="M504" s="286"/>
      <c r="N504" s="286"/>
      <c r="O504" s="390"/>
      <c r="P504" s="65"/>
      <c r="Q504" s="287"/>
      <c r="R504" s="287"/>
      <c r="S504" s="285"/>
      <c r="T504" s="65"/>
      <c r="U504" s="285"/>
      <c r="V504" s="287"/>
      <c r="W504" s="285"/>
      <c r="X504" s="287"/>
      <c r="Y504" s="285"/>
      <c r="Z504" s="287"/>
      <c r="AA504" s="285"/>
      <c r="AB504" s="287"/>
      <c r="AC504" s="285"/>
      <c r="AD504" s="287"/>
      <c r="AE504" s="65"/>
    </row>
    <row r="505">
      <c r="A505" s="286"/>
      <c r="B505" s="286"/>
      <c r="C505" s="390"/>
      <c r="D505" s="390"/>
      <c r="E505" s="286"/>
      <c r="F505" s="286"/>
      <c r="G505" s="390"/>
      <c r="H505" s="390"/>
      <c r="I505" s="286"/>
      <c r="J505" s="286"/>
      <c r="K505" s="390"/>
      <c r="L505" s="390"/>
      <c r="M505" s="286"/>
      <c r="N505" s="286"/>
      <c r="O505" s="390"/>
      <c r="P505" s="65"/>
      <c r="Q505" s="287"/>
      <c r="R505" s="287"/>
      <c r="S505" s="285"/>
      <c r="T505" s="65"/>
      <c r="U505" s="285"/>
      <c r="V505" s="287"/>
      <c r="W505" s="285"/>
      <c r="X505" s="287"/>
      <c r="Y505" s="285"/>
      <c r="Z505" s="287"/>
      <c r="AA505" s="285"/>
      <c r="AB505" s="287"/>
      <c r="AC505" s="285"/>
      <c r="AD505" s="287"/>
      <c r="AE505" s="65"/>
    </row>
    <row r="506">
      <c r="A506" s="286"/>
      <c r="B506" s="286"/>
      <c r="C506" s="390"/>
      <c r="D506" s="390"/>
      <c r="E506" s="286"/>
      <c r="F506" s="286"/>
      <c r="G506" s="390"/>
      <c r="H506" s="390"/>
      <c r="I506" s="286"/>
      <c r="J506" s="286"/>
      <c r="K506" s="390"/>
      <c r="L506" s="390"/>
      <c r="M506" s="286"/>
      <c r="N506" s="286"/>
      <c r="O506" s="390"/>
      <c r="P506" s="65"/>
      <c r="Q506" s="287"/>
      <c r="R506" s="287"/>
      <c r="S506" s="285"/>
      <c r="T506" s="65"/>
      <c r="U506" s="285"/>
      <c r="V506" s="287"/>
      <c r="W506" s="285"/>
      <c r="X506" s="287"/>
      <c r="Y506" s="285"/>
      <c r="Z506" s="287"/>
      <c r="AA506" s="285"/>
      <c r="AB506" s="287"/>
      <c r="AC506" s="285"/>
      <c r="AD506" s="287"/>
      <c r="AE506" s="65"/>
    </row>
    <row r="507">
      <c r="A507" s="286"/>
      <c r="B507" s="286"/>
      <c r="C507" s="390"/>
      <c r="D507" s="390"/>
      <c r="E507" s="286"/>
      <c r="F507" s="286"/>
      <c r="G507" s="390"/>
      <c r="H507" s="390"/>
      <c r="I507" s="286"/>
      <c r="J507" s="286"/>
      <c r="K507" s="390"/>
      <c r="L507" s="390"/>
      <c r="M507" s="286"/>
      <c r="N507" s="286"/>
      <c r="O507" s="390"/>
      <c r="P507" s="65"/>
      <c r="Q507" s="287"/>
      <c r="R507" s="287"/>
      <c r="S507" s="285"/>
      <c r="T507" s="65"/>
      <c r="U507" s="285"/>
      <c r="V507" s="287"/>
      <c r="W507" s="285"/>
      <c r="X507" s="287"/>
      <c r="Y507" s="285"/>
      <c r="Z507" s="287"/>
      <c r="AA507" s="285"/>
      <c r="AB507" s="287"/>
      <c r="AC507" s="285"/>
      <c r="AD507" s="287"/>
      <c r="AE507" s="65"/>
    </row>
    <row r="508">
      <c r="A508" s="286"/>
      <c r="B508" s="286"/>
      <c r="C508" s="390"/>
      <c r="D508" s="390"/>
      <c r="E508" s="286"/>
      <c r="F508" s="286"/>
      <c r="G508" s="390"/>
      <c r="H508" s="390"/>
      <c r="I508" s="286"/>
      <c r="J508" s="286"/>
      <c r="K508" s="390"/>
      <c r="L508" s="390"/>
      <c r="M508" s="286"/>
      <c r="N508" s="286"/>
      <c r="O508" s="390"/>
      <c r="P508" s="65"/>
      <c r="Q508" s="287"/>
      <c r="R508" s="287"/>
      <c r="S508" s="285"/>
      <c r="T508" s="65"/>
      <c r="U508" s="285"/>
      <c r="V508" s="287"/>
      <c r="W508" s="285"/>
      <c r="X508" s="287"/>
      <c r="Y508" s="285"/>
      <c r="Z508" s="287"/>
      <c r="AA508" s="285"/>
      <c r="AB508" s="287"/>
      <c r="AC508" s="285"/>
      <c r="AD508" s="287"/>
      <c r="AE508" s="65"/>
    </row>
    <row r="509">
      <c r="A509" s="286"/>
      <c r="B509" s="286"/>
      <c r="C509" s="390"/>
      <c r="D509" s="390"/>
      <c r="E509" s="286"/>
      <c r="F509" s="286"/>
      <c r="G509" s="390"/>
      <c r="H509" s="390"/>
      <c r="I509" s="286"/>
      <c r="J509" s="286"/>
      <c r="K509" s="390"/>
      <c r="L509" s="390"/>
      <c r="M509" s="286"/>
      <c r="N509" s="286"/>
      <c r="O509" s="390"/>
      <c r="P509" s="65"/>
      <c r="Q509" s="287"/>
      <c r="R509" s="287"/>
      <c r="S509" s="285"/>
      <c r="T509" s="65"/>
      <c r="U509" s="285"/>
      <c r="V509" s="287"/>
      <c r="W509" s="285"/>
      <c r="X509" s="287"/>
      <c r="Y509" s="285"/>
      <c r="Z509" s="287"/>
      <c r="AA509" s="285"/>
      <c r="AB509" s="287"/>
      <c r="AC509" s="285"/>
      <c r="AD509" s="287"/>
      <c r="AE509" s="65"/>
    </row>
    <row r="510">
      <c r="A510" s="286"/>
      <c r="B510" s="286"/>
      <c r="C510" s="390"/>
      <c r="D510" s="390"/>
      <c r="E510" s="286"/>
      <c r="F510" s="286"/>
      <c r="G510" s="390"/>
      <c r="H510" s="390"/>
      <c r="I510" s="286"/>
      <c r="J510" s="286"/>
      <c r="K510" s="390"/>
      <c r="L510" s="390"/>
      <c r="M510" s="286"/>
      <c r="N510" s="286"/>
      <c r="O510" s="390"/>
      <c r="P510" s="65"/>
      <c r="Q510" s="287"/>
      <c r="R510" s="287"/>
      <c r="S510" s="285"/>
      <c r="T510" s="65"/>
      <c r="U510" s="285"/>
      <c r="V510" s="287"/>
      <c r="W510" s="285"/>
      <c r="X510" s="287"/>
      <c r="Y510" s="285"/>
      <c r="Z510" s="287"/>
      <c r="AA510" s="285"/>
      <c r="AB510" s="287"/>
      <c r="AC510" s="285"/>
      <c r="AD510" s="287"/>
      <c r="AE510" s="65"/>
    </row>
    <row r="511">
      <c r="A511" s="286"/>
      <c r="B511" s="286"/>
      <c r="C511" s="390"/>
      <c r="D511" s="390"/>
      <c r="E511" s="286"/>
      <c r="F511" s="286"/>
      <c r="G511" s="390"/>
      <c r="H511" s="390"/>
      <c r="I511" s="286"/>
      <c r="J511" s="286"/>
      <c r="K511" s="390"/>
      <c r="L511" s="390"/>
      <c r="M511" s="286"/>
      <c r="N511" s="286"/>
      <c r="O511" s="390"/>
      <c r="P511" s="65"/>
      <c r="Q511" s="287"/>
      <c r="R511" s="287"/>
      <c r="S511" s="285"/>
      <c r="T511" s="65"/>
      <c r="U511" s="285"/>
      <c r="V511" s="287"/>
      <c r="W511" s="285"/>
      <c r="X511" s="287"/>
      <c r="Y511" s="285"/>
      <c r="Z511" s="287"/>
      <c r="AA511" s="285"/>
      <c r="AB511" s="287"/>
      <c r="AC511" s="285"/>
      <c r="AD511" s="287"/>
      <c r="AE511" s="65"/>
    </row>
    <row r="512">
      <c r="A512" s="286"/>
      <c r="B512" s="286"/>
      <c r="C512" s="390"/>
      <c r="D512" s="390"/>
      <c r="E512" s="286"/>
      <c r="F512" s="286"/>
      <c r="G512" s="390"/>
      <c r="H512" s="390"/>
      <c r="I512" s="286"/>
      <c r="J512" s="286"/>
      <c r="K512" s="390"/>
      <c r="L512" s="390"/>
      <c r="M512" s="286"/>
      <c r="N512" s="286"/>
      <c r="O512" s="390"/>
      <c r="P512" s="65"/>
      <c r="Q512" s="287"/>
      <c r="R512" s="287"/>
      <c r="S512" s="285"/>
      <c r="T512" s="65"/>
      <c r="U512" s="285"/>
      <c r="V512" s="287"/>
      <c r="W512" s="285"/>
      <c r="X512" s="287"/>
      <c r="Y512" s="285"/>
      <c r="Z512" s="287"/>
      <c r="AA512" s="285"/>
      <c r="AB512" s="287"/>
      <c r="AC512" s="285"/>
      <c r="AD512" s="287"/>
      <c r="AE512" s="65"/>
    </row>
    <row r="513">
      <c r="A513" s="286"/>
      <c r="B513" s="286"/>
      <c r="C513" s="390"/>
      <c r="D513" s="390"/>
      <c r="E513" s="286"/>
      <c r="F513" s="286"/>
      <c r="G513" s="390"/>
      <c r="H513" s="390"/>
      <c r="I513" s="286"/>
      <c r="J513" s="286"/>
      <c r="K513" s="390"/>
      <c r="L513" s="390"/>
      <c r="M513" s="286"/>
      <c r="N513" s="286"/>
      <c r="O513" s="390"/>
      <c r="P513" s="65"/>
      <c r="Q513" s="287"/>
      <c r="R513" s="287"/>
      <c r="S513" s="285"/>
      <c r="T513" s="65"/>
      <c r="U513" s="285"/>
      <c r="V513" s="287"/>
      <c r="W513" s="285"/>
      <c r="X513" s="287"/>
      <c r="Y513" s="285"/>
      <c r="Z513" s="287"/>
      <c r="AA513" s="285"/>
      <c r="AB513" s="287"/>
      <c r="AC513" s="285"/>
      <c r="AD513" s="287"/>
      <c r="AE513" s="65"/>
    </row>
    <row r="514">
      <c r="A514" s="286"/>
      <c r="B514" s="286"/>
      <c r="C514" s="390"/>
      <c r="D514" s="390"/>
      <c r="E514" s="286"/>
      <c r="F514" s="286"/>
      <c r="G514" s="390"/>
      <c r="H514" s="390"/>
      <c r="I514" s="286"/>
      <c r="J514" s="286"/>
      <c r="K514" s="390"/>
      <c r="L514" s="390"/>
      <c r="M514" s="286"/>
      <c r="N514" s="286"/>
      <c r="O514" s="390"/>
      <c r="P514" s="65"/>
      <c r="Q514" s="287"/>
      <c r="R514" s="287"/>
      <c r="S514" s="285"/>
      <c r="T514" s="65"/>
      <c r="U514" s="285"/>
      <c r="V514" s="287"/>
      <c r="W514" s="285"/>
      <c r="X514" s="287"/>
      <c r="Y514" s="285"/>
      <c r="Z514" s="287"/>
      <c r="AA514" s="285"/>
      <c r="AB514" s="287"/>
      <c r="AC514" s="285"/>
      <c r="AD514" s="287"/>
      <c r="AE514" s="65"/>
    </row>
    <row r="515">
      <c r="A515" s="286"/>
      <c r="B515" s="286"/>
      <c r="C515" s="390"/>
      <c r="D515" s="390"/>
      <c r="E515" s="286"/>
      <c r="F515" s="286"/>
      <c r="G515" s="390"/>
      <c r="H515" s="390"/>
      <c r="I515" s="286"/>
      <c r="J515" s="286"/>
      <c r="K515" s="390"/>
      <c r="L515" s="390"/>
      <c r="M515" s="286"/>
      <c r="N515" s="286"/>
      <c r="O515" s="390"/>
      <c r="P515" s="65"/>
      <c r="Q515" s="287"/>
      <c r="R515" s="287"/>
      <c r="S515" s="285"/>
      <c r="T515" s="65"/>
      <c r="U515" s="285"/>
      <c r="V515" s="287"/>
      <c r="W515" s="285"/>
      <c r="X515" s="287"/>
      <c r="Y515" s="285"/>
      <c r="Z515" s="287"/>
      <c r="AA515" s="285"/>
      <c r="AB515" s="287"/>
      <c r="AC515" s="285"/>
      <c r="AD515" s="287"/>
      <c r="AE515" s="65"/>
    </row>
    <row r="516">
      <c r="A516" s="286"/>
      <c r="B516" s="286"/>
      <c r="C516" s="390"/>
      <c r="D516" s="390"/>
      <c r="E516" s="286"/>
      <c r="F516" s="286"/>
      <c r="G516" s="390"/>
      <c r="H516" s="390"/>
      <c r="I516" s="286"/>
      <c r="J516" s="286"/>
      <c r="K516" s="390"/>
      <c r="L516" s="390"/>
      <c r="M516" s="286"/>
      <c r="N516" s="286"/>
      <c r="O516" s="390"/>
      <c r="P516" s="65"/>
      <c r="Q516" s="287"/>
      <c r="R516" s="287"/>
      <c r="S516" s="285"/>
      <c r="T516" s="65"/>
      <c r="U516" s="285"/>
      <c r="V516" s="287"/>
      <c r="W516" s="285"/>
      <c r="X516" s="287"/>
      <c r="Y516" s="285"/>
      <c r="Z516" s="287"/>
      <c r="AA516" s="285"/>
      <c r="AB516" s="287"/>
      <c r="AC516" s="285"/>
      <c r="AD516" s="287"/>
      <c r="AE516" s="65"/>
    </row>
    <row r="517">
      <c r="A517" s="286"/>
      <c r="B517" s="286"/>
      <c r="C517" s="390"/>
      <c r="D517" s="390"/>
      <c r="E517" s="286"/>
      <c r="F517" s="286"/>
      <c r="G517" s="390"/>
      <c r="H517" s="390"/>
      <c r="I517" s="286"/>
      <c r="J517" s="286"/>
      <c r="K517" s="390"/>
      <c r="L517" s="390"/>
      <c r="M517" s="286"/>
      <c r="N517" s="286"/>
      <c r="O517" s="390"/>
      <c r="P517" s="65"/>
      <c r="Q517" s="287"/>
      <c r="R517" s="287"/>
      <c r="S517" s="285"/>
      <c r="T517" s="65"/>
      <c r="U517" s="285"/>
      <c r="V517" s="287"/>
      <c r="W517" s="285"/>
      <c r="X517" s="287"/>
      <c r="Y517" s="285"/>
      <c r="Z517" s="287"/>
      <c r="AA517" s="285"/>
      <c r="AB517" s="287"/>
      <c r="AC517" s="285"/>
      <c r="AD517" s="287"/>
      <c r="AE517" s="65"/>
    </row>
    <row r="518">
      <c r="A518" s="286"/>
      <c r="B518" s="286"/>
      <c r="C518" s="390"/>
      <c r="D518" s="390"/>
      <c r="E518" s="286"/>
      <c r="F518" s="286"/>
      <c r="G518" s="390"/>
      <c r="H518" s="390"/>
      <c r="I518" s="286"/>
      <c r="J518" s="286"/>
      <c r="K518" s="390"/>
      <c r="L518" s="390"/>
      <c r="M518" s="286"/>
      <c r="N518" s="286"/>
      <c r="O518" s="390"/>
      <c r="P518" s="65"/>
      <c r="Q518" s="287"/>
      <c r="R518" s="287"/>
      <c r="S518" s="285"/>
      <c r="T518" s="65"/>
      <c r="U518" s="285"/>
      <c r="V518" s="287"/>
      <c r="W518" s="285"/>
      <c r="X518" s="287"/>
      <c r="Y518" s="285"/>
      <c r="Z518" s="287"/>
      <c r="AA518" s="285"/>
      <c r="AB518" s="287"/>
      <c r="AC518" s="285"/>
      <c r="AD518" s="287"/>
      <c r="AE518" s="65"/>
    </row>
    <row r="519">
      <c r="A519" s="286"/>
      <c r="B519" s="286"/>
      <c r="C519" s="390"/>
      <c r="D519" s="390"/>
      <c r="E519" s="286"/>
      <c r="F519" s="286"/>
      <c r="G519" s="390"/>
      <c r="H519" s="390"/>
      <c r="I519" s="286"/>
      <c r="J519" s="286"/>
      <c r="K519" s="390"/>
      <c r="L519" s="390"/>
      <c r="M519" s="286"/>
      <c r="N519" s="286"/>
      <c r="O519" s="390"/>
      <c r="P519" s="65"/>
      <c r="Q519" s="287"/>
      <c r="R519" s="287"/>
      <c r="S519" s="285"/>
      <c r="T519" s="65"/>
      <c r="U519" s="285"/>
      <c r="V519" s="287"/>
      <c r="W519" s="285"/>
      <c r="X519" s="287"/>
      <c r="Y519" s="285"/>
      <c r="Z519" s="287"/>
      <c r="AA519" s="285"/>
      <c r="AB519" s="287"/>
      <c r="AC519" s="285"/>
      <c r="AD519" s="287"/>
      <c r="AE519" s="65"/>
    </row>
    <row r="520">
      <c r="A520" s="286"/>
      <c r="B520" s="286"/>
      <c r="C520" s="390"/>
      <c r="D520" s="390"/>
      <c r="E520" s="286"/>
      <c r="F520" s="286"/>
      <c r="G520" s="390"/>
      <c r="H520" s="390"/>
      <c r="I520" s="286"/>
      <c r="J520" s="286"/>
      <c r="K520" s="390"/>
      <c r="L520" s="390"/>
      <c r="M520" s="286"/>
      <c r="N520" s="286"/>
      <c r="O520" s="390"/>
      <c r="P520" s="65"/>
      <c r="Q520" s="287"/>
      <c r="R520" s="287"/>
      <c r="S520" s="285"/>
      <c r="T520" s="65"/>
      <c r="U520" s="285"/>
      <c r="V520" s="287"/>
      <c r="W520" s="285"/>
      <c r="X520" s="287"/>
      <c r="Y520" s="285"/>
      <c r="Z520" s="287"/>
      <c r="AA520" s="285"/>
      <c r="AB520" s="287"/>
      <c r="AC520" s="285"/>
      <c r="AD520" s="287"/>
      <c r="AE520" s="65"/>
    </row>
    <row r="521">
      <c r="A521" s="286"/>
      <c r="B521" s="286"/>
      <c r="C521" s="390"/>
      <c r="D521" s="390"/>
      <c r="E521" s="286"/>
      <c r="F521" s="286"/>
      <c r="G521" s="390"/>
      <c r="H521" s="390"/>
      <c r="I521" s="286"/>
      <c r="J521" s="286"/>
      <c r="K521" s="390"/>
      <c r="L521" s="390"/>
      <c r="M521" s="286"/>
      <c r="N521" s="286"/>
      <c r="O521" s="390"/>
      <c r="P521" s="65"/>
      <c r="Q521" s="287"/>
      <c r="R521" s="287"/>
      <c r="S521" s="285"/>
      <c r="T521" s="65"/>
      <c r="U521" s="285"/>
      <c r="V521" s="287"/>
      <c r="W521" s="285"/>
      <c r="X521" s="287"/>
      <c r="Y521" s="285"/>
      <c r="Z521" s="287"/>
      <c r="AA521" s="285"/>
      <c r="AB521" s="287"/>
      <c r="AC521" s="285"/>
      <c r="AD521" s="287"/>
      <c r="AE521" s="65"/>
    </row>
    <row r="522">
      <c r="A522" s="286"/>
      <c r="B522" s="286"/>
      <c r="C522" s="390"/>
      <c r="D522" s="390"/>
      <c r="E522" s="286"/>
      <c r="F522" s="286"/>
      <c r="G522" s="390"/>
      <c r="H522" s="390"/>
      <c r="I522" s="286"/>
      <c r="J522" s="286"/>
      <c r="K522" s="390"/>
      <c r="L522" s="390"/>
      <c r="M522" s="286"/>
      <c r="N522" s="286"/>
      <c r="O522" s="390"/>
      <c r="P522" s="65"/>
      <c r="Q522" s="287"/>
      <c r="R522" s="287"/>
      <c r="S522" s="285"/>
      <c r="T522" s="65"/>
      <c r="U522" s="285"/>
      <c r="V522" s="287"/>
      <c r="W522" s="285"/>
      <c r="X522" s="287"/>
      <c r="Y522" s="285"/>
      <c r="Z522" s="287"/>
      <c r="AA522" s="285"/>
      <c r="AB522" s="287"/>
      <c r="AC522" s="285"/>
      <c r="AD522" s="287"/>
      <c r="AE522" s="65"/>
    </row>
    <row r="523">
      <c r="A523" s="286"/>
      <c r="B523" s="286"/>
      <c r="C523" s="390"/>
      <c r="D523" s="390"/>
      <c r="E523" s="286"/>
      <c r="F523" s="286"/>
      <c r="G523" s="390"/>
      <c r="H523" s="390"/>
      <c r="I523" s="286"/>
      <c r="J523" s="286"/>
      <c r="K523" s="390"/>
      <c r="L523" s="390"/>
      <c r="M523" s="286"/>
      <c r="N523" s="286"/>
      <c r="O523" s="390"/>
      <c r="P523" s="65"/>
      <c r="Q523" s="287"/>
      <c r="R523" s="287"/>
      <c r="S523" s="285"/>
      <c r="T523" s="65"/>
      <c r="U523" s="285"/>
      <c r="V523" s="287"/>
      <c r="W523" s="285"/>
      <c r="X523" s="287"/>
      <c r="Y523" s="285"/>
      <c r="Z523" s="287"/>
      <c r="AA523" s="285"/>
      <c r="AB523" s="287"/>
      <c r="AC523" s="285"/>
      <c r="AD523" s="287"/>
      <c r="AE523" s="65"/>
    </row>
    <row r="524">
      <c r="A524" s="286"/>
      <c r="B524" s="286"/>
      <c r="C524" s="390"/>
      <c r="D524" s="390"/>
      <c r="E524" s="286"/>
      <c r="F524" s="286"/>
      <c r="G524" s="390"/>
      <c r="H524" s="390"/>
      <c r="I524" s="286"/>
      <c r="J524" s="286"/>
      <c r="K524" s="390"/>
      <c r="L524" s="390"/>
      <c r="M524" s="286"/>
      <c r="N524" s="286"/>
      <c r="O524" s="390"/>
      <c r="P524" s="65"/>
      <c r="Q524" s="287"/>
      <c r="R524" s="287"/>
      <c r="S524" s="285"/>
      <c r="T524" s="65"/>
      <c r="U524" s="285"/>
      <c r="V524" s="287"/>
      <c r="W524" s="285"/>
      <c r="X524" s="287"/>
      <c r="Y524" s="285"/>
      <c r="Z524" s="287"/>
      <c r="AA524" s="285"/>
      <c r="AB524" s="287"/>
      <c r="AC524" s="285"/>
      <c r="AD524" s="287"/>
      <c r="AE524" s="65"/>
    </row>
    <row r="525">
      <c r="A525" s="286"/>
      <c r="B525" s="286"/>
      <c r="C525" s="390"/>
      <c r="D525" s="390"/>
      <c r="E525" s="286"/>
      <c r="F525" s="286"/>
      <c r="G525" s="390"/>
      <c r="H525" s="390"/>
      <c r="I525" s="286"/>
      <c r="J525" s="286"/>
      <c r="K525" s="390"/>
      <c r="L525" s="390"/>
      <c r="M525" s="286"/>
      <c r="N525" s="286"/>
      <c r="O525" s="390"/>
      <c r="P525" s="65"/>
      <c r="Q525" s="287"/>
      <c r="R525" s="287"/>
      <c r="S525" s="285"/>
      <c r="T525" s="65"/>
      <c r="U525" s="285"/>
      <c r="V525" s="287"/>
      <c r="W525" s="285"/>
      <c r="X525" s="287"/>
      <c r="Y525" s="285"/>
      <c r="Z525" s="287"/>
      <c r="AA525" s="285"/>
      <c r="AB525" s="287"/>
      <c r="AC525" s="285"/>
      <c r="AD525" s="287"/>
      <c r="AE525" s="65"/>
    </row>
    <row r="526">
      <c r="A526" s="286"/>
      <c r="B526" s="286"/>
      <c r="C526" s="390"/>
      <c r="D526" s="390"/>
      <c r="E526" s="286"/>
      <c r="F526" s="286"/>
      <c r="G526" s="390"/>
      <c r="H526" s="390"/>
      <c r="I526" s="286"/>
      <c r="J526" s="286"/>
      <c r="K526" s="390"/>
      <c r="L526" s="390"/>
      <c r="M526" s="286"/>
      <c r="N526" s="286"/>
      <c r="O526" s="390"/>
      <c r="P526" s="65"/>
      <c r="Q526" s="287"/>
      <c r="R526" s="287"/>
      <c r="S526" s="285"/>
      <c r="T526" s="65"/>
      <c r="U526" s="285"/>
      <c r="V526" s="287"/>
      <c r="W526" s="285"/>
      <c r="X526" s="287"/>
      <c r="Y526" s="285"/>
      <c r="Z526" s="287"/>
      <c r="AA526" s="285"/>
      <c r="AB526" s="287"/>
      <c r="AC526" s="285"/>
      <c r="AD526" s="287"/>
      <c r="AE526" s="65"/>
    </row>
    <row r="527">
      <c r="A527" s="286"/>
      <c r="B527" s="286"/>
      <c r="C527" s="390"/>
      <c r="D527" s="390"/>
      <c r="E527" s="286"/>
      <c r="F527" s="286"/>
      <c r="G527" s="390"/>
      <c r="H527" s="390"/>
      <c r="I527" s="286"/>
      <c r="J527" s="286"/>
      <c r="K527" s="390"/>
      <c r="L527" s="390"/>
      <c r="M527" s="286"/>
      <c r="N527" s="286"/>
      <c r="O527" s="390"/>
      <c r="P527" s="65"/>
      <c r="Q527" s="287"/>
      <c r="R527" s="287"/>
      <c r="S527" s="285"/>
      <c r="T527" s="65"/>
      <c r="U527" s="285"/>
      <c r="V527" s="287"/>
      <c r="W527" s="285"/>
      <c r="X527" s="287"/>
      <c r="Y527" s="285"/>
      <c r="Z527" s="287"/>
      <c r="AA527" s="285"/>
      <c r="AB527" s="287"/>
      <c r="AC527" s="285"/>
      <c r="AD527" s="287"/>
      <c r="AE527" s="65"/>
    </row>
    <row r="528">
      <c r="A528" s="286"/>
      <c r="B528" s="286"/>
      <c r="C528" s="390"/>
      <c r="D528" s="390"/>
      <c r="E528" s="286"/>
      <c r="F528" s="286"/>
      <c r="G528" s="390"/>
      <c r="H528" s="390"/>
      <c r="I528" s="286"/>
      <c r="J528" s="286"/>
      <c r="K528" s="390"/>
      <c r="L528" s="390"/>
      <c r="M528" s="286"/>
      <c r="N528" s="286"/>
      <c r="O528" s="390"/>
      <c r="P528" s="65"/>
      <c r="Q528" s="287"/>
      <c r="R528" s="287"/>
      <c r="S528" s="285"/>
      <c r="T528" s="65"/>
      <c r="U528" s="285"/>
      <c r="V528" s="287"/>
      <c r="W528" s="285"/>
      <c r="X528" s="287"/>
      <c r="Y528" s="285"/>
      <c r="Z528" s="287"/>
      <c r="AA528" s="285"/>
      <c r="AB528" s="287"/>
      <c r="AC528" s="285"/>
      <c r="AD528" s="287"/>
      <c r="AE528" s="65"/>
    </row>
    <row r="529">
      <c r="A529" s="286"/>
      <c r="B529" s="286"/>
      <c r="C529" s="390"/>
      <c r="D529" s="390"/>
      <c r="E529" s="286"/>
      <c r="F529" s="286"/>
      <c r="G529" s="390"/>
      <c r="H529" s="390"/>
      <c r="I529" s="286"/>
      <c r="J529" s="286"/>
      <c r="K529" s="390"/>
      <c r="L529" s="390"/>
      <c r="M529" s="286"/>
      <c r="N529" s="286"/>
      <c r="O529" s="390"/>
      <c r="P529" s="65"/>
      <c r="Q529" s="287"/>
      <c r="R529" s="287"/>
      <c r="S529" s="285"/>
      <c r="T529" s="65"/>
      <c r="U529" s="285"/>
      <c r="V529" s="287"/>
      <c r="W529" s="285"/>
      <c r="X529" s="287"/>
      <c r="Y529" s="285"/>
      <c r="Z529" s="287"/>
      <c r="AA529" s="285"/>
      <c r="AB529" s="287"/>
      <c r="AC529" s="285"/>
      <c r="AD529" s="287"/>
      <c r="AE529" s="65"/>
    </row>
    <row r="530">
      <c r="A530" s="286"/>
      <c r="B530" s="286"/>
      <c r="C530" s="390"/>
      <c r="D530" s="390"/>
      <c r="E530" s="286"/>
      <c r="F530" s="286"/>
      <c r="G530" s="390"/>
      <c r="H530" s="390"/>
      <c r="I530" s="286"/>
      <c r="J530" s="286"/>
      <c r="K530" s="390"/>
      <c r="L530" s="390"/>
      <c r="M530" s="286"/>
      <c r="N530" s="286"/>
      <c r="O530" s="390"/>
      <c r="P530" s="65"/>
      <c r="Q530" s="287"/>
      <c r="R530" s="287"/>
      <c r="S530" s="285"/>
      <c r="T530" s="65"/>
      <c r="U530" s="285"/>
      <c r="V530" s="287"/>
      <c r="W530" s="285"/>
      <c r="X530" s="287"/>
      <c r="Y530" s="285"/>
      <c r="Z530" s="287"/>
      <c r="AA530" s="285"/>
      <c r="AB530" s="287"/>
      <c r="AC530" s="285"/>
      <c r="AD530" s="287"/>
      <c r="AE530" s="65"/>
    </row>
    <row r="531">
      <c r="A531" s="286"/>
      <c r="B531" s="286"/>
      <c r="C531" s="390"/>
      <c r="D531" s="390"/>
      <c r="E531" s="286"/>
      <c r="F531" s="286"/>
      <c r="G531" s="390"/>
      <c r="H531" s="390"/>
      <c r="I531" s="286"/>
      <c r="J531" s="286"/>
      <c r="K531" s="390"/>
      <c r="L531" s="390"/>
      <c r="M531" s="286"/>
      <c r="N531" s="286"/>
      <c r="O531" s="390"/>
      <c r="P531" s="65"/>
      <c r="Q531" s="287"/>
      <c r="R531" s="287"/>
      <c r="S531" s="285"/>
      <c r="T531" s="65"/>
      <c r="U531" s="285"/>
      <c r="V531" s="287"/>
      <c r="W531" s="285"/>
      <c r="X531" s="287"/>
      <c r="Y531" s="285"/>
      <c r="Z531" s="287"/>
      <c r="AA531" s="285"/>
      <c r="AB531" s="287"/>
      <c r="AC531" s="285"/>
      <c r="AD531" s="287"/>
      <c r="AE531" s="65"/>
    </row>
    <row r="532">
      <c r="A532" s="286"/>
      <c r="B532" s="286"/>
      <c r="C532" s="390"/>
      <c r="D532" s="390"/>
      <c r="E532" s="286"/>
      <c r="F532" s="286"/>
      <c r="G532" s="390"/>
      <c r="H532" s="390"/>
      <c r="I532" s="286"/>
      <c r="J532" s="286"/>
      <c r="K532" s="390"/>
      <c r="L532" s="390"/>
      <c r="M532" s="286"/>
      <c r="N532" s="286"/>
      <c r="O532" s="390"/>
      <c r="P532" s="65"/>
      <c r="Q532" s="287"/>
      <c r="R532" s="287"/>
      <c r="S532" s="285"/>
      <c r="T532" s="65"/>
      <c r="U532" s="285"/>
      <c r="V532" s="287"/>
      <c r="W532" s="285"/>
      <c r="X532" s="287"/>
      <c r="Y532" s="285"/>
      <c r="Z532" s="287"/>
      <c r="AA532" s="285"/>
      <c r="AB532" s="287"/>
      <c r="AC532" s="285"/>
      <c r="AD532" s="287"/>
      <c r="AE532" s="65"/>
    </row>
    <row r="533">
      <c r="A533" s="286"/>
      <c r="B533" s="286"/>
      <c r="C533" s="390"/>
      <c r="D533" s="390"/>
      <c r="E533" s="286"/>
      <c r="F533" s="286"/>
      <c r="G533" s="390"/>
      <c r="H533" s="390"/>
      <c r="I533" s="286"/>
      <c r="J533" s="286"/>
      <c r="K533" s="390"/>
      <c r="L533" s="390"/>
      <c r="M533" s="286"/>
      <c r="N533" s="286"/>
      <c r="O533" s="390"/>
      <c r="P533" s="65"/>
      <c r="Q533" s="287"/>
      <c r="R533" s="287"/>
      <c r="S533" s="285"/>
      <c r="T533" s="65"/>
      <c r="U533" s="285"/>
      <c r="V533" s="287"/>
      <c r="W533" s="285"/>
      <c r="X533" s="287"/>
      <c r="Y533" s="285"/>
      <c r="Z533" s="287"/>
      <c r="AA533" s="285"/>
      <c r="AB533" s="287"/>
      <c r="AC533" s="285"/>
      <c r="AD533" s="287"/>
      <c r="AE533" s="65"/>
    </row>
    <row r="534">
      <c r="A534" s="286"/>
      <c r="B534" s="286"/>
      <c r="C534" s="390"/>
      <c r="D534" s="390"/>
      <c r="E534" s="286"/>
      <c r="F534" s="286"/>
      <c r="G534" s="390"/>
      <c r="H534" s="390"/>
      <c r="I534" s="286"/>
      <c r="J534" s="286"/>
      <c r="K534" s="390"/>
      <c r="L534" s="390"/>
      <c r="M534" s="286"/>
      <c r="N534" s="286"/>
      <c r="O534" s="390"/>
      <c r="P534" s="65"/>
      <c r="Q534" s="287"/>
      <c r="R534" s="287"/>
      <c r="S534" s="285"/>
      <c r="T534" s="65"/>
      <c r="U534" s="285"/>
      <c r="V534" s="287"/>
      <c r="W534" s="285"/>
      <c r="X534" s="287"/>
      <c r="Y534" s="285"/>
      <c r="Z534" s="287"/>
      <c r="AA534" s="285"/>
      <c r="AB534" s="287"/>
      <c r="AC534" s="285"/>
      <c r="AD534" s="287"/>
      <c r="AE534" s="65"/>
    </row>
    <row r="535">
      <c r="A535" s="286"/>
      <c r="B535" s="286"/>
      <c r="C535" s="390"/>
      <c r="D535" s="390"/>
      <c r="E535" s="286"/>
      <c r="F535" s="286"/>
      <c r="G535" s="390"/>
      <c r="H535" s="390"/>
      <c r="I535" s="286"/>
      <c r="J535" s="286"/>
      <c r="K535" s="390"/>
      <c r="L535" s="390"/>
      <c r="M535" s="286"/>
      <c r="N535" s="286"/>
      <c r="O535" s="390"/>
      <c r="P535" s="65"/>
      <c r="Q535" s="287"/>
      <c r="R535" s="287"/>
      <c r="S535" s="285"/>
      <c r="T535" s="65"/>
      <c r="U535" s="285"/>
      <c r="V535" s="287"/>
      <c r="W535" s="285"/>
      <c r="X535" s="287"/>
      <c r="Y535" s="285"/>
      <c r="Z535" s="287"/>
      <c r="AA535" s="285"/>
      <c r="AB535" s="287"/>
      <c r="AC535" s="285"/>
      <c r="AD535" s="287"/>
      <c r="AE535" s="65"/>
    </row>
    <row r="536">
      <c r="A536" s="286"/>
      <c r="B536" s="286"/>
      <c r="C536" s="390"/>
      <c r="D536" s="390"/>
      <c r="E536" s="286"/>
      <c r="F536" s="286"/>
      <c r="G536" s="390"/>
      <c r="H536" s="390"/>
      <c r="I536" s="286"/>
      <c r="J536" s="286"/>
      <c r="K536" s="390"/>
      <c r="L536" s="390"/>
      <c r="M536" s="286"/>
      <c r="N536" s="286"/>
      <c r="O536" s="390"/>
      <c r="P536" s="65"/>
      <c r="Q536" s="287"/>
      <c r="R536" s="287"/>
      <c r="S536" s="285"/>
      <c r="T536" s="65"/>
      <c r="U536" s="285"/>
      <c r="V536" s="287"/>
      <c r="W536" s="285"/>
      <c r="X536" s="287"/>
      <c r="Y536" s="285"/>
      <c r="Z536" s="287"/>
      <c r="AA536" s="285"/>
      <c r="AB536" s="287"/>
      <c r="AC536" s="285"/>
      <c r="AD536" s="287"/>
      <c r="AE536" s="65"/>
    </row>
    <row r="537">
      <c r="A537" s="286"/>
      <c r="B537" s="286"/>
      <c r="C537" s="390"/>
      <c r="D537" s="390"/>
      <c r="E537" s="286"/>
      <c r="F537" s="286"/>
      <c r="G537" s="390"/>
      <c r="H537" s="390"/>
      <c r="I537" s="286"/>
      <c r="J537" s="286"/>
      <c r="K537" s="390"/>
      <c r="L537" s="390"/>
      <c r="M537" s="286"/>
      <c r="N537" s="286"/>
      <c r="O537" s="390"/>
      <c r="P537" s="65"/>
      <c r="Q537" s="287"/>
      <c r="R537" s="287"/>
      <c r="S537" s="285"/>
      <c r="T537" s="65"/>
      <c r="U537" s="285"/>
      <c r="V537" s="287"/>
      <c r="W537" s="285"/>
      <c r="X537" s="287"/>
      <c r="Y537" s="285"/>
      <c r="Z537" s="287"/>
      <c r="AA537" s="285"/>
      <c r="AB537" s="287"/>
      <c r="AC537" s="285"/>
      <c r="AD537" s="287"/>
      <c r="AE537" s="65"/>
    </row>
    <row r="538">
      <c r="A538" s="286"/>
      <c r="B538" s="286"/>
      <c r="C538" s="390"/>
      <c r="D538" s="390"/>
      <c r="E538" s="286"/>
      <c r="F538" s="286"/>
      <c r="G538" s="390"/>
      <c r="H538" s="390"/>
      <c r="I538" s="286"/>
      <c r="J538" s="286"/>
      <c r="K538" s="390"/>
      <c r="L538" s="390"/>
      <c r="M538" s="286"/>
      <c r="N538" s="286"/>
      <c r="O538" s="390"/>
      <c r="P538" s="65"/>
      <c r="Q538" s="287"/>
      <c r="R538" s="287"/>
      <c r="S538" s="285"/>
      <c r="T538" s="65"/>
      <c r="U538" s="285"/>
      <c r="V538" s="287"/>
      <c r="W538" s="285"/>
      <c r="X538" s="287"/>
      <c r="Y538" s="285"/>
      <c r="Z538" s="287"/>
      <c r="AA538" s="285"/>
      <c r="AB538" s="287"/>
      <c r="AC538" s="285"/>
      <c r="AD538" s="287"/>
      <c r="AE538" s="65"/>
    </row>
    <row r="539">
      <c r="A539" s="286"/>
      <c r="B539" s="286"/>
      <c r="C539" s="390"/>
      <c r="D539" s="390"/>
      <c r="E539" s="286"/>
      <c r="F539" s="286"/>
      <c r="G539" s="390"/>
      <c r="H539" s="390"/>
      <c r="I539" s="286"/>
      <c r="J539" s="286"/>
      <c r="K539" s="390"/>
      <c r="L539" s="390"/>
      <c r="M539" s="286"/>
      <c r="N539" s="286"/>
      <c r="O539" s="390"/>
      <c r="P539" s="65"/>
      <c r="Q539" s="287"/>
      <c r="R539" s="287"/>
      <c r="S539" s="285"/>
      <c r="T539" s="65"/>
      <c r="U539" s="285"/>
      <c r="V539" s="287"/>
      <c r="W539" s="285"/>
      <c r="X539" s="287"/>
      <c r="Y539" s="285"/>
      <c r="Z539" s="287"/>
      <c r="AA539" s="285"/>
      <c r="AB539" s="287"/>
      <c r="AC539" s="285"/>
      <c r="AD539" s="287"/>
      <c r="AE539" s="65"/>
    </row>
    <row r="540">
      <c r="A540" s="286"/>
      <c r="B540" s="286"/>
      <c r="C540" s="390"/>
      <c r="D540" s="390"/>
      <c r="E540" s="286"/>
      <c r="F540" s="286"/>
      <c r="G540" s="390"/>
      <c r="H540" s="390"/>
      <c r="I540" s="286"/>
      <c r="J540" s="286"/>
      <c r="K540" s="390"/>
      <c r="L540" s="390"/>
      <c r="M540" s="286"/>
      <c r="N540" s="286"/>
      <c r="O540" s="390"/>
      <c r="P540" s="65"/>
      <c r="Q540" s="287"/>
      <c r="R540" s="287"/>
      <c r="S540" s="285"/>
      <c r="T540" s="65"/>
      <c r="U540" s="285"/>
      <c r="V540" s="287"/>
      <c r="W540" s="285"/>
      <c r="X540" s="287"/>
      <c r="Y540" s="285"/>
      <c r="Z540" s="287"/>
      <c r="AA540" s="285"/>
      <c r="AB540" s="287"/>
      <c r="AC540" s="285"/>
      <c r="AD540" s="287"/>
      <c r="AE540" s="65"/>
    </row>
    <row r="541">
      <c r="A541" s="286"/>
      <c r="B541" s="286"/>
      <c r="C541" s="390"/>
      <c r="D541" s="390"/>
      <c r="E541" s="286"/>
      <c r="F541" s="286"/>
      <c r="G541" s="390"/>
      <c r="H541" s="390"/>
      <c r="I541" s="286"/>
      <c r="J541" s="286"/>
      <c r="K541" s="390"/>
      <c r="L541" s="390"/>
      <c r="M541" s="286"/>
      <c r="N541" s="286"/>
      <c r="O541" s="390"/>
      <c r="P541" s="65"/>
      <c r="Q541" s="287"/>
      <c r="R541" s="287"/>
      <c r="S541" s="285"/>
      <c r="T541" s="65"/>
      <c r="U541" s="285"/>
      <c r="V541" s="287"/>
      <c r="W541" s="285"/>
      <c r="X541" s="287"/>
      <c r="Y541" s="285"/>
      <c r="Z541" s="287"/>
      <c r="AA541" s="285"/>
      <c r="AB541" s="287"/>
      <c r="AC541" s="285"/>
      <c r="AD541" s="287"/>
      <c r="AE541" s="65"/>
    </row>
    <row r="542">
      <c r="A542" s="286"/>
      <c r="B542" s="286"/>
      <c r="C542" s="390"/>
      <c r="D542" s="390"/>
      <c r="E542" s="286"/>
      <c r="F542" s="286"/>
      <c r="G542" s="390"/>
      <c r="H542" s="390"/>
      <c r="I542" s="286"/>
      <c r="J542" s="286"/>
      <c r="K542" s="390"/>
      <c r="L542" s="390"/>
      <c r="M542" s="286"/>
      <c r="N542" s="286"/>
      <c r="O542" s="390"/>
      <c r="P542" s="65"/>
      <c r="Q542" s="287"/>
      <c r="R542" s="287"/>
      <c r="S542" s="285"/>
      <c r="T542" s="65"/>
      <c r="U542" s="285"/>
      <c r="V542" s="287"/>
      <c r="W542" s="285"/>
      <c r="X542" s="287"/>
      <c r="Y542" s="285"/>
      <c r="Z542" s="287"/>
      <c r="AA542" s="285"/>
      <c r="AB542" s="287"/>
      <c r="AC542" s="285"/>
      <c r="AD542" s="287"/>
      <c r="AE542" s="65"/>
    </row>
    <row r="543">
      <c r="A543" s="286"/>
      <c r="B543" s="286"/>
      <c r="C543" s="390"/>
      <c r="D543" s="390"/>
      <c r="E543" s="286"/>
      <c r="F543" s="286"/>
      <c r="G543" s="390"/>
      <c r="H543" s="390"/>
      <c r="I543" s="286"/>
      <c r="J543" s="286"/>
      <c r="K543" s="390"/>
      <c r="L543" s="390"/>
      <c r="M543" s="286"/>
      <c r="N543" s="286"/>
      <c r="O543" s="390"/>
      <c r="P543" s="65"/>
      <c r="Q543" s="287"/>
      <c r="R543" s="287"/>
      <c r="S543" s="285"/>
      <c r="T543" s="65"/>
      <c r="U543" s="285"/>
      <c r="V543" s="287"/>
      <c r="W543" s="285"/>
      <c r="X543" s="287"/>
      <c r="Y543" s="285"/>
      <c r="Z543" s="287"/>
      <c r="AA543" s="285"/>
      <c r="AB543" s="287"/>
      <c r="AC543" s="285"/>
      <c r="AD543" s="287"/>
      <c r="AE543" s="65"/>
    </row>
    <row r="544">
      <c r="A544" s="286"/>
      <c r="B544" s="286"/>
      <c r="C544" s="390"/>
      <c r="D544" s="390"/>
      <c r="E544" s="286"/>
      <c r="F544" s="286"/>
      <c r="G544" s="390"/>
      <c r="H544" s="390"/>
      <c r="I544" s="286"/>
      <c r="J544" s="286"/>
      <c r="K544" s="390"/>
      <c r="L544" s="390"/>
      <c r="M544" s="286"/>
      <c r="N544" s="286"/>
      <c r="O544" s="390"/>
      <c r="P544" s="65"/>
      <c r="Q544" s="287"/>
      <c r="R544" s="287"/>
      <c r="S544" s="285"/>
      <c r="T544" s="65"/>
      <c r="U544" s="285"/>
      <c r="V544" s="287"/>
      <c r="W544" s="285"/>
      <c r="X544" s="287"/>
      <c r="Y544" s="285"/>
      <c r="Z544" s="287"/>
      <c r="AA544" s="285"/>
      <c r="AB544" s="287"/>
      <c r="AC544" s="285"/>
      <c r="AD544" s="287"/>
      <c r="AE544" s="65"/>
    </row>
    <row r="545">
      <c r="A545" s="286"/>
      <c r="B545" s="286"/>
      <c r="C545" s="390"/>
      <c r="D545" s="390"/>
      <c r="E545" s="286"/>
      <c r="F545" s="286"/>
      <c r="G545" s="390"/>
      <c r="H545" s="390"/>
      <c r="I545" s="286"/>
      <c r="J545" s="286"/>
      <c r="K545" s="390"/>
      <c r="L545" s="390"/>
      <c r="M545" s="286"/>
      <c r="N545" s="286"/>
      <c r="O545" s="390"/>
      <c r="P545" s="65"/>
      <c r="Q545" s="287"/>
      <c r="R545" s="287"/>
      <c r="S545" s="285"/>
      <c r="T545" s="65"/>
      <c r="U545" s="285"/>
      <c r="V545" s="287"/>
      <c r="W545" s="285"/>
      <c r="X545" s="287"/>
      <c r="Y545" s="285"/>
      <c r="Z545" s="287"/>
      <c r="AA545" s="285"/>
      <c r="AB545" s="287"/>
      <c r="AC545" s="285"/>
      <c r="AD545" s="287"/>
      <c r="AE545" s="65"/>
    </row>
    <row r="546">
      <c r="A546" s="286"/>
      <c r="B546" s="286"/>
      <c r="C546" s="390"/>
      <c r="D546" s="390"/>
      <c r="E546" s="286"/>
      <c r="F546" s="286"/>
      <c r="G546" s="390"/>
      <c r="H546" s="390"/>
      <c r="I546" s="286"/>
      <c r="J546" s="286"/>
      <c r="K546" s="390"/>
      <c r="L546" s="390"/>
      <c r="M546" s="286"/>
      <c r="N546" s="286"/>
      <c r="O546" s="390"/>
      <c r="P546" s="65"/>
      <c r="Q546" s="287"/>
      <c r="R546" s="287"/>
      <c r="S546" s="285"/>
      <c r="T546" s="65"/>
      <c r="U546" s="285"/>
      <c r="V546" s="287"/>
      <c r="W546" s="285"/>
      <c r="X546" s="287"/>
      <c r="Y546" s="285"/>
      <c r="Z546" s="287"/>
      <c r="AA546" s="285"/>
      <c r="AB546" s="287"/>
      <c r="AC546" s="285"/>
      <c r="AD546" s="287"/>
      <c r="AE546" s="65"/>
    </row>
    <row r="547">
      <c r="A547" s="286"/>
      <c r="B547" s="286"/>
      <c r="C547" s="390"/>
      <c r="D547" s="390"/>
      <c r="E547" s="286"/>
      <c r="F547" s="286"/>
      <c r="G547" s="390"/>
      <c r="H547" s="390"/>
      <c r="I547" s="286"/>
      <c r="J547" s="286"/>
      <c r="K547" s="390"/>
      <c r="L547" s="390"/>
      <c r="M547" s="286"/>
      <c r="N547" s="286"/>
      <c r="O547" s="390"/>
      <c r="P547" s="65"/>
      <c r="Q547" s="287"/>
      <c r="R547" s="287"/>
      <c r="S547" s="285"/>
      <c r="T547" s="65"/>
      <c r="U547" s="285"/>
      <c r="V547" s="287"/>
      <c r="W547" s="285"/>
      <c r="X547" s="287"/>
      <c r="Y547" s="285"/>
      <c r="Z547" s="287"/>
      <c r="AA547" s="285"/>
      <c r="AB547" s="287"/>
      <c r="AC547" s="285"/>
      <c r="AD547" s="287"/>
      <c r="AE547" s="65"/>
    </row>
    <row r="548">
      <c r="A548" s="286"/>
      <c r="B548" s="286"/>
      <c r="C548" s="390"/>
      <c r="D548" s="390"/>
      <c r="E548" s="286"/>
      <c r="F548" s="286"/>
      <c r="G548" s="390"/>
      <c r="H548" s="390"/>
      <c r="I548" s="286"/>
      <c r="J548" s="286"/>
      <c r="K548" s="390"/>
      <c r="L548" s="390"/>
      <c r="M548" s="286"/>
      <c r="N548" s="286"/>
      <c r="O548" s="390"/>
      <c r="P548" s="65"/>
      <c r="Q548" s="287"/>
      <c r="R548" s="287"/>
      <c r="S548" s="285"/>
      <c r="T548" s="65"/>
      <c r="U548" s="285"/>
      <c r="V548" s="287"/>
      <c r="W548" s="285"/>
      <c r="X548" s="287"/>
      <c r="Y548" s="285"/>
      <c r="Z548" s="287"/>
      <c r="AA548" s="285"/>
      <c r="AB548" s="287"/>
      <c r="AC548" s="285"/>
      <c r="AD548" s="287"/>
      <c r="AE548" s="65"/>
    </row>
    <row r="549">
      <c r="A549" s="286"/>
      <c r="B549" s="286"/>
      <c r="C549" s="390"/>
      <c r="D549" s="390"/>
      <c r="E549" s="286"/>
      <c r="F549" s="286"/>
      <c r="G549" s="390"/>
      <c r="H549" s="390"/>
      <c r="I549" s="286"/>
      <c r="J549" s="286"/>
      <c r="K549" s="390"/>
      <c r="L549" s="390"/>
      <c r="M549" s="286"/>
      <c r="N549" s="286"/>
      <c r="O549" s="390"/>
      <c r="P549" s="65"/>
      <c r="Q549" s="287"/>
      <c r="R549" s="287"/>
      <c r="S549" s="285"/>
      <c r="T549" s="65"/>
      <c r="U549" s="285"/>
      <c r="V549" s="287"/>
      <c r="W549" s="285"/>
      <c r="X549" s="287"/>
      <c r="Y549" s="285"/>
      <c r="Z549" s="287"/>
      <c r="AA549" s="285"/>
      <c r="AB549" s="287"/>
      <c r="AC549" s="285"/>
      <c r="AD549" s="287"/>
      <c r="AE549" s="65"/>
    </row>
    <row r="550">
      <c r="A550" s="286"/>
      <c r="B550" s="286"/>
      <c r="C550" s="390"/>
      <c r="D550" s="390"/>
      <c r="E550" s="286"/>
      <c r="F550" s="286"/>
      <c r="G550" s="390"/>
      <c r="H550" s="390"/>
      <c r="I550" s="286"/>
      <c r="J550" s="286"/>
      <c r="K550" s="390"/>
      <c r="L550" s="390"/>
      <c r="M550" s="286"/>
      <c r="N550" s="286"/>
      <c r="O550" s="390"/>
      <c r="P550" s="65"/>
      <c r="Q550" s="287"/>
      <c r="R550" s="287"/>
      <c r="S550" s="285"/>
      <c r="T550" s="65"/>
      <c r="U550" s="285"/>
      <c r="V550" s="287"/>
      <c r="W550" s="285"/>
      <c r="X550" s="287"/>
      <c r="Y550" s="285"/>
      <c r="Z550" s="287"/>
      <c r="AA550" s="285"/>
      <c r="AB550" s="287"/>
      <c r="AC550" s="285"/>
      <c r="AD550" s="287"/>
      <c r="AE550" s="65"/>
    </row>
    <row r="551">
      <c r="A551" s="286"/>
      <c r="B551" s="286"/>
      <c r="C551" s="390"/>
      <c r="D551" s="390"/>
      <c r="E551" s="286"/>
      <c r="F551" s="286"/>
      <c r="G551" s="390"/>
      <c r="H551" s="390"/>
      <c r="I551" s="286"/>
      <c r="J551" s="286"/>
      <c r="K551" s="390"/>
      <c r="L551" s="390"/>
      <c r="M551" s="286"/>
      <c r="N551" s="286"/>
      <c r="O551" s="390"/>
      <c r="P551" s="65"/>
      <c r="Q551" s="287"/>
      <c r="R551" s="287"/>
      <c r="S551" s="285"/>
      <c r="T551" s="65"/>
      <c r="U551" s="285"/>
      <c r="V551" s="287"/>
      <c r="W551" s="285"/>
      <c r="X551" s="287"/>
      <c r="Y551" s="285"/>
      <c r="Z551" s="287"/>
      <c r="AA551" s="285"/>
      <c r="AB551" s="287"/>
      <c r="AC551" s="285"/>
      <c r="AD551" s="287"/>
      <c r="AE551" s="65"/>
    </row>
    <row r="552">
      <c r="A552" s="286"/>
      <c r="B552" s="286"/>
      <c r="C552" s="390"/>
      <c r="D552" s="390"/>
      <c r="E552" s="286"/>
      <c r="F552" s="286"/>
      <c r="G552" s="390"/>
      <c r="H552" s="390"/>
      <c r="I552" s="286"/>
      <c r="J552" s="286"/>
      <c r="K552" s="390"/>
      <c r="L552" s="390"/>
      <c r="M552" s="286"/>
      <c r="N552" s="286"/>
      <c r="O552" s="390"/>
      <c r="P552" s="65"/>
      <c r="Q552" s="287"/>
      <c r="R552" s="287"/>
      <c r="S552" s="285"/>
      <c r="T552" s="65"/>
      <c r="U552" s="285"/>
      <c r="V552" s="287"/>
      <c r="W552" s="285"/>
      <c r="X552" s="287"/>
      <c r="Y552" s="285"/>
      <c r="Z552" s="287"/>
      <c r="AA552" s="285"/>
      <c r="AB552" s="287"/>
      <c r="AC552" s="285"/>
      <c r="AD552" s="287"/>
      <c r="AE552" s="65"/>
    </row>
    <row r="553">
      <c r="A553" s="286"/>
      <c r="B553" s="286"/>
      <c r="C553" s="390"/>
      <c r="D553" s="390"/>
      <c r="E553" s="286"/>
      <c r="F553" s="286"/>
      <c r="G553" s="390"/>
      <c r="H553" s="390"/>
      <c r="I553" s="286"/>
      <c r="J553" s="286"/>
      <c r="K553" s="390"/>
      <c r="L553" s="390"/>
      <c r="M553" s="286"/>
      <c r="N553" s="286"/>
      <c r="O553" s="390"/>
      <c r="P553" s="65"/>
      <c r="Q553" s="287"/>
      <c r="R553" s="287"/>
      <c r="S553" s="285"/>
      <c r="T553" s="65"/>
      <c r="U553" s="285"/>
      <c r="V553" s="287"/>
      <c r="W553" s="285"/>
      <c r="X553" s="287"/>
      <c r="Y553" s="285"/>
      <c r="Z553" s="287"/>
      <c r="AA553" s="285"/>
      <c r="AB553" s="287"/>
      <c r="AC553" s="285"/>
      <c r="AD553" s="287"/>
      <c r="AE553" s="65"/>
    </row>
    <row r="554">
      <c r="A554" s="286"/>
      <c r="B554" s="286"/>
      <c r="C554" s="390"/>
      <c r="D554" s="390"/>
      <c r="E554" s="286"/>
      <c r="F554" s="286"/>
      <c r="G554" s="390"/>
      <c r="H554" s="390"/>
      <c r="I554" s="286"/>
      <c r="J554" s="286"/>
      <c r="K554" s="390"/>
      <c r="L554" s="390"/>
      <c r="M554" s="286"/>
      <c r="N554" s="286"/>
      <c r="O554" s="390"/>
      <c r="P554" s="65"/>
      <c r="Q554" s="287"/>
      <c r="R554" s="287"/>
      <c r="S554" s="285"/>
      <c r="T554" s="65"/>
      <c r="U554" s="285"/>
      <c r="V554" s="287"/>
      <c r="W554" s="285"/>
      <c r="X554" s="287"/>
      <c r="Y554" s="285"/>
      <c r="Z554" s="287"/>
      <c r="AA554" s="285"/>
      <c r="AB554" s="287"/>
      <c r="AC554" s="285"/>
      <c r="AD554" s="287"/>
      <c r="AE554" s="65"/>
    </row>
    <row r="555">
      <c r="A555" s="286"/>
      <c r="B555" s="286"/>
      <c r="C555" s="390"/>
      <c r="D555" s="390"/>
      <c r="E555" s="286"/>
      <c r="F555" s="286"/>
      <c r="G555" s="390"/>
      <c r="H555" s="390"/>
      <c r="I555" s="286"/>
      <c r="J555" s="286"/>
      <c r="K555" s="390"/>
      <c r="L555" s="390"/>
      <c r="M555" s="286"/>
      <c r="N555" s="286"/>
      <c r="O555" s="390"/>
      <c r="P555" s="65"/>
      <c r="Q555" s="287"/>
      <c r="R555" s="287"/>
      <c r="S555" s="285"/>
      <c r="T555" s="65"/>
      <c r="U555" s="285"/>
      <c r="V555" s="287"/>
      <c r="W555" s="285"/>
      <c r="X555" s="287"/>
      <c r="Y555" s="285"/>
      <c r="Z555" s="287"/>
      <c r="AA555" s="285"/>
      <c r="AB555" s="287"/>
      <c r="AC555" s="285"/>
      <c r="AD555" s="287"/>
      <c r="AE555" s="65"/>
    </row>
    <row r="556">
      <c r="A556" s="286"/>
      <c r="B556" s="286"/>
      <c r="C556" s="390"/>
      <c r="D556" s="390"/>
      <c r="E556" s="286"/>
      <c r="F556" s="286"/>
      <c r="G556" s="390"/>
      <c r="H556" s="390"/>
      <c r="I556" s="286"/>
      <c r="J556" s="286"/>
      <c r="K556" s="390"/>
      <c r="L556" s="390"/>
      <c r="M556" s="286"/>
      <c r="N556" s="286"/>
      <c r="O556" s="390"/>
      <c r="P556" s="65"/>
      <c r="Q556" s="287"/>
      <c r="R556" s="287"/>
      <c r="S556" s="285"/>
      <c r="T556" s="65"/>
      <c r="U556" s="285"/>
      <c r="V556" s="287"/>
      <c r="W556" s="285"/>
      <c r="X556" s="287"/>
      <c r="Y556" s="285"/>
      <c r="Z556" s="287"/>
      <c r="AA556" s="285"/>
      <c r="AB556" s="287"/>
      <c r="AC556" s="285"/>
      <c r="AD556" s="287"/>
      <c r="AE556" s="65"/>
    </row>
    <row r="557">
      <c r="A557" s="286"/>
      <c r="B557" s="286"/>
      <c r="C557" s="390"/>
      <c r="D557" s="390"/>
      <c r="E557" s="286"/>
      <c r="F557" s="286"/>
      <c r="G557" s="390"/>
      <c r="H557" s="390"/>
      <c r="I557" s="286"/>
      <c r="J557" s="286"/>
      <c r="K557" s="390"/>
      <c r="L557" s="390"/>
      <c r="M557" s="286"/>
      <c r="N557" s="286"/>
      <c r="O557" s="390"/>
      <c r="P557" s="65"/>
      <c r="Q557" s="287"/>
      <c r="R557" s="287"/>
      <c r="S557" s="285"/>
      <c r="T557" s="65"/>
      <c r="U557" s="285"/>
      <c r="V557" s="287"/>
      <c r="W557" s="285"/>
      <c r="X557" s="287"/>
      <c r="Y557" s="285"/>
      <c r="Z557" s="287"/>
      <c r="AA557" s="285"/>
      <c r="AB557" s="287"/>
      <c r="AC557" s="285"/>
      <c r="AD557" s="287"/>
      <c r="AE557" s="65"/>
    </row>
    <row r="558">
      <c r="A558" s="286"/>
      <c r="B558" s="286"/>
      <c r="C558" s="390"/>
      <c r="D558" s="390"/>
      <c r="E558" s="286"/>
      <c r="F558" s="286"/>
      <c r="G558" s="390"/>
      <c r="H558" s="390"/>
      <c r="I558" s="286"/>
      <c r="J558" s="286"/>
      <c r="K558" s="390"/>
      <c r="L558" s="390"/>
      <c r="M558" s="286"/>
      <c r="N558" s="286"/>
      <c r="O558" s="390"/>
      <c r="P558" s="65"/>
      <c r="Q558" s="287"/>
      <c r="R558" s="287"/>
      <c r="S558" s="285"/>
      <c r="T558" s="65"/>
      <c r="U558" s="285"/>
      <c r="V558" s="287"/>
      <c r="W558" s="285"/>
      <c r="X558" s="287"/>
      <c r="Y558" s="285"/>
      <c r="Z558" s="287"/>
      <c r="AA558" s="285"/>
      <c r="AB558" s="287"/>
      <c r="AC558" s="285"/>
      <c r="AD558" s="287"/>
      <c r="AE558" s="65"/>
    </row>
    <row r="559">
      <c r="A559" s="286"/>
      <c r="B559" s="286"/>
      <c r="C559" s="390"/>
      <c r="D559" s="390"/>
      <c r="E559" s="286"/>
      <c r="F559" s="286"/>
      <c r="G559" s="390"/>
      <c r="H559" s="390"/>
      <c r="I559" s="286"/>
      <c r="J559" s="286"/>
      <c r="K559" s="390"/>
      <c r="L559" s="390"/>
      <c r="M559" s="286"/>
      <c r="N559" s="286"/>
      <c r="O559" s="390"/>
      <c r="P559" s="65"/>
      <c r="Q559" s="287"/>
      <c r="R559" s="287"/>
      <c r="S559" s="285"/>
      <c r="T559" s="65"/>
      <c r="U559" s="285"/>
      <c r="V559" s="287"/>
      <c r="W559" s="285"/>
      <c r="X559" s="287"/>
      <c r="Y559" s="285"/>
      <c r="Z559" s="287"/>
      <c r="AA559" s="285"/>
      <c r="AB559" s="287"/>
      <c r="AC559" s="285"/>
      <c r="AD559" s="287"/>
      <c r="AE559" s="65"/>
    </row>
    <row r="560">
      <c r="A560" s="286"/>
      <c r="B560" s="286"/>
      <c r="C560" s="390"/>
      <c r="D560" s="390"/>
      <c r="E560" s="286"/>
      <c r="F560" s="286"/>
      <c r="G560" s="390"/>
      <c r="H560" s="390"/>
      <c r="I560" s="286"/>
      <c r="J560" s="286"/>
      <c r="K560" s="390"/>
      <c r="L560" s="390"/>
      <c r="M560" s="286"/>
      <c r="N560" s="286"/>
      <c r="O560" s="390"/>
      <c r="P560" s="65"/>
      <c r="Q560" s="287"/>
      <c r="R560" s="287"/>
      <c r="S560" s="285"/>
      <c r="T560" s="65"/>
      <c r="U560" s="285"/>
      <c r="V560" s="287"/>
      <c r="W560" s="285"/>
      <c r="X560" s="287"/>
      <c r="Y560" s="285"/>
      <c r="Z560" s="287"/>
      <c r="AA560" s="285"/>
      <c r="AB560" s="287"/>
      <c r="AC560" s="285"/>
      <c r="AD560" s="287"/>
      <c r="AE560" s="65"/>
    </row>
    <row r="561">
      <c r="A561" s="286"/>
      <c r="B561" s="286"/>
      <c r="C561" s="390"/>
      <c r="D561" s="390"/>
      <c r="E561" s="286"/>
      <c r="F561" s="286"/>
      <c r="G561" s="390"/>
      <c r="H561" s="390"/>
      <c r="I561" s="286"/>
      <c r="J561" s="286"/>
      <c r="K561" s="390"/>
      <c r="L561" s="390"/>
      <c r="M561" s="286"/>
      <c r="N561" s="286"/>
      <c r="O561" s="390"/>
      <c r="P561" s="65"/>
      <c r="Q561" s="287"/>
      <c r="R561" s="287"/>
      <c r="S561" s="285"/>
      <c r="T561" s="65"/>
      <c r="U561" s="285"/>
      <c r="V561" s="287"/>
      <c r="W561" s="285"/>
      <c r="X561" s="287"/>
      <c r="Y561" s="285"/>
      <c r="Z561" s="287"/>
      <c r="AA561" s="285"/>
      <c r="AB561" s="287"/>
      <c r="AC561" s="285"/>
      <c r="AD561" s="287"/>
      <c r="AE561" s="65"/>
    </row>
    <row r="562">
      <c r="A562" s="286"/>
      <c r="B562" s="286"/>
      <c r="C562" s="390"/>
      <c r="D562" s="390"/>
      <c r="E562" s="286"/>
      <c r="F562" s="286"/>
      <c r="G562" s="390"/>
      <c r="H562" s="390"/>
      <c r="I562" s="286"/>
      <c r="J562" s="286"/>
      <c r="K562" s="390"/>
      <c r="L562" s="390"/>
      <c r="M562" s="286"/>
      <c r="N562" s="286"/>
      <c r="O562" s="390"/>
      <c r="P562" s="65"/>
      <c r="Q562" s="287"/>
      <c r="R562" s="287"/>
      <c r="S562" s="285"/>
      <c r="T562" s="65"/>
      <c r="U562" s="285"/>
      <c r="V562" s="287"/>
      <c r="W562" s="285"/>
      <c r="X562" s="287"/>
      <c r="Y562" s="285"/>
      <c r="Z562" s="287"/>
      <c r="AA562" s="285"/>
      <c r="AB562" s="287"/>
      <c r="AC562" s="285"/>
      <c r="AD562" s="287"/>
      <c r="AE562" s="65"/>
    </row>
    <row r="563">
      <c r="A563" s="286"/>
      <c r="B563" s="286"/>
      <c r="C563" s="390"/>
      <c r="D563" s="390"/>
      <c r="E563" s="286"/>
      <c r="F563" s="286"/>
      <c r="G563" s="390"/>
      <c r="H563" s="390"/>
      <c r="I563" s="286"/>
      <c r="J563" s="286"/>
      <c r="K563" s="390"/>
      <c r="L563" s="390"/>
      <c r="M563" s="286"/>
      <c r="N563" s="286"/>
      <c r="O563" s="390"/>
      <c r="P563" s="65"/>
      <c r="Q563" s="287"/>
      <c r="R563" s="287"/>
      <c r="S563" s="285"/>
      <c r="T563" s="65"/>
      <c r="U563" s="285"/>
      <c r="V563" s="287"/>
      <c r="W563" s="285"/>
      <c r="X563" s="287"/>
      <c r="Y563" s="285"/>
      <c r="Z563" s="287"/>
      <c r="AA563" s="285"/>
      <c r="AB563" s="287"/>
      <c r="AC563" s="285"/>
      <c r="AD563" s="287"/>
      <c r="AE563" s="65"/>
    </row>
    <row r="564">
      <c r="A564" s="286"/>
      <c r="B564" s="286"/>
      <c r="C564" s="390"/>
      <c r="D564" s="390"/>
      <c r="E564" s="286"/>
      <c r="F564" s="286"/>
      <c r="G564" s="390"/>
      <c r="H564" s="390"/>
      <c r="I564" s="286"/>
      <c r="J564" s="286"/>
      <c r="K564" s="390"/>
      <c r="L564" s="390"/>
      <c r="M564" s="286"/>
      <c r="N564" s="286"/>
      <c r="O564" s="390"/>
      <c r="P564" s="65"/>
      <c r="Q564" s="287"/>
      <c r="R564" s="287"/>
      <c r="S564" s="285"/>
      <c r="T564" s="65"/>
      <c r="U564" s="285"/>
      <c r="V564" s="287"/>
      <c r="W564" s="285"/>
      <c r="X564" s="287"/>
      <c r="Y564" s="285"/>
      <c r="Z564" s="287"/>
      <c r="AA564" s="285"/>
      <c r="AB564" s="287"/>
      <c r="AC564" s="285"/>
      <c r="AD564" s="287"/>
      <c r="AE564" s="65"/>
    </row>
    <row r="565">
      <c r="A565" s="286"/>
      <c r="B565" s="286"/>
      <c r="C565" s="390"/>
      <c r="D565" s="390"/>
      <c r="E565" s="286"/>
      <c r="F565" s="286"/>
      <c r="G565" s="390"/>
      <c r="H565" s="390"/>
      <c r="I565" s="286"/>
      <c r="J565" s="286"/>
      <c r="K565" s="390"/>
      <c r="L565" s="390"/>
      <c r="M565" s="286"/>
      <c r="N565" s="286"/>
      <c r="O565" s="390"/>
      <c r="P565" s="65"/>
      <c r="Q565" s="287"/>
      <c r="R565" s="287"/>
      <c r="S565" s="285"/>
      <c r="T565" s="65"/>
      <c r="U565" s="285"/>
      <c r="V565" s="287"/>
      <c r="W565" s="285"/>
      <c r="X565" s="287"/>
      <c r="Y565" s="285"/>
      <c r="Z565" s="287"/>
      <c r="AA565" s="285"/>
      <c r="AB565" s="287"/>
      <c r="AC565" s="285"/>
      <c r="AD565" s="287"/>
      <c r="AE565" s="65"/>
    </row>
    <row r="566">
      <c r="A566" s="286"/>
      <c r="B566" s="286"/>
      <c r="C566" s="390"/>
      <c r="D566" s="390"/>
      <c r="E566" s="286"/>
      <c r="F566" s="286"/>
      <c r="G566" s="390"/>
      <c r="H566" s="390"/>
      <c r="I566" s="286"/>
      <c r="J566" s="286"/>
      <c r="K566" s="390"/>
      <c r="L566" s="390"/>
      <c r="M566" s="286"/>
      <c r="N566" s="286"/>
      <c r="O566" s="390"/>
      <c r="P566" s="65"/>
      <c r="Q566" s="287"/>
      <c r="R566" s="287"/>
      <c r="S566" s="285"/>
      <c r="T566" s="65"/>
      <c r="U566" s="285"/>
      <c r="V566" s="287"/>
      <c r="W566" s="285"/>
      <c r="X566" s="287"/>
      <c r="Y566" s="285"/>
      <c r="Z566" s="287"/>
      <c r="AA566" s="285"/>
      <c r="AB566" s="287"/>
      <c r="AC566" s="285"/>
      <c r="AD566" s="287"/>
      <c r="AE566" s="65"/>
    </row>
    <row r="567">
      <c r="A567" s="286"/>
      <c r="B567" s="286"/>
      <c r="C567" s="390"/>
      <c r="D567" s="390"/>
      <c r="E567" s="286"/>
      <c r="F567" s="286"/>
      <c r="G567" s="390"/>
      <c r="H567" s="390"/>
      <c r="I567" s="286"/>
      <c r="J567" s="286"/>
      <c r="K567" s="390"/>
      <c r="L567" s="390"/>
      <c r="M567" s="286"/>
      <c r="N567" s="286"/>
      <c r="O567" s="390"/>
      <c r="P567" s="65"/>
      <c r="Q567" s="287"/>
      <c r="R567" s="287"/>
      <c r="S567" s="285"/>
      <c r="T567" s="65"/>
      <c r="U567" s="285"/>
      <c r="V567" s="287"/>
      <c r="W567" s="285"/>
      <c r="X567" s="287"/>
      <c r="Y567" s="285"/>
      <c r="Z567" s="287"/>
      <c r="AA567" s="285"/>
      <c r="AB567" s="287"/>
      <c r="AC567" s="285"/>
      <c r="AD567" s="287"/>
      <c r="AE567" s="65"/>
    </row>
    <row r="568">
      <c r="A568" s="286"/>
      <c r="B568" s="286"/>
      <c r="C568" s="390"/>
      <c r="D568" s="390"/>
      <c r="E568" s="286"/>
      <c r="F568" s="286"/>
      <c r="G568" s="390"/>
      <c r="H568" s="390"/>
      <c r="I568" s="286"/>
      <c r="J568" s="286"/>
      <c r="K568" s="390"/>
      <c r="L568" s="390"/>
      <c r="M568" s="286"/>
      <c r="N568" s="286"/>
      <c r="O568" s="390"/>
      <c r="P568" s="65"/>
      <c r="Q568" s="287"/>
      <c r="R568" s="287"/>
      <c r="S568" s="285"/>
      <c r="T568" s="65"/>
      <c r="U568" s="285"/>
      <c r="V568" s="287"/>
      <c r="W568" s="285"/>
      <c r="X568" s="287"/>
      <c r="Y568" s="285"/>
      <c r="Z568" s="287"/>
      <c r="AA568" s="285"/>
      <c r="AB568" s="287"/>
      <c r="AC568" s="285"/>
      <c r="AD568" s="287"/>
      <c r="AE568" s="65"/>
    </row>
    <row r="569">
      <c r="A569" s="286"/>
      <c r="B569" s="286"/>
      <c r="C569" s="390"/>
      <c r="D569" s="390"/>
      <c r="E569" s="286"/>
      <c r="F569" s="286"/>
      <c r="G569" s="390"/>
      <c r="H569" s="390"/>
      <c r="I569" s="286"/>
      <c r="J569" s="286"/>
      <c r="K569" s="390"/>
      <c r="L569" s="390"/>
      <c r="M569" s="286"/>
      <c r="N569" s="286"/>
      <c r="O569" s="390"/>
      <c r="P569" s="65"/>
      <c r="Q569" s="287"/>
      <c r="R569" s="287"/>
      <c r="S569" s="285"/>
      <c r="T569" s="65"/>
      <c r="U569" s="285"/>
      <c r="V569" s="287"/>
      <c r="W569" s="285"/>
      <c r="X569" s="287"/>
      <c r="Y569" s="285"/>
      <c r="Z569" s="287"/>
      <c r="AA569" s="285"/>
      <c r="AB569" s="287"/>
      <c r="AC569" s="285"/>
      <c r="AD569" s="287"/>
      <c r="AE569" s="65"/>
    </row>
    <row r="570">
      <c r="A570" s="286"/>
      <c r="B570" s="286"/>
      <c r="C570" s="390"/>
      <c r="D570" s="390"/>
      <c r="E570" s="286"/>
      <c r="F570" s="286"/>
      <c r="G570" s="390"/>
      <c r="H570" s="390"/>
      <c r="I570" s="286"/>
      <c r="J570" s="286"/>
      <c r="K570" s="390"/>
      <c r="L570" s="390"/>
      <c r="M570" s="286"/>
      <c r="N570" s="286"/>
      <c r="O570" s="390"/>
      <c r="P570" s="65"/>
      <c r="Q570" s="287"/>
      <c r="R570" s="287"/>
      <c r="S570" s="285"/>
      <c r="T570" s="65"/>
      <c r="U570" s="285"/>
      <c r="V570" s="287"/>
      <c r="W570" s="285"/>
      <c r="X570" s="287"/>
      <c r="Y570" s="285"/>
      <c r="Z570" s="287"/>
      <c r="AA570" s="285"/>
      <c r="AB570" s="287"/>
      <c r="AC570" s="285"/>
      <c r="AD570" s="287"/>
      <c r="AE570" s="65"/>
    </row>
    <row r="571">
      <c r="A571" s="286"/>
      <c r="B571" s="286"/>
      <c r="C571" s="390"/>
      <c r="D571" s="390"/>
      <c r="E571" s="286"/>
      <c r="F571" s="286"/>
      <c r="G571" s="390"/>
      <c r="H571" s="390"/>
      <c r="I571" s="286"/>
      <c r="J571" s="286"/>
      <c r="K571" s="390"/>
      <c r="L571" s="390"/>
      <c r="M571" s="286"/>
      <c r="N571" s="286"/>
      <c r="O571" s="390"/>
      <c r="P571" s="65"/>
      <c r="Q571" s="287"/>
      <c r="R571" s="287"/>
      <c r="S571" s="285"/>
      <c r="T571" s="65"/>
      <c r="U571" s="285"/>
      <c r="V571" s="287"/>
      <c r="W571" s="285"/>
      <c r="X571" s="287"/>
      <c r="Y571" s="285"/>
      <c r="Z571" s="287"/>
      <c r="AA571" s="285"/>
      <c r="AB571" s="287"/>
      <c r="AC571" s="285"/>
      <c r="AD571" s="287"/>
      <c r="AE571" s="65"/>
    </row>
    <row r="572">
      <c r="A572" s="286"/>
      <c r="B572" s="286"/>
      <c r="C572" s="390"/>
      <c r="D572" s="390"/>
      <c r="E572" s="286"/>
      <c r="F572" s="286"/>
      <c r="G572" s="390"/>
      <c r="H572" s="390"/>
      <c r="I572" s="286"/>
      <c r="J572" s="286"/>
      <c r="K572" s="390"/>
      <c r="L572" s="390"/>
      <c r="M572" s="286"/>
      <c r="N572" s="286"/>
      <c r="O572" s="390"/>
      <c r="P572" s="65"/>
      <c r="Q572" s="287"/>
      <c r="R572" s="287"/>
      <c r="S572" s="285"/>
      <c r="T572" s="65"/>
      <c r="U572" s="285"/>
      <c r="V572" s="287"/>
      <c r="W572" s="285"/>
      <c r="X572" s="287"/>
      <c r="Y572" s="285"/>
      <c r="Z572" s="287"/>
      <c r="AA572" s="285"/>
      <c r="AB572" s="287"/>
      <c r="AC572" s="285"/>
      <c r="AD572" s="287"/>
      <c r="AE572" s="65"/>
    </row>
    <row r="573">
      <c r="A573" s="286"/>
      <c r="B573" s="286"/>
      <c r="C573" s="390"/>
      <c r="D573" s="390"/>
      <c r="E573" s="286"/>
      <c r="F573" s="286"/>
      <c r="G573" s="390"/>
      <c r="H573" s="390"/>
      <c r="I573" s="286"/>
      <c r="J573" s="286"/>
      <c r="K573" s="390"/>
      <c r="L573" s="390"/>
      <c r="M573" s="286"/>
      <c r="N573" s="286"/>
      <c r="O573" s="390"/>
      <c r="P573" s="65"/>
      <c r="Q573" s="287"/>
      <c r="R573" s="287"/>
      <c r="S573" s="285"/>
      <c r="T573" s="65"/>
      <c r="U573" s="285"/>
      <c r="V573" s="287"/>
      <c r="W573" s="285"/>
      <c r="X573" s="287"/>
      <c r="Y573" s="285"/>
      <c r="Z573" s="287"/>
      <c r="AA573" s="285"/>
      <c r="AB573" s="287"/>
      <c r="AC573" s="285"/>
      <c r="AD573" s="287"/>
      <c r="AE573" s="65"/>
    </row>
    <row r="574">
      <c r="A574" s="286"/>
      <c r="B574" s="286"/>
      <c r="C574" s="390"/>
      <c r="D574" s="390"/>
      <c r="E574" s="286"/>
      <c r="F574" s="286"/>
      <c r="G574" s="390"/>
      <c r="H574" s="390"/>
      <c r="I574" s="286"/>
      <c r="J574" s="286"/>
      <c r="K574" s="390"/>
      <c r="L574" s="390"/>
      <c r="M574" s="286"/>
      <c r="N574" s="286"/>
      <c r="O574" s="390"/>
      <c r="P574" s="65"/>
      <c r="Q574" s="287"/>
      <c r="R574" s="287"/>
      <c r="S574" s="285"/>
      <c r="T574" s="65"/>
      <c r="U574" s="285"/>
      <c r="V574" s="287"/>
      <c r="W574" s="285"/>
      <c r="X574" s="287"/>
      <c r="Y574" s="285"/>
      <c r="Z574" s="287"/>
      <c r="AA574" s="285"/>
      <c r="AB574" s="287"/>
      <c r="AC574" s="285"/>
      <c r="AD574" s="287"/>
      <c r="AE574" s="65"/>
    </row>
    <row r="575">
      <c r="A575" s="286"/>
      <c r="B575" s="286"/>
      <c r="C575" s="390"/>
      <c r="D575" s="390"/>
      <c r="E575" s="286"/>
      <c r="F575" s="286"/>
      <c r="G575" s="390"/>
      <c r="H575" s="390"/>
      <c r="I575" s="286"/>
      <c r="J575" s="286"/>
      <c r="K575" s="390"/>
      <c r="L575" s="390"/>
      <c r="M575" s="286"/>
      <c r="N575" s="286"/>
      <c r="O575" s="390"/>
      <c r="P575" s="65"/>
      <c r="Q575" s="287"/>
      <c r="R575" s="287"/>
      <c r="S575" s="285"/>
      <c r="T575" s="65"/>
      <c r="U575" s="285"/>
      <c r="V575" s="287"/>
      <c r="W575" s="285"/>
      <c r="X575" s="287"/>
      <c r="Y575" s="285"/>
      <c r="Z575" s="287"/>
      <c r="AA575" s="285"/>
      <c r="AB575" s="287"/>
      <c r="AC575" s="285"/>
      <c r="AD575" s="287"/>
      <c r="AE575" s="65"/>
    </row>
    <row r="576">
      <c r="A576" s="286"/>
      <c r="B576" s="286"/>
      <c r="C576" s="390"/>
      <c r="D576" s="390"/>
      <c r="E576" s="286"/>
      <c r="F576" s="286"/>
      <c r="G576" s="390"/>
      <c r="H576" s="390"/>
      <c r="I576" s="286"/>
      <c r="J576" s="286"/>
      <c r="K576" s="390"/>
      <c r="L576" s="390"/>
      <c r="M576" s="286"/>
      <c r="N576" s="286"/>
      <c r="O576" s="390"/>
      <c r="P576" s="65"/>
      <c r="Q576" s="287"/>
      <c r="R576" s="287"/>
      <c r="S576" s="285"/>
      <c r="T576" s="65"/>
      <c r="U576" s="285"/>
      <c r="V576" s="287"/>
      <c r="W576" s="285"/>
      <c r="X576" s="287"/>
      <c r="Y576" s="285"/>
      <c r="Z576" s="287"/>
      <c r="AA576" s="285"/>
      <c r="AB576" s="287"/>
      <c r="AC576" s="285"/>
      <c r="AD576" s="287"/>
      <c r="AE576" s="65"/>
    </row>
    <row r="577">
      <c r="A577" s="286"/>
      <c r="B577" s="286"/>
      <c r="C577" s="390"/>
      <c r="D577" s="390"/>
      <c r="E577" s="286"/>
      <c r="F577" s="286"/>
      <c r="G577" s="390"/>
      <c r="H577" s="390"/>
      <c r="I577" s="286"/>
      <c r="J577" s="286"/>
      <c r="K577" s="390"/>
      <c r="L577" s="390"/>
      <c r="M577" s="286"/>
      <c r="N577" s="286"/>
      <c r="O577" s="390"/>
      <c r="P577" s="65"/>
      <c r="Q577" s="287"/>
      <c r="R577" s="287"/>
      <c r="S577" s="285"/>
      <c r="T577" s="65"/>
      <c r="U577" s="285"/>
      <c r="V577" s="287"/>
      <c r="W577" s="285"/>
      <c r="X577" s="287"/>
      <c r="Y577" s="285"/>
      <c r="Z577" s="287"/>
      <c r="AA577" s="285"/>
      <c r="AB577" s="287"/>
      <c r="AC577" s="285"/>
      <c r="AD577" s="287"/>
      <c r="AE577" s="65"/>
    </row>
    <row r="578">
      <c r="A578" s="286"/>
      <c r="B578" s="286"/>
      <c r="C578" s="390"/>
      <c r="D578" s="390"/>
      <c r="E578" s="286"/>
      <c r="F578" s="286"/>
      <c r="G578" s="390"/>
      <c r="H578" s="390"/>
      <c r="I578" s="286"/>
      <c r="J578" s="286"/>
      <c r="K578" s="390"/>
      <c r="L578" s="390"/>
      <c r="M578" s="286"/>
      <c r="N578" s="286"/>
      <c r="O578" s="390"/>
      <c r="P578" s="65"/>
      <c r="Q578" s="287"/>
      <c r="R578" s="287"/>
      <c r="S578" s="285"/>
      <c r="T578" s="65"/>
      <c r="U578" s="285"/>
      <c r="V578" s="287"/>
      <c r="W578" s="285"/>
      <c r="X578" s="287"/>
      <c r="Y578" s="285"/>
      <c r="Z578" s="287"/>
      <c r="AA578" s="285"/>
      <c r="AB578" s="287"/>
      <c r="AC578" s="285"/>
      <c r="AD578" s="287"/>
      <c r="AE578" s="65"/>
    </row>
    <row r="579">
      <c r="A579" s="286"/>
      <c r="B579" s="286"/>
      <c r="C579" s="390"/>
      <c r="D579" s="390"/>
      <c r="E579" s="286"/>
      <c r="F579" s="286"/>
      <c r="G579" s="390"/>
      <c r="H579" s="390"/>
      <c r="I579" s="286"/>
      <c r="J579" s="286"/>
      <c r="K579" s="390"/>
      <c r="L579" s="390"/>
      <c r="M579" s="286"/>
      <c r="N579" s="286"/>
      <c r="O579" s="390"/>
      <c r="P579" s="65"/>
      <c r="Q579" s="287"/>
      <c r="R579" s="287"/>
      <c r="S579" s="285"/>
      <c r="T579" s="65"/>
      <c r="U579" s="285"/>
      <c r="V579" s="287"/>
      <c r="W579" s="285"/>
      <c r="X579" s="287"/>
      <c r="Y579" s="285"/>
      <c r="Z579" s="287"/>
      <c r="AA579" s="285"/>
      <c r="AB579" s="287"/>
      <c r="AC579" s="285"/>
      <c r="AD579" s="287"/>
      <c r="AE579" s="65"/>
    </row>
    <row r="580">
      <c r="A580" s="286"/>
      <c r="B580" s="286"/>
      <c r="C580" s="390"/>
      <c r="D580" s="390"/>
      <c r="E580" s="286"/>
      <c r="F580" s="286"/>
      <c r="G580" s="390"/>
      <c r="H580" s="390"/>
      <c r="I580" s="286"/>
      <c r="J580" s="286"/>
      <c r="K580" s="390"/>
      <c r="L580" s="390"/>
      <c r="M580" s="286"/>
      <c r="N580" s="286"/>
      <c r="O580" s="390"/>
      <c r="P580" s="65"/>
      <c r="Q580" s="287"/>
      <c r="R580" s="287"/>
      <c r="S580" s="285"/>
      <c r="T580" s="65"/>
      <c r="U580" s="285"/>
      <c r="V580" s="287"/>
      <c r="W580" s="285"/>
      <c r="X580" s="287"/>
      <c r="Y580" s="285"/>
      <c r="Z580" s="287"/>
      <c r="AA580" s="285"/>
      <c r="AB580" s="287"/>
      <c r="AC580" s="285"/>
      <c r="AD580" s="287"/>
      <c r="AE580" s="65"/>
    </row>
    <row r="581">
      <c r="A581" s="286"/>
      <c r="B581" s="286"/>
      <c r="C581" s="390"/>
      <c r="D581" s="390"/>
      <c r="E581" s="286"/>
      <c r="F581" s="286"/>
      <c r="G581" s="390"/>
      <c r="H581" s="390"/>
      <c r="I581" s="286"/>
      <c r="J581" s="286"/>
      <c r="K581" s="390"/>
      <c r="L581" s="390"/>
      <c r="M581" s="286"/>
      <c r="N581" s="286"/>
      <c r="O581" s="390"/>
      <c r="P581" s="65"/>
      <c r="Q581" s="287"/>
      <c r="R581" s="287"/>
      <c r="S581" s="285"/>
      <c r="T581" s="65"/>
      <c r="U581" s="285"/>
      <c r="V581" s="287"/>
      <c r="W581" s="285"/>
      <c r="X581" s="287"/>
      <c r="Y581" s="285"/>
      <c r="Z581" s="287"/>
      <c r="AA581" s="285"/>
      <c r="AB581" s="287"/>
      <c r="AC581" s="285"/>
      <c r="AD581" s="287"/>
      <c r="AE581" s="65"/>
    </row>
    <row r="582">
      <c r="A582" s="286"/>
      <c r="B582" s="286"/>
      <c r="C582" s="390"/>
      <c r="D582" s="390"/>
      <c r="E582" s="286"/>
      <c r="F582" s="286"/>
      <c r="G582" s="390"/>
      <c r="H582" s="390"/>
      <c r="I582" s="286"/>
      <c r="J582" s="286"/>
      <c r="K582" s="390"/>
      <c r="L582" s="390"/>
      <c r="M582" s="286"/>
      <c r="N582" s="286"/>
      <c r="O582" s="390"/>
      <c r="P582" s="65"/>
      <c r="Q582" s="287"/>
      <c r="R582" s="287"/>
      <c r="S582" s="285"/>
      <c r="T582" s="65"/>
      <c r="U582" s="285"/>
      <c r="V582" s="287"/>
      <c r="W582" s="285"/>
      <c r="X582" s="287"/>
      <c r="Y582" s="285"/>
      <c r="Z582" s="287"/>
      <c r="AA582" s="285"/>
      <c r="AB582" s="287"/>
      <c r="AC582" s="285"/>
      <c r="AD582" s="287"/>
      <c r="AE582" s="65"/>
    </row>
    <row r="583">
      <c r="A583" s="286"/>
      <c r="B583" s="286"/>
      <c r="C583" s="390"/>
      <c r="D583" s="390"/>
      <c r="E583" s="286"/>
      <c r="F583" s="286"/>
      <c r="G583" s="390"/>
      <c r="H583" s="390"/>
      <c r="I583" s="286"/>
      <c r="J583" s="286"/>
      <c r="K583" s="390"/>
      <c r="L583" s="390"/>
      <c r="M583" s="286"/>
      <c r="N583" s="286"/>
      <c r="O583" s="390"/>
      <c r="P583" s="65"/>
      <c r="Q583" s="287"/>
      <c r="R583" s="287"/>
      <c r="S583" s="285"/>
      <c r="T583" s="65"/>
      <c r="U583" s="285"/>
      <c r="V583" s="287"/>
      <c r="W583" s="285"/>
      <c r="X583" s="287"/>
      <c r="Y583" s="285"/>
      <c r="Z583" s="287"/>
      <c r="AA583" s="285"/>
      <c r="AB583" s="287"/>
      <c r="AC583" s="285"/>
      <c r="AD583" s="287"/>
      <c r="AE583" s="65"/>
    </row>
    <row r="584">
      <c r="A584" s="286"/>
      <c r="B584" s="286"/>
      <c r="C584" s="390"/>
      <c r="D584" s="390"/>
      <c r="E584" s="286"/>
      <c r="F584" s="286"/>
      <c r="G584" s="390"/>
      <c r="H584" s="390"/>
      <c r="I584" s="286"/>
      <c r="J584" s="286"/>
      <c r="K584" s="390"/>
      <c r="L584" s="390"/>
      <c r="M584" s="286"/>
      <c r="N584" s="286"/>
      <c r="O584" s="390"/>
      <c r="P584" s="65"/>
      <c r="Q584" s="287"/>
      <c r="R584" s="287"/>
      <c r="S584" s="285"/>
      <c r="T584" s="65"/>
      <c r="U584" s="285"/>
      <c r="V584" s="287"/>
      <c r="W584" s="285"/>
      <c r="X584" s="287"/>
      <c r="Y584" s="285"/>
      <c r="Z584" s="287"/>
      <c r="AA584" s="285"/>
      <c r="AB584" s="287"/>
      <c r="AC584" s="285"/>
      <c r="AD584" s="287"/>
      <c r="AE584" s="65"/>
    </row>
    <row r="585">
      <c r="A585" s="286"/>
      <c r="B585" s="286"/>
      <c r="C585" s="390"/>
      <c r="D585" s="390"/>
      <c r="E585" s="286"/>
      <c r="F585" s="286"/>
      <c r="G585" s="390"/>
      <c r="H585" s="390"/>
      <c r="I585" s="286"/>
      <c r="J585" s="286"/>
      <c r="K585" s="390"/>
      <c r="L585" s="390"/>
      <c r="M585" s="286"/>
      <c r="N585" s="286"/>
      <c r="O585" s="390"/>
      <c r="P585" s="65"/>
      <c r="Q585" s="287"/>
      <c r="R585" s="287"/>
      <c r="S585" s="285"/>
      <c r="T585" s="65"/>
      <c r="U585" s="285"/>
      <c r="V585" s="287"/>
      <c r="W585" s="285"/>
      <c r="X585" s="287"/>
      <c r="Y585" s="285"/>
      <c r="Z585" s="287"/>
      <c r="AA585" s="285"/>
      <c r="AB585" s="287"/>
      <c r="AC585" s="285"/>
      <c r="AD585" s="287"/>
      <c r="AE585" s="65"/>
    </row>
    <row r="586">
      <c r="A586" s="286"/>
      <c r="B586" s="286"/>
      <c r="C586" s="390"/>
      <c r="D586" s="390"/>
      <c r="E586" s="286"/>
      <c r="F586" s="286"/>
      <c r="G586" s="390"/>
      <c r="H586" s="390"/>
      <c r="I586" s="286"/>
      <c r="J586" s="286"/>
      <c r="K586" s="390"/>
      <c r="L586" s="390"/>
      <c r="M586" s="286"/>
      <c r="N586" s="286"/>
      <c r="O586" s="390"/>
      <c r="P586" s="65"/>
      <c r="Q586" s="287"/>
      <c r="R586" s="287"/>
      <c r="S586" s="285"/>
      <c r="T586" s="65"/>
      <c r="U586" s="285"/>
      <c r="V586" s="287"/>
      <c r="W586" s="285"/>
      <c r="X586" s="287"/>
      <c r="Y586" s="285"/>
      <c r="Z586" s="287"/>
      <c r="AA586" s="285"/>
      <c r="AB586" s="287"/>
      <c r="AC586" s="285"/>
      <c r="AD586" s="287"/>
      <c r="AE586" s="65"/>
    </row>
    <row r="587">
      <c r="A587" s="286"/>
      <c r="B587" s="286"/>
      <c r="C587" s="390"/>
      <c r="D587" s="390"/>
      <c r="E587" s="286"/>
      <c r="F587" s="286"/>
      <c r="G587" s="390"/>
      <c r="H587" s="390"/>
      <c r="I587" s="286"/>
      <c r="J587" s="286"/>
      <c r="K587" s="390"/>
      <c r="L587" s="390"/>
      <c r="M587" s="286"/>
      <c r="N587" s="286"/>
      <c r="O587" s="390"/>
      <c r="P587" s="65"/>
      <c r="Q587" s="287"/>
      <c r="R587" s="287"/>
      <c r="S587" s="285"/>
      <c r="T587" s="65"/>
      <c r="U587" s="285"/>
      <c r="V587" s="287"/>
      <c r="W587" s="285"/>
      <c r="X587" s="287"/>
      <c r="Y587" s="285"/>
      <c r="Z587" s="287"/>
      <c r="AA587" s="285"/>
      <c r="AB587" s="287"/>
      <c r="AC587" s="285"/>
      <c r="AD587" s="287"/>
      <c r="AE587" s="65"/>
    </row>
    <row r="588">
      <c r="A588" s="286"/>
      <c r="B588" s="286"/>
      <c r="C588" s="390"/>
      <c r="D588" s="390"/>
      <c r="E588" s="286"/>
      <c r="F588" s="286"/>
      <c r="G588" s="390"/>
      <c r="H588" s="390"/>
      <c r="I588" s="286"/>
      <c r="J588" s="286"/>
      <c r="K588" s="390"/>
      <c r="L588" s="390"/>
      <c r="M588" s="286"/>
      <c r="N588" s="286"/>
      <c r="O588" s="390"/>
      <c r="P588" s="65"/>
      <c r="Q588" s="287"/>
      <c r="R588" s="287"/>
      <c r="S588" s="285"/>
      <c r="T588" s="65"/>
      <c r="U588" s="285"/>
      <c r="V588" s="287"/>
      <c r="W588" s="285"/>
      <c r="X588" s="287"/>
      <c r="Y588" s="285"/>
      <c r="Z588" s="287"/>
      <c r="AA588" s="285"/>
      <c r="AB588" s="287"/>
      <c r="AC588" s="285"/>
      <c r="AD588" s="287"/>
      <c r="AE588" s="65"/>
    </row>
    <row r="589">
      <c r="A589" s="286"/>
      <c r="B589" s="286"/>
      <c r="C589" s="390"/>
      <c r="D589" s="390"/>
      <c r="E589" s="286"/>
      <c r="F589" s="286"/>
      <c r="G589" s="390"/>
      <c r="H589" s="390"/>
      <c r="I589" s="286"/>
      <c r="J589" s="286"/>
      <c r="K589" s="390"/>
      <c r="L589" s="390"/>
      <c r="M589" s="286"/>
      <c r="N589" s="286"/>
      <c r="O589" s="390"/>
      <c r="P589" s="65"/>
      <c r="Q589" s="287"/>
      <c r="R589" s="287"/>
      <c r="S589" s="285"/>
      <c r="T589" s="65"/>
      <c r="U589" s="285"/>
      <c r="V589" s="287"/>
      <c r="W589" s="285"/>
      <c r="X589" s="287"/>
      <c r="Y589" s="285"/>
      <c r="Z589" s="287"/>
      <c r="AA589" s="285"/>
      <c r="AB589" s="287"/>
      <c r="AC589" s="285"/>
      <c r="AD589" s="287"/>
      <c r="AE589" s="65"/>
    </row>
    <row r="590">
      <c r="A590" s="286"/>
      <c r="B590" s="286"/>
      <c r="C590" s="390"/>
      <c r="D590" s="390"/>
      <c r="E590" s="286"/>
      <c r="F590" s="286"/>
      <c r="G590" s="390"/>
      <c r="H590" s="390"/>
      <c r="I590" s="286"/>
      <c r="J590" s="286"/>
      <c r="K590" s="390"/>
      <c r="L590" s="390"/>
      <c r="M590" s="286"/>
      <c r="N590" s="286"/>
      <c r="O590" s="390"/>
      <c r="P590" s="65"/>
      <c r="Q590" s="287"/>
      <c r="R590" s="287"/>
      <c r="S590" s="285"/>
      <c r="T590" s="65"/>
      <c r="U590" s="285"/>
      <c r="V590" s="287"/>
      <c r="W590" s="285"/>
      <c r="X590" s="287"/>
      <c r="Y590" s="285"/>
      <c r="Z590" s="287"/>
      <c r="AA590" s="285"/>
      <c r="AB590" s="287"/>
      <c r="AC590" s="285"/>
      <c r="AD590" s="287"/>
      <c r="AE590" s="65"/>
    </row>
    <row r="591">
      <c r="A591" s="286"/>
      <c r="B591" s="286"/>
      <c r="C591" s="390"/>
      <c r="D591" s="390"/>
      <c r="E591" s="286"/>
      <c r="F591" s="286"/>
      <c r="G591" s="390"/>
      <c r="H591" s="390"/>
      <c r="I591" s="286"/>
      <c r="J591" s="286"/>
      <c r="K591" s="390"/>
      <c r="L591" s="390"/>
      <c r="M591" s="286"/>
      <c r="N591" s="286"/>
      <c r="O591" s="390"/>
      <c r="P591" s="65"/>
      <c r="Q591" s="287"/>
      <c r="R591" s="287"/>
      <c r="S591" s="285"/>
      <c r="T591" s="65"/>
      <c r="U591" s="285"/>
      <c r="V591" s="287"/>
      <c r="W591" s="285"/>
      <c r="X591" s="287"/>
      <c r="Y591" s="285"/>
      <c r="Z591" s="287"/>
      <c r="AA591" s="285"/>
      <c r="AB591" s="287"/>
      <c r="AC591" s="285"/>
      <c r="AD591" s="287"/>
      <c r="AE591" s="65"/>
    </row>
    <row r="592">
      <c r="A592" s="286"/>
      <c r="B592" s="286"/>
      <c r="C592" s="390"/>
      <c r="D592" s="390"/>
      <c r="E592" s="286"/>
      <c r="F592" s="286"/>
      <c r="G592" s="390"/>
      <c r="H592" s="390"/>
      <c r="I592" s="286"/>
      <c r="J592" s="286"/>
      <c r="K592" s="390"/>
      <c r="L592" s="390"/>
      <c r="M592" s="286"/>
      <c r="N592" s="286"/>
      <c r="O592" s="390"/>
      <c r="P592" s="65"/>
      <c r="Q592" s="287"/>
      <c r="R592" s="287"/>
      <c r="S592" s="285"/>
      <c r="T592" s="65"/>
      <c r="U592" s="285"/>
      <c r="V592" s="287"/>
      <c r="W592" s="285"/>
      <c r="X592" s="287"/>
      <c r="Y592" s="285"/>
      <c r="Z592" s="287"/>
      <c r="AA592" s="285"/>
      <c r="AB592" s="287"/>
      <c r="AC592" s="285"/>
      <c r="AD592" s="287"/>
      <c r="AE592" s="65"/>
    </row>
    <row r="593">
      <c r="A593" s="286"/>
      <c r="B593" s="286"/>
      <c r="C593" s="390"/>
      <c r="D593" s="390"/>
      <c r="E593" s="286"/>
      <c r="F593" s="286"/>
      <c r="G593" s="390"/>
      <c r="H593" s="390"/>
      <c r="I593" s="286"/>
      <c r="J593" s="286"/>
      <c r="K593" s="390"/>
      <c r="L593" s="390"/>
      <c r="M593" s="286"/>
      <c r="N593" s="286"/>
      <c r="O593" s="390"/>
      <c r="P593" s="65"/>
      <c r="Q593" s="287"/>
      <c r="R593" s="287"/>
      <c r="S593" s="285"/>
      <c r="T593" s="65"/>
      <c r="U593" s="285"/>
      <c r="V593" s="287"/>
      <c r="W593" s="285"/>
      <c r="X593" s="287"/>
      <c r="Y593" s="285"/>
      <c r="Z593" s="287"/>
      <c r="AA593" s="285"/>
      <c r="AB593" s="287"/>
      <c r="AC593" s="285"/>
      <c r="AD593" s="287"/>
      <c r="AE593" s="65"/>
    </row>
    <row r="594">
      <c r="A594" s="286"/>
      <c r="B594" s="286"/>
      <c r="C594" s="390"/>
      <c r="D594" s="390"/>
      <c r="E594" s="286"/>
      <c r="F594" s="286"/>
      <c r="G594" s="390"/>
      <c r="H594" s="390"/>
      <c r="I594" s="286"/>
      <c r="J594" s="286"/>
      <c r="K594" s="390"/>
      <c r="L594" s="390"/>
      <c r="M594" s="286"/>
      <c r="N594" s="286"/>
      <c r="O594" s="390"/>
      <c r="P594" s="65"/>
      <c r="Q594" s="287"/>
      <c r="R594" s="287"/>
      <c r="S594" s="285"/>
      <c r="T594" s="65"/>
      <c r="U594" s="285"/>
      <c r="V594" s="287"/>
      <c r="W594" s="285"/>
      <c r="X594" s="287"/>
      <c r="Y594" s="285"/>
      <c r="Z594" s="287"/>
      <c r="AA594" s="285"/>
      <c r="AB594" s="287"/>
      <c r="AC594" s="285"/>
      <c r="AD594" s="287"/>
      <c r="AE594" s="65"/>
    </row>
    <row r="595">
      <c r="A595" s="286"/>
      <c r="B595" s="286"/>
      <c r="C595" s="390"/>
      <c r="D595" s="390"/>
      <c r="E595" s="286"/>
      <c r="F595" s="286"/>
      <c r="G595" s="390"/>
      <c r="H595" s="390"/>
      <c r="I595" s="286"/>
      <c r="J595" s="286"/>
      <c r="K595" s="390"/>
      <c r="L595" s="390"/>
      <c r="M595" s="286"/>
      <c r="N595" s="286"/>
      <c r="O595" s="390"/>
      <c r="P595" s="65"/>
      <c r="Q595" s="287"/>
      <c r="R595" s="287"/>
      <c r="S595" s="285"/>
      <c r="T595" s="65"/>
      <c r="U595" s="285"/>
      <c r="V595" s="287"/>
      <c r="W595" s="285"/>
      <c r="X595" s="287"/>
      <c r="Y595" s="285"/>
      <c r="Z595" s="287"/>
      <c r="AA595" s="285"/>
      <c r="AB595" s="287"/>
      <c r="AC595" s="285"/>
      <c r="AD595" s="287"/>
      <c r="AE595" s="65"/>
    </row>
    <row r="596">
      <c r="A596" s="286"/>
      <c r="B596" s="286"/>
      <c r="C596" s="390"/>
      <c r="D596" s="390"/>
      <c r="E596" s="286"/>
      <c r="F596" s="286"/>
      <c r="G596" s="390"/>
      <c r="H596" s="390"/>
      <c r="I596" s="286"/>
      <c r="J596" s="286"/>
      <c r="K596" s="390"/>
      <c r="L596" s="390"/>
      <c r="M596" s="286"/>
      <c r="N596" s="286"/>
      <c r="O596" s="390"/>
      <c r="P596" s="65"/>
      <c r="Q596" s="287"/>
      <c r="R596" s="287"/>
      <c r="S596" s="285"/>
      <c r="T596" s="65"/>
      <c r="U596" s="285"/>
      <c r="V596" s="287"/>
      <c r="W596" s="285"/>
      <c r="X596" s="287"/>
      <c r="Y596" s="285"/>
      <c r="Z596" s="287"/>
      <c r="AA596" s="285"/>
      <c r="AB596" s="287"/>
      <c r="AC596" s="285"/>
      <c r="AD596" s="287"/>
      <c r="AE596" s="65"/>
    </row>
    <row r="597">
      <c r="A597" s="286"/>
      <c r="B597" s="286"/>
      <c r="C597" s="390"/>
      <c r="D597" s="390"/>
      <c r="E597" s="286"/>
      <c r="F597" s="286"/>
      <c r="G597" s="390"/>
      <c r="H597" s="390"/>
      <c r="I597" s="286"/>
      <c r="J597" s="286"/>
      <c r="K597" s="390"/>
      <c r="L597" s="390"/>
      <c r="M597" s="286"/>
      <c r="N597" s="286"/>
      <c r="O597" s="390"/>
      <c r="P597" s="65"/>
      <c r="Q597" s="287"/>
      <c r="R597" s="287"/>
      <c r="S597" s="285"/>
      <c r="T597" s="65"/>
      <c r="U597" s="285"/>
      <c r="V597" s="287"/>
      <c r="W597" s="285"/>
      <c r="X597" s="287"/>
      <c r="Y597" s="285"/>
      <c r="Z597" s="287"/>
      <c r="AA597" s="285"/>
      <c r="AB597" s="287"/>
      <c r="AC597" s="285"/>
      <c r="AD597" s="287"/>
      <c r="AE597" s="65"/>
    </row>
    <row r="598">
      <c r="A598" s="286"/>
      <c r="B598" s="286"/>
      <c r="C598" s="390"/>
      <c r="D598" s="390"/>
      <c r="E598" s="286"/>
      <c r="F598" s="286"/>
      <c r="G598" s="390"/>
      <c r="H598" s="390"/>
      <c r="I598" s="286"/>
      <c r="J598" s="286"/>
      <c r="K598" s="390"/>
      <c r="L598" s="390"/>
      <c r="M598" s="286"/>
      <c r="N598" s="286"/>
      <c r="O598" s="390"/>
      <c r="P598" s="65"/>
      <c r="Q598" s="287"/>
      <c r="R598" s="287"/>
      <c r="S598" s="285"/>
      <c r="T598" s="65"/>
      <c r="U598" s="285"/>
      <c r="V598" s="287"/>
      <c r="W598" s="285"/>
      <c r="X598" s="287"/>
      <c r="Y598" s="285"/>
      <c r="Z598" s="287"/>
      <c r="AA598" s="285"/>
      <c r="AB598" s="287"/>
      <c r="AC598" s="285"/>
      <c r="AD598" s="287"/>
      <c r="AE598" s="65"/>
    </row>
    <row r="599">
      <c r="A599" s="286"/>
      <c r="B599" s="286"/>
      <c r="C599" s="390"/>
      <c r="D599" s="390"/>
      <c r="E599" s="286"/>
      <c r="F599" s="286"/>
      <c r="G599" s="390"/>
      <c r="H599" s="390"/>
      <c r="I599" s="286"/>
      <c r="J599" s="286"/>
      <c r="K599" s="390"/>
      <c r="L599" s="390"/>
      <c r="M599" s="286"/>
      <c r="N599" s="286"/>
      <c r="O599" s="390"/>
      <c r="P599" s="65"/>
      <c r="Q599" s="287"/>
      <c r="R599" s="287"/>
      <c r="S599" s="285"/>
      <c r="T599" s="65"/>
      <c r="U599" s="285"/>
      <c r="V599" s="287"/>
      <c r="W599" s="285"/>
      <c r="X599" s="287"/>
      <c r="Y599" s="285"/>
      <c r="Z599" s="287"/>
      <c r="AA599" s="285"/>
      <c r="AB599" s="287"/>
      <c r="AC599" s="285"/>
      <c r="AD599" s="287"/>
      <c r="AE599" s="65"/>
    </row>
    <row r="600">
      <c r="A600" s="286"/>
      <c r="B600" s="286"/>
      <c r="C600" s="390"/>
      <c r="D600" s="390"/>
      <c r="E600" s="286"/>
      <c r="F600" s="286"/>
      <c r="G600" s="390"/>
      <c r="H600" s="390"/>
      <c r="I600" s="286"/>
      <c r="J600" s="286"/>
      <c r="K600" s="390"/>
      <c r="L600" s="390"/>
      <c r="M600" s="286"/>
      <c r="N600" s="286"/>
      <c r="O600" s="390"/>
      <c r="P600" s="65"/>
      <c r="Q600" s="287"/>
      <c r="R600" s="287"/>
      <c r="S600" s="285"/>
      <c r="T600" s="65"/>
      <c r="U600" s="285"/>
      <c r="V600" s="287"/>
      <c r="W600" s="285"/>
      <c r="X600" s="287"/>
      <c r="Y600" s="285"/>
      <c r="Z600" s="287"/>
      <c r="AA600" s="285"/>
      <c r="AB600" s="287"/>
      <c r="AC600" s="285"/>
      <c r="AD600" s="287"/>
      <c r="AE600" s="65"/>
    </row>
    <row r="601">
      <c r="A601" s="286"/>
      <c r="B601" s="286"/>
      <c r="C601" s="390"/>
      <c r="D601" s="390"/>
      <c r="E601" s="286"/>
      <c r="F601" s="286"/>
      <c r="G601" s="390"/>
      <c r="H601" s="390"/>
      <c r="I601" s="286"/>
      <c r="J601" s="286"/>
      <c r="K601" s="390"/>
      <c r="L601" s="390"/>
      <c r="M601" s="286"/>
      <c r="N601" s="286"/>
      <c r="O601" s="390"/>
      <c r="P601" s="65"/>
      <c r="Q601" s="287"/>
      <c r="R601" s="287"/>
      <c r="S601" s="285"/>
      <c r="T601" s="65"/>
      <c r="U601" s="285"/>
      <c r="V601" s="287"/>
      <c r="W601" s="285"/>
      <c r="X601" s="287"/>
      <c r="Y601" s="285"/>
      <c r="Z601" s="287"/>
      <c r="AA601" s="285"/>
      <c r="AB601" s="287"/>
      <c r="AC601" s="285"/>
      <c r="AD601" s="287"/>
      <c r="AE601" s="65"/>
    </row>
    <row r="602">
      <c r="A602" s="286"/>
      <c r="B602" s="286"/>
      <c r="C602" s="390"/>
      <c r="D602" s="390"/>
      <c r="E602" s="286"/>
      <c r="F602" s="286"/>
      <c r="G602" s="390"/>
      <c r="H602" s="390"/>
      <c r="I602" s="286"/>
      <c r="J602" s="286"/>
      <c r="K602" s="390"/>
      <c r="L602" s="390"/>
      <c r="M602" s="286"/>
      <c r="N602" s="286"/>
      <c r="O602" s="390"/>
      <c r="P602" s="65"/>
      <c r="Q602" s="287"/>
      <c r="R602" s="287"/>
      <c r="S602" s="285"/>
      <c r="T602" s="65"/>
      <c r="U602" s="285"/>
      <c r="V602" s="287"/>
      <c r="W602" s="285"/>
      <c r="X602" s="287"/>
      <c r="Y602" s="285"/>
      <c r="Z602" s="287"/>
      <c r="AA602" s="285"/>
      <c r="AB602" s="287"/>
      <c r="AC602" s="285"/>
      <c r="AD602" s="287"/>
      <c r="AE602" s="65"/>
    </row>
    <row r="603">
      <c r="A603" s="286"/>
      <c r="B603" s="286"/>
      <c r="C603" s="390"/>
      <c r="D603" s="390"/>
      <c r="E603" s="286"/>
      <c r="F603" s="286"/>
      <c r="G603" s="390"/>
      <c r="H603" s="390"/>
      <c r="I603" s="286"/>
      <c r="J603" s="286"/>
      <c r="K603" s="390"/>
      <c r="L603" s="390"/>
      <c r="M603" s="286"/>
      <c r="N603" s="286"/>
      <c r="O603" s="390"/>
      <c r="P603" s="65"/>
      <c r="Q603" s="287"/>
      <c r="R603" s="287"/>
      <c r="S603" s="285"/>
      <c r="T603" s="65"/>
      <c r="U603" s="285"/>
      <c r="V603" s="287"/>
      <c r="W603" s="285"/>
      <c r="X603" s="287"/>
      <c r="Y603" s="285"/>
      <c r="Z603" s="287"/>
      <c r="AA603" s="285"/>
      <c r="AB603" s="287"/>
      <c r="AC603" s="285"/>
      <c r="AD603" s="287"/>
      <c r="AE603" s="65"/>
    </row>
    <row r="604">
      <c r="A604" s="286"/>
      <c r="B604" s="286"/>
      <c r="C604" s="390"/>
      <c r="D604" s="390"/>
      <c r="E604" s="286"/>
      <c r="F604" s="286"/>
      <c r="G604" s="390"/>
      <c r="H604" s="390"/>
      <c r="I604" s="286"/>
      <c r="J604" s="286"/>
      <c r="K604" s="390"/>
      <c r="L604" s="390"/>
      <c r="M604" s="286"/>
      <c r="N604" s="286"/>
      <c r="O604" s="390"/>
      <c r="P604" s="65"/>
      <c r="Q604" s="287"/>
      <c r="R604" s="287"/>
      <c r="S604" s="285"/>
      <c r="T604" s="65"/>
      <c r="U604" s="285"/>
      <c r="V604" s="287"/>
      <c r="W604" s="285"/>
      <c r="X604" s="287"/>
      <c r="Y604" s="285"/>
      <c r="Z604" s="287"/>
      <c r="AA604" s="285"/>
      <c r="AB604" s="287"/>
      <c r="AC604" s="285"/>
      <c r="AD604" s="287"/>
      <c r="AE604" s="65"/>
    </row>
    <row r="605">
      <c r="A605" s="286"/>
      <c r="B605" s="286"/>
      <c r="C605" s="390"/>
      <c r="D605" s="390"/>
      <c r="E605" s="286"/>
      <c r="F605" s="286"/>
      <c r="G605" s="390"/>
      <c r="H605" s="390"/>
      <c r="I605" s="286"/>
      <c r="J605" s="286"/>
      <c r="K605" s="390"/>
      <c r="L605" s="390"/>
      <c r="M605" s="286"/>
      <c r="N605" s="286"/>
      <c r="O605" s="390"/>
      <c r="P605" s="65"/>
      <c r="Q605" s="287"/>
      <c r="R605" s="287"/>
      <c r="S605" s="285"/>
      <c r="T605" s="65"/>
      <c r="U605" s="285"/>
      <c r="V605" s="287"/>
      <c r="W605" s="285"/>
      <c r="X605" s="287"/>
      <c r="Y605" s="285"/>
      <c r="Z605" s="287"/>
      <c r="AA605" s="285"/>
      <c r="AB605" s="287"/>
      <c r="AC605" s="285"/>
      <c r="AD605" s="287"/>
      <c r="AE605" s="65"/>
    </row>
    <row r="606">
      <c r="A606" s="286"/>
      <c r="B606" s="286"/>
      <c r="C606" s="390"/>
      <c r="D606" s="390"/>
      <c r="E606" s="286"/>
      <c r="F606" s="286"/>
      <c r="G606" s="390"/>
      <c r="H606" s="390"/>
      <c r="I606" s="286"/>
      <c r="J606" s="286"/>
      <c r="K606" s="390"/>
      <c r="L606" s="390"/>
      <c r="M606" s="286"/>
      <c r="N606" s="286"/>
      <c r="O606" s="390"/>
      <c r="P606" s="65"/>
      <c r="Q606" s="287"/>
      <c r="R606" s="287"/>
      <c r="S606" s="285"/>
      <c r="T606" s="65"/>
      <c r="U606" s="285"/>
      <c r="V606" s="287"/>
      <c r="W606" s="285"/>
      <c r="X606" s="287"/>
      <c r="Y606" s="285"/>
      <c r="Z606" s="287"/>
      <c r="AA606" s="285"/>
      <c r="AB606" s="287"/>
      <c r="AC606" s="285"/>
      <c r="AD606" s="287"/>
      <c r="AE606" s="65"/>
    </row>
    <row r="607">
      <c r="A607" s="286"/>
      <c r="B607" s="286"/>
      <c r="C607" s="390"/>
      <c r="D607" s="390"/>
      <c r="E607" s="286"/>
      <c r="F607" s="286"/>
      <c r="G607" s="390"/>
      <c r="H607" s="390"/>
      <c r="I607" s="286"/>
      <c r="J607" s="286"/>
      <c r="K607" s="390"/>
      <c r="L607" s="390"/>
      <c r="M607" s="286"/>
      <c r="N607" s="286"/>
      <c r="O607" s="390"/>
      <c r="P607" s="65"/>
      <c r="Q607" s="287"/>
      <c r="R607" s="287"/>
      <c r="S607" s="285"/>
      <c r="T607" s="65"/>
      <c r="U607" s="285"/>
      <c r="V607" s="287"/>
      <c r="W607" s="285"/>
      <c r="X607" s="287"/>
      <c r="Y607" s="285"/>
      <c r="Z607" s="287"/>
      <c r="AA607" s="285"/>
      <c r="AB607" s="287"/>
      <c r="AC607" s="285"/>
      <c r="AD607" s="287"/>
      <c r="AE607" s="65"/>
    </row>
    <row r="608">
      <c r="A608" s="286"/>
      <c r="B608" s="286"/>
      <c r="C608" s="390"/>
      <c r="D608" s="390"/>
      <c r="E608" s="286"/>
      <c r="F608" s="286"/>
      <c r="G608" s="390"/>
      <c r="H608" s="390"/>
      <c r="I608" s="286"/>
      <c r="J608" s="286"/>
      <c r="K608" s="390"/>
      <c r="L608" s="390"/>
      <c r="M608" s="286"/>
      <c r="N608" s="286"/>
      <c r="O608" s="390"/>
      <c r="P608" s="65"/>
      <c r="Q608" s="287"/>
      <c r="R608" s="287"/>
      <c r="S608" s="285"/>
      <c r="T608" s="65"/>
      <c r="U608" s="285"/>
      <c r="V608" s="287"/>
      <c r="W608" s="285"/>
      <c r="X608" s="287"/>
      <c r="Y608" s="285"/>
      <c r="Z608" s="287"/>
      <c r="AA608" s="285"/>
      <c r="AB608" s="287"/>
      <c r="AC608" s="285"/>
      <c r="AD608" s="287"/>
      <c r="AE608" s="65"/>
    </row>
    <row r="609">
      <c r="A609" s="286"/>
      <c r="B609" s="286"/>
      <c r="C609" s="390"/>
      <c r="D609" s="390"/>
      <c r="E609" s="286"/>
      <c r="F609" s="286"/>
      <c r="G609" s="390"/>
      <c r="H609" s="390"/>
      <c r="I609" s="286"/>
      <c r="J609" s="286"/>
      <c r="K609" s="390"/>
      <c r="L609" s="390"/>
      <c r="M609" s="286"/>
      <c r="N609" s="286"/>
      <c r="O609" s="390"/>
      <c r="P609" s="65"/>
      <c r="Q609" s="287"/>
      <c r="R609" s="287"/>
      <c r="S609" s="285"/>
      <c r="T609" s="65"/>
      <c r="U609" s="285"/>
      <c r="V609" s="287"/>
      <c r="W609" s="285"/>
      <c r="X609" s="287"/>
      <c r="Y609" s="285"/>
      <c r="Z609" s="287"/>
      <c r="AA609" s="285"/>
      <c r="AB609" s="287"/>
      <c r="AC609" s="285"/>
      <c r="AD609" s="287"/>
      <c r="AE609" s="65"/>
    </row>
    <row r="610">
      <c r="A610" s="286"/>
      <c r="B610" s="286"/>
      <c r="C610" s="390"/>
      <c r="D610" s="390"/>
      <c r="E610" s="286"/>
      <c r="F610" s="286"/>
      <c r="G610" s="390"/>
      <c r="H610" s="390"/>
      <c r="I610" s="286"/>
      <c r="J610" s="286"/>
      <c r="K610" s="390"/>
      <c r="L610" s="390"/>
      <c r="M610" s="286"/>
      <c r="N610" s="286"/>
      <c r="O610" s="390"/>
      <c r="P610" s="65"/>
      <c r="Q610" s="287"/>
      <c r="R610" s="287"/>
      <c r="S610" s="285"/>
      <c r="T610" s="65"/>
      <c r="U610" s="285"/>
      <c r="V610" s="287"/>
      <c r="W610" s="285"/>
      <c r="X610" s="287"/>
      <c r="Y610" s="285"/>
      <c r="Z610" s="287"/>
      <c r="AA610" s="285"/>
      <c r="AB610" s="287"/>
      <c r="AC610" s="285"/>
      <c r="AD610" s="287"/>
      <c r="AE610" s="65"/>
    </row>
    <row r="611">
      <c r="A611" s="286"/>
      <c r="B611" s="286"/>
      <c r="C611" s="390"/>
      <c r="D611" s="390"/>
      <c r="E611" s="286"/>
      <c r="F611" s="286"/>
      <c r="G611" s="390"/>
      <c r="H611" s="390"/>
      <c r="I611" s="286"/>
      <c r="J611" s="286"/>
      <c r="K611" s="390"/>
      <c r="L611" s="390"/>
      <c r="M611" s="286"/>
      <c r="N611" s="286"/>
      <c r="O611" s="390"/>
      <c r="P611" s="65"/>
      <c r="Q611" s="287"/>
      <c r="R611" s="287"/>
      <c r="S611" s="285"/>
      <c r="T611" s="65"/>
      <c r="U611" s="285"/>
      <c r="V611" s="287"/>
      <c r="W611" s="285"/>
      <c r="X611" s="287"/>
      <c r="Y611" s="285"/>
      <c r="Z611" s="287"/>
      <c r="AA611" s="285"/>
      <c r="AB611" s="287"/>
      <c r="AC611" s="285"/>
      <c r="AD611" s="287"/>
      <c r="AE611" s="65"/>
    </row>
    <row r="612">
      <c r="A612" s="286"/>
      <c r="B612" s="286"/>
      <c r="C612" s="390"/>
      <c r="D612" s="390"/>
      <c r="E612" s="286"/>
      <c r="F612" s="286"/>
      <c r="G612" s="390"/>
      <c r="H612" s="390"/>
      <c r="I612" s="286"/>
      <c r="J612" s="286"/>
      <c r="K612" s="390"/>
      <c r="L612" s="390"/>
      <c r="M612" s="286"/>
      <c r="N612" s="286"/>
      <c r="O612" s="390"/>
      <c r="P612" s="65"/>
      <c r="Q612" s="287"/>
      <c r="R612" s="287"/>
      <c r="S612" s="285"/>
      <c r="T612" s="65"/>
      <c r="U612" s="285"/>
      <c r="V612" s="287"/>
      <c r="W612" s="285"/>
      <c r="X612" s="287"/>
      <c r="Y612" s="285"/>
      <c r="Z612" s="287"/>
      <c r="AA612" s="285"/>
      <c r="AB612" s="287"/>
      <c r="AC612" s="285"/>
      <c r="AD612" s="287"/>
      <c r="AE612" s="65"/>
    </row>
    <row r="613">
      <c r="A613" s="286"/>
      <c r="B613" s="286"/>
      <c r="C613" s="390"/>
      <c r="D613" s="390"/>
      <c r="E613" s="286"/>
      <c r="F613" s="286"/>
      <c r="G613" s="390"/>
      <c r="H613" s="390"/>
      <c r="I613" s="286"/>
      <c r="J613" s="286"/>
      <c r="K613" s="390"/>
      <c r="L613" s="390"/>
      <c r="M613" s="286"/>
      <c r="N613" s="286"/>
      <c r="O613" s="390"/>
      <c r="P613" s="65"/>
      <c r="Q613" s="287"/>
      <c r="R613" s="287"/>
      <c r="S613" s="285"/>
      <c r="T613" s="65"/>
      <c r="U613" s="285"/>
      <c r="V613" s="287"/>
      <c r="W613" s="285"/>
      <c r="X613" s="287"/>
      <c r="Y613" s="285"/>
      <c r="Z613" s="287"/>
      <c r="AA613" s="285"/>
      <c r="AB613" s="287"/>
      <c r="AC613" s="285"/>
      <c r="AD613" s="287"/>
      <c r="AE613" s="65"/>
    </row>
    <row r="614">
      <c r="A614" s="286"/>
      <c r="B614" s="286"/>
      <c r="C614" s="390"/>
      <c r="D614" s="390"/>
      <c r="E614" s="286"/>
      <c r="F614" s="286"/>
      <c r="G614" s="390"/>
      <c r="H614" s="390"/>
      <c r="I614" s="286"/>
      <c r="J614" s="286"/>
      <c r="K614" s="390"/>
      <c r="L614" s="390"/>
      <c r="M614" s="286"/>
      <c r="N614" s="286"/>
      <c r="O614" s="390"/>
      <c r="P614" s="65"/>
      <c r="Q614" s="287"/>
      <c r="R614" s="287"/>
      <c r="S614" s="285"/>
      <c r="T614" s="65"/>
      <c r="U614" s="285"/>
      <c r="V614" s="287"/>
      <c r="W614" s="285"/>
      <c r="X614" s="287"/>
      <c r="Y614" s="285"/>
      <c r="Z614" s="287"/>
      <c r="AA614" s="285"/>
      <c r="AB614" s="287"/>
      <c r="AC614" s="285"/>
      <c r="AD614" s="287"/>
      <c r="AE614" s="65"/>
    </row>
    <row r="615">
      <c r="A615" s="286"/>
      <c r="B615" s="286"/>
      <c r="C615" s="390"/>
      <c r="D615" s="390"/>
      <c r="E615" s="286"/>
      <c r="F615" s="286"/>
      <c r="G615" s="390"/>
      <c r="H615" s="390"/>
      <c r="I615" s="286"/>
      <c r="J615" s="286"/>
      <c r="K615" s="390"/>
      <c r="L615" s="390"/>
      <c r="M615" s="286"/>
      <c r="N615" s="286"/>
      <c r="O615" s="390"/>
      <c r="P615" s="65"/>
      <c r="Q615" s="287"/>
      <c r="R615" s="287"/>
      <c r="S615" s="285"/>
      <c r="T615" s="65"/>
      <c r="U615" s="285"/>
      <c r="V615" s="287"/>
      <c r="W615" s="285"/>
      <c r="X615" s="287"/>
      <c r="Y615" s="285"/>
      <c r="Z615" s="287"/>
      <c r="AA615" s="285"/>
      <c r="AB615" s="287"/>
      <c r="AC615" s="285"/>
      <c r="AD615" s="287"/>
      <c r="AE615" s="65"/>
    </row>
    <row r="616">
      <c r="A616" s="286"/>
      <c r="B616" s="286"/>
      <c r="C616" s="390"/>
      <c r="D616" s="390"/>
      <c r="E616" s="286"/>
      <c r="F616" s="286"/>
      <c r="G616" s="390"/>
      <c r="H616" s="390"/>
      <c r="I616" s="286"/>
      <c r="J616" s="286"/>
      <c r="K616" s="390"/>
      <c r="L616" s="390"/>
      <c r="M616" s="286"/>
      <c r="N616" s="286"/>
      <c r="O616" s="390"/>
      <c r="P616" s="65"/>
      <c r="Q616" s="287"/>
      <c r="R616" s="287"/>
      <c r="S616" s="285"/>
      <c r="T616" s="65"/>
      <c r="U616" s="285"/>
      <c r="V616" s="287"/>
      <c r="W616" s="285"/>
      <c r="X616" s="287"/>
      <c r="Y616" s="285"/>
      <c r="Z616" s="287"/>
      <c r="AA616" s="285"/>
      <c r="AB616" s="287"/>
      <c r="AC616" s="285"/>
      <c r="AD616" s="287"/>
      <c r="AE616" s="65"/>
    </row>
    <row r="617">
      <c r="A617" s="286"/>
      <c r="B617" s="286"/>
      <c r="C617" s="390"/>
      <c r="D617" s="390"/>
      <c r="E617" s="286"/>
      <c r="F617" s="286"/>
      <c r="G617" s="390"/>
      <c r="H617" s="390"/>
      <c r="I617" s="286"/>
      <c r="J617" s="286"/>
      <c r="K617" s="390"/>
      <c r="L617" s="390"/>
      <c r="M617" s="286"/>
      <c r="N617" s="286"/>
      <c r="O617" s="390"/>
      <c r="P617" s="65"/>
      <c r="Q617" s="287"/>
      <c r="R617" s="287"/>
      <c r="S617" s="285"/>
      <c r="T617" s="65"/>
      <c r="U617" s="285"/>
      <c r="V617" s="287"/>
      <c r="W617" s="285"/>
      <c r="X617" s="287"/>
      <c r="Y617" s="285"/>
      <c r="Z617" s="287"/>
      <c r="AA617" s="285"/>
      <c r="AB617" s="287"/>
      <c r="AC617" s="285"/>
      <c r="AD617" s="287"/>
      <c r="AE617" s="65"/>
    </row>
    <row r="618">
      <c r="A618" s="286"/>
      <c r="B618" s="286"/>
      <c r="C618" s="390"/>
      <c r="D618" s="390"/>
      <c r="E618" s="286"/>
      <c r="F618" s="286"/>
      <c r="G618" s="390"/>
      <c r="H618" s="390"/>
      <c r="I618" s="286"/>
      <c r="J618" s="286"/>
      <c r="K618" s="390"/>
      <c r="L618" s="390"/>
      <c r="M618" s="286"/>
      <c r="N618" s="286"/>
      <c r="O618" s="390"/>
      <c r="P618" s="65"/>
      <c r="Q618" s="287"/>
      <c r="R618" s="287"/>
      <c r="S618" s="285"/>
      <c r="T618" s="65"/>
      <c r="U618" s="285"/>
      <c r="V618" s="287"/>
      <c r="W618" s="285"/>
      <c r="X618" s="287"/>
      <c r="Y618" s="285"/>
      <c r="Z618" s="287"/>
      <c r="AA618" s="285"/>
      <c r="AB618" s="287"/>
      <c r="AC618" s="285"/>
      <c r="AD618" s="287"/>
      <c r="AE618" s="65"/>
    </row>
    <row r="619">
      <c r="A619" s="286"/>
      <c r="B619" s="286"/>
      <c r="C619" s="390"/>
      <c r="D619" s="390"/>
      <c r="E619" s="286"/>
      <c r="F619" s="286"/>
      <c r="G619" s="390"/>
      <c r="H619" s="390"/>
      <c r="I619" s="286"/>
      <c r="J619" s="286"/>
      <c r="K619" s="390"/>
      <c r="L619" s="390"/>
      <c r="M619" s="286"/>
      <c r="N619" s="286"/>
      <c r="O619" s="390"/>
      <c r="P619" s="65"/>
      <c r="Q619" s="287"/>
      <c r="R619" s="287"/>
      <c r="S619" s="285"/>
      <c r="T619" s="65"/>
      <c r="U619" s="285"/>
      <c r="V619" s="287"/>
      <c r="W619" s="285"/>
      <c r="X619" s="287"/>
      <c r="Y619" s="285"/>
      <c r="Z619" s="287"/>
      <c r="AA619" s="285"/>
      <c r="AB619" s="287"/>
      <c r="AC619" s="285"/>
      <c r="AD619" s="287"/>
      <c r="AE619" s="65"/>
    </row>
    <row r="620">
      <c r="A620" s="286"/>
      <c r="B620" s="286"/>
      <c r="C620" s="390"/>
      <c r="D620" s="390"/>
      <c r="E620" s="286"/>
      <c r="F620" s="286"/>
      <c r="G620" s="390"/>
      <c r="H620" s="390"/>
      <c r="I620" s="286"/>
      <c r="J620" s="286"/>
      <c r="K620" s="390"/>
      <c r="L620" s="390"/>
      <c r="M620" s="286"/>
      <c r="N620" s="286"/>
      <c r="O620" s="390"/>
      <c r="P620" s="65"/>
      <c r="Q620" s="287"/>
      <c r="R620" s="287"/>
      <c r="S620" s="285"/>
      <c r="T620" s="65"/>
      <c r="U620" s="285"/>
      <c r="V620" s="287"/>
      <c r="W620" s="285"/>
      <c r="X620" s="287"/>
      <c r="Y620" s="285"/>
      <c r="Z620" s="287"/>
      <c r="AA620" s="285"/>
      <c r="AB620" s="287"/>
      <c r="AC620" s="285"/>
      <c r="AD620" s="287"/>
      <c r="AE620" s="65"/>
    </row>
    <row r="621">
      <c r="A621" s="286"/>
      <c r="B621" s="286"/>
      <c r="C621" s="390"/>
      <c r="D621" s="390"/>
      <c r="E621" s="286"/>
      <c r="F621" s="286"/>
      <c r="G621" s="390"/>
      <c r="H621" s="390"/>
      <c r="I621" s="286"/>
      <c r="J621" s="286"/>
      <c r="K621" s="390"/>
      <c r="L621" s="390"/>
      <c r="M621" s="286"/>
      <c r="N621" s="286"/>
      <c r="O621" s="390"/>
      <c r="P621" s="65"/>
      <c r="Q621" s="287"/>
      <c r="R621" s="287"/>
      <c r="S621" s="285"/>
      <c r="T621" s="65"/>
      <c r="U621" s="285"/>
      <c r="V621" s="287"/>
      <c r="W621" s="285"/>
      <c r="X621" s="287"/>
      <c r="Y621" s="285"/>
      <c r="Z621" s="287"/>
      <c r="AA621" s="285"/>
      <c r="AB621" s="287"/>
      <c r="AC621" s="285"/>
      <c r="AD621" s="287"/>
      <c r="AE621" s="65"/>
    </row>
    <row r="622">
      <c r="A622" s="286"/>
      <c r="B622" s="286"/>
      <c r="C622" s="390"/>
      <c r="D622" s="390"/>
      <c r="E622" s="286"/>
      <c r="F622" s="286"/>
      <c r="G622" s="390"/>
      <c r="H622" s="390"/>
      <c r="I622" s="286"/>
      <c r="J622" s="286"/>
      <c r="K622" s="390"/>
      <c r="L622" s="390"/>
      <c r="M622" s="286"/>
      <c r="N622" s="286"/>
      <c r="O622" s="390"/>
      <c r="P622" s="65"/>
      <c r="Q622" s="287"/>
      <c r="R622" s="287"/>
      <c r="S622" s="285"/>
      <c r="T622" s="65"/>
      <c r="U622" s="285"/>
      <c r="V622" s="287"/>
      <c r="W622" s="285"/>
      <c r="X622" s="287"/>
      <c r="Y622" s="285"/>
      <c r="Z622" s="287"/>
      <c r="AA622" s="285"/>
      <c r="AB622" s="287"/>
      <c r="AC622" s="285"/>
      <c r="AD622" s="287"/>
      <c r="AE622" s="65"/>
    </row>
    <row r="623">
      <c r="A623" s="286"/>
      <c r="B623" s="286"/>
      <c r="C623" s="390"/>
      <c r="D623" s="390"/>
      <c r="E623" s="286"/>
      <c r="F623" s="286"/>
      <c r="G623" s="390"/>
      <c r="H623" s="390"/>
      <c r="I623" s="286"/>
      <c r="J623" s="286"/>
      <c r="K623" s="390"/>
      <c r="L623" s="390"/>
      <c r="M623" s="286"/>
      <c r="N623" s="286"/>
      <c r="O623" s="390"/>
      <c r="P623" s="65"/>
      <c r="Q623" s="287"/>
      <c r="R623" s="287"/>
      <c r="S623" s="285"/>
      <c r="T623" s="65"/>
      <c r="U623" s="285"/>
      <c r="V623" s="287"/>
      <c r="W623" s="285"/>
      <c r="X623" s="287"/>
      <c r="Y623" s="285"/>
      <c r="Z623" s="287"/>
      <c r="AA623" s="285"/>
      <c r="AB623" s="287"/>
      <c r="AC623" s="285"/>
      <c r="AD623" s="287"/>
      <c r="AE623" s="65"/>
    </row>
    <row r="624">
      <c r="A624" s="286"/>
      <c r="B624" s="286"/>
      <c r="C624" s="390"/>
      <c r="D624" s="390"/>
      <c r="E624" s="286"/>
      <c r="F624" s="286"/>
      <c r="G624" s="390"/>
      <c r="H624" s="390"/>
      <c r="I624" s="286"/>
      <c r="J624" s="286"/>
      <c r="K624" s="390"/>
      <c r="L624" s="390"/>
      <c r="M624" s="286"/>
      <c r="N624" s="286"/>
      <c r="O624" s="390"/>
      <c r="P624" s="65"/>
      <c r="Q624" s="287"/>
      <c r="R624" s="287"/>
      <c r="S624" s="285"/>
      <c r="T624" s="65"/>
      <c r="U624" s="285"/>
      <c r="V624" s="287"/>
      <c r="W624" s="285"/>
      <c r="X624" s="287"/>
      <c r="Y624" s="285"/>
      <c r="Z624" s="287"/>
      <c r="AA624" s="285"/>
      <c r="AB624" s="287"/>
      <c r="AC624" s="285"/>
      <c r="AD624" s="287"/>
      <c r="AE624" s="65"/>
    </row>
    <row r="625">
      <c r="A625" s="286"/>
      <c r="B625" s="286"/>
      <c r="C625" s="390"/>
      <c r="D625" s="390"/>
      <c r="E625" s="286"/>
      <c r="F625" s="286"/>
      <c r="G625" s="390"/>
      <c r="H625" s="390"/>
      <c r="I625" s="286"/>
      <c r="J625" s="286"/>
      <c r="K625" s="390"/>
      <c r="L625" s="390"/>
      <c r="M625" s="286"/>
      <c r="N625" s="286"/>
      <c r="O625" s="390"/>
      <c r="P625" s="65"/>
      <c r="Q625" s="287"/>
      <c r="R625" s="287"/>
      <c r="S625" s="285"/>
      <c r="T625" s="65"/>
      <c r="U625" s="285"/>
      <c r="V625" s="287"/>
      <c r="W625" s="285"/>
      <c r="X625" s="287"/>
      <c r="Y625" s="285"/>
      <c r="Z625" s="287"/>
      <c r="AA625" s="285"/>
      <c r="AB625" s="287"/>
      <c r="AC625" s="285"/>
      <c r="AD625" s="287"/>
      <c r="AE625" s="65"/>
    </row>
    <row r="626">
      <c r="A626" s="286"/>
      <c r="B626" s="286"/>
      <c r="C626" s="390"/>
      <c r="D626" s="390"/>
      <c r="E626" s="286"/>
      <c r="F626" s="286"/>
      <c r="G626" s="390"/>
      <c r="H626" s="390"/>
      <c r="I626" s="286"/>
      <c r="J626" s="286"/>
      <c r="K626" s="390"/>
      <c r="L626" s="390"/>
      <c r="M626" s="286"/>
      <c r="N626" s="286"/>
      <c r="O626" s="390"/>
      <c r="P626" s="65"/>
      <c r="Q626" s="287"/>
      <c r="R626" s="287"/>
      <c r="S626" s="285"/>
      <c r="T626" s="65"/>
      <c r="U626" s="285"/>
      <c r="V626" s="287"/>
      <c r="W626" s="285"/>
      <c r="X626" s="287"/>
      <c r="Y626" s="285"/>
      <c r="Z626" s="287"/>
      <c r="AA626" s="285"/>
      <c r="AB626" s="287"/>
      <c r="AC626" s="285"/>
      <c r="AD626" s="287"/>
      <c r="AE626" s="65"/>
    </row>
    <row r="627">
      <c r="A627" s="286"/>
      <c r="B627" s="286"/>
      <c r="C627" s="390"/>
      <c r="D627" s="390"/>
      <c r="E627" s="286"/>
      <c r="F627" s="286"/>
      <c r="G627" s="390"/>
      <c r="H627" s="390"/>
      <c r="I627" s="286"/>
      <c r="J627" s="286"/>
      <c r="K627" s="390"/>
      <c r="L627" s="390"/>
      <c r="M627" s="286"/>
      <c r="N627" s="286"/>
      <c r="O627" s="390"/>
      <c r="P627" s="65"/>
      <c r="Q627" s="287"/>
      <c r="R627" s="287"/>
      <c r="S627" s="285"/>
      <c r="T627" s="65"/>
      <c r="U627" s="285"/>
      <c r="V627" s="287"/>
      <c r="W627" s="285"/>
      <c r="X627" s="287"/>
      <c r="Y627" s="285"/>
      <c r="Z627" s="287"/>
      <c r="AA627" s="285"/>
      <c r="AB627" s="287"/>
      <c r="AC627" s="285"/>
      <c r="AD627" s="287"/>
      <c r="AE627" s="65"/>
    </row>
    <row r="628">
      <c r="A628" s="286"/>
      <c r="B628" s="286"/>
      <c r="C628" s="390"/>
      <c r="D628" s="390"/>
      <c r="E628" s="286"/>
      <c r="F628" s="286"/>
      <c r="G628" s="390"/>
      <c r="H628" s="390"/>
      <c r="I628" s="286"/>
      <c r="J628" s="286"/>
      <c r="K628" s="390"/>
      <c r="L628" s="390"/>
      <c r="M628" s="286"/>
      <c r="N628" s="286"/>
      <c r="O628" s="390"/>
      <c r="P628" s="65"/>
      <c r="Q628" s="287"/>
      <c r="R628" s="287"/>
      <c r="S628" s="285"/>
      <c r="T628" s="65"/>
      <c r="U628" s="285"/>
      <c r="V628" s="287"/>
      <c r="W628" s="285"/>
      <c r="X628" s="287"/>
      <c r="Y628" s="285"/>
      <c r="Z628" s="287"/>
      <c r="AA628" s="285"/>
      <c r="AB628" s="287"/>
      <c r="AC628" s="285"/>
      <c r="AD628" s="287"/>
      <c r="AE628" s="65"/>
    </row>
    <row r="629">
      <c r="A629" s="286"/>
      <c r="B629" s="286"/>
      <c r="C629" s="390"/>
      <c r="D629" s="390"/>
      <c r="E629" s="286"/>
      <c r="F629" s="286"/>
      <c r="G629" s="390"/>
      <c r="H629" s="390"/>
      <c r="I629" s="286"/>
      <c r="J629" s="286"/>
      <c r="K629" s="390"/>
      <c r="L629" s="390"/>
      <c r="M629" s="286"/>
      <c r="N629" s="286"/>
      <c r="O629" s="390"/>
      <c r="P629" s="65"/>
      <c r="Q629" s="287"/>
      <c r="R629" s="287"/>
      <c r="S629" s="285"/>
      <c r="T629" s="65"/>
      <c r="U629" s="285"/>
      <c r="V629" s="287"/>
      <c r="W629" s="285"/>
      <c r="X629" s="287"/>
      <c r="Y629" s="285"/>
      <c r="Z629" s="287"/>
      <c r="AA629" s="285"/>
      <c r="AB629" s="287"/>
      <c r="AC629" s="285"/>
      <c r="AD629" s="287"/>
      <c r="AE629" s="65"/>
    </row>
    <row r="630">
      <c r="A630" s="286"/>
      <c r="B630" s="286"/>
      <c r="C630" s="390"/>
      <c r="D630" s="390"/>
      <c r="E630" s="286"/>
      <c r="F630" s="286"/>
      <c r="G630" s="390"/>
      <c r="H630" s="390"/>
      <c r="I630" s="286"/>
      <c r="J630" s="286"/>
      <c r="K630" s="390"/>
      <c r="L630" s="390"/>
      <c r="M630" s="286"/>
      <c r="N630" s="286"/>
      <c r="O630" s="390"/>
      <c r="P630" s="65"/>
      <c r="Q630" s="287"/>
      <c r="R630" s="287"/>
      <c r="S630" s="285"/>
      <c r="T630" s="65"/>
      <c r="U630" s="285"/>
      <c r="V630" s="287"/>
      <c r="W630" s="285"/>
      <c r="X630" s="287"/>
      <c r="Y630" s="285"/>
      <c r="Z630" s="287"/>
      <c r="AA630" s="285"/>
      <c r="AB630" s="287"/>
      <c r="AC630" s="285"/>
      <c r="AD630" s="287"/>
      <c r="AE630" s="65"/>
    </row>
    <row r="631">
      <c r="A631" s="286"/>
      <c r="B631" s="286"/>
      <c r="C631" s="390"/>
      <c r="D631" s="390"/>
      <c r="E631" s="286"/>
      <c r="F631" s="286"/>
      <c r="G631" s="390"/>
      <c r="H631" s="390"/>
      <c r="I631" s="286"/>
      <c r="J631" s="286"/>
      <c r="K631" s="390"/>
      <c r="L631" s="390"/>
      <c r="M631" s="286"/>
      <c r="N631" s="286"/>
      <c r="O631" s="390"/>
      <c r="P631" s="65"/>
      <c r="Q631" s="287"/>
      <c r="R631" s="287"/>
      <c r="S631" s="285"/>
      <c r="T631" s="65"/>
      <c r="U631" s="285"/>
      <c r="V631" s="287"/>
      <c r="W631" s="285"/>
      <c r="X631" s="287"/>
      <c r="Y631" s="285"/>
      <c r="Z631" s="287"/>
      <c r="AA631" s="285"/>
      <c r="AB631" s="287"/>
      <c r="AC631" s="285"/>
      <c r="AD631" s="287"/>
      <c r="AE631" s="65"/>
    </row>
    <row r="632">
      <c r="A632" s="286"/>
      <c r="B632" s="286"/>
      <c r="C632" s="390"/>
      <c r="D632" s="390"/>
      <c r="E632" s="286"/>
      <c r="F632" s="286"/>
      <c r="G632" s="390"/>
      <c r="H632" s="390"/>
      <c r="I632" s="286"/>
      <c r="J632" s="286"/>
      <c r="K632" s="390"/>
      <c r="L632" s="390"/>
      <c r="M632" s="286"/>
      <c r="N632" s="286"/>
      <c r="O632" s="390"/>
      <c r="P632" s="65"/>
      <c r="Q632" s="287"/>
      <c r="R632" s="287"/>
      <c r="S632" s="285"/>
      <c r="T632" s="65"/>
      <c r="U632" s="285"/>
      <c r="V632" s="287"/>
      <c r="W632" s="285"/>
      <c r="X632" s="287"/>
      <c r="Y632" s="285"/>
      <c r="Z632" s="287"/>
      <c r="AA632" s="285"/>
      <c r="AB632" s="287"/>
      <c r="AC632" s="285"/>
      <c r="AD632" s="287"/>
      <c r="AE632" s="65"/>
    </row>
    <row r="633">
      <c r="A633" s="286"/>
      <c r="B633" s="286"/>
      <c r="C633" s="390"/>
      <c r="D633" s="390"/>
      <c r="E633" s="286"/>
      <c r="F633" s="286"/>
      <c r="G633" s="390"/>
      <c r="H633" s="390"/>
      <c r="I633" s="286"/>
      <c r="J633" s="286"/>
      <c r="K633" s="390"/>
      <c r="L633" s="390"/>
      <c r="M633" s="286"/>
      <c r="N633" s="286"/>
      <c r="O633" s="390"/>
      <c r="P633" s="65"/>
      <c r="Q633" s="287"/>
      <c r="R633" s="287"/>
      <c r="S633" s="285"/>
      <c r="T633" s="65"/>
      <c r="U633" s="285"/>
      <c r="V633" s="287"/>
      <c r="W633" s="285"/>
      <c r="X633" s="287"/>
      <c r="Y633" s="285"/>
      <c r="Z633" s="287"/>
      <c r="AA633" s="285"/>
      <c r="AB633" s="287"/>
      <c r="AC633" s="285"/>
      <c r="AD633" s="287"/>
      <c r="AE633" s="65"/>
    </row>
    <row r="634">
      <c r="A634" s="286"/>
      <c r="B634" s="286"/>
      <c r="C634" s="390"/>
      <c r="D634" s="390"/>
      <c r="E634" s="286"/>
      <c r="F634" s="286"/>
      <c r="G634" s="390"/>
      <c r="H634" s="390"/>
      <c r="I634" s="286"/>
      <c r="J634" s="286"/>
      <c r="K634" s="390"/>
      <c r="L634" s="390"/>
      <c r="M634" s="286"/>
      <c r="N634" s="286"/>
      <c r="O634" s="390"/>
      <c r="P634" s="65"/>
      <c r="Q634" s="287"/>
      <c r="R634" s="287"/>
      <c r="S634" s="285"/>
      <c r="T634" s="65"/>
      <c r="U634" s="285"/>
      <c r="V634" s="287"/>
      <c r="W634" s="285"/>
      <c r="X634" s="287"/>
      <c r="Y634" s="285"/>
      <c r="Z634" s="287"/>
      <c r="AA634" s="285"/>
      <c r="AB634" s="287"/>
      <c r="AC634" s="285"/>
      <c r="AD634" s="287"/>
      <c r="AE634" s="65"/>
    </row>
    <row r="635">
      <c r="A635" s="286"/>
      <c r="B635" s="286"/>
      <c r="C635" s="390"/>
      <c r="D635" s="390"/>
      <c r="E635" s="286"/>
      <c r="F635" s="286"/>
      <c r="G635" s="390"/>
      <c r="H635" s="390"/>
      <c r="I635" s="286"/>
      <c r="J635" s="286"/>
      <c r="K635" s="390"/>
      <c r="L635" s="390"/>
      <c r="M635" s="286"/>
      <c r="N635" s="286"/>
      <c r="O635" s="390"/>
      <c r="P635" s="65"/>
      <c r="Q635" s="287"/>
      <c r="R635" s="287"/>
      <c r="S635" s="285"/>
      <c r="T635" s="65"/>
      <c r="U635" s="285"/>
      <c r="V635" s="287"/>
      <c r="W635" s="285"/>
      <c r="X635" s="287"/>
      <c r="Y635" s="285"/>
      <c r="Z635" s="287"/>
      <c r="AA635" s="285"/>
      <c r="AB635" s="287"/>
      <c r="AC635" s="285"/>
      <c r="AD635" s="287"/>
      <c r="AE635" s="65"/>
    </row>
    <row r="636">
      <c r="A636" s="286"/>
      <c r="B636" s="286"/>
      <c r="C636" s="390"/>
      <c r="D636" s="390"/>
      <c r="E636" s="286"/>
      <c r="F636" s="286"/>
      <c r="G636" s="390"/>
      <c r="H636" s="390"/>
      <c r="I636" s="286"/>
      <c r="J636" s="286"/>
      <c r="K636" s="390"/>
      <c r="L636" s="390"/>
      <c r="M636" s="286"/>
      <c r="N636" s="286"/>
      <c r="O636" s="390"/>
      <c r="P636" s="65"/>
      <c r="Q636" s="287"/>
      <c r="R636" s="287"/>
      <c r="S636" s="285"/>
      <c r="T636" s="65"/>
      <c r="U636" s="285"/>
      <c r="V636" s="287"/>
      <c r="W636" s="285"/>
      <c r="X636" s="287"/>
      <c r="Y636" s="285"/>
      <c r="Z636" s="287"/>
      <c r="AA636" s="285"/>
      <c r="AB636" s="287"/>
      <c r="AC636" s="285"/>
      <c r="AD636" s="287"/>
      <c r="AE636" s="65"/>
    </row>
    <row r="637">
      <c r="A637" s="286"/>
      <c r="B637" s="286"/>
      <c r="C637" s="390"/>
      <c r="D637" s="390"/>
      <c r="E637" s="286"/>
      <c r="F637" s="286"/>
      <c r="G637" s="390"/>
      <c r="H637" s="390"/>
      <c r="I637" s="286"/>
      <c r="J637" s="286"/>
      <c r="K637" s="390"/>
      <c r="L637" s="390"/>
      <c r="M637" s="286"/>
      <c r="N637" s="286"/>
      <c r="O637" s="390"/>
      <c r="P637" s="65"/>
      <c r="Q637" s="287"/>
      <c r="R637" s="287"/>
      <c r="S637" s="285"/>
      <c r="T637" s="65"/>
      <c r="U637" s="285"/>
      <c r="V637" s="287"/>
      <c r="W637" s="285"/>
      <c r="X637" s="287"/>
      <c r="Y637" s="285"/>
      <c r="Z637" s="287"/>
      <c r="AA637" s="285"/>
      <c r="AB637" s="287"/>
      <c r="AC637" s="285"/>
      <c r="AD637" s="287"/>
      <c r="AE637" s="65"/>
    </row>
    <row r="638">
      <c r="A638" s="286"/>
      <c r="B638" s="286"/>
      <c r="C638" s="390"/>
      <c r="D638" s="390"/>
      <c r="E638" s="286"/>
      <c r="F638" s="286"/>
      <c r="G638" s="390"/>
      <c r="H638" s="390"/>
      <c r="I638" s="286"/>
      <c r="J638" s="286"/>
      <c r="K638" s="390"/>
      <c r="L638" s="390"/>
      <c r="M638" s="286"/>
      <c r="N638" s="286"/>
      <c r="O638" s="390"/>
      <c r="P638" s="65"/>
      <c r="Q638" s="287"/>
      <c r="R638" s="287"/>
      <c r="S638" s="285"/>
      <c r="T638" s="65"/>
      <c r="U638" s="285"/>
      <c r="V638" s="287"/>
      <c r="W638" s="285"/>
      <c r="X638" s="287"/>
      <c r="Y638" s="285"/>
      <c r="Z638" s="287"/>
      <c r="AA638" s="285"/>
      <c r="AB638" s="287"/>
      <c r="AC638" s="285"/>
      <c r="AD638" s="287"/>
      <c r="AE638" s="65"/>
    </row>
    <row r="639">
      <c r="A639" s="286"/>
      <c r="B639" s="286"/>
      <c r="C639" s="390"/>
      <c r="D639" s="390"/>
      <c r="E639" s="286"/>
      <c r="F639" s="286"/>
      <c r="G639" s="390"/>
      <c r="H639" s="390"/>
      <c r="I639" s="286"/>
      <c r="J639" s="286"/>
      <c r="K639" s="390"/>
      <c r="L639" s="390"/>
      <c r="M639" s="286"/>
      <c r="N639" s="286"/>
      <c r="O639" s="390"/>
      <c r="P639" s="65"/>
      <c r="Q639" s="287"/>
      <c r="R639" s="287"/>
      <c r="S639" s="285"/>
      <c r="T639" s="65"/>
      <c r="U639" s="285"/>
      <c r="V639" s="287"/>
      <c r="W639" s="285"/>
      <c r="X639" s="287"/>
      <c r="Y639" s="285"/>
      <c r="Z639" s="287"/>
      <c r="AA639" s="285"/>
      <c r="AB639" s="287"/>
      <c r="AC639" s="285"/>
      <c r="AD639" s="287"/>
      <c r="AE639" s="65"/>
    </row>
    <row r="640">
      <c r="A640" s="286"/>
      <c r="B640" s="286"/>
      <c r="C640" s="390"/>
      <c r="D640" s="390"/>
      <c r="E640" s="286"/>
      <c r="F640" s="286"/>
      <c r="G640" s="390"/>
      <c r="H640" s="390"/>
      <c r="I640" s="286"/>
      <c r="J640" s="286"/>
      <c r="K640" s="390"/>
      <c r="L640" s="390"/>
      <c r="M640" s="286"/>
      <c r="N640" s="286"/>
      <c r="O640" s="390"/>
      <c r="P640" s="65"/>
      <c r="Q640" s="287"/>
      <c r="R640" s="287"/>
      <c r="S640" s="285"/>
      <c r="T640" s="65"/>
      <c r="U640" s="285"/>
      <c r="V640" s="287"/>
      <c r="W640" s="285"/>
      <c r="X640" s="287"/>
      <c r="Y640" s="285"/>
      <c r="Z640" s="287"/>
      <c r="AA640" s="285"/>
      <c r="AB640" s="287"/>
      <c r="AC640" s="285"/>
      <c r="AD640" s="287"/>
      <c r="AE640" s="65"/>
    </row>
    <row r="641">
      <c r="A641" s="286"/>
      <c r="B641" s="286"/>
      <c r="C641" s="390"/>
      <c r="D641" s="390"/>
      <c r="E641" s="286"/>
      <c r="F641" s="286"/>
      <c r="G641" s="390"/>
      <c r="H641" s="390"/>
      <c r="I641" s="286"/>
      <c r="J641" s="286"/>
      <c r="K641" s="390"/>
      <c r="L641" s="390"/>
      <c r="M641" s="286"/>
      <c r="N641" s="286"/>
      <c r="O641" s="390"/>
      <c r="P641" s="65"/>
      <c r="Q641" s="287"/>
      <c r="R641" s="287"/>
      <c r="S641" s="285"/>
      <c r="T641" s="65"/>
      <c r="U641" s="285"/>
      <c r="V641" s="287"/>
      <c r="W641" s="285"/>
      <c r="X641" s="287"/>
      <c r="Y641" s="285"/>
      <c r="Z641" s="287"/>
      <c r="AA641" s="285"/>
      <c r="AB641" s="287"/>
      <c r="AC641" s="285"/>
      <c r="AD641" s="287"/>
      <c r="AE641" s="65"/>
    </row>
    <row r="642">
      <c r="A642" s="286"/>
      <c r="B642" s="286"/>
      <c r="C642" s="390"/>
      <c r="D642" s="390"/>
      <c r="E642" s="286"/>
      <c r="F642" s="286"/>
      <c r="G642" s="390"/>
      <c r="H642" s="390"/>
      <c r="I642" s="286"/>
      <c r="J642" s="286"/>
      <c r="K642" s="390"/>
      <c r="L642" s="390"/>
      <c r="M642" s="286"/>
      <c r="N642" s="286"/>
      <c r="O642" s="390"/>
      <c r="P642" s="65"/>
      <c r="Q642" s="287"/>
      <c r="R642" s="287"/>
      <c r="S642" s="285"/>
      <c r="T642" s="65"/>
      <c r="U642" s="285"/>
      <c r="V642" s="287"/>
      <c r="W642" s="285"/>
      <c r="X642" s="287"/>
      <c r="Y642" s="285"/>
      <c r="Z642" s="287"/>
      <c r="AA642" s="285"/>
      <c r="AB642" s="287"/>
      <c r="AC642" s="285"/>
      <c r="AD642" s="287"/>
      <c r="AE642" s="65"/>
    </row>
    <row r="643">
      <c r="A643" s="286"/>
      <c r="B643" s="286"/>
      <c r="C643" s="390"/>
      <c r="D643" s="390"/>
      <c r="E643" s="286"/>
      <c r="F643" s="286"/>
      <c r="G643" s="390"/>
      <c r="H643" s="390"/>
      <c r="I643" s="286"/>
      <c r="J643" s="286"/>
      <c r="K643" s="390"/>
      <c r="L643" s="390"/>
      <c r="M643" s="286"/>
      <c r="N643" s="286"/>
      <c r="O643" s="390"/>
      <c r="P643" s="65"/>
      <c r="Q643" s="287"/>
      <c r="R643" s="287"/>
      <c r="S643" s="285"/>
      <c r="T643" s="65"/>
      <c r="U643" s="285"/>
      <c r="V643" s="287"/>
      <c r="W643" s="285"/>
      <c r="X643" s="287"/>
      <c r="Y643" s="285"/>
      <c r="Z643" s="287"/>
      <c r="AA643" s="285"/>
      <c r="AB643" s="287"/>
      <c r="AC643" s="285"/>
      <c r="AD643" s="287"/>
      <c r="AE643" s="65"/>
    </row>
    <row r="644">
      <c r="A644" s="286"/>
      <c r="B644" s="286"/>
      <c r="C644" s="390"/>
      <c r="D644" s="390"/>
      <c r="E644" s="286"/>
      <c r="F644" s="286"/>
      <c r="G644" s="390"/>
      <c r="H644" s="390"/>
      <c r="I644" s="286"/>
      <c r="J644" s="286"/>
      <c r="K644" s="390"/>
      <c r="L644" s="390"/>
      <c r="M644" s="286"/>
      <c r="N644" s="286"/>
      <c r="O644" s="390"/>
      <c r="P644" s="65"/>
      <c r="Q644" s="287"/>
      <c r="R644" s="287"/>
      <c r="S644" s="285"/>
      <c r="T644" s="65"/>
      <c r="U644" s="285"/>
      <c r="V644" s="287"/>
      <c r="W644" s="285"/>
      <c r="X644" s="287"/>
      <c r="Y644" s="285"/>
      <c r="Z644" s="287"/>
      <c r="AA644" s="285"/>
      <c r="AB644" s="287"/>
      <c r="AC644" s="285"/>
      <c r="AD644" s="287"/>
      <c r="AE644" s="65"/>
    </row>
    <row r="645">
      <c r="A645" s="286"/>
      <c r="B645" s="286"/>
      <c r="C645" s="390"/>
      <c r="D645" s="390"/>
      <c r="E645" s="286"/>
      <c r="F645" s="286"/>
      <c r="G645" s="390"/>
      <c r="H645" s="390"/>
      <c r="I645" s="286"/>
      <c r="J645" s="286"/>
      <c r="K645" s="390"/>
      <c r="L645" s="390"/>
      <c r="M645" s="286"/>
      <c r="N645" s="286"/>
      <c r="O645" s="390"/>
      <c r="P645" s="65"/>
      <c r="Q645" s="287"/>
      <c r="R645" s="287"/>
      <c r="S645" s="285"/>
      <c r="T645" s="65"/>
      <c r="U645" s="285"/>
      <c r="V645" s="287"/>
      <c r="W645" s="285"/>
      <c r="X645" s="287"/>
      <c r="Y645" s="285"/>
      <c r="Z645" s="287"/>
      <c r="AA645" s="285"/>
      <c r="AB645" s="287"/>
      <c r="AC645" s="285"/>
      <c r="AD645" s="287"/>
      <c r="AE645" s="65"/>
    </row>
    <row r="646">
      <c r="A646" s="286"/>
      <c r="B646" s="286"/>
      <c r="C646" s="390"/>
      <c r="D646" s="390"/>
      <c r="E646" s="286"/>
      <c r="F646" s="286"/>
      <c r="G646" s="390"/>
      <c r="H646" s="390"/>
      <c r="I646" s="286"/>
      <c r="J646" s="286"/>
      <c r="K646" s="390"/>
      <c r="L646" s="390"/>
      <c r="M646" s="286"/>
      <c r="N646" s="286"/>
      <c r="O646" s="390"/>
      <c r="P646" s="65"/>
      <c r="Q646" s="287"/>
      <c r="R646" s="287"/>
      <c r="S646" s="285"/>
      <c r="T646" s="65"/>
      <c r="U646" s="285"/>
      <c r="V646" s="287"/>
      <c r="W646" s="285"/>
      <c r="X646" s="287"/>
      <c r="Y646" s="285"/>
      <c r="Z646" s="287"/>
      <c r="AA646" s="285"/>
      <c r="AB646" s="287"/>
      <c r="AC646" s="285"/>
      <c r="AD646" s="287"/>
      <c r="AE646" s="65"/>
    </row>
    <row r="647">
      <c r="A647" s="286"/>
      <c r="B647" s="286"/>
      <c r="C647" s="390"/>
      <c r="D647" s="390"/>
      <c r="E647" s="286"/>
      <c r="F647" s="286"/>
      <c r="G647" s="390"/>
      <c r="H647" s="390"/>
      <c r="I647" s="286"/>
      <c r="J647" s="286"/>
      <c r="K647" s="390"/>
      <c r="L647" s="390"/>
      <c r="M647" s="286"/>
      <c r="N647" s="286"/>
      <c r="O647" s="390"/>
      <c r="P647" s="65"/>
      <c r="Q647" s="287"/>
      <c r="R647" s="287"/>
      <c r="S647" s="285"/>
      <c r="T647" s="65"/>
      <c r="U647" s="285"/>
      <c r="V647" s="287"/>
      <c r="W647" s="285"/>
      <c r="X647" s="287"/>
      <c r="Y647" s="285"/>
      <c r="Z647" s="287"/>
      <c r="AA647" s="285"/>
      <c r="AB647" s="287"/>
      <c r="AC647" s="285"/>
      <c r="AD647" s="287"/>
      <c r="AE647" s="65"/>
    </row>
    <row r="648">
      <c r="A648" s="286"/>
      <c r="B648" s="286"/>
      <c r="C648" s="390"/>
      <c r="D648" s="390"/>
      <c r="E648" s="286"/>
      <c r="F648" s="286"/>
      <c r="G648" s="390"/>
      <c r="H648" s="390"/>
      <c r="I648" s="286"/>
      <c r="J648" s="286"/>
      <c r="K648" s="390"/>
      <c r="L648" s="390"/>
      <c r="M648" s="286"/>
      <c r="N648" s="286"/>
      <c r="O648" s="390"/>
      <c r="P648" s="65"/>
      <c r="Q648" s="287"/>
      <c r="R648" s="287"/>
      <c r="S648" s="285"/>
      <c r="T648" s="65"/>
      <c r="U648" s="285"/>
      <c r="V648" s="287"/>
      <c r="W648" s="285"/>
      <c r="X648" s="287"/>
      <c r="Y648" s="285"/>
      <c r="Z648" s="287"/>
      <c r="AA648" s="285"/>
      <c r="AB648" s="287"/>
      <c r="AC648" s="285"/>
      <c r="AD648" s="287"/>
      <c r="AE648" s="65"/>
    </row>
    <row r="649">
      <c r="A649" s="286"/>
      <c r="B649" s="286"/>
      <c r="C649" s="390"/>
      <c r="D649" s="390"/>
      <c r="E649" s="286"/>
      <c r="F649" s="286"/>
      <c r="G649" s="390"/>
      <c r="H649" s="390"/>
      <c r="I649" s="286"/>
      <c r="J649" s="286"/>
      <c r="K649" s="390"/>
      <c r="L649" s="390"/>
      <c r="M649" s="286"/>
      <c r="N649" s="286"/>
      <c r="O649" s="390"/>
      <c r="P649" s="65"/>
      <c r="Q649" s="287"/>
      <c r="R649" s="287"/>
      <c r="S649" s="285"/>
      <c r="T649" s="65"/>
      <c r="U649" s="285"/>
      <c r="V649" s="287"/>
      <c r="W649" s="285"/>
      <c r="X649" s="287"/>
      <c r="Y649" s="285"/>
      <c r="Z649" s="287"/>
      <c r="AA649" s="285"/>
      <c r="AB649" s="287"/>
      <c r="AC649" s="285"/>
      <c r="AD649" s="287"/>
      <c r="AE649" s="65"/>
    </row>
    <row r="650">
      <c r="A650" s="286"/>
      <c r="B650" s="286"/>
      <c r="C650" s="390"/>
      <c r="D650" s="390"/>
      <c r="E650" s="286"/>
      <c r="F650" s="286"/>
      <c r="G650" s="390"/>
      <c r="H650" s="390"/>
      <c r="I650" s="286"/>
      <c r="J650" s="286"/>
      <c r="K650" s="390"/>
      <c r="L650" s="390"/>
      <c r="M650" s="286"/>
      <c r="N650" s="286"/>
      <c r="O650" s="390"/>
      <c r="P650" s="65"/>
      <c r="Q650" s="287"/>
      <c r="R650" s="287"/>
      <c r="S650" s="285"/>
      <c r="T650" s="65"/>
      <c r="U650" s="285"/>
      <c r="V650" s="287"/>
      <c r="W650" s="285"/>
      <c r="X650" s="287"/>
      <c r="Y650" s="285"/>
      <c r="Z650" s="287"/>
      <c r="AA650" s="285"/>
      <c r="AB650" s="287"/>
      <c r="AC650" s="285"/>
      <c r="AD650" s="287"/>
      <c r="AE650" s="65"/>
    </row>
    <row r="651">
      <c r="A651" s="286"/>
      <c r="B651" s="286"/>
      <c r="C651" s="390"/>
      <c r="D651" s="390"/>
      <c r="E651" s="286"/>
      <c r="F651" s="286"/>
      <c r="G651" s="390"/>
      <c r="H651" s="390"/>
      <c r="I651" s="286"/>
      <c r="J651" s="286"/>
      <c r="K651" s="390"/>
      <c r="L651" s="390"/>
      <c r="M651" s="286"/>
      <c r="N651" s="286"/>
      <c r="O651" s="390"/>
      <c r="P651" s="65"/>
      <c r="Q651" s="287"/>
      <c r="R651" s="287"/>
      <c r="S651" s="285"/>
      <c r="T651" s="65"/>
      <c r="U651" s="285"/>
      <c r="V651" s="287"/>
      <c r="W651" s="285"/>
      <c r="X651" s="287"/>
      <c r="Y651" s="285"/>
      <c r="Z651" s="287"/>
      <c r="AA651" s="285"/>
      <c r="AB651" s="287"/>
      <c r="AC651" s="285"/>
      <c r="AD651" s="287"/>
      <c r="AE651" s="65"/>
    </row>
    <row r="652">
      <c r="A652" s="286"/>
      <c r="B652" s="286"/>
      <c r="C652" s="390"/>
      <c r="D652" s="390"/>
      <c r="E652" s="286"/>
      <c r="F652" s="286"/>
      <c r="G652" s="390"/>
      <c r="H652" s="390"/>
      <c r="I652" s="286"/>
      <c r="J652" s="286"/>
      <c r="K652" s="390"/>
      <c r="L652" s="390"/>
      <c r="M652" s="286"/>
      <c r="N652" s="286"/>
      <c r="O652" s="390"/>
      <c r="P652" s="65"/>
      <c r="Q652" s="287"/>
      <c r="R652" s="287"/>
      <c r="S652" s="285"/>
      <c r="T652" s="65"/>
      <c r="U652" s="285"/>
      <c r="V652" s="287"/>
      <c r="W652" s="285"/>
      <c r="X652" s="287"/>
      <c r="Y652" s="285"/>
      <c r="Z652" s="287"/>
      <c r="AA652" s="285"/>
      <c r="AB652" s="287"/>
      <c r="AC652" s="285"/>
      <c r="AD652" s="287"/>
      <c r="AE652" s="65"/>
    </row>
    <row r="653">
      <c r="A653" s="286"/>
      <c r="B653" s="286"/>
      <c r="C653" s="390"/>
      <c r="D653" s="390"/>
      <c r="E653" s="286"/>
      <c r="F653" s="286"/>
      <c r="G653" s="390"/>
      <c r="H653" s="390"/>
      <c r="I653" s="286"/>
      <c r="J653" s="286"/>
      <c r="K653" s="390"/>
      <c r="L653" s="390"/>
      <c r="M653" s="286"/>
      <c r="N653" s="286"/>
      <c r="O653" s="390"/>
      <c r="P653" s="65"/>
      <c r="Q653" s="287"/>
      <c r="R653" s="287"/>
      <c r="S653" s="285"/>
      <c r="T653" s="65"/>
      <c r="U653" s="285"/>
      <c r="V653" s="287"/>
      <c r="W653" s="285"/>
      <c r="X653" s="287"/>
      <c r="Y653" s="285"/>
      <c r="Z653" s="287"/>
      <c r="AA653" s="285"/>
      <c r="AB653" s="287"/>
      <c r="AC653" s="285"/>
      <c r="AD653" s="287"/>
      <c r="AE653" s="65"/>
    </row>
    <row r="654">
      <c r="A654" s="286"/>
      <c r="B654" s="286"/>
      <c r="C654" s="390"/>
      <c r="D654" s="390"/>
      <c r="E654" s="286"/>
      <c r="F654" s="286"/>
      <c r="G654" s="390"/>
      <c r="H654" s="390"/>
      <c r="I654" s="286"/>
      <c r="J654" s="286"/>
      <c r="K654" s="390"/>
      <c r="L654" s="390"/>
      <c r="M654" s="286"/>
      <c r="N654" s="286"/>
      <c r="O654" s="390"/>
      <c r="P654" s="65"/>
      <c r="Q654" s="287"/>
      <c r="R654" s="287"/>
      <c r="S654" s="285"/>
      <c r="T654" s="65"/>
      <c r="U654" s="285"/>
      <c r="V654" s="287"/>
      <c r="W654" s="285"/>
      <c r="X654" s="287"/>
      <c r="Y654" s="285"/>
      <c r="Z654" s="287"/>
      <c r="AA654" s="285"/>
      <c r="AB654" s="287"/>
      <c r="AC654" s="285"/>
      <c r="AD654" s="287"/>
      <c r="AE654" s="65"/>
    </row>
    <row r="655">
      <c r="A655" s="286"/>
      <c r="B655" s="286"/>
      <c r="C655" s="390"/>
      <c r="D655" s="390"/>
      <c r="E655" s="286"/>
      <c r="F655" s="286"/>
      <c r="G655" s="390"/>
      <c r="H655" s="390"/>
      <c r="I655" s="286"/>
      <c r="J655" s="286"/>
      <c r="K655" s="390"/>
      <c r="L655" s="390"/>
      <c r="M655" s="286"/>
      <c r="N655" s="286"/>
      <c r="O655" s="390"/>
      <c r="P655" s="65"/>
      <c r="Q655" s="287"/>
      <c r="R655" s="287"/>
      <c r="S655" s="285"/>
      <c r="T655" s="65"/>
      <c r="U655" s="285"/>
      <c r="V655" s="287"/>
      <c r="W655" s="285"/>
      <c r="X655" s="287"/>
      <c r="Y655" s="285"/>
      <c r="Z655" s="287"/>
      <c r="AA655" s="285"/>
      <c r="AB655" s="287"/>
      <c r="AC655" s="285"/>
      <c r="AD655" s="287"/>
      <c r="AE655" s="65"/>
    </row>
    <row r="656">
      <c r="A656" s="286"/>
      <c r="B656" s="286"/>
      <c r="C656" s="390"/>
      <c r="D656" s="390"/>
      <c r="E656" s="286"/>
      <c r="F656" s="286"/>
      <c r="G656" s="390"/>
      <c r="H656" s="390"/>
      <c r="I656" s="286"/>
      <c r="J656" s="286"/>
      <c r="K656" s="390"/>
      <c r="L656" s="390"/>
      <c r="M656" s="286"/>
      <c r="N656" s="286"/>
      <c r="O656" s="390"/>
      <c r="P656" s="65"/>
      <c r="Q656" s="287"/>
      <c r="R656" s="287"/>
      <c r="S656" s="285"/>
      <c r="T656" s="65"/>
      <c r="U656" s="285"/>
      <c r="V656" s="287"/>
      <c r="W656" s="285"/>
      <c r="X656" s="287"/>
      <c r="Y656" s="285"/>
      <c r="Z656" s="287"/>
      <c r="AA656" s="285"/>
      <c r="AB656" s="287"/>
      <c r="AC656" s="285"/>
      <c r="AD656" s="287"/>
      <c r="AE656" s="65"/>
    </row>
    <row r="657">
      <c r="A657" s="286"/>
      <c r="B657" s="286"/>
      <c r="C657" s="390"/>
      <c r="D657" s="390"/>
      <c r="E657" s="286"/>
      <c r="F657" s="286"/>
      <c r="G657" s="390"/>
      <c r="H657" s="390"/>
      <c r="I657" s="286"/>
      <c r="J657" s="286"/>
      <c r="K657" s="390"/>
      <c r="L657" s="390"/>
      <c r="M657" s="286"/>
      <c r="N657" s="286"/>
      <c r="O657" s="390"/>
      <c r="P657" s="65"/>
      <c r="Q657" s="287"/>
      <c r="R657" s="287"/>
      <c r="S657" s="285"/>
      <c r="T657" s="65"/>
      <c r="U657" s="285"/>
      <c r="V657" s="287"/>
      <c r="W657" s="285"/>
      <c r="X657" s="287"/>
      <c r="Y657" s="285"/>
      <c r="Z657" s="287"/>
      <c r="AA657" s="285"/>
      <c r="AB657" s="287"/>
      <c r="AC657" s="285"/>
      <c r="AD657" s="287"/>
      <c r="AE657" s="65"/>
    </row>
    <row r="658">
      <c r="A658" s="286"/>
      <c r="B658" s="286"/>
      <c r="C658" s="390"/>
      <c r="D658" s="390"/>
      <c r="E658" s="286"/>
      <c r="F658" s="286"/>
      <c r="G658" s="390"/>
      <c r="H658" s="390"/>
      <c r="I658" s="286"/>
      <c r="J658" s="286"/>
      <c r="K658" s="390"/>
      <c r="L658" s="390"/>
      <c r="M658" s="286"/>
      <c r="N658" s="286"/>
      <c r="O658" s="390"/>
      <c r="P658" s="65"/>
      <c r="Q658" s="287"/>
      <c r="R658" s="287"/>
      <c r="S658" s="285"/>
      <c r="T658" s="65"/>
      <c r="U658" s="285"/>
      <c r="V658" s="287"/>
      <c r="W658" s="285"/>
      <c r="X658" s="287"/>
      <c r="Y658" s="285"/>
      <c r="Z658" s="287"/>
      <c r="AA658" s="285"/>
      <c r="AB658" s="287"/>
      <c r="AC658" s="285"/>
      <c r="AD658" s="287"/>
      <c r="AE658" s="65"/>
    </row>
    <row r="659">
      <c r="A659" s="286"/>
      <c r="B659" s="286"/>
      <c r="C659" s="390"/>
      <c r="D659" s="390"/>
      <c r="E659" s="286"/>
      <c r="F659" s="286"/>
      <c r="G659" s="390"/>
      <c r="H659" s="390"/>
      <c r="I659" s="286"/>
      <c r="J659" s="286"/>
      <c r="K659" s="390"/>
      <c r="L659" s="390"/>
      <c r="M659" s="286"/>
      <c r="N659" s="286"/>
      <c r="O659" s="390"/>
      <c r="P659" s="65"/>
      <c r="Q659" s="287"/>
      <c r="R659" s="287"/>
      <c r="S659" s="285"/>
      <c r="T659" s="65"/>
      <c r="U659" s="285"/>
      <c r="V659" s="287"/>
      <c r="W659" s="285"/>
      <c r="X659" s="287"/>
      <c r="Y659" s="285"/>
      <c r="Z659" s="287"/>
      <c r="AA659" s="285"/>
      <c r="AB659" s="287"/>
      <c r="AC659" s="285"/>
      <c r="AD659" s="287"/>
      <c r="AE659" s="65"/>
    </row>
    <row r="660">
      <c r="A660" s="286"/>
      <c r="B660" s="286"/>
      <c r="C660" s="390"/>
      <c r="D660" s="390"/>
      <c r="E660" s="286"/>
      <c r="F660" s="286"/>
      <c r="G660" s="390"/>
      <c r="H660" s="390"/>
      <c r="I660" s="286"/>
      <c r="J660" s="286"/>
      <c r="K660" s="390"/>
      <c r="L660" s="390"/>
      <c r="M660" s="286"/>
      <c r="N660" s="286"/>
      <c r="O660" s="390"/>
      <c r="P660" s="65"/>
      <c r="Q660" s="287"/>
      <c r="R660" s="287"/>
      <c r="S660" s="285"/>
      <c r="T660" s="65"/>
      <c r="U660" s="285"/>
      <c r="V660" s="287"/>
      <c r="W660" s="285"/>
      <c r="X660" s="287"/>
      <c r="Y660" s="285"/>
      <c r="Z660" s="287"/>
      <c r="AA660" s="285"/>
      <c r="AB660" s="287"/>
      <c r="AC660" s="285"/>
      <c r="AD660" s="287"/>
      <c r="AE660" s="65"/>
    </row>
    <row r="661">
      <c r="A661" s="286"/>
      <c r="B661" s="286"/>
      <c r="C661" s="390"/>
      <c r="D661" s="390"/>
      <c r="E661" s="286"/>
      <c r="F661" s="286"/>
      <c r="G661" s="390"/>
      <c r="H661" s="390"/>
      <c r="I661" s="286"/>
      <c r="J661" s="286"/>
      <c r="K661" s="390"/>
      <c r="L661" s="390"/>
      <c r="M661" s="286"/>
      <c r="N661" s="286"/>
      <c r="O661" s="390"/>
      <c r="P661" s="65"/>
      <c r="Q661" s="287"/>
      <c r="R661" s="287"/>
      <c r="S661" s="285"/>
      <c r="T661" s="65"/>
      <c r="U661" s="285"/>
      <c r="V661" s="287"/>
      <c r="W661" s="285"/>
      <c r="X661" s="287"/>
      <c r="Y661" s="285"/>
      <c r="Z661" s="287"/>
      <c r="AA661" s="285"/>
      <c r="AB661" s="287"/>
      <c r="AC661" s="285"/>
      <c r="AD661" s="287"/>
      <c r="AE661" s="65"/>
    </row>
    <row r="662">
      <c r="A662" s="286"/>
      <c r="B662" s="286"/>
      <c r="C662" s="390"/>
      <c r="D662" s="390"/>
      <c r="E662" s="286"/>
      <c r="F662" s="286"/>
      <c r="G662" s="390"/>
      <c r="H662" s="390"/>
      <c r="I662" s="286"/>
      <c r="J662" s="286"/>
      <c r="K662" s="390"/>
      <c r="L662" s="390"/>
      <c r="M662" s="286"/>
      <c r="N662" s="286"/>
      <c r="O662" s="390"/>
      <c r="P662" s="65"/>
      <c r="Q662" s="287"/>
      <c r="R662" s="287"/>
      <c r="S662" s="285"/>
      <c r="T662" s="65"/>
      <c r="U662" s="285"/>
      <c r="V662" s="287"/>
      <c r="W662" s="285"/>
      <c r="X662" s="287"/>
      <c r="Y662" s="285"/>
      <c r="Z662" s="287"/>
      <c r="AA662" s="285"/>
      <c r="AB662" s="287"/>
      <c r="AC662" s="285"/>
      <c r="AD662" s="287"/>
      <c r="AE662" s="65"/>
    </row>
    <row r="663">
      <c r="A663" s="286"/>
      <c r="B663" s="286"/>
      <c r="C663" s="390"/>
      <c r="D663" s="390"/>
      <c r="E663" s="286"/>
      <c r="F663" s="286"/>
      <c r="G663" s="390"/>
      <c r="H663" s="390"/>
      <c r="I663" s="286"/>
      <c r="J663" s="286"/>
      <c r="K663" s="390"/>
      <c r="L663" s="390"/>
      <c r="M663" s="286"/>
      <c r="N663" s="286"/>
      <c r="O663" s="390"/>
      <c r="P663" s="65"/>
      <c r="Q663" s="287"/>
      <c r="R663" s="287"/>
      <c r="S663" s="285"/>
      <c r="T663" s="65"/>
      <c r="U663" s="285"/>
      <c r="V663" s="287"/>
      <c r="W663" s="285"/>
      <c r="X663" s="287"/>
      <c r="Y663" s="285"/>
      <c r="Z663" s="287"/>
      <c r="AA663" s="285"/>
      <c r="AB663" s="287"/>
      <c r="AC663" s="285"/>
      <c r="AD663" s="287"/>
      <c r="AE663" s="65"/>
    </row>
    <row r="664">
      <c r="A664" s="286"/>
      <c r="B664" s="286"/>
      <c r="C664" s="390"/>
      <c r="D664" s="390"/>
      <c r="E664" s="286"/>
      <c r="F664" s="286"/>
      <c r="G664" s="390"/>
      <c r="H664" s="390"/>
      <c r="I664" s="286"/>
      <c r="J664" s="286"/>
      <c r="K664" s="390"/>
      <c r="L664" s="390"/>
      <c r="M664" s="286"/>
      <c r="N664" s="286"/>
      <c r="O664" s="390"/>
      <c r="P664" s="65"/>
      <c r="Q664" s="287"/>
      <c r="R664" s="287"/>
      <c r="S664" s="285"/>
      <c r="T664" s="65"/>
      <c r="U664" s="285"/>
      <c r="V664" s="287"/>
      <c r="W664" s="285"/>
      <c r="X664" s="287"/>
      <c r="Y664" s="285"/>
      <c r="Z664" s="287"/>
      <c r="AA664" s="285"/>
      <c r="AB664" s="287"/>
      <c r="AC664" s="285"/>
      <c r="AD664" s="287"/>
      <c r="AE664" s="65"/>
    </row>
    <row r="665">
      <c r="A665" s="286"/>
      <c r="B665" s="286"/>
      <c r="C665" s="390"/>
      <c r="D665" s="390"/>
      <c r="E665" s="286"/>
      <c r="F665" s="286"/>
      <c r="G665" s="390"/>
      <c r="H665" s="390"/>
      <c r="I665" s="286"/>
      <c r="J665" s="286"/>
      <c r="K665" s="390"/>
      <c r="L665" s="390"/>
      <c r="M665" s="286"/>
      <c r="N665" s="286"/>
      <c r="O665" s="390"/>
      <c r="P665" s="65"/>
      <c r="Q665" s="287"/>
      <c r="R665" s="287"/>
      <c r="S665" s="285"/>
      <c r="T665" s="65"/>
      <c r="U665" s="285"/>
      <c r="V665" s="287"/>
      <c r="W665" s="285"/>
      <c r="X665" s="287"/>
      <c r="Y665" s="285"/>
      <c r="Z665" s="287"/>
      <c r="AA665" s="285"/>
      <c r="AB665" s="287"/>
      <c r="AC665" s="285"/>
      <c r="AD665" s="287"/>
      <c r="AE665" s="65"/>
    </row>
    <row r="666">
      <c r="A666" s="286"/>
      <c r="B666" s="286"/>
      <c r="C666" s="390"/>
      <c r="D666" s="390"/>
      <c r="E666" s="286"/>
      <c r="F666" s="286"/>
      <c r="G666" s="390"/>
      <c r="H666" s="390"/>
      <c r="I666" s="286"/>
      <c r="J666" s="286"/>
      <c r="K666" s="390"/>
      <c r="L666" s="390"/>
      <c r="M666" s="286"/>
      <c r="N666" s="286"/>
      <c r="O666" s="390"/>
      <c r="P666" s="65"/>
      <c r="Q666" s="287"/>
      <c r="R666" s="287"/>
      <c r="S666" s="285"/>
      <c r="T666" s="65"/>
      <c r="U666" s="285"/>
      <c r="V666" s="287"/>
      <c r="W666" s="285"/>
      <c r="X666" s="287"/>
      <c r="Y666" s="285"/>
      <c r="Z666" s="287"/>
      <c r="AA666" s="285"/>
      <c r="AB666" s="287"/>
      <c r="AC666" s="285"/>
      <c r="AD666" s="287"/>
      <c r="AE666" s="65"/>
    </row>
    <row r="667">
      <c r="A667" s="286"/>
      <c r="B667" s="286"/>
      <c r="C667" s="390"/>
      <c r="D667" s="390"/>
      <c r="E667" s="286"/>
      <c r="F667" s="286"/>
      <c r="G667" s="390"/>
      <c r="H667" s="390"/>
      <c r="I667" s="286"/>
      <c r="J667" s="286"/>
      <c r="K667" s="390"/>
      <c r="L667" s="390"/>
      <c r="M667" s="286"/>
      <c r="N667" s="286"/>
      <c r="O667" s="390"/>
      <c r="P667" s="65"/>
      <c r="Q667" s="287"/>
      <c r="R667" s="287"/>
      <c r="S667" s="285"/>
      <c r="T667" s="65"/>
      <c r="U667" s="285"/>
      <c r="V667" s="287"/>
      <c r="W667" s="285"/>
      <c r="X667" s="287"/>
      <c r="Y667" s="285"/>
      <c r="Z667" s="287"/>
      <c r="AA667" s="285"/>
      <c r="AB667" s="287"/>
      <c r="AC667" s="285"/>
      <c r="AD667" s="287"/>
      <c r="AE667" s="65"/>
    </row>
    <row r="668">
      <c r="A668" s="286"/>
      <c r="B668" s="286"/>
      <c r="C668" s="390"/>
      <c r="D668" s="390"/>
      <c r="E668" s="286"/>
      <c r="F668" s="286"/>
      <c r="G668" s="390"/>
      <c r="H668" s="390"/>
      <c r="I668" s="286"/>
      <c r="J668" s="286"/>
      <c r="K668" s="390"/>
      <c r="L668" s="390"/>
      <c r="M668" s="286"/>
      <c r="N668" s="286"/>
      <c r="O668" s="390"/>
      <c r="P668" s="65"/>
      <c r="Q668" s="287"/>
      <c r="R668" s="287"/>
      <c r="S668" s="285"/>
      <c r="T668" s="65"/>
      <c r="U668" s="285"/>
      <c r="V668" s="287"/>
      <c r="W668" s="285"/>
      <c r="X668" s="287"/>
      <c r="Y668" s="285"/>
      <c r="Z668" s="287"/>
      <c r="AA668" s="285"/>
      <c r="AB668" s="287"/>
      <c r="AC668" s="285"/>
      <c r="AD668" s="287"/>
      <c r="AE668" s="65"/>
    </row>
    <row r="669">
      <c r="A669" s="286"/>
      <c r="B669" s="286"/>
      <c r="C669" s="390"/>
      <c r="D669" s="390"/>
      <c r="E669" s="286"/>
      <c r="F669" s="286"/>
      <c r="G669" s="390"/>
      <c r="H669" s="390"/>
      <c r="I669" s="286"/>
      <c r="J669" s="286"/>
      <c r="K669" s="390"/>
      <c r="L669" s="390"/>
      <c r="M669" s="286"/>
      <c r="N669" s="286"/>
      <c r="O669" s="390"/>
      <c r="P669" s="65"/>
      <c r="Q669" s="287"/>
      <c r="R669" s="287"/>
      <c r="S669" s="285"/>
      <c r="T669" s="65"/>
      <c r="U669" s="285"/>
      <c r="V669" s="287"/>
      <c r="W669" s="285"/>
      <c r="X669" s="287"/>
      <c r="Y669" s="285"/>
      <c r="Z669" s="287"/>
      <c r="AA669" s="285"/>
      <c r="AB669" s="287"/>
      <c r="AC669" s="285"/>
      <c r="AD669" s="287"/>
      <c r="AE669" s="65"/>
    </row>
    <row r="670">
      <c r="A670" s="286"/>
      <c r="B670" s="286"/>
      <c r="C670" s="390"/>
      <c r="D670" s="390"/>
      <c r="E670" s="286"/>
      <c r="F670" s="286"/>
      <c r="G670" s="390"/>
      <c r="H670" s="390"/>
      <c r="I670" s="286"/>
      <c r="J670" s="286"/>
      <c r="K670" s="390"/>
      <c r="L670" s="390"/>
      <c r="M670" s="286"/>
      <c r="N670" s="286"/>
      <c r="O670" s="390"/>
      <c r="P670" s="65"/>
      <c r="Q670" s="287"/>
      <c r="R670" s="287"/>
      <c r="S670" s="285"/>
      <c r="T670" s="65"/>
      <c r="U670" s="285"/>
      <c r="V670" s="287"/>
      <c r="W670" s="285"/>
      <c r="X670" s="287"/>
      <c r="Y670" s="285"/>
      <c r="Z670" s="287"/>
      <c r="AA670" s="285"/>
      <c r="AB670" s="287"/>
      <c r="AC670" s="285"/>
      <c r="AD670" s="287"/>
      <c r="AE670" s="65"/>
    </row>
    <row r="671">
      <c r="A671" s="286"/>
      <c r="B671" s="286"/>
      <c r="C671" s="390"/>
      <c r="D671" s="390"/>
      <c r="E671" s="286"/>
      <c r="F671" s="286"/>
      <c r="G671" s="390"/>
      <c r="H671" s="390"/>
      <c r="I671" s="286"/>
      <c r="J671" s="286"/>
      <c r="K671" s="390"/>
      <c r="L671" s="390"/>
      <c r="M671" s="286"/>
      <c r="N671" s="286"/>
      <c r="O671" s="390"/>
      <c r="P671" s="65"/>
      <c r="Q671" s="287"/>
      <c r="R671" s="287"/>
      <c r="S671" s="285"/>
      <c r="T671" s="65"/>
      <c r="U671" s="285"/>
      <c r="V671" s="287"/>
      <c r="W671" s="285"/>
      <c r="X671" s="287"/>
      <c r="Y671" s="285"/>
      <c r="Z671" s="287"/>
      <c r="AA671" s="285"/>
      <c r="AB671" s="287"/>
      <c r="AC671" s="285"/>
      <c r="AD671" s="287"/>
      <c r="AE671" s="65"/>
    </row>
    <row r="672">
      <c r="A672" s="286"/>
      <c r="B672" s="286"/>
      <c r="C672" s="390"/>
      <c r="D672" s="390"/>
      <c r="E672" s="286"/>
      <c r="F672" s="286"/>
      <c r="G672" s="390"/>
      <c r="H672" s="390"/>
      <c r="I672" s="286"/>
      <c r="J672" s="286"/>
      <c r="K672" s="390"/>
      <c r="L672" s="390"/>
      <c r="M672" s="286"/>
      <c r="N672" s="286"/>
      <c r="O672" s="390"/>
      <c r="P672" s="65"/>
      <c r="Q672" s="287"/>
      <c r="R672" s="287"/>
      <c r="S672" s="285"/>
      <c r="T672" s="65"/>
      <c r="U672" s="285"/>
      <c r="V672" s="287"/>
      <c r="W672" s="285"/>
      <c r="X672" s="287"/>
      <c r="Y672" s="285"/>
      <c r="Z672" s="287"/>
      <c r="AA672" s="285"/>
      <c r="AB672" s="287"/>
      <c r="AC672" s="285"/>
      <c r="AD672" s="287"/>
      <c r="AE672" s="65"/>
    </row>
    <row r="673">
      <c r="A673" s="286"/>
      <c r="B673" s="286"/>
      <c r="C673" s="390"/>
      <c r="D673" s="390"/>
      <c r="E673" s="286"/>
      <c r="F673" s="286"/>
      <c r="G673" s="390"/>
      <c r="H673" s="390"/>
      <c r="I673" s="286"/>
      <c r="J673" s="286"/>
      <c r="K673" s="390"/>
      <c r="L673" s="390"/>
      <c r="M673" s="286"/>
      <c r="N673" s="286"/>
      <c r="O673" s="390"/>
      <c r="P673" s="65"/>
      <c r="Q673" s="287"/>
      <c r="R673" s="287"/>
      <c r="S673" s="285"/>
      <c r="T673" s="65"/>
      <c r="U673" s="285"/>
      <c r="V673" s="287"/>
      <c r="W673" s="285"/>
      <c r="X673" s="287"/>
      <c r="Y673" s="285"/>
      <c r="Z673" s="287"/>
      <c r="AA673" s="285"/>
      <c r="AB673" s="287"/>
      <c r="AC673" s="285"/>
      <c r="AD673" s="287"/>
      <c r="AE673" s="65"/>
    </row>
    <row r="674">
      <c r="A674" s="286"/>
      <c r="B674" s="286"/>
      <c r="C674" s="390"/>
      <c r="D674" s="390"/>
      <c r="E674" s="286"/>
      <c r="F674" s="286"/>
      <c r="G674" s="390"/>
      <c r="H674" s="390"/>
      <c r="I674" s="286"/>
      <c r="J674" s="286"/>
      <c r="K674" s="390"/>
      <c r="L674" s="390"/>
      <c r="M674" s="286"/>
      <c r="N674" s="286"/>
      <c r="O674" s="390"/>
      <c r="P674" s="65"/>
      <c r="Q674" s="287"/>
      <c r="R674" s="287"/>
      <c r="S674" s="285"/>
      <c r="T674" s="65"/>
      <c r="U674" s="285"/>
      <c r="V674" s="287"/>
      <c r="W674" s="285"/>
      <c r="X674" s="287"/>
      <c r="Y674" s="285"/>
      <c r="Z674" s="287"/>
      <c r="AA674" s="285"/>
      <c r="AB674" s="287"/>
      <c r="AC674" s="285"/>
      <c r="AD674" s="287"/>
      <c r="AE674" s="65"/>
    </row>
    <row r="675">
      <c r="A675" s="286"/>
      <c r="B675" s="286"/>
      <c r="C675" s="390"/>
      <c r="D675" s="390"/>
      <c r="E675" s="286"/>
      <c r="F675" s="286"/>
      <c r="G675" s="390"/>
      <c r="H675" s="390"/>
      <c r="I675" s="286"/>
      <c r="J675" s="286"/>
      <c r="K675" s="390"/>
      <c r="L675" s="390"/>
      <c r="M675" s="286"/>
      <c r="N675" s="286"/>
      <c r="O675" s="390"/>
      <c r="P675" s="65"/>
      <c r="Q675" s="287"/>
      <c r="R675" s="287"/>
      <c r="S675" s="285"/>
      <c r="T675" s="65"/>
      <c r="U675" s="285"/>
      <c r="V675" s="287"/>
      <c r="W675" s="285"/>
      <c r="X675" s="287"/>
      <c r="Y675" s="285"/>
      <c r="Z675" s="287"/>
      <c r="AA675" s="285"/>
      <c r="AB675" s="287"/>
      <c r="AC675" s="285"/>
      <c r="AD675" s="287"/>
      <c r="AE675" s="65"/>
    </row>
    <row r="676">
      <c r="A676" s="286"/>
      <c r="B676" s="286"/>
      <c r="C676" s="390"/>
      <c r="D676" s="390"/>
      <c r="E676" s="286"/>
      <c r="F676" s="286"/>
      <c r="G676" s="390"/>
      <c r="H676" s="390"/>
      <c r="I676" s="286"/>
      <c r="J676" s="286"/>
      <c r="K676" s="390"/>
      <c r="L676" s="390"/>
      <c r="M676" s="286"/>
      <c r="N676" s="286"/>
      <c r="O676" s="390"/>
      <c r="P676" s="65"/>
      <c r="Q676" s="287"/>
      <c r="R676" s="287"/>
      <c r="S676" s="285"/>
      <c r="T676" s="65"/>
      <c r="U676" s="285"/>
      <c r="V676" s="287"/>
      <c r="W676" s="285"/>
      <c r="X676" s="287"/>
      <c r="Y676" s="285"/>
      <c r="Z676" s="287"/>
      <c r="AA676" s="285"/>
      <c r="AB676" s="287"/>
      <c r="AC676" s="285"/>
      <c r="AD676" s="287"/>
      <c r="AE676" s="65"/>
    </row>
    <row r="677">
      <c r="A677" s="286"/>
      <c r="B677" s="286"/>
      <c r="C677" s="390"/>
      <c r="D677" s="390"/>
      <c r="E677" s="286"/>
      <c r="F677" s="286"/>
      <c r="G677" s="390"/>
      <c r="H677" s="390"/>
      <c r="I677" s="286"/>
      <c r="J677" s="286"/>
      <c r="K677" s="390"/>
      <c r="L677" s="390"/>
      <c r="M677" s="286"/>
      <c r="N677" s="286"/>
      <c r="O677" s="390"/>
      <c r="P677" s="65"/>
      <c r="Q677" s="287"/>
      <c r="R677" s="287"/>
      <c r="S677" s="285"/>
      <c r="T677" s="65"/>
      <c r="U677" s="285"/>
      <c r="V677" s="287"/>
      <c r="W677" s="285"/>
      <c r="X677" s="287"/>
      <c r="Y677" s="285"/>
      <c r="Z677" s="287"/>
      <c r="AA677" s="285"/>
      <c r="AB677" s="287"/>
      <c r="AC677" s="285"/>
      <c r="AD677" s="287"/>
      <c r="AE677" s="65"/>
    </row>
    <row r="678">
      <c r="A678" s="286"/>
      <c r="B678" s="286"/>
      <c r="C678" s="390"/>
      <c r="D678" s="390"/>
      <c r="E678" s="286"/>
      <c r="F678" s="286"/>
      <c r="G678" s="390"/>
      <c r="H678" s="390"/>
      <c r="I678" s="286"/>
      <c r="J678" s="286"/>
      <c r="K678" s="390"/>
      <c r="L678" s="390"/>
      <c r="M678" s="286"/>
      <c r="N678" s="286"/>
      <c r="O678" s="390"/>
      <c r="P678" s="65"/>
      <c r="Q678" s="287"/>
      <c r="R678" s="287"/>
      <c r="S678" s="285"/>
      <c r="T678" s="65"/>
      <c r="U678" s="285"/>
      <c r="V678" s="287"/>
      <c r="W678" s="285"/>
      <c r="X678" s="287"/>
      <c r="Y678" s="285"/>
      <c r="Z678" s="287"/>
      <c r="AA678" s="285"/>
      <c r="AB678" s="287"/>
      <c r="AC678" s="285"/>
      <c r="AD678" s="287"/>
      <c r="AE678" s="65"/>
    </row>
    <row r="679">
      <c r="A679" s="286"/>
      <c r="B679" s="286"/>
      <c r="C679" s="390"/>
      <c r="D679" s="390"/>
      <c r="E679" s="286"/>
      <c r="F679" s="286"/>
      <c r="G679" s="390"/>
      <c r="H679" s="390"/>
      <c r="I679" s="286"/>
      <c r="J679" s="286"/>
      <c r="K679" s="390"/>
      <c r="L679" s="390"/>
      <c r="M679" s="286"/>
      <c r="N679" s="286"/>
      <c r="O679" s="390"/>
      <c r="P679" s="65"/>
      <c r="Q679" s="287"/>
      <c r="R679" s="287"/>
      <c r="S679" s="285"/>
      <c r="T679" s="65"/>
      <c r="U679" s="285"/>
      <c r="V679" s="287"/>
      <c r="W679" s="285"/>
      <c r="X679" s="287"/>
      <c r="Y679" s="285"/>
      <c r="Z679" s="287"/>
      <c r="AA679" s="285"/>
      <c r="AB679" s="287"/>
      <c r="AC679" s="285"/>
      <c r="AD679" s="287"/>
      <c r="AE679" s="65"/>
    </row>
    <row r="680">
      <c r="A680" s="286"/>
      <c r="B680" s="286"/>
      <c r="C680" s="390"/>
      <c r="D680" s="390"/>
      <c r="E680" s="286"/>
      <c r="F680" s="286"/>
      <c r="G680" s="390"/>
      <c r="H680" s="390"/>
      <c r="I680" s="286"/>
      <c r="J680" s="286"/>
      <c r="K680" s="390"/>
      <c r="L680" s="390"/>
      <c r="M680" s="286"/>
      <c r="N680" s="286"/>
      <c r="O680" s="390"/>
      <c r="P680" s="65"/>
      <c r="Q680" s="287"/>
      <c r="R680" s="287"/>
      <c r="S680" s="285"/>
      <c r="T680" s="65"/>
      <c r="U680" s="285"/>
      <c r="V680" s="287"/>
      <c r="W680" s="285"/>
      <c r="X680" s="287"/>
      <c r="Y680" s="285"/>
      <c r="Z680" s="287"/>
      <c r="AA680" s="285"/>
      <c r="AB680" s="287"/>
      <c r="AC680" s="285"/>
      <c r="AD680" s="287"/>
      <c r="AE680" s="65"/>
    </row>
    <row r="681">
      <c r="A681" s="286"/>
      <c r="B681" s="286"/>
      <c r="C681" s="390"/>
      <c r="D681" s="390"/>
      <c r="E681" s="286"/>
      <c r="F681" s="286"/>
      <c r="G681" s="390"/>
      <c r="H681" s="390"/>
      <c r="I681" s="286"/>
      <c r="J681" s="286"/>
      <c r="K681" s="390"/>
      <c r="L681" s="390"/>
      <c r="M681" s="286"/>
      <c r="N681" s="286"/>
      <c r="O681" s="390"/>
      <c r="P681" s="65"/>
      <c r="Q681" s="287"/>
      <c r="R681" s="287"/>
      <c r="S681" s="285"/>
      <c r="T681" s="65"/>
      <c r="U681" s="285"/>
      <c r="V681" s="287"/>
      <c r="W681" s="285"/>
      <c r="X681" s="287"/>
      <c r="Y681" s="285"/>
      <c r="Z681" s="287"/>
      <c r="AA681" s="285"/>
      <c r="AB681" s="287"/>
      <c r="AC681" s="285"/>
      <c r="AD681" s="287"/>
      <c r="AE681" s="65"/>
    </row>
    <row r="682">
      <c r="A682" s="286"/>
      <c r="B682" s="286"/>
      <c r="C682" s="390"/>
      <c r="D682" s="390"/>
      <c r="E682" s="286"/>
      <c r="F682" s="286"/>
      <c r="G682" s="390"/>
      <c r="H682" s="390"/>
      <c r="I682" s="286"/>
      <c r="J682" s="286"/>
      <c r="K682" s="390"/>
      <c r="L682" s="390"/>
      <c r="M682" s="286"/>
      <c r="N682" s="286"/>
      <c r="O682" s="390"/>
      <c r="P682" s="65"/>
      <c r="Q682" s="287"/>
      <c r="R682" s="287"/>
      <c r="S682" s="285"/>
      <c r="T682" s="65"/>
      <c r="U682" s="285"/>
      <c r="V682" s="287"/>
      <c r="W682" s="285"/>
      <c r="X682" s="287"/>
      <c r="Y682" s="285"/>
      <c r="Z682" s="287"/>
      <c r="AA682" s="285"/>
      <c r="AB682" s="287"/>
      <c r="AC682" s="285"/>
      <c r="AD682" s="287"/>
      <c r="AE682" s="65"/>
    </row>
    <row r="683">
      <c r="A683" s="286"/>
      <c r="B683" s="286"/>
      <c r="C683" s="390"/>
      <c r="D683" s="390"/>
      <c r="E683" s="286"/>
      <c r="F683" s="286"/>
      <c r="G683" s="390"/>
      <c r="H683" s="390"/>
      <c r="I683" s="286"/>
      <c r="J683" s="286"/>
      <c r="K683" s="390"/>
      <c r="L683" s="390"/>
      <c r="M683" s="286"/>
      <c r="N683" s="286"/>
      <c r="O683" s="390"/>
      <c r="P683" s="65"/>
      <c r="Q683" s="287"/>
      <c r="R683" s="287"/>
      <c r="S683" s="285"/>
      <c r="T683" s="65"/>
      <c r="U683" s="285"/>
      <c r="V683" s="287"/>
      <c r="W683" s="285"/>
      <c r="X683" s="287"/>
      <c r="Y683" s="285"/>
      <c r="Z683" s="287"/>
      <c r="AA683" s="285"/>
      <c r="AB683" s="287"/>
      <c r="AC683" s="285"/>
      <c r="AD683" s="287"/>
      <c r="AE683" s="65"/>
    </row>
    <row r="684">
      <c r="A684" s="286"/>
      <c r="B684" s="286"/>
      <c r="C684" s="390"/>
      <c r="D684" s="390"/>
      <c r="E684" s="286"/>
      <c r="F684" s="286"/>
      <c r="G684" s="390"/>
      <c r="H684" s="390"/>
      <c r="I684" s="286"/>
      <c r="J684" s="286"/>
      <c r="K684" s="390"/>
      <c r="L684" s="390"/>
      <c r="M684" s="286"/>
      <c r="N684" s="286"/>
      <c r="O684" s="390"/>
      <c r="P684" s="65"/>
      <c r="Q684" s="287"/>
      <c r="R684" s="287"/>
      <c r="S684" s="285"/>
      <c r="T684" s="65"/>
      <c r="U684" s="285"/>
      <c r="V684" s="287"/>
      <c r="W684" s="285"/>
      <c r="X684" s="287"/>
      <c r="Y684" s="285"/>
      <c r="Z684" s="287"/>
      <c r="AA684" s="285"/>
      <c r="AB684" s="287"/>
      <c r="AC684" s="285"/>
      <c r="AD684" s="287"/>
      <c r="AE684" s="65"/>
    </row>
    <row r="685">
      <c r="A685" s="286"/>
      <c r="B685" s="286"/>
      <c r="C685" s="390"/>
      <c r="D685" s="390"/>
      <c r="E685" s="286"/>
      <c r="F685" s="286"/>
      <c r="G685" s="390"/>
      <c r="H685" s="390"/>
      <c r="I685" s="286"/>
      <c r="J685" s="286"/>
      <c r="K685" s="390"/>
      <c r="L685" s="390"/>
      <c r="M685" s="286"/>
      <c r="N685" s="286"/>
      <c r="O685" s="390"/>
      <c r="P685" s="65"/>
      <c r="Q685" s="287"/>
      <c r="R685" s="287"/>
      <c r="S685" s="285"/>
      <c r="T685" s="65"/>
      <c r="U685" s="285"/>
      <c r="V685" s="287"/>
      <c r="W685" s="285"/>
      <c r="X685" s="287"/>
      <c r="Y685" s="285"/>
      <c r="Z685" s="287"/>
      <c r="AA685" s="285"/>
      <c r="AB685" s="287"/>
      <c r="AC685" s="285"/>
      <c r="AD685" s="287"/>
      <c r="AE685" s="65"/>
    </row>
    <row r="686">
      <c r="A686" s="286"/>
      <c r="B686" s="286"/>
      <c r="C686" s="390"/>
      <c r="D686" s="390"/>
      <c r="E686" s="286"/>
      <c r="F686" s="286"/>
      <c r="G686" s="390"/>
      <c r="H686" s="390"/>
      <c r="I686" s="286"/>
      <c r="J686" s="286"/>
      <c r="K686" s="390"/>
      <c r="L686" s="390"/>
      <c r="M686" s="286"/>
      <c r="N686" s="286"/>
      <c r="O686" s="390"/>
      <c r="P686" s="65"/>
      <c r="Q686" s="287"/>
      <c r="R686" s="287"/>
      <c r="S686" s="285"/>
      <c r="T686" s="65"/>
      <c r="U686" s="285"/>
      <c r="V686" s="287"/>
      <c r="W686" s="285"/>
      <c r="X686" s="287"/>
      <c r="Y686" s="285"/>
      <c r="Z686" s="287"/>
      <c r="AA686" s="285"/>
      <c r="AB686" s="287"/>
      <c r="AC686" s="285"/>
      <c r="AD686" s="287"/>
      <c r="AE686" s="65"/>
    </row>
    <row r="687">
      <c r="A687" s="286"/>
      <c r="B687" s="286"/>
      <c r="C687" s="390"/>
      <c r="D687" s="390"/>
      <c r="E687" s="286"/>
      <c r="F687" s="286"/>
      <c r="G687" s="390"/>
      <c r="H687" s="390"/>
      <c r="I687" s="286"/>
      <c r="J687" s="286"/>
      <c r="K687" s="390"/>
      <c r="L687" s="390"/>
      <c r="M687" s="286"/>
      <c r="N687" s="286"/>
      <c r="O687" s="390"/>
      <c r="P687" s="65"/>
      <c r="Q687" s="287"/>
      <c r="R687" s="287"/>
      <c r="S687" s="285"/>
      <c r="T687" s="65"/>
      <c r="U687" s="285"/>
      <c r="V687" s="287"/>
      <c r="W687" s="285"/>
      <c r="X687" s="287"/>
      <c r="Y687" s="285"/>
      <c r="Z687" s="287"/>
      <c r="AA687" s="285"/>
      <c r="AB687" s="287"/>
      <c r="AC687" s="285"/>
      <c r="AD687" s="287"/>
      <c r="AE687" s="65"/>
    </row>
    <row r="688">
      <c r="A688" s="286"/>
      <c r="B688" s="286"/>
      <c r="C688" s="390"/>
      <c r="D688" s="390"/>
      <c r="E688" s="286"/>
      <c r="F688" s="286"/>
      <c r="G688" s="390"/>
      <c r="H688" s="390"/>
      <c r="I688" s="286"/>
      <c r="J688" s="286"/>
      <c r="K688" s="390"/>
      <c r="L688" s="390"/>
      <c r="M688" s="286"/>
      <c r="N688" s="286"/>
      <c r="O688" s="390"/>
      <c r="P688" s="65"/>
      <c r="Q688" s="287"/>
      <c r="R688" s="287"/>
      <c r="S688" s="285"/>
      <c r="T688" s="65"/>
      <c r="U688" s="285"/>
      <c r="V688" s="287"/>
      <c r="W688" s="285"/>
      <c r="X688" s="287"/>
      <c r="Y688" s="285"/>
      <c r="Z688" s="287"/>
      <c r="AA688" s="285"/>
      <c r="AB688" s="287"/>
      <c r="AC688" s="285"/>
      <c r="AD688" s="287"/>
      <c r="AE688" s="65"/>
    </row>
    <row r="689">
      <c r="A689" s="286"/>
      <c r="B689" s="286"/>
      <c r="C689" s="390"/>
      <c r="D689" s="390"/>
      <c r="E689" s="286"/>
      <c r="F689" s="286"/>
      <c r="G689" s="390"/>
      <c r="H689" s="390"/>
      <c r="I689" s="286"/>
      <c r="J689" s="286"/>
      <c r="K689" s="390"/>
      <c r="L689" s="390"/>
      <c r="M689" s="286"/>
      <c r="N689" s="286"/>
      <c r="O689" s="390"/>
      <c r="P689" s="65"/>
      <c r="Q689" s="287"/>
      <c r="R689" s="287"/>
      <c r="S689" s="285"/>
      <c r="T689" s="65"/>
      <c r="U689" s="285"/>
      <c r="V689" s="287"/>
      <c r="W689" s="285"/>
      <c r="X689" s="287"/>
      <c r="Y689" s="285"/>
      <c r="Z689" s="287"/>
      <c r="AA689" s="285"/>
      <c r="AB689" s="287"/>
      <c r="AC689" s="285"/>
      <c r="AD689" s="287"/>
      <c r="AE689" s="65"/>
    </row>
    <row r="690">
      <c r="A690" s="286"/>
      <c r="B690" s="286"/>
      <c r="C690" s="390"/>
      <c r="D690" s="390"/>
      <c r="E690" s="286"/>
      <c r="F690" s="286"/>
      <c r="G690" s="390"/>
      <c r="H690" s="390"/>
      <c r="I690" s="286"/>
      <c r="J690" s="286"/>
      <c r="K690" s="390"/>
      <c r="L690" s="390"/>
      <c r="M690" s="286"/>
      <c r="N690" s="286"/>
      <c r="O690" s="390"/>
      <c r="P690" s="65"/>
      <c r="Q690" s="287"/>
      <c r="R690" s="287"/>
      <c r="S690" s="285"/>
      <c r="T690" s="65"/>
      <c r="U690" s="285"/>
      <c r="V690" s="287"/>
      <c r="W690" s="285"/>
      <c r="X690" s="287"/>
      <c r="Y690" s="285"/>
      <c r="Z690" s="287"/>
      <c r="AA690" s="285"/>
      <c r="AB690" s="287"/>
      <c r="AC690" s="285"/>
      <c r="AD690" s="287"/>
      <c r="AE690" s="65"/>
    </row>
    <row r="691">
      <c r="A691" s="286"/>
      <c r="B691" s="286"/>
      <c r="C691" s="390"/>
      <c r="D691" s="390"/>
      <c r="E691" s="286"/>
      <c r="F691" s="286"/>
      <c r="G691" s="390"/>
      <c r="H691" s="390"/>
      <c r="I691" s="286"/>
      <c r="J691" s="286"/>
      <c r="K691" s="390"/>
      <c r="L691" s="390"/>
      <c r="M691" s="286"/>
      <c r="N691" s="286"/>
      <c r="O691" s="390"/>
      <c r="P691" s="65"/>
      <c r="Q691" s="287"/>
      <c r="R691" s="287"/>
      <c r="S691" s="285"/>
      <c r="T691" s="65"/>
      <c r="U691" s="285"/>
      <c r="V691" s="287"/>
      <c r="W691" s="285"/>
      <c r="X691" s="287"/>
      <c r="Y691" s="285"/>
      <c r="Z691" s="287"/>
      <c r="AA691" s="285"/>
      <c r="AB691" s="287"/>
      <c r="AC691" s="285"/>
      <c r="AD691" s="287"/>
      <c r="AE691" s="65"/>
    </row>
    <row r="692">
      <c r="A692" s="286"/>
      <c r="B692" s="286"/>
      <c r="C692" s="390"/>
      <c r="D692" s="390"/>
      <c r="E692" s="286"/>
      <c r="F692" s="286"/>
      <c r="G692" s="390"/>
      <c r="H692" s="390"/>
      <c r="I692" s="286"/>
      <c r="J692" s="286"/>
      <c r="K692" s="390"/>
      <c r="L692" s="390"/>
      <c r="M692" s="286"/>
      <c r="N692" s="286"/>
      <c r="O692" s="390"/>
      <c r="P692" s="65"/>
      <c r="Q692" s="287"/>
      <c r="R692" s="287"/>
      <c r="S692" s="285"/>
      <c r="T692" s="65"/>
      <c r="U692" s="285"/>
      <c r="V692" s="287"/>
      <c r="W692" s="285"/>
      <c r="X692" s="287"/>
      <c r="Y692" s="285"/>
      <c r="Z692" s="287"/>
      <c r="AA692" s="285"/>
      <c r="AB692" s="287"/>
      <c r="AC692" s="285"/>
      <c r="AD692" s="287"/>
      <c r="AE692" s="65"/>
    </row>
    <row r="693">
      <c r="A693" s="286"/>
      <c r="B693" s="286"/>
      <c r="C693" s="390"/>
      <c r="D693" s="390"/>
      <c r="E693" s="286"/>
      <c r="F693" s="286"/>
      <c r="G693" s="390"/>
      <c r="H693" s="390"/>
      <c r="I693" s="286"/>
      <c r="J693" s="286"/>
      <c r="K693" s="390"/>
      <c r="L693" s="390"/>
      <c r="M693" s="286"/>
      <c r="N693" s="286"/>
      <c r="O693" s="390"/>
      <c r="P693" s="65"/>
      <c r="Q693" s="287"/>
      <c r="R693" s="287"/>
      <c r="S693" s="285"/>
      <c r="T693" s="65"/>
      <c r="U693" s="285"/>
      <c r="V693" s="287"/>
      <c r="W693" s="285"/>
      <c r="X693" s="287"/>
      <c r="Y693" s="285"/>
      <c r="Z693" s="287"/>
      <c r="AA693" s="285"/>
      <c r="AB693" s="287"/>
      <c r="AC693" s="285"/>
      <c r="AD693" s="287"/>
      <c r="AE693" s="65"/>
    </row>
    <row r="694">
      <c r="A694" s="286"/>
      <c r="B694" s="286"/>
      <c r="C694" s="390"/>
      <c r="D694" s="390"/>
      <c r="E694" s="286"/>
      <c r="F694" s="286"/>
      <c r="G694" s="390"/>
      <c r="H694" s="390"/>
      <c r="I694" s="286"/>
      <c r="J694" s="286"/>
      <c r="K694" s="390"/>
      <c r="L694" s="390"/>
      <c r="M694" s="286"/>
      <c r="N694" s="286"/>
      <c r="O694" s="390"/>
      <c r="P694" s="65"/>
      <c r="Q694" s="287"/>
      <c r="R694" s="287"/>
      <c r="S694" s="285"/>
      <c r="T694" s="65"/>
      <c r="U694" s="285"/>
      <c r="V694" s="287"/>
      <c r="W694" s="285"/>
      <c r="X694" s="287"/>
      <c r="Y694" s="285"/>
      <c r="Z694" s="287"/>
      <c r="AA694" s="285"/>
      <c r="AB694" s="287"/>
      <c r="AC694" s="285"/>
      <c r="AD694" s="287"/>
      <c r="AE694" s="65"/>
    </row>
    <row r="695">
      <c r="A695" s="286"/>
      <c r="B695" s="286"/>
      <c r="C695" s="390"/>
      <c r="D695" s="390"/>
      <c r="E695" s="286"/>
      <c r="F695" s="286"/>
      <c r="G695" s="390"/>
      <c r="H695" s="390"/>
      <c r="I695" s="286"/>
      <c r="J695" s="286"/>
      <c r="K695" s="390"/>
      <c r="L695" s="390"/>
      <c r="M695" s="286"/>
      <c r="N695" s="286"/>
      <c r="O695" s="390"/>
      <c r="P695" s="65"/>
      <c r="Q695" s="287"/>
      <c r="R695" s="287"/>
      <c r="S695" s="285"/>
      <c r="T695" s="65"/>
      <c r="U695" s="285"/>
      <c r="V695" s="287"/>
      <c r="W695" s="285"/>
      <c r="X695" s="287"/>
      <c r="Y695" s="285"/>
      <c r="Z695" s="287"/>
      <c r="AA695" s="285"/>
      <c r="AB695" s="287"/>
      <c r="AC695" s="285"/>
      <c r="AD695" s="287"/>
      <c r="AE695" s="65"/>
    </row>
    <row r="696">
      <c r="A696" s="286"/>
      <c r="B696" s="286"/>
      <c r="C696" s="390"/>
      <c r="D696" s="390"/>
      <c r="E696" s="286"/>
      <c r="F696" s="286"/>
      <c r="G696" s="390"/>
      <c r="H696" s="390"/>
      <c r="I696" s="286"/>
      <c r="J696" s="286"/>
      <c r="K696" s="390"/>
      <c r="L696" s="390"/>
      <c r="M696" s="286"/>
      <c r="N696" s="286"/>
      <c r="O696" s="390"/>
      <c r="P696" s="65"/>
      <c r="Q696" s="287"/>
      <c r="R696" s="287"/>
      <c r="S696" s="285"/>
      <c r="T696" s="65"/>
      <c r="U696" s="285"/>
      <c r="V696" s="287"/>
      <c r="W696" s="285"/>
      <c r="X696" s="287"/>
      <c r="Y696" s="285"/>
      <c r="Z696" s="287"/>
      <c r="AA696" s="285"/>
      <c r="AB696" s="287"/>
      <c r="AC696" s="285"/>
      <c r="AD696" s="287"/>
      <c r="AE696" s="65"/>
    </row>
    <row r="697">
      <c r="A697" s="286"/>
      <c r="B697" s="286"/>
      <c r="C697" s="390"/>
      <c r="D697" s="390"/>
      <c r="E697" s="286"/>
      <c r="F697" s="286"/>
      <c r="G697" s="390"/>
      <c r="H697" s="390"/>
      <c r="I697" s="286"/>
      <c r="J697" s="286"/>
      <c r="K697" s="390"/>
      <c r="L697" s="390"/>
      <c r="M697" s="286"/>
      <c r="N697" s="286"/>
      <c r="O697" s="390"/>
      <c r="P697" s="65"/>
      <c r="Q697" s="287"/>
      <c r="R697" s="287"/>
      <c r="S697" s="285"/>
      <c r="T697" s="65"/>
      <c r="U697" s="285"/>
      <c r="V697" s="287"/>
      <c r="W697" s="285"/>
      <c r="X697" s="287"/>
      <c r="Y697" s="285"/>
      <c r="Z697" s="287"/>
      <c r="AA697" s="285"/>
      <c r="AB697" s="287"/>
      <c r="AC697" s="285"/>
      <c r="AD697" s="287"/>
      <c r="AE697" s="65"/>
    </row>
    <row r="698">
      <c r="A698" s="286"/>
      <c r="B698" s="286"/>
      <c r="C698" s="390"/>
      <c r="D698" s="390"/>
      <c r="E698" s="286"/>
      <c r="F698" s="286"/>
      <c r="G698" s="390"/>
      <c r="H698" s="390"/>
      <c r="I698" s="286"/>
      <c r="J698" s="286"/>
      <c r="K698" s="390"/>
      <c r="L698" s="390"/>
      <c r="M698" s="286"/>
      <c r="N698" s="286"/>
      <c r="O698" s="390"/>
      <c r="P698" s="65"/>
      <c r="Q698" s="287"/>
      <c r="R698" s="287"/>
      <c r="S698" s="285"/>
      <c r="T698" s="65"/>
      <c r="U698" s="285"/>
      <c r="V698" s="287"/>
      <c r="W698" s="285"/>
      <c r="X698" s="287"/>
      <c r="Y698" s="285"/>
      <c r="Z698" s="287"/>
      <c r="AA698" s="285"/>
      <c r="AB698" s="287"/>
      <c r="AC698" s="285"/>
      <c r="AD698" s="287"/>
      <c r="AE698" s="65"/>
    </row>
    <row r="699">
      <c r="A699" s="286"/>
      <c r="B699" s="286"/>
      <c r="C699" s="390"/>
      <c r="D699" s="390"/>
      <c r="E699" s="286"/>
      <c r="F699" s="286"/>
      <c r="G699" s="390"/>
      <c r="H699" s="390"/>
      <c r="I699" s="286"/>
      <c r="J699" s="286"/>
      <c r="K699" s="390"/>
      <c r="L699" s="390"/>
      <c r="M699" s="286"/>
      <c r="N699" s="286"/>
      <c r="O699" s="390"/>
      <c r="P699" s="65"/>
      <c r="Q699" s="287"/>
      <c r="R699" s="287"/>
      <c r="S699" s="285"/>
      <c r="T699" s="65"/>
      <c r="U699" s="285"/>
      <c r="V699" s="287"/>
      <c r="W699" s="285"/>
      <c r="X699" s="287"/>
      <c r="Y699" s="285"/>
      <c r="Z699" s="287"/>
      <c r="AA699" s="285"/>
      <c r="AB699" s="287"/>
      <c r="AC699" s="285"/>
      <c r="AD699" s="287"/>
      <c r="AE699" s="65"/>
    </row>
    <row r="700">
      <c r="A700" s="286"/>
      <c r="B700" s="286"/>
      <c r="C700" s="390"/>
      <c r="D700" s="390"/>
      <c r="E700" s="286"/>
      <c r="F700" s="286"/>
      <c r="G700" s="390"/>
      <c r="H700" s="390"/>
      <c r="I700" s="286"/>
      <c r="J700" s="286"/>
      <c r="K700" s="390"/>
      <c r="L700" s="390"/>
      <c r="M700" s="286"/>
      <c r="N700" s="286"/>
      <c r="O700" s="390"/>
      <c r="P700" s="65"/>
      <c r="Q700" s="287"/>
      <c r="R700" s="287"/>
      <c r="S700" s="285"/>
      <c r="T700" s="65"/>
      <c r="U700" s="285"/>
      <c r="V700" s="287"/>
      <c r="W700" s="285"/>
      <c r="X700" s="287"/>
      <c r="Y700" s="285"/>
      <c r="Z700" s="287"/>
      <c r="AA700" s="285"/>
      <c r="AB700" s="287"/>
      <c r="AC700" s="285"/>
      <c r="AD700" s="287"/>
      <c r="AE700" s="65"/>
    </row>
    <row r="701">
      <c r="A701" s="286"/>
      <c r="B701" s="286"/>
      <c r="C701" s="390"/>
      <c r="D701" s="390"/>
      <c r="E701" s="286"/>
      <c r="F701" s="286"/>
      <c r="G701" s="390"/>
      <c r="H701" s="390"/>
      <c r="I701" s="286"/>
      <c r="J701" s="286"/>
      <c r="K701" s="390"/>
      <c r="L701" s="390"/>
      <c r="M701" s="286"/>
      <c r="N701" s="286"/>
      <c r="O701" s="390"/>
      <c r="P701" s="65"/>
      <c r="Q701" s="287"/>
      <c r="R701" s="287"/>
      <c r="S701" s="285"/>
      <c r="T701" s="65"/>
      <c r="U701" s="285"/>
      <c r="V701" s="287"/>
      <c r="W701" s="285"/>
      <c r="X701" s="287"/>
      <c r="Y701" s="285"/>
      <c r="Z701" s="287"/>
      <c r="AA701" s="285"/>
      <c r="AB701" s="287"/>
      <c r="AC701" s="285"/>
      <c r="AD701" s="287"/>
      <c r="AE701" s="65"/>
    </row>
    <row r="702">
      <c r="A702" s="286"/>
      <c r="B702" s="286"/>
      <c r="C702" s="390"/>
      <c r="D702" s="390"/>
      <c r="E702" s="286"/>
      <c r="F702" s="286"/>
      <c r="G702" s="390"/>
      <c r="H702" s="390"/>
      <c r="I702" s="286"/>
      <c r="J702" s="286"/>
      <c r="K702" s="390"/>
      <c r="L702" s="390"/>
      <c r="M702" s="286"/>
      <c r="N702" s="286"/>
      <c r="O702" s="390"/>
      <c r="P702" s="65"/>
      <c r="Q702" s="287"/>
      <c r="R702" s="287"/>
      <c r="S702" s="285"/>
      <c r="T702" s="65"/>
      <c r="U702" s="285"/>
      <c r="V702" s="287"/>
      <c r="W702" s="285"/>
      <c r="X702" s="287"/>
      <c r="Y702" s="285"/>
      <c r="Z702" s="287"/>
      <c r="AA702" s="285"/>
      <c r="AB702" s="287"/>
      <c r="AC702" s="285"/>
      <c r="AD702" s="287"/>
      <c r="AE702" s="65"/>
    </row>
    <row r="703">
      <c r="A703" s="286"/>
      <c r="B703" s="286"/>
      <c r="C703" s="390"/>
      <c r="D703" s="390"/>
      <c r="E703" s="286"/>
      <c r="F703" s="286"/>
      <c r="G703" s="390"/>
      <c r="H703" s="390"/>
      <c r="I703" s="286"/>
      <c r="J703" s="286"/>
      <c r="K703" s="390"/>
      <c r="L703" s="390"/>
      <c r="M703" s="286"/>
      <c r="N703" s="286"/>
      <c r="O703" s="390"/>
      <c r="P703" s="65"/>
      <c r="Q703" s="287"/>
      <c r="R703" s="287"/>
      <c r="S703" s="285"/>
      <c r="T703" s="65"/>
      <c r="U703" s="285"/>
      <c r="V703" s="287"/>
      <c r="W703" s="285"/>
      <c r="X703" s="287"/>
      <c r="Y703" s="285"/>
      <c r="Z703" s="287"/>
      <c r="AA703" s="285"/>
      <c r="AB703" s="287"/>
      <c r="AC703" s="285"/>
      <c r="AD703" s="287"/>
      <c r="AE703" s="65"/>
    </row>
    <row r="704">
      <c r="A704" s="286"/>
      <c r="B704" s="286"/>
      <c r="C704" s="390"/>
      <c r="D704" s="390"/>
      <c r="E704" s="286"/>
      <c r="F704" s="286"/>
      <c r="G704" s="390"/>
      <c r="H704" s="390"/>
      <c r="I704" s="286"/>
      <c r="J704" s="286"/>
      <c r="K704" s="390"/>
      <c r="L704" s="390"/>
      <c r="M704" s="286"/>
      <c r="N704" s="286"/>
      <c r="O704" s="390"/>
      <c r="P704" s="65"/>
      <c r="Q704" s="287"/>
      <c r="R704" s="287"/>
      <c r="S704" s="285"/>
      <c r="T704" s="65"/>
      <c r="U704" s="285"/>
      <c r="V704" s="287"/>
      <c r="W704" s="285"/>
      <c r="X704" s="287"/>
      <c r="Y704" s="285"/>
      <c r="Z704" s="287"/>
      <c r="AA704" s="285"/>
      <c r="AB704" s="287"/>
      <c r="AC704" s="285"/>
      <c r="AD704" s="287"/>
      <c r="AE704" s="65"/>
    </row>
    <row r="705">
      <c r="A705" s="286"/>
      <c r="B705" s="286"/>
      <c r="C705" s="390"/>
      <c r="D705" s="390"/>
      <c r="E705" s="286"/>
      <c r="F705" s="286"/>
      <c r="G705" s="390"/>
      <c r="H705" s="390"/>
      <c r="I705" s="286"/>
      <c r="J705" s="286"/>
      <c r="K705" s="390"/>
      <c r="L705" s="390"/>
      <c r="M705" s="286"/>
      <c r="N705" s="286"/>
      <c r="O705" s="390"/>
      <c r="P705" s="65"/>
      <c r="Q705" s="287"/>
      <c r="R705" s="287"/>
      <c r="S705" s="285"/>
      <c r="T705" s="65"/>
      <c r="U705" s="285"/>
      <c r="V705" s="287"/>
      <c r="W705" s="285"/>
      <c r="X705" s="287"/>
      <c r="Y705" s="285"/>
      <c r="Z705" s="287"/>
      <c r="AA705" s="285"/>
      <c r="AB705" s="287"/>
      <c r="AC705" s="285"/>
      <c r="AD705" s="287"/>
      <c r="AE705" s="65"/>
    </row>
    <row r="706">
      <c r="A706" s="286"/>
      <c r="B706" s="286"/>
      <c r="C706" s="390"/>
      <c r="D706" s="390"/>
      <c r="E706" s="286"/>
      <c r="F706" s="286"/>
      <c r="G706" s="390"/>
      <c r="H706" s="390"/>
      <c r="I706" s="286"/>
      <c r="J706" s="286"/>
      <c r="K706" s="390"/>
      <c r="L706" s="390"/>
      <c r="M706" s="286"/>
      <c r="N706" s="286"/>
      <c r="O706" s="390"/>
      <c r="P706" s="65"/>
      <c r="Q706" s="287"/>
      <c r="R706" s="287"/>
      <c r="S706" s="285"/>
      <c r="T706" s="65"/>
      <c r="U706" s="285"/>
      <c r="V706" s="287"/>
      <c r="W706" s="285"/>
      <c r="X706" s="287"/>
      <c r="Y706" s="285"/>
      <c r="Z706" s="287"/>
      <c r="AA706" s="285"/>
      <c r="AB706" s="287"/>
      <c r="AC706" s="285"/>
      <c r="AD706" s="287"/>
      <c r="AE706" s="65"/>
    </row>
    <row r="707">
      <c r="A707" s="286"/>
      <c r="B707" s="286"/>
      <c r="C707" s="390"/>
      <c r="D707" s="390"/>
      <c r="E707" s="286"/>
      <c r="F707" s="286"/>
      <c r="G707" s="390"/>
      <c r="H707" s="390"/>
      <c r="I707" s="286"/>
      <c r="J707" s="286"/>
      <c r="K707" s="390"/>
      <c r="L707" s="390"/>
      <c r="M707" s="286"/>
      <c r="N707" s="286"/>
      <c r="O707" s="390"/>
      <c r="P707" s="65"/>
      <c r="Q707" s="287"/>
      <c r="R707" s="287"/>
      <c r="S707" s="285"/>
      <c r="T707" s="65"/>
      <c r="U707" s="285"/>
      <c r="V707" s="287"/>
      <c r="W707" s="285"/>
      <c r="X707" s="287"/>
      <c r="Y707" s="285"/>
      <c r="Z707" s="287"/>
      <c r="AA707" s="285"/>
      <c r="AB707" s="287"/>
      <c r="AC707" s="285"/>
      <c r="AD707" s="287"/>
      <c r="AE707" s="65"/>
    </row>
    <row r="708">
      <c r="A708" s="286"/>
      <c r="B708" s="286"/>
      <c r="C708" s="390"/>
      <c r="D708" s="390"/>
      <c r="E708" s="286"/>
      <c r="F708" s="286"/>
      <c r="G708" s="390"/>
      <c r="H708" s="390"/>
      <c r="I708" s="286"/>
      <c r="J708" s="286"/>
      <c r="K708" s="390"/>
      <c r="L708" s="390"/>
      <c r="M708" s="286"/>
      <c r="N708" s="286"/>
      <c r="O708" s="390"/>
      <c r="P708" s="65"/>
      <c r="Q708" s="287"/>
      <c r="R708" s="287"/>
      <c r="S708" s="285"/>
      <c r="T708" s="65"/>
      <c r="U708" s="285"/>
      <c r="V708" s="287"/>
      <c r="W708" s="285"/>
      <c r="X708" s="287"/>
      <c r="Y708" s="285"/>
      <c r="Z708" s="287"/>
      <c r="AA708" s="285"/>
      <c r="AB708" s="287"/>
      <c r="AC708" s="285"/>
      <c r="AD708" s="287"/>
      <c r="AE708" s="65"/>
    </row>
    <row r="709">
      <c r="A709" s="286"/>
      <c r="B709" s="286"/>
      <c r="C709" s="390"/>
      <c r="D709" s="390"/>
      <c r="E709" s="286"/>
      <c r="F709" s="286"/>
      <c r="G709" s="390"/>
      <c r="H709" s="390"/>
      <c r="I709" s="286"/>
      <c r="J709" s="286"/>
      <c r="K709" s="390"/>
      <c r="L709" s="390"/>
      <c r="M709" s="286"/>
      <c r="N709" s="286"/>
      <c r="O709" s="390"/>
      <c r="P709" s="65"/>
      <c r="Q709" s="287"/>
      <c r="R709" s="287"/>
      <c r="S709" s="285"/>
      <c r="T709" s="65"/>
      <c r="U709" s="285"/>
      <c r="V709" s="287"/>
      <c r="W709" s="285"/>
      <c r="X709" s="287"/>
      <c r="Y709" s="285"/>
      <c r="Z709" s="287"/>
      <c r="AA709" s="285"/>
      <c r="AB709" s="287"/>
      <c r="AC709" s="285"/>
      <c r="AD709" s="287"/>
      <c r="AE709" s="65"/>
    </row>
    <row r="710">
      <c r="A710" s="286"/>
      <c r="B710" s="286"/>
      <c r="C710" s="390"/>
      <c r="D710" s="390"/>
      <c r="E710" s="286"/>
      <c r="F710" s="286"/>
      <c r="G710" s="390"/>
      <c r="H710" s="390"/>
      <c r="I710" s="286"/>
      <c r="J710" s="286"/>
      <c r="K710" s="390"/>
      <c r="L710" s="390"/>
      <c r="M710" s="286"/>
      <c r="N710" s="286"/>
      <c r="O710" s="390"/>
      <c r="P710" s="65"/>
      <c r="Q710" s="287"/>
      <c r="R710" s="287"/>
      <c r="S710" s="285"/>
      <c r="T710" s="65"/>
      <c r="U710" s="285"/>
      <c r="V710" s="287"/>
      <c r="W710" s="285"/>
      <c r="X710" s="287"/>
      <c r="Y710" s="285"/>
      <c r="Z710" s="287"/>
      <c r="AA710" s="285"/>
      <c r="AB710" s="287"/>
      <c r="AC710" s="285"/>
      <c r="AD710" s="287"/>
      <c r="AE710" s="65"/>
    </row>
    <row r="711">
      <c r="A711" s="286"/>
      <c r="B711" s="286"/>
      <c r="C711" s="390"/>
      <c r="D711" s="390"/>
      <c r="E711" s="286"/>
      <c r="F711" s="286"/>
      <c r="G711" s="390"/>
      <c r="H711" s="390"/>
      <c r="I711" s="286"/>
      <c r="J711" s="286"/>
      <c r="K711" s="390"/>
      <c r="L711" s="390"/>
      <c r="M711" s="286"/>
      <c r="N711" s="286"/>
      <c r="O711" s="390"/>
      <c r="P711" s="65"/>
      <c r="Q711" s="287"/>
      <c r="R711" s="287"/>
      <c r="S711" s="285"/>
      <c r="T711" s="65"/>
      <c r="U711" s="285"/>
      <c r="V711" s="287"/>
      <c r="W711" s="285"/>
      <c r="X711" s="287"/>
      <c r="Y711" s="285"/>
      <c r="Z711" s="287"/>
      <c r="AA711" s="285"/>
      <c r="AB711" s="287"/>
      <c r="AC711" s="285"/>
      <c r="AD711" s="287"/>
      <c r="AE711" s="65"/>
    </row>
    <row r="712">
      <c r="A712" s="286"/>
      <c r="B712" s="286"/>
      <c r="C712" s="390"/>
      <c r="D712" s="390"/>
      <c r="E712" s="286"/>
      <c r="F712" s="286"/>
      <c r="G712" s="390"/>
      <c r="H712" s="390"/>
      <c r="I712" s="286"/>
      <c r="J712" s="286"/>
      <c r="K712" s="390"/>
      <c r="L712" s="390"/>
      <c r="M712" s="286"/>
      <c r="N712" s="286"/>
      <c r="O712" s="390"/>
      <c r="P712" s="65"/>
      <c r="Q712" s="287"/>
      <c r="R712" s="287"/>
      <c r="S712" s="285"/>
      <c r="T712" s="65"/>
      <c r="U712" s="285"/>
      <c r="V712" s="287"/>
      <c r="W712" s="285"/>
      <c r="X712" s="287"/>
      <c r="Y712" s="285"/>
      <c r="Z712" s="287"/>
      <c r="AA712" s="285"/>
      <c r="AB712" s="287"/>
      <c r="AC712" s="285"/>
      <c r="AD712" s="287"/>
      <c r="AE712" s="65"/>
    </row>
    <row r="713">
      <c r="A713" s="286"/>
      <c r="B713" s="286"/>
      <c r="C713" s="390"/>
      <c r="D713" s="390"/>
      <c r="E713" s="286"/>
      <c r="F713" s="286"/>
      <c r="G713" s="390"/>
      <c r="H713" s="390"/>
      <c r="I713" s="286"/>
      <c r="J713" s="286"/>
      <c r="K713" s="390"/>
      <c r="L713" s="390"/>
      <c r="M713" s="286"/>
      <c r="N713" s="286"/>
      <c r="O713" s="390"/>
      <c r="P713" s="65"/>
      <c r="Q713" s="287"/>
      <c r="R713" s="287"/>
      <c r="S713" s="285"/>
      <c r="T713" s="65"/>
      <c r="U713" s="285"/>
      <c r="V713" s="287"/>
      <c r="W713" s="285"/>
      <c r="X713" s="287"/>
      <c r="Y713" s="285"/>
      <c r="Z713" s="287"/>
      <c r="AA713" s="285"/>
      <c r="AB713" s="287"/>
      <c r="AC713" s="285"/>
      <c r="AD713" s="287"/>
      <c r="AE713" s="65"/>
    </row>
    <row r="714">
      <c r="A714" s="286"/>
      <c r="B714" s="286"/>
      <c r="C714" s="390"/>
      <c r="D714" s="390"/>
      <c r="E714" s="286"/>
      <c r="F714" s="286"/>
      <c r="G714" s="390"/>
      <c r="H714" s="390"/>
      <c r="I714" s="286"/>
      <c r="J714" s="286"/>
      <c r="K714" s="390"/>
      <c r="L714" s="390"/>
      <c r="M714" s="286"/>
      <c r="N714" s="286"/>
      <c r="O714" s="390"/>
      <c r="P714" s="65"/>
      <c r="Q714" s="287"/>
      <c r="R714" s="287"/>
      <c r="S714" s="285"/>
      <c r="T714" s="65"/>
      <c r="U714" s="285"/>
      <c r="V714" s="287"/>
      <c r="W714" s="285"/>
      <c r="X714" s="287"/>
      <c r="Y714" s="285"/>
      <c r="Z714" s="287"/>
      <c r="AA714" s="285"/>
      <c r="AB714" s="287"/>
      <c r="AC714" s="285"/>
      <c r="AD714" s="287"/>
      <c r="AE714" s="65"/>
    </row>
    <row r="715">
      <c r="A715" s="286"/>
      <c r="B715" s="286"/>
      <c r="C715" s="390"/>
      <c r="D715" s="390"/>
      <c r="E715" s="286"/>
      <c r="F715" s="286"/>
      <c r="G715" s="390"/>
      <c r="H715" s="390"/>
      <c r="I715" s="286"/>
      <c r="J715" s="286"/>
      <c r="K715" s="390"/>
      <c r="L715" s="390"/>
      <c r="M715" s="286"/>
      <c r="N715" s="286"/>
      <c r="O715" s="390"/>
      <c r="P715" s="65"/>
      <c r="Q715" s="287"/>
      <c r="R715" s="287"/>
      <c r="S715" s="285"/>
      <c r="T715" s="65"/>
      <c r="U715" s="285"/>
      <c r="V715" s="287"/>
      <c r="W715" s="285"/>
      <c r="X715" s="287"/>
      <c r="Y715" s="285"/>
      <c r="Z715" s="287"/>
      <c r="AA715" s="285"/>
      <c r="AB715" s="287"/>
      <c r="AC715" s="285"/>
      <c r="AD715" s="287"/>
      <c r="AE715" s="65"/>
    </row>
    <row r="716">
      <c r="A716" s="286"/>
      <c r="B716" s="286"/>
      <c r="C716" s="390"/>
      <c r="D716" s="390"/>
      <c r="E716" s="286"/>
      <c r="F716" s="286"/>
      <c r="G716" s="390"/>
      <c r="H716" s="390"/>
      <c r="I716" s="286"/>
      <c r="J716" s="286"/>
      <c r="K716" s="390"/>
      <c r="L716" s="390"/>
      <c r="M716" s="286"/>
      <c r="N716" s="286"/>
      <c r="O716" s="390"/>
      <c r="P716" s="65"/>
      <c r="Q716" s="287"/>
      <c r="R716" s="287"/>
      <c r="S716" s="285"/>
      <c r="T716" s="65"/>
      <c r="U716" s="285"/>
      <c r="V716" s="287"/>
      <c r="W716" s="285"/>
      <c r="X716" s="287"/>
      <c r="Y716" s="285"/>
      <c r="Z716" s="287"/>
      <c r="AA716" s="285"/>
      <c r="AB716" s="287"/>
      <c r="AC716" s="285"/>
      <c r="AD716" s="287"/>
      <c r="AE716" s="65"/>
    </row>
    <row r="717">
      <c r="A717" s="286"/>
      <c r="B717" s="286"/>
      <c r="C717" s="390"/>
      <c r="D717" s="390"/>
      <c r="E717" s="286"/>
      <c r="F717" s="286"/>
      <c r="G717" s="390"/>
      <c r="H717" s="390"/>
      <c r="I717" s="286"/>
      <c r="J717" s="286"/>
      <c r="K717" s="390"/>
      <c r="L717" s="390"/>
      <c r="M717" s="286"/>
      <c r="N717" s="286"/>
      <c r="O717" s="390"/>
      <c r="P717" s="65"/>
      <c r="Q717" s="287"/>
      <c r="R717" s="287"/>
      <c r="S717" s="285"/>
      <c r="T717" s="65"/>
      <c r="U717" s="285"/>
      <c r="V717" s="287"/>
      <c r="W717" s="285"/>
      <c r="X717" s="287"/>
      <c r="Y717" s="285"/>
      <c r="Z717" s="287"/>
      <c r="AA717" s="285"/>
      <c r="AB717" s="287"/>
      <c r="AC717" s="285"/>
      <c r="AD717" s="287"/>
      <c r="AE717" s="65"/>
    </row>
    <row r="718">
      <c r="A718" s="286"/>
      <c r="B718" s="286"/>
      <c r="C718" s="390"/>
      <c r="D718" s="390"/>
      <c r="E718" s="286"/>
      <c r="F718" s="286"/>
      <c r="G718" s="390"/>
      <c r="H718" s="390"/>
      <c r="I718" s="286"/>
      <c r="J718" s="286"/>
      <c r="K718" s="390"/>
      <c r="L718" s="390"/>
      <c r="M718" s="286"/>
      <c r="N718" s="286"/>
      <c r="O718" s="390"/>
      <c r="P718" s="65"/>
      <c r="Q718" s="287"/>
      <c r="R718" s="287"/>
      <c r="S718" s="285"/>
      <c r="T718" s="65"/>
      <c r="U718" s="285"/>
      <c r="V718" s="287"/>
      <c r="W718" s="285"/>
      <c r="X718" s="287"/>
      <c r="Y718" s="285"/>
      <c r="Z718" s="287"/>
      <c r="AA718" s="285"/>
      <c r="AB718" s="287"/>
      <c r="AC718" s="285"/>
      <c r="AD718" s="287"/>
      <c r="AE718" s="65"/>
    </row>
    <row r="719">
      <c r="A719" s="286"/>
      <c r="B719" s="286"/>
      <c r="C719" s="390"/>
      <c r="D719" s="390"/>
      <c r="E719" s="286"/>
      <c r="F719" s="286"/>
      <c r="G719" s="390"/>
      <c r="H719" s="390"/>
      <c r="I719" s="286"/>
      <c r="J719" s="286"/>
      <c r="K719" s="390"/>
      <c r="L719" s="390"/>
      <c r="M719" s="286"/>
      <c r="N719" s="286"/>
      <c r="O719" s="390"/>
      <c r="P719" s="65"/>
      <c r="Q719" s="287"/>
      <c r="R719" s="287"/>
      <c r="S719" s="285"/>
      <c r="T719" s="65"/>
      <c r="U719" s="285"/>
      <c r="V719" s="287"/>
      <c r="W719" s="285"/>
      <c r="X719" s="287"/>
      <c r="Y719" s="285"/>
      <c r="Z719" s="287"/>
      <c r="AA719" s="285"/>
      <c r="AB719" s="287"/>
      <c r="AC719" s="285"/>
      <c r="AD719" s="287"/>
      <c r="AE719" s="65"/>
    </row>
    <row r="720">
      <c r="A720" s="286"/>
      <c r="B720" s="286"/>
      <c r="C720" s="390"/>
      <c r="D720" s="390"/>
      <c r="E720" s="286"/>
      <c r="F720" s="286"/>
      <c r="G720" s="390"/>
      <c r="H720" s="390"/>
      <c r="I720" s="286"/>
      <c r="J720" s="286"/>
      <c r="K720" s="390"/>
      <c r="L720" s="390"/>
      <c r="M720" s="286"/>
      <c r="N720" s="286"/>
      <c r="O720" s="390"/>
      <c r="P720" s="65"/>
      <c r="Q720" s="287"/>
      <c r="R720" s="287"/>
      <c r="S720" s="285"/>
      <c r="T720" s="65"/>
      <c r="U720" s="285"/>
      <c r="V720" s="287"/>
      <c r="W720" s="285"/>
      <c r="X720" s="287"/>
      <c r="Y720" s="285"/>
      <c r="Z720" s="287"/>
      <c r="AA720" s="285"/>
      <c r="AB720" s="287"/>
      <c r="AC720" s="285"/>
      <c r="AD720" s="287"/>
      <c r="AE720" s="65"/>
    </row>
    <row r="721">
      <c r="A721" s="286"/>
      <c r="B721" s="286"/>
      <c r="C721" s="390"/>
      <c r="D721" s="390"/>
      <c r="E721" s="286"/>
      <c r="F721" s="286"/>
      <c r="G721" s="390"/>
      <c r="H721" s="390"/>
      <c r="I721" s="286"/>
      <c r="J721" s="286"/>
      <c r="K721" s="390"/>
      <c r="L721" s="390"/>
      <c r="M721" s="286"/>
      <c r="N721" s="286"/>
      <c r="O721" s="390"/>
      <c r="P721" s="65"/>
      <c r="Q721" s="287"/>
      <c r="R721" s="287"/>
      <c r="S721" s="285"/>
      <c r="T721" s="65"/>
      <c r="U721" s="285"/>
      <c r="V721" s="287"/>
      <c r="W721" s="285"/>
      <c r="X721" s="287"/>
      <c r="Y721" s="285"/>
      <c r="Z721" s="287"/>
      <c r="AA721" s="285"/>
      <c r="AB721" s="287"/>
      <c r="AC721" s="285"/>
      <c r="AD721" s="287"/>
      <c r="AE721" s="65"/>
    </row>
    <row r="722">
      <c r="A722" s="286"/>
      <c r="B722" s="286"/>
      <c r="C722" s="390"/>
      <c r="D722" s="390"/>
      <c r="E722" s="286"/>
      <c r="F722" s="286"/>
      <c r="G722" s="390"/>
      <c r="H722" s="390"/>
      <c r="I722" s="286"/>
      <c r="J722" s="286"/>
      <c r="K722" s="390"/>
      <c r="L722" s="390"/>
      <c r="M722" s="286"/>
      <c r="N722" s="286"/>
      <c r="O722" s="390"/>
      <c r="P722" s="65"/>
      <c r="Q722" s="287"/>
      <c r="R722" s="287"/>
      <c r="S722" s="285"/>
      <c r="T722" s="65"/>
      <c r="U722" s="285"/>
      <c r="V722" s="287"/>
      <c r="W722" s="285"/>
      <c r="X722" s="287"/>
      <c r="Y722" s="285"/>
      <c r="Z722" s="287"/>
      <c r="AA722" s="285"/>
      <c r="AB722" s="287"/>
      <c r="AC722" s="285"/>
      <c r="AD722" s="287"/>
      <c r="AE722" s="65"/>
    </row>
    <row r="723">
      <c r="A723" s="286"/>
      <c r="B723" s="286"/>
      <c r="C723" s="390"/>
      <c r="D723" s="390"/>
      <c r="E723" s="286"/>
      <c r="F723" s="286"/>
      <c r="G723" s="390"/>
      <c r="H723" s="390"/>
      <c r="I723" s="286"/>
      <c r="J723" s="286"/>
      <c r="K723" s="390"/>
      <c r="L723" s="390"/>
      <c r="M723" s="286"/>
      <c r="N723" s="286"/>
      <c r="O723" s="390"/>
      <c r="P723" s="65"/>
      <c r="Q723" s="287"/>
      <c r="R723" s="287"/>
      <c r="S723" s="285"/>
      <c r="T723" s="65"/>
      <c r="U723" s="285"/>
      <c r="V723" s="287"/>
      <c r="W723" s="285"/>
      <c r="X723" s="287"/>
      <c r="Y723" s="285"/>
      <c r="Z723" s="287"/>
      <c r="AA723" s="285"/>
      <c r="AB723" s="287"/>
      <c r="AC723" s="285"/>
      <c r="AD723" s="287"/>
      <c r="AE723" s="65"/>
    </row>
    <row r="724">
      <c r="A724" s="286"/>
      <c r="B724" s="286"/>
      <c r="C724" s="390"/>
      <c r="D724" s="390"/>
      <c r="E724" s="286"/>
      <c r="F724" s="286"/>
      <c r="G724" s="390"/>
      <c r="H724" s="390"/>
      <c r="I724" s="286"/>
      <c r="J724" s="286"/>
      <c r="K724" s="390"/>
      <c r="L724" s="390"/>
      <c r="M724" s="286"/>
      <c r="N724" s="286"/>
      <c r="O724" s="390"/>
      <c r="P724" s="65"/>
      <c r="Q724" s="287"/>
      <c r="R724" s="287"/>
      <c r="S724" s="285"/>
      <c r="T724" s="65"/>
      <c r="U724" s="285"/>
      <c r="V724" s="287"/>
      <c r="W724" s="285"/>
      <c r="X724" s="287"/>
      <c r="Y724" s="285"/>
      <c r="Z724" s="287"/>
      <c r="AA724" s="285"/>
      <c r="AB724" s="287"/>
      <c r="AC724" s="285"/>
      <c r="AD724" s="287"/>
      <c r="AE724" s="65"/>
    </row>
    <row r="725">
      <c r="A725" s="286"/>
      <c r="B725" s="286"/>
      <c r="C725" s="390"/>
      <c r="D725" s="390"/>
      <c r="E725" s="286"/>
      <c r="F725" s="286"/>
      <c r="G725" s="390"/>
      <c r="H725" s="390"/>
      <c r="I725" s="286"/>
      <c r="J725" s="286"/>
      <c r="K725" s="390"/>
      <c r="L725" s="390"/>
      <c r="M725" s="286"/>
      <c r="N725" s="286"/>
      <c r="O725" s="390"/>
      <c r="P725" s="65"/>
      <c r="Q725" s="287"/>
      <c r="R725" s="287"/>
      <c r="S725" s="285"/>
      <c r="T725" s="65"/>
      <c r="U725" s="285"/>
      <c r="V725" s="287"/>
      <c r="W725" s="285"/>
      <c r="X725" s="287"/>
      <c r="Y725" s="285"/>
      <c r="Z725" s="287"/>
      <c r="AA725" s="285"/>
      <c r="AB725" s="287"/>
      <c r="AC725" s="285"/>
      <c r="AD725" s="287"/>
      <c r="AE725" s="65"/>
    </row>
    <row r="726">
      <c r="A726" s="286"/>
      <c r="B726" s="286"/>
      <c r="C726" s="390"/>
      <c r="D726" s="390"/>
      <c r="E726" s="286"/>
      <c r="F726" s="286"/>
      <c r="G726" s="390"/>
      <c r="H726" s="390"/>
      <c r="I726" s="286"/>
      <c r="J726" s="286"/>
      <c r="K726" s="390"/>
      <c r="L726" s="390"/>
      <c r="M726" s="286"/>
      <c r="N726" s="286"/>
      <c r="O726" s="390"/>
      <c r="P726" s="65"/>
      <c r="Q726" s="287"/>
      <c r="R726" s="287"/>
      <c r="S726" s="285"/>
      <c r="T726" s="65"/>
      <c r="U726" s="285"/>
      <c r="V726" s="287"/>
      <c r="W726" s="285"/>
      <c r="X726" s="287"/>
      <c r="Y726" s="285"/>
      <c r="Z726" s="287"/>
      <c r="AA726" s="285"/>
      <c r="AB726" s="287"/>
      <c r="AC726" s="285"/>
      <c r="AD726" s="287"/>
      <c r="AE726" s="65"/>
    </row>
    <row r="727">
      <c r="A727" s="286"/>
      <c r="B727" s="286"/>
      <c r="C727" s="390"/>
      <c r="D727" s="390"/>
      <c r="E727" s="286"/>
      <c r="F727" s="286"/>
      <c r="G727" s="390"/>
      <c r="H727" s="390"/>
      <c r="I727" s="286"/>
      <c r="J727" s="286"/>
      <c r="K727" s="390"/>
      <c r="L727" s="390"/>
      <c r="M727" s="286"/>
      <c r="N727" s="286"/>
      <c r="O727" s="390"/>
      <c r="P727" s="65"/>
      <c r="Q727" s="287"/>
      <c r="R727" s="287"/>
      <c r="S727" s="285"/>
      <c r="T727" s="65"/>
      <c r="U727" s="285"/>
      <c r="V727" s="287"/>
      <c r="W727" s="285"/>
      <c r="X727" s="287"/>
      <c r="Y727" s="285"/>
      <c r="Z727" s="287"/>
      <c r="AA727" s="285"/>
      <c r="AB727" s="287"/>
      <c r="AC727" s="285"/>
      <c r="AD727" s="287"/>
      <c r="AE727" s="65"/>
    </row>
    <row r="728">
      <c r="A728" s="286"/>
      <c r="B728" s="286"/>
      <c r="C728" s="390"/>
      <c r="D728" s="390"/>
      <c r="E728" s="286"/>
      <c r="F728" s="286"/>
      <c r="G728" s="390"/>
      <c r="H728" s="390"/>
      <c r="I728" s="286"/>
      <c r="J728" s="286"/>
      <c r="K728" s="390"/>
      <c r="L728" s="390"/>
      <c r="M728" s="286"/>
      <c r="N728" s="286"/>
      <c r="O728" s="390"/>
      <c r="P728" s="65"/>
      <c r="Q728" s="287"/>
      <c r="R728" s="287"/>
      <c r="S728" s="285"/>
      <c r="T728" s="65"/>
      <c r="U728" s="285"/>
      <c r="V728" s="287"/>
      <c r="W728" s="285"/>
      <c r="X728" s="287"/>
      <c r="Y728" s="285"/>
      <c r="Z728" s="287"/>
      <c r="AA728" s="285"/>
      <c r="AB728" s="287"/>
      <c r="AC728" s="285"/>
      <c r="AD728" s="287"/>
      <c r="AE728" s="65"/>
    </row>
    <row r="729">
      <c r="A729" s="286"/>
      <c r="B729" s="286"/>
      <c r="C729" s="390"/>
      <c r="D729" s="390"/>
      <c r="E729" s="286"/>
      <c r="F729" s="286"/>
      <c r="G729" s="390"/>
      <c r="H729" s="390"/>
      <c r="I729" s="286"/>
      <c r="J729" s="286"/>
      <c r="K729" s="390"/>
      <c r="L729" s="390"/>
      <c r="M729" s="286"/>
      <c r="N729" s="286"/>
      <c r="O729" s="390"/>
      <c r="P729" s="65"/>
      <c r="Q729" s="287"/>
      <c r="R729" s="287"/>
      <c r="S729" s="285"/>
      <c r="T729" s="65"/>
      <c r="U729" s="285"/>
      <c r="V729" s="287"/>
      <c r="W729" s="285"/>
      <c r="X729" s="287"/>
      <c r="Y729" s="285"/>
      <c r="Z729" s="287"/>
      <c r="AA729" s="285"/>
      <c r="AB729" s="287"/>
      <c r="AC729" s="285"/>
      <c r="AD729" s="287"/>
      <c r="AE729" s="65"/>
    </row>
    <row r="730">
      <c r="A730" s="286"/>
      <c r="B730" s="286"/>
      <c r="C730" s="390"/>
      <c r="D730" s="390"/>
      <c r="E730" s="286"/>
      <c r="F730" s="286"/>
      <c r="G730" s="390"/>
      <c r="H730" s="390"/>
      <c r="I730" s="286"/>
      <c r="J730" s="286"/>
      <c r="K730" s="390"/>
      <c r="L730" s="390"/>
      <c r="M730" s="286"/>
      <c r="N730" s="286"/>
      <c r="O730" s="390"/>
      <c r="P730" s="65"/>
      <c r="Q730" s="287"/>
      <c r="R730" s="287"/>
      <c r="S730" s="285"/>
      <c r="T730" s="65"/>
      <c r="U730" s="285"/>
      <c r="V730" s="287"/>
      <c r="W730" s="285"/>
      <c r="X730" s="287"/>
      <c r="Y730" s="285"/>
      <c r="Z730" s="287"/>
      <c r="AA730" s="285"/>
      <c r="AB730" s="287"/>
      <c r="AC730" s="285"/>
      <c r="AD730" s="287"/>
      <c r="AE730" s="65"/>
    </row>
    <row r="731">
      <c r="A731" s="286"/>
      <c r="B731" s="286"/>
      <c r="C731" s="390"/>
      <c r="D731" s="390"/>
      <c r="E731" s="286"/>
      <c r="F731" s="286"/>
      <c r="G731" s="390"/>
      <c r="H731" s="390"/>
      <c r="I731" s="286"/>
      <c r="J731" s="286"/>
      <c r="K731" s="390"/>
      <c r="L731" s="390"/>
      <c r="M731" s="286"/>
      <c r="N731" s="286"/>
      <c r="O731" s="390"/>
      <c r="P731" s="65"/>
      <c r="Q731" s="287"/>
      <c r="R731" s="287"/>
      <c r="S731" s="285"/>
      <c r="T731" s="65"/>
      <c r="U731" s="285"/>
      <c r="V731" s="287"/>
      <c r="W731" s="285"/>
      <c r="X731" s="287"/>
      <c r="Y731" s="285"/>
      <c r="Z731" s="287"/>
      <c r="AA731" s="285"/>
      <c r="AB731" s="287"/>
      <c r="AC731" s="285"/>
      <c r="AD731" s="287"/>
      <c r="AE731" s="65"/>
    </row>
    <row r="732">
      <c r="A732" s="286"/>
      <c r="B732" s="286"/>
      <c r="C732" s="390"/>
      <c r="D732" s="390"/>
      <c r="E732" s="286"/>
      <c r="F732" s="286"/>
      <c r="G732" s="390"/>
      <c r="H732" s="390"/>
      <c r="I732" s="286"/>
      <c r="J732" s="286"/>
      <c r="K732" s="390"/>
      <c r="L732" s="390"/>
      <c r="M732" s="286"/>
      <c r="N732" s="286"/>
      <c r="O732" s="390"/>
      <c r="P732" s="65"/>
      <c r="Q732" s="287"/>
      <c r="R732" s="287"/>
      <c r="S732" s="285"/>
      <c r="T732" s="65"/>
      <c r="U732" s="285"/>
      <c r="V732" s="287"/>
      <c r="W732" s="285"/>
      <c r="X732" s="287"/>
      <c r="Y732" s="285"/>
      <c r="Z732" s="287"/>
      <c r="AA732" s="285"/>
      <c r="AB732" s="287"/>
      <c r="AC732" s="285"/>
      <c r="AD732" s="287"/>
      <c r="AE732" s="65"/>
    </row>
    <row r="733">
      <c r="A733" s="286"/>
      <c r="B733" s="286"/>
      <c r="C733" s="390"/>
      <c r="D733" s="390"/>
      <c r="E733" s="286"/>
      <c r="F733" s="286"/>
      <c r="G733" s="390"/>
      <c r="H733" s="390"/>
      <c r="I733" s="286"/>
      <c r="J733" s="286"/>
      <c r="K733" s="390"/>
      <c r="L733" s="390"/>
      <c r="M733" s="286"/>
      <c r="N733" s="286"/>
      <c r="O733" s="390"/>
      <c r="P733" s="65"/>
      <c r="Q733" s="287"/>
      <c r="R733" s="287"/>
      <c r="S733" s="285"/>
      <c r="T733" s="65"/>
      <c r="U733" s="285"/>
      <c r="V733" s="287"/>
      <c r="W733" s="285"/>
      <c r="X733" s="287"/>
      <c r="Y733" s="285"/>
      <c r="Z733" s="287"/>
      <c r="AA733" s="285"/>
      <c r="AB733" s="287"/>
      <c r="AC733" s="285"/>
      <c r="AD733" s="287"/>
      <c r="AE733" s="65"/>
    </row>
    <row r="734">
      <c r="A734" s="286"/>
      <c r="B734" s="286"/>
      <c r="C734" s="390"/>
      <c r="D734" s="390"/>
      <c r="E734" s="286"/>
      <c r="F734" s="286"/>
      <c r="G734" s="390"/>
      <c r="H734" s="390"/>
      <c r="I734" s="286"/>
      <c r="J734" s="286"/>
      <c r="K734" s="390"/>
      <c r="L734" s="390"/>
      <c r="M734" s="286"/>
      <c r="N734" s="286"/>
      <c r="O734" s="390"/>
      <c r="P734" s="65"/>
      <c r="Q734" s="287"/>
      <c r="R734" s="287"/>
      <c r="S734" s="285"/>
      <c r="T734" s="65"/>
      <c r="U734" s="285"/>
      <c r="V734" s="287"/>
      <c r="W734" s="285"/>
      <c r="X734" s="287"/>
      <c r="Y734" s="285"/>
      <c r="Z734" s="287"/>
      <c r="AA734" s="285"/>
      <c r="AB734" s="287"/>
      <c r="AC734" s="285"/>
      <c r="AD734" s="287"/>
      <c r="AE734" s="65"/>
    </row>
    <row r="735">
      <c r="A735" s="286"/>
      <c r="B735" s="286"/>
      <c r="C735" s="390"/>
      <c r="D735" s="390"/>
      <c r="E735" s="286"/>
      <c r="F735" s="286"/>
      <c r="G735" s="390"/>
      <c r="H735" s="390"/>
      <c r="I735" s="286"/>
      <c r="J735" s="286"/>
      <c r="K735" s="390"/>
      <c r="L735" s="390"/>
      <c r="M735" s="286"/>
      <c r="N735" s="286"/>
      <c r="O735" s="390"/>
      <c r="P735" s="65"/>
      <c r="Q735" s="287"/>
      <c r="R735" s="287"/>
      <c r="S735" s="285"/>
      <c r="T735" s="65"/>
      <c r="U735" s="285"/>
      <c r="V735" s="287"/>
      <c r="W735" s="285"/>
      <c r="X735" s="287"/>
      <c r="Y735" s="285"/>
      <c r="Z735" s="287"/>
      <c r="AA735" s="285"/>
      <c r="AB735" s="287"/>
      <c r="AC735" s="285"/>
      <c r="AD735" s="287"/>
      <c r="AE735" s="65"/>
    </row>
    <row r="736">
      <c r="A736" s="286"/>
      <c r="B736" s="286"/>
      <c r="C736" s="390"/>
      <c r="D736" s="390"/>
      <c r="E736" s="286"/>
      <c r="F736" s="286"/>
      <c r="G736" s="390"/>
      <c r="H736" s="390"/>
      <c r="I736" s="286"/>
      <c r="J736" s="286"/>
      <c r="K736" s="390"/>
      <c r="L736" s="390"/>
      <c r="M736" s="286"/>
      <c r="N736" s="286"/>
      <c r="O736" s="390"/>
      <c r="P736" s="65"/>
      <c r="Q736" s="287"/>
      <c r="R736" s="287"/>
      <c r="S736" s="285"/>
      <c r="T736" s="65"/>
      <c r="U736" s="285"/>
      <c r="V736" s="287"/>
      <c r="W736" s="285"/>
      <c r="X736" s="287"/>
      <c r="Y736" s="285"/>
      <c r="Z736" s="287"/>
      <c r="AA736" s="285"/>
      <c r="AB736" s="287"/>
      <c r="AC736" s="285"/>
      <c r="AD736" s="287"/>
      <c r="AE736" s="65"/>
    </row>
    <row r="737">
      <c r="A737" s="286"/>
      <c r="B737" s="286"/>
      <c r="C737" s="390"/>
      <c r="D737" s="390"/>
      <c r="E737" s="286"/>
      <c r="F737" s="286"/>
      <c r="G737" s="390"/>
      <c r="H737" s="390"/>
      <c r="I737" s="286"/>
      <c r="J737" s="286"/>
      <c r="K737" s="390"/>
      <c r="L737" s="390"/>
      <c r="M737" s="286"/>
      <c r="N737" s="286"/>
      <c r="O737" s="390"/>
      <c r="P737" s="65"/>
      <c r="Q737" s="287"/>
      <c r="R737" s="287"/>
      <c r="S737" s="285"/>
      <c r="T737" s="65"/>
      <c r="U737" s="285"/>
      <c r="V737" s="287"/>
      <c r="W737" s="285"/>
      <c r="X737" s="287"/>
      <c r="Y737" s="285"/>
      <c r="Z737" s="287"/>
      <c r="AA737" s="285"/>
      <c r="AB737" s="287"/>
      <c r="AC737" s="285"/>
      <c r="AD737" s="287"/>
      <c r="AE737" s="65"/>
    </row>
    <row r="738">
      <c r="A738" s="286"/>
      <c r="B738" s="286"/>
      <c r="C738" s="390"/>
      <c r="D738" s="390"/>
      <c r="E738" s="286"/>
      <c r="F738" s="286"/>
      <c r="G738" s="390"/>
      <c r="H738" s="390"/>
      <c r="I738" s="286"/>
      <c r="J738" s="286"/>
      <c r="K738" s="390"/>
      <c r="L738" s="390"/>
      <c r="M738" s="286"/>
      <c r="N738" s="286"/>
      <c r="O738" s="390"/>
      <c r="P738" s="65"/>
      <c r="Q738" s="287"/>
      <c r="R738" s="287"/>
      <c r="S738" s="285"/>
      <c r="T738" s="65"/>
      <c r="U738" s="285"/>
      <c r="V738" s="287"/>
      <c r="W738" s="285"/>
      <c r="X738" s="287"/>
      <c r="Y738" s="285"/>
      <c r="Z738" s="287"/>
      <c r="AA738" s="285"/>
      <c r="AB738" s="287"/>
      <c r="AC738" s="285"/>
      <c r="AD738" s="287"/>
      <c r="AE738" s="65"/>
    </row>
    <row r="739">
      <c r="A739" s="286"/>
      <c r="B739" s="286"/>
      <c r="C739" s="390"/>
      <c r="D739" s="390"/>
      <c r="E739" s="286"/>
      <c r="F739" s="286"/>
      <c r="G739" s="390"/>
      <c r="H739" s="390"/>
      <c r="I739" s="286"/>
      <c r="J739" s="286"/>
      <c r="K739" s="390"/>
      <c r="L739" s="390"/>
      <c r="M739" s="286"/>
      <c r="N739" s="286"/>
      <c r="O739" s="390"/>
      <c r="P739" s="65"/>
      <c r="Q739" s="287"/>
      <c r="R739" s="287"/>
      <c r="S739" s="285"/>
      <c r="T739" s="65"/>
      <c r="U739" s="285"/>
      <c r="V739" s="287"/>
      <c r="W739" s="285"/>
      <c r="X739" s="287"/>
      <c r="Y739" s="285"/>
      <c r="Z739" s="287"/>
      <c r="AA739" s="285"/>
      <c r="AB739" s="287"/>
      <c r="AC739" s="285"/>
      <c r="AD739" s="287"/>
      <c r="AE739" s="65"/>
    </row>
    <row r="740">
      <c r="A740" s="286"/>
      <c r="B740" s="286"/>
      <c r="C740" s="390"/>
      <c r="D740" s="390"/>
      <c r="E740" s="286"/>
      <c r="F740" s="286"/>
      <c r="G740" s="390"/>
      <c r="H740" s="390"/>
      <c r="I740" s="286"/>
      <c r="J740" s="286"/>
      <c r="K740" s="390"/>
      <c r="L740" s="390"/>
      <c r="M740" s="286"/>
      <c r="N740" s="286"/>
      <c r="O740" s="390"/>
      <c r="P740" s="65"/>
      <c r="Q740" s="287"/>
      <c r="R740" s="287"/>
      <c r="S740" s="285"/>
      <c r="T740" s="65"/>
      <c r="U740" s="285"/>
      <c r="V740" s="287"/>
      <c r="W740" s="285"/>
      <c r="X740" s="287"/>
      <c r="Y740" s="285"/>
      <c r="Z740" s="287"/>
      <c r="AA740" s="285"/>
      <c r="AB740" s="287"/>
      <c r="AC740" s="285"/>
      <c r="AD740" s="287"/>
      <c r="AE740" s="65"/>
    </row>
    <row r="741">
      <c r="A741" s="286"/>
      <c r="B741" s="286"/>
      <c r="C741" s="390"/>
      <c r="D741" s="390"/>
      <c r="E741" s="286"/>
      <c r="F741" s="286"/>
      <c r="G741" s="390"/>
      <c r="H741" s="390"/>
      <c r="I741" s="286"/>
      <c r="J741" s="286"/>
      <c r="K741" s="390"/>
      <c r="L741" s="390"/>
      <c r="M741" s="286"/>
      <c r="N741" s="286"/>
      <c r="O741" s="390"/>
      <c r="P741" s="65"/>
      <c r="Q741" s="287"/>
      <c r="R741" s="287"/>
      <c r="S741" s="285"/>
      <c r="T741" s="65"/>
      <c r="U741" s="285"/>
      <c r="V741" s="287"/>
      <c r="W741" s="285"/>
      <c r="X741" s="287"/>
      <c r="Y741" s="285"/>
      <c r="Z741" s="287"/>
      <c r="AA741" s="285"/>
      <c r="AB741" s="287"/>
      <c r="AC741" s="285"/>
      <c r="AD741" s="287"/>
      <c r="AE741" s="65"/>
    </row>
    <row r="742">
      <c r="A742" s="286"/>
      <c r="B742" s="286"/>
      <c r="C742" s="390"/>
      <c r="D742" s="390"/>
      <c r="E742" s="286"/>
      <c r="F742" s="286"/>
      <c r="G742" s="390"/>
      <c r="H742" s="390"/>
      <c r="I742" s="286"/>
      <c r="J742" s="286"/>
      <c r="K742" s="390"/>
      <c r="L742" s="390"/>
      <c r="M742" s="286"/>
      <c r="N742" s="286"/>
      <c r="O742" s="390"/>
      <c r="P742" s="65"/>
      <c r="Q742" s="287"/>
      <c r="R742" s="287"/>
      <c r="S742" s="285"/>
      <c r="T742" s="65"/>
      <c r="U742" s="285"/>
      <c r="V742" s="287"/>
      <c r="W742" s="285"/>
      <c r="X742" s="287"/>
      <c r="Y742" s="285"/>
      <c r="Z742" s="287"/>
      <c r="AA742" s="285"/>
      <c r="AB742" s="287"/>
      <c r="AC742" s="285"/>
      <c r="AD742" s="287"/>
      <c r="AE742" s="65"/>
    </row>
    <row r="743">
      <c r="A743" s="286"/>
      <c r="B743" s="286"/>
      <c r="C743" s="390"/>
      <c r="D743" s="390"/>
      <c r="E743" s="286"/>
      <c r="F743" s="286"/>
      <c r="G743" s="390"/>
      <c r="H743" s="390"/>
      <c r="I743" s="286"/>
      <c r="J743" s="286"/>
      <c r="K743" s="390"/>
      <c r="L743" s="390"/>
      <c r="M743" s="286"/>
      <c r="N743" s="286"/>
      <c r="O743" s="390"/>
      <c r="P743" s="65"/>
      <c r="Q743" s="287"/>
      <c r="R743" s="287"/>
      <c r="S743" s="285"/>
      <c r="T743" s="65"/>
      <c r="U743" s="285"/>
      <c r="V743" s="287"/>
      <c r="W743" s="285"/>
      <c r="X743" s="287"/>
      <c r="Y743" s="285"/>
      <c r="Z743" s="287"/>
      <c r="AA743" s="285"/>
      <c r="AB743" s="287"/>
      <c r="AC743" s="285"/>
      <c r="AD743" s="287"/>
      <c r="AE743" s="65"/>
    </row>
    <row r="744">
      <c r="A744" s="286"/>
      <c r="B744" s="286"/>
      <c r="C744" s="390"/>
      <c r="D744" s="390"/>
      <c r="E744" s="286"/>
      <c r="F744" s="286"/>
      <c r="G744" s="390"/>
      <c r="H744" s="390"/>
      <c r="I744" s="286"/>
      <c r="J744" s="286"/>
      <c r="K744" s="390"/>
      <c r="L744" s="390"/>
      <c r="M744" s="286"/>
      <c r="N744" s="286"/>
      <c r="O744" s="390"/>
      <c r="P744" s="65"/>
      <c r="Q744" s="287"/>
      <c r="R744" s="287"/>
      <c r="S744" s="285"/>
      <c r="T744" s="65"/>
      <c r="U744" s="285"/>
      <c r="V744" s="287"/>
      <c r="W744" s="285"/>
      <c r="X744" s="287"/>
      <c r="Y744" s="285"/>
      <c r="Z744" s="287"/>
      <c r="AA744" s="285"/>
      <c r="AB744" s="287"/>
      <c r="AC744" s="285"/>
      <c r="AD744" s="287"/>
      <c r="AE744" s="65"/>
    </row>
    <row r="745">
      <c r="A745" s="286"/>
      <c r="B745" s="286"/>
      <c r="C745" s="390"/>
      <c r="D745" s="390"/>
      <c r="E745" s="286"/>
      <c r="F745" s="286"/>
      <c r="G745" s="390"/>
      <c r="H745" s="390"/>
      <c r="I745" s="286"/>
      <c r="J745" s="286"/>
      <c r="K745" s="390"/>
      <c r="L745" s="390"/>
      <c r="M745" s="286"/>
      <c r="N745" s="286"/>
      <c r="O745" s="390"/>
      <c r="P745" s="65"/>
      <c r="Q745" s="287"/>
      <c r="R745" s="287"/>
      <c r="S745" s="285"/>
      <c r="T745" s="65"/>
      <c r="U745" s="285"/>
      <c r="V745" s="287"/>
      <c r="W745" s="285"/>
      <c r="X745" s="287"/>
      <c r="Y745" s="285"/>
      <c r="Z745" s="287"/>
      <c r="AA745" s="285"/>
      <c r="AB745" s="287"/>
      <c r="AC745" s="285"/>
      <c r="AD745" s="287"/>
      <c r="AE745" s="65"/>
    </row>
    <row r="746">
      <c r="A746" s="286"/>
      <c r="B746" s="286"/>
      <c r="C746" s="390"/>
      <c r="D746" s="390"/>
      <c r="E746" s="286"/>
      <c r="F746" s="286"/>
      <c r="G746" s="390"/>
      <c r="H746" s="390"/>
      <c r="I746" s="286"/>
      <c r="J746" s="286"/>
      <c r="K746" s="390"/>
      <c r="L746" s="390"/>
      <c r="M746" s="286"/>
      <c r="N746" s="286"/>
      <c r="O746" s="390"/>
      <c r="P746" s="65"/>
      <c r="Q746" s="287"/>
      <c r="R746" s="287"/>
      <c r="S746" s="285"/>
      <c r="T746" s="65"/>
      <c r="U746" s="285"/>
      <c r="V746" s="287"/>
      <c r="W746" s="285"/>
      <c r="X746" s="287"/>
      <c r="Y746" s="285"/>
      <c r="Z746" s="287"/>
      <c r="AA746" s="285"/>
      <c r="AB746" s="287"/>
      <c r="AC746" s="285"/>
      <c r="AD746" s="287"/>
      <c r="AE746" s="65"/>
    </row>
    <row r="747">
      <c r="A747" s="286"/>
      <c r="B747" s="286"/>
      <c r="C747" s="390"/>
      <c r="D747" s="390"/>
      <c r="E747" s="286"/>
      <c r="F747" s="286"/>
      <c r="G747" s="390"/>
      <c r="H747" s="390"/>
      <c r="I747" s="286"/>
      <c r="J747" s="286"/>
      <c r="K747" s="390"/>
      <c r="L747" s="390"/>
      <c r="M747" s="286"/>
      <c r="N747" s="286"/>
      <c r="O747" s="390"/>
      <c r="P747" s="65"/>
      <c r="Q747" s="287"/>
      <c r="R747" s="287"/>
      <c r="S747" s="285"/>
      <c r="T747" s="65"/>
      <c r="U747" s="285"/>
      <c r="V747" s="287"/>
      <c r="W747" s="285"/>
      <c r="X747" s="287"/>
      <c r="Y747" s="285"/>
      <c r="Z747" s="287"/>
      <c r="AA747" s="285"/>
      <c r="AB747" s="287"/>
      <c r="AC747" s="285"/>
      <c r="AD747" s="287"/>
      <c r="AE747" s="65"/>
    </row>
    <row r="748">
      <c r="A748" s="286"/>
      <c r="B748" s="286"/>
      <c r="C748" s="390"/>
      <c r="D748" s="390"/>
      <c r="E748" s="286"/>
      <c r="F748" s="286"/>
      <c r="G748" s="390"/>
      <c r="H748" s="390"/>
      <c r="I748" s="286"/>
      <c r="J748" s="286"/>
      <c r="K748" s="390"/>
      <c r="L748" s="390"/>
      <c r="M748" s="286"/>
      <c r="N748" s="286"/>
      <c r="O748" s="390"/>
      <c r="P748" s="65"/>
      <c r="Q748" s="287"/>
      <c r="R748" s="287"/>
      <c r="S748" s="285"/>
      <c r="T748" s="65"/>
      <c r="U748" s="285"/>
      <c r="V748" s="287"/>
      <c r="W748" s="285"/>
      <c r="X748" s="287"/>
      <c r="Y748" s="285"/>
      <c r="Z748" s="287"/>
      <c r="AA748" s="285"/>
      <c r="AB748" s="287"/>
      <c r="AC748" s="285"/>
      <c r="AD748" s="287"/>
      <c r="AE748" s="65"/>
    </row>
    <row r="749">
      <c r="A749" s="286"/>
      <c r="B749" s="286"/>
      <c r="C749" s="390"/>
      <c r="D749" s="390"/>
      <c r="E749" s="286"/>
      <c r="F749" s="286"/>
      <c r="G749" s="390"/>
      <c r="H749" s="390"/>
      <c r="I749" s="286"/>
      <c r="J749" s="286"/>
      <c r="K749" s="390"/>
      <c r="L749" s="390"/>
      <c r="M749" s="286"/>
      <c r="N749" s="286"/>
      <c r="O749" s="390"/>
      <c r="P749" s="65"/>
      <c r="Q749" s="287"/>
      <c r="R749" s="287"/>
      <c r="S749" s="285"/>
      <c r="T749" s="65"/>
      <c r="U749" s="285"/>
      <c r="V749" s="287"/>
      <c r="W749" s="285"/>
      <c r="X749" s="287"/>
      <c r="Y749" s="285"/>
      <c r="Z749" s="287"/>
      <c r="AA749" s="285"/>
      <c r="AB749" s="287"/>
      <c r="AC749" s="285"/>
      <c r="AD749" s="287"/>
      <c r="AE749" s="65"/>
    </row>
    <row r="750">
      <c r="A750" s="286"/>
      <c r="B750" s="286"/>
      <c r="C750" s="390"/>
      <c r="D750" s="390"/>
      <c r="E750" s="286"/>
      <c r="F750" s="286"/>
      <c r="G750" s="390"/>
      <c r="H750" s="390"/>
      <c r="I750" s="286"/>
      <c r="J750" s="286"/>
      <c r="K750" s="390"/>
      <c r="L750" s="390"/>
      <c r="M750" s="286"/>
      <c r="N750" s="286"/>
      <c r="O750" s="390"/>
      <c r="P750" s="65"/>
      <c r="Q750" s="287"/>
      <c r="R750" s="287"/>
      <c r="S750" s="285"/>
      <c r="T750" s="65"/>
      <c r="U750" s="285"/>
      <c r="V750" s="287"/>
      <c r="W750" s="285"/>
      <c r="X750" s="287"/>
      <c r="Y750" s="285"/>
      <c r="Z750" s="287"/>
      <c r="AA750" s="285"/>
      <c r="AB750" s="287"/>
      <c r="AC750" s="285"/>
      <c r="AD750" s="287"/>
      <c r="AE750" s="65"/>
    </row>
    <row r="751">
      <c r="A751" s="286"/>
      <c r="B751" s="286"/>
      <c r="C751" s="390"/>
      <c r="D751" s="390"/>
      <c r="E751" s="286"/>
      <c r="F751" s="286"/>
      <c r="G751" s="390"/>
      <c r="H751" s="390"/>
      <c r="I751" s="286"/>
      <c r="J751" s="286"/>
      <c r="K751" s="390"/>
      <c r="L751" s="390"/>
      <c r="M751" s="286"/>
      <c r="N751" s="286"/>
      <c r="O751" s="390"/>
      <c r="P751" s="65"/>
      <c r="Q751" s="287"/>
      <c r="R751" s="287"/>
      <c r="S751" s="285"/>
      <c r="T751" s="65"/>
      <c r="U751" s="285"/>
      <c r="V751" s="287"/>
      <c r="W751" s="285"/>
      <c r="X751" s="287"/>
      <c r="Y751" s="285"/>
      <c r="Z751" s="287"/>
      <c r="AA751" s="285"/>
      <c r="AB751" s="287"/>
      <c r="AC751" s="285"/>
      <c r="AD751" s="287"/>
      <c r="AE751" s="65"/>
    </row>
    <row r="752">
      <c r="A752" s="286"/>
      <c r="B752" s="286"/>
      <c r="C752" s="390"/>
      <c r="D752" s="390"/>
      <c r="E752" s="286"/>
      <c r="F752" s="286"/>
      <c r="G752" s="390"/>
      <c r="H752" s="390"/>
      <c r="I752" s="286"/>
      <c r="J752" s="286"/>
      <c r="K752" s="390"/>
      <c r="L752" s="390"/>
      <c r="M752" s="286"/>
      <c r="N752" s="286"/>
      <c r="O752" s="390"/>
      <c r="P752" s="65"/>
      <c r="Q752" s="287"/>
      <c r="R752" s="287"/>
      <c r="S752" s="285"/>
      <c r="T752" s="65"/>
      <c r="U752" s="285"/>
      <c r="V752" s="287"/>
      <c r="W752" s="285"/>
      <c r="X752" s="287"/>
      <c r="Y752" s="285"/>
      <c r="Z752" s="287"/>
      <c r="AA752" s="285"/>
      <c r="AB752" s="287"/>
      <c r="AC752" s="285"/>
      <c r="AD752" s="287"/>
      <c r="AE752" s="65"/>
    </row>
    <row r="753">
      <c r="A753" s="286"/>
      <c r="B753" s="286"/>
      <c r="C753" s="390"/>
      <c r="D753" s="390"/>
      <c r="E753" s="286"/>
      <c r="F753" s="286"/>
      <c r="G753" s="390"/>
      <c r="H753" s="390"/>
      <c r="I753" s="286"/>
      <c r="J753" s="286"/>
      <c r="K753" s="390"/>
      <c r="L753" s="390"/>
      <c r="M753" s="286"/>
      <c r="N753" s="286"/>
      <c r="O753" s="390"/>
      <c r="P753" s="65"/>
      <c r="Q753" s="287"/>
      <c r="R753" s="287"/>
      <c r="S753" s="285"/>
      <c r="T753" s="65"/>
      <c r="U753" s="285"/>
      <c r="V753" s="287"/>
      <c r="W753" s="285"/>
      <c r="X753" s="287"/>
      <c r="Y753" s="285"/>
      <c r="Z753" s="287"/>
      <c r="AA753" s="285"/>
      <c r="AB753" s="287"/>
      <c r="AC753" s="285"/>
      <c r="AD753" s="287"/>
      <c r="AE753" s="65"/>
    </row>
    <row r="754">
      <c r="A754" s="286"/>
      <c r="B754" s="286"/>
      <c r="C754" s="390"/>
      <c r="D754" s="390"/>
      <c r="E754" s="286"/>
      <c r="F754" s="286"/>
      <c r="G754" s="390"/>
      <c r="H754" s="390"/>
      <c r="I754" s="286"/>
      <c r="J754" s="286"/>
      <c r="K754" s="390"/>
      <c r="L754" s="390"/>
      <c r="M754" s="286"/>
      <c r="N754" s="286"/>
      <c r="O754" s="390"/>
      <c r="P754" s="65"/>
      <c r="Q754" s="287"/>
      <c r="R754" s="287"/>
      <c r="S754" s="285"/>
      <c r="T754" s="65"/>
      <c r="U754" s="285"/>
      <c r="V754" s="287"/>
      <c r="W754" s="285"/>
      <c r="X754" s="287"/>
      <c r="Y754" s="285"/>
      <c r="Z754" s="287"/>
      <c r="AA754" s="285"/>
      <c r="AB754" s="287"/>
      <c r="AC754" s="285"/>
      <c r="AD754" s="287"/>
      <c r="AE754" s="65"/>
    </row>
    <row r="755">
      <c r="A755" s="286"/>
      <c r="B755" s="286"/>
      <c r="C755" s="390"/>
      <c r="D755" s="390"/>
      <c r="E755" s="286"/>
      <c r="F755" s="286"/>
      <c r="G755" s="390"/>
      <c r="H755" s="390"/>
      <c r="I755" s="286"/>
      <c r="J755" s="286"/>
      <c r="K755" s="390"/>
      <c r="L755" s="390"/>
      <c r="M755" s="286"/>
      <c r="N755" s="286"/>
      <c r="O755" s="390"/>
      <c r="P755" s="65"/>
      <c r="Q755" s="287"/>
      <c r="R755" s="287"/>
      <c r="S755" s="285"/>
      <c r="T755" s="65"/>
      <c r="U755" s="285"/>
      <c r="V755" s="287"/>
      <c r="W755" s="285"/>
      <c r="X755" s="287"/>
      <c r="Y755" s="285"/>
      <c r="Z755" s="287"/>
      <c r="AA755" s="285"/>
      <c r="AB755" s="287"/>
      <c r="AC755" s="285"/>
      <c r="AD755" s="287"/>
      <c r="AE755" s="65"/>
    </row>
    <row r="756">
      <c r="A756" s="286"/>
      <c r="B756" s="286"/>
      <c r="C756" s="390"/>
      <c r="D756" s="390"/>
      <c r="E756" s="286"/>
      <c r="F756" s="286"/>
      <c r="G756" s="390"/>
      <c r="H756" s="390"/>
      <c r="I756" s="286"/>
      <c r="J756" s="286"/>
      <c r="K756" s="390"/>
      <c r="L756" s="390"/>
      <c r="M756" s="286"/>
      <c r="N756" s="286"/>
      <c r="O756" s="390"/>
      <c r="P756" s="65"/>
      <c r="Q756" s="287"/>
      <c r="R756" s="287"/>
      <c r="S756" s="285"/>
      <c r="T756" s="65"/>
      <c r="U756" s="285"/>
      <c r="V756" s="287"/>
      <c r="W756" s="285"/>
      <c r="X756" s="287"/>
      <c r="Y756" s="285"/>
      <c r="Z756" s="287"/>
      <c r="AA756" s="285"/>
      <c r="AB756" s="287"/>
      <c r="AC756" s="285"/>
      <c r="AD756" s="287"/>
      <c r="AE756" s="65"/>
    </row>
    <row r="757">
      <c r="A757" s="286"/>
      <c r="B757" s="286"/>
      <c r="C757" s="390"/>
      <c r="D757" s="390"/>
      <c r="E757" s="286"/>
      <c r="F757" s="286"/>
      <c r="G757" s="390"/>
      <c r="H757" s="390"/>
      <c r="I757" s="286"/>
      <c r="J757" s="286"/>
      <c r="K757" s="390"/>
      <c r="L757" s="390"/>
      <c r="M757" s="286"/>
      <c r="N757" s="286"/>
      <c r="O757" s="390"/>
      <c r="P757" s="65"/>
      <c r="Q757" s="287"/>
      <c r="R757" s="287"/>
      <c r="S757" s="285"/>
      <c r="T757" s="65"/>
      <c r="U757" s="285"/>
      <c r="V757" s="287"/>
      <c r="W757" s="285"/>
      <c r="X757" s="287"/>
      <c r="Y757" s="285"/>
      <c r="Z757" s="287"/>
      <c r="AA757" s="285"/>
      <c r="AB757" s="287"/>
      <c r="AC757" s="285"/>
      <c r="AD757" s="287"/>
      <c r="AE757" s="65"/>
    </row>
    <row r="758">
      <c r="A758" s="286"/>
      <c r="B758" s="286"/>
      <c r="C758" s="390"/>
      <c r="D758" s="390"/>
      <c r="E758" s="286"/>
      <c r="F758" s="286"/>
      <c r="G758" s="390"/>
      <c r="H758" s="390"/>
      <c r="I758" s="286"/>
      <c r="J758" s="286"/>
      <c r="K758" s="390"/>
      <c r="L758" s="390"/>
      <c r="M758" s="286"/>
      <c r="N758" s="286"/>
      <c r="O758" s="390"/>
      <c r="P758" s="65"/>
      <c r="Q758" s="287"/>
      <c r="R758" s="287"/>
      <c r="S758" s="285"/>
      <c r="T758" s="65"/>
      <c r="U758" s="285"/>
      <c r="V758" s="287"/>
      <c r="W758" s="285"/>
      <c r="X758" s="287"/>
      <c r="Y758" s="285"/>
      <c r="Z758" s="287"/>
      <c r="AA758" s="285"/>
      <c r="AB758" s="287"/>
      <c r="AC758" s="285"/>
      <c r="AD758" s="287"/>
      <c r="AE758" s="65"/>
    </row>
    <row r="759">
      <c r="A759" s="286"/>
      <c r="B759" s="286"/>
      <c r="C759" s="390"/>
      <c r="D759" s="390"/>
      <c r="E759" s="286"/>
      <c r="F759" s="286"/>
      <c r="G759" s="390"/>
      <c r="H759" s="390"/>
      <c r="I759" s="286"/>
      <c r="J759" s="286"/>
      <c r="K759" s="390"/>
      <c r="L759" s="390"/>
      <c r="M759" s="286"/>
      <c r="N759" s="286"/>
      <c r="O759" s="390"/>
      <c r="P759" s="65"/>
      <c r="Q759" s="287"/>
      <c r="R759" s="287"/>
      <c r="S759" s="285"/>
      <c r="T759" s="65"/>
      <c r="U759" s="285"/>
      <c r="V759" s="287"/>
      <c r="W759" s="285"/>
      <c r="X759" s="287"/>
      <c r="Y759" s="285"/>
      <c r="Z759" s="287"/>
      <c r="AA759" s="285"/>
      <c r="AB759" s="287"/>
      <c r="AC759" s="285"/>
      <c r="AD759" s="287"/>
      <c r="AE759" s="65"/>
    </row>
    <row r="760">
      <c r="A760" s="286"/>
      <c r="B760" s="286"/>
      <c r="C760" s="390"/>
      <c r="D760" s="390"/>
      <c r="E760" s="286"/>
      <c r="F760" s="286"/>
      <c r="G760" s="390"/>
      <c r="H760" s="390"/>
      <c r="I760" s="286"/>
      <c r="J760" s="286"/>
      <c r="K760" s="390"/>
      <c r="L760" s="390"/>
      <c r="M760" s="286"/>
      <c r="N760" s="286"/>
      <c r="O760" s="390"/>
      <c r="P760" s="65"/>
      <c r="Q760" s="287"/>
      <c r="R760" s="287"/>
      <c r="S760" s="285"/>
      <c r="T760" s="65"/>
      <c r="U760" s="285"/>
      <c r="V760" s="287"/>
      <c r="W760" s="285"/>
      <c r="X760" s="287"/>
      <c r="Y760" s="285"/>
      <c r="Z760" s="287"/>
      <c r="AA760" s="285"/>
      <c r="AB760" s="287"/>
      <c r="AC760" s="285"/>
      <c r="AD760" s="287"/>
      <c r="AE760" s="65"/>
    </row>
    <row r="761">
      <c r="A761" s="286"/>
      <c r="B761" s="286"/>
      <c r="C761" s="390"/>
      <c r="D761" s="390"/>
      <c r="E761" s="286"/>
      <c r="F761" s="286"/>
      <c r="G761" s="390"/>
      <c r="H761" s="390"/>
      <c r="I761" s="286"/>
      <c r="J761" s="286"/>
      <c r="K761" s="390"/>
      <c r="L761" s="390"/>
      <c r="M761" s="286"/>
      <c r="N761" s="286"/>
      <c r="O761" s="390"/>
      <c r="P761" s="65"/>
      <c r="Q761" s="287"/>
      <c r="R761" s="287"/>
      <c r="S761" s="285"/>
      <c r="T761" s="65"/>
      <c r="U761" s="285"/>
      <c r="V761" s="287"/>
      <c r="W761" s="285"/>
      <c r="X761" s="287"/>
      <c r="Y761" s="285"/>
      <c r="Z761" s="287"/>
      <c r="AA761" s="285"/>
      <c r="AB761" s="287"/>
      <c r="AC761" s="285"/>
      <c r="AD761" s="287"/>
      <c r="AE761" s="65"/>
    </row>
    <row r="762">
      <c r="A762" s="286"/>
      <c r="B762" s="286"/>
      <c r="C762" s="390"/>
      <c r="D762" s="390"/>
      <c r="E762" s="286"/>
      <c r="F762" s="286"/>
      <c r="G762" s="390"/>
      <c r="H762" s="390"/>
      <c r="I762" s="286"/>
      <c r="J762" s="286"/>
      <c r="K762" s="390"/>
      <c r="L762" s="390"/>
      <c r="M762" s="286"/>
      <c r="N762" s="286"/>
      <c r="O762" s="390"/>
      <c r="P762" s="65"/>
      <c r="Q762" s="287"/>
      <c r="R762" s="287"/>
      <c r="S762" s="285"/>
      <c r="T762" s="65"/>
      <c r="U762" s="285"/>
      <c r="V762" s="287"/>
      <c r="W762" s="285"/>
      <c r="X762" s="287"/>
      <c r="Y762" s="285"/>
      <c r="Z762" s="287"/>
      <c r="AA762" s="285"/>
      <c r="AB762" s="287"/>
      <c r="AC762" s="285"/>
      <c r="AD762" s="287"/>
      <c r="AE762" s="65"/>
    </row>
    <row r="763">
      <c r="A763" s="286"/>
      <c r="B763" s="286"/>
      <c r="C763" s="390"/>
      <c r="D763" s="390"/>
      <c r="E763" s="286"/>
      <c r="F763" s="286"/>
      <c r="G763" s="390"/>
      <c r="H763" s="390"/>
      <c r="I763" s="286"/>
      <c r="J763" s="286"/>
      <c r="K763" s="390"/>
      <c r="L763" s="390"/>
      <c r="M763" s="286"/>
      <c r="N763" s="286"/>
      <c r="O763" s="390"/>
      <c r="P763" s="65"/>
      <c r="Q763" s="287"/>
      <c r="R763" s="287"/>
      <c r="S763" s="285"/>
      <c r="T763" s="65"/>
      <c r="U763" s="285"/>
      <c r="V763" s="287"/>
      <c r="W763" s="285"/>
      <c r="X763" s="287"/>
      <c r="Y763" s="285"/>
      <c r="Z763" s="287"/>
      <c r="AA763" s="285"/>
      <c r="AB763" s="287"/>
      <c r="AC763" s="285"/>
      <c r="AD763" s="287"/>
      <c r="AE763" s="65"/>
    </row>
    <row r="764">
      <c r="A764" s="286"/>
      <c r="B764" s="286"/>
      <c r="C764" s="390"/>
      <c r="D764" s="390"/>
      <c r="E764" s="286"/>
      <c r="F764" s="286"/>
      <c r="G764" s="390"/>
      <c r="H764" s="390"/>
      <c r="I764" s="286"/>
      <c r="J764" s="286"/>
      <c r="K764" s="390"/>
      <c r="L764" s="390"/>
      <c r="M764" s="286"/>
      <c r="N764" s="286"/>
      <c r="O764" s="390"/>
      <c r="P764" s="65"/>
      <c r="Q764" s="287"/>
      <c r="R764" s="287"/>
      <c r="S764" s="285"/>
      <c r="T764" s="65"/>
      <c r="U764" s="285"/>
      <c r="V764" s="287"/>
      <c r="W764" s="285"/>
      <c r="X764" s="287"/>
      <c r="Y764" s="285"/>
      <c r="Z764" s="287"/>
      <c r="AA764" s="285"/>
      <c r="AB764" s="287"/>
      <c r="AC764" s="285"/>
      <c r="AD764" s="287"/>
      <c r="AE764" s="65"/>
    </row>
    <row r="765">
      <c r="A765" s="286"/>
      <c r="B765" s="286"/>
      <c r="C765" s="390"/>
      <c r="D765" s="390"/>
      <c r="E765" s="286"/>
      <c r="F765" s="286"/>
      <c r="G765" s="390"/>
      <c r="H765" s="390"/>
      <c r="I765" s="286"/>
      <c r="J765" s="286"/>
      <c r="K765" s="390"/>
      <c r="L765" s="390"/>
      <c r="M765" s="286"/>
      <c r="N765" s="286"/>
      <c r="O765" s="390"/>
      <c r="P765" s="65"/>
      <c r="Q765" s="287"/>
      <c r="R765" s="287"/>
      <c r="S765" s="285"/>
      <c r="T765" s="65"/>
      <c r="U765" s="285"/>
      <c r="V765" s="287"/>
      <c r="W765" s="285"/>
      <c r="X765" s="287"/>
      <c r="Y765" s="285"/>
      <c r="Z765" s="287"/>
      <c r="AA765" s="285"/>
      <c r="AB765" s="287"/>
      <c r="AC765" s="285"/>
      <c r="AD765" s="287"/>
      <c r="AE765" s="65"/>
    </row>
    <row r="766">
      <c r="A766" s="286"/>
      <c r="B766" s="286"/>
      <c r="C766" s="390"/>
      <c r="D766" s="390"/>
      <c r="E766" s="286"/>
      <c r="F766" s="286"/>
      <c r="G766" s="390"/>
      <c r="H766" s="390"/>
      <c r="I766" s="286"/>
      <c r="J766" s="286"/>
      <c r="K766" s="390"/>
      <c r="L766" s="390"/>
      <c r="M766" s="286"/>
      <c r="N766" s="286"/>
      <c r="O766" s="390"/>
      <c r="P766" s="65"/>
      <c r="Q766" s="287"/>
      <c r="R766" s="287"/>
      <c r="S766" s="285"/>
      <c r="T766" s="65"/>
      <c r="U766" s="285"/>
      <c r="V766" s="287"/>
      <c r="W766" s="285"/>
      <c r="X766" s="287"/>
      <c r="Y766" s="285"/>
      <c r="Z766" s="287"/>
      <c r="AA766" s="285"/>
      <c r="AB766" s="287"/>
      <c r="AC766" s="285"/>
      <c r="AD766" s="287"/>
      <c r="AE766" s="65"/>
    </row>
    <row r="767">
      <c r="A767" s="286"/>
      <c r="B767" s="286"/>
      <c r="C767" s="390"/>
      <c r="D767" s="390"/>
      <c r="E767" s="286"/>
      <c r="F767" s="286"/>
      <c r="G767" s="390"/>
      <c r="H767" s="390"/>
      <c r="I767" s="286"/>
      <c r="J767" s="286"/>
      <c r="K767" s="390"/>
      <c r="L767" s="390"/>
      <c r="M767" s="286"/>
      <c r="N767" s="286"/>
      <c r="O767" s="390"/>
      <c r="P767" s="65"/>
      <c r="Q767" s="287"/>
      <c r="R767" s="287"/>
      <c r="S767" s="285"/>
      <c r="T767" s="65"/>
      <c r="U767" s="285"/>
      <c r="V767" s="287"/>
      <c r="W767" s="285"/>
      <c r="X767" s="287"/>
      <c r="Y767" s="285"/>
      <c r="Z767" s="287"/>
      <c r="AA767" s="285"/>
      <c r="AB767" s="287"/>
      <c r="AC767" s="285"/>
      <c r="AD767" s="287"/>
      <c r="AE767" s="65"/>
    </row>
    <row r="768">
      <c r="A768" s="286"/>
      <c r="B768" s="286"/>
      <c r="C768" s="390"/>
      <c r="D768" s="390"/>
      <c r="E768" s="286"/>
      <c r="F768" s="286"/>
      <c r="G768" s="390"/>
      <c r="H768" s="390"/>
      <c r="I768" s="286"/>
      <c r="J768" s="286"/>
      <c r="K768" s="390"/>
      <c r="L768" s="390"/>
      <c r="M768" s="286"/>
      <c r="N768" s="286"/>
      <c r="O768" s="390"/>
      <c r="P768" s="65"/>
      <c r="Q768" s="287"/>
      <c r="R768" s="287"/>
      <c r="S768" s="285"/>
      <c r="T768" s="65"/>
      <c r="U768" s="285"/>
      <c r="V768" s="287"/>
      <c r="W768" s="285"/>
      <c r="X768" s="287"/>
      <c r="Y768" s="285"/>
      <c r="Z768" s="287"/>
      <c r="AA768" s="285"/>
      <c r="AB768" s="287"/>
      <c r="AC768" s="285"/>
      <c r="AD768" s="287"/>
      <c r="AE768" s="65"/>
    </row>
    <row r="769">
      <c r="A769" s="286"/>
      <c r="B769" s="286"/>
      <c r="C769" s="390"/>
      <c r="D769" s="390"/>
      <c r="E769" s="286"/>
      <c r="F769" s="286"/>
      <c r="G769" s="390"/>
      <c r="H769" s="390"/>
      <c r="I769" s="286"/>
      <c r="J769" s="286"/>
      <c r="K769" s="390"/>
      <c r="L769" s="390"/>
      <c r="M769" s="286"/>
      <c r="N769" s="286"/>
      <c r="O769" s="390"/>
      <c r="P769" s="65"/>
      <c r="Q769" s="287"/>
      <c r="R769" s="287"/>
      <c r="S769" s="285"/>
      <c r="T769" s="65"/>
      <c r="U769" s="285"/>
      <c r="V769" s="287"/>
      <c r="W769" s="285"/>
      <c r="X769" s="287"/>
      <c r="Y769" s="285"/>
      <c r="Z769" s="287"/>
      <c r="AA769" s="285"/>
      <c r="AB769" s="287"/>
      <c r="AC769" s="285"/>
      <c r="AD769" s="287"/>
      <c r="AE769" s="65"/>
    </row>
    <row r="770">
      <c r="A770" s="286"/>
      <c r="B770" s="286"/>
      <c r="C770" s="390"/>
      <c r="D770" s="390"/>
      <c r="E770" s="286"/>
      <c r="F770" s="286"/>
      <c r="G770" s="390"/>
      <c r="H770" s="390"/>
      <c r="I770" s="286"/>
      <c r="J770" s="286"/>
      <c r="K770" s="390"/>
      <c r="L770" s="390"/>
      <c r="M770" s="286"/>
      <c r="N770" s="286"/>
      <c r="O770" s="390"/>
      <c r="P770" s="65"/>
      <c r="Q770" s="287"/>
      <c r="R770" s="287"/>
      <c r="S770" s="285"/>
      <c r="T770" s="65"/>
      <c r="U770" s="285"/>
      <c r="V770" s="287"/>
      <c r="W770" s="285"/>
      <c r="X770" s="287"/>
      <c r="Y770" s="285"/>
      <c r="Z770" s="287"/>
      <c r="AA770" s="285"/>
      <c r="AB770" s="287"/>
      <c r="AC770" s="285"/>
      <c r="AD770" s="287"/>
      <c r="AE770" s="65"/>
    </row>
    <row r="771">
      <c r="A771" s="286"/>
      <c r="B771" s="286"/>
      <c r="C771" s="390"/>
      <c r="D771" s="390"/>
      <c r="E771" s="286"/>
      <c r="F771" s="286"/>
      <c r="G771" s="390"/>
      <c r="H771" s="390"/>
      <c r="I771" s="286"/>
      <c r="J771" s="286"/>
      <c r="K771" s="390"/>
      <c r="L771" s="390"/>
      <c r="M771" s="286"/>
      <c r="N771" s="286"/>
      <c r="O771" s="390"/>
      <c r="P771" s="65"/>
      <c r="Q771" s="287"/>
      <c r="R771" s="287"/>
      <c r="S771" s="285"/>
      <c r="T771" s="65"/>
      <c r="U771" s="285"/>
      <c r="V771" s="287"/>
      <c r="W771" s="285"/>
      <c r="X771" s="287"/>
      <c r="Y771" s="285"/>
      <c r="Z771" s="287"/>
      <c r="AA771" s="285"/>
      <c r="AB771" s="287"/>
      <c r="AC771" s="285"/>
      <c r="AD771" s="287"/>
      <c r="AE771" s="65"/>
    </row>
    <row r="772">
      <c r="A772" s="286"/>
      <c r="B772" s="286"/>
      <c r="C772" s="390"/>
      <c r="D772" s="390"/>
      <c r="E772" s="286"/>
      <c r="F772" s="286"/>
      <c r="G772" s="390"/>
      <c r="H772" s="390"/>
      <c r="I772" s="286"/>
      <c r="J772" s="286"/>
      <c r="K772" s="390"/>
      <c r="L772" s="390"/>
      <c r="M772" s="286"/>
      <c r="N772" s="286"/>
      <c r="O772" s="390"/>
      <c r="P772" s="65"/>
      <c r="Q772" s="287"/>
      <c r="R772" s="287"/>
      <c r="S772" s="285"/>
      <c r="T772" s="65"/>
      <c r="U772" s="285"/>
      <c r="V772" s="287"/>
      <c r="W772" s="285"/>
      <c r="X772" s="287"/>
      <c r="Y772" s="285"/>
      <c r="Z772" s="287"/>
      <c r="AA772" s="285"/>
      <c r="AB772" s="287"/>
      <c r="AC772" s="285"/>
      <c r="AD772" s="287"/>
      <c r="AE772" s="65"/>
    </row>
    <row r="773">
      <c r="A773" s="286"/>
      <c r="B773" s="286"/>
      <c r="C773" s="390"/>
      <c r="D773" s="390"/>
      <c r="E773" s="286"/>
      <c r="F773" s="286"/>
      <c r="G773" s="390"/>
      <c r="H773" s="390"/>
      <c r="I773" s="286"/>
      <c r="J773" s="286"/>
      <c r="K773" s="390"/>
      <c r="L773" s="390"/>
      <c r="M773" s="286"/>
      <c r="N773" s="286"/>
      <c r="O773" s="390"/>
      <c r="P773" s="65"/>
      <c r="Q773" s="287"/>
      <c r="R773" s="287"/>
      <c r="S773" s="285"/>
      <c r="T773" s="65"/>
      <c r="U773" s="285"/>
      <c r="V773" s="287"/>
      <c r="W773" s="285"/>
      <c r="X773" s="287"/>
      <c r="Y773" s="285"/>
      <c r="Z773" s="287"/>
      <c r="AA773" s="285"/>
      <c r="AB773" s="287"/>
      <c r="AC773" s="285"/>
      <c r="AD773" s="287"/>
      <c r="AE773" s="65"/>
    </row>
    <row r="774">
      <c r="A774" s="286"/>
      <c r="B774" s="286"/>
      <c r="C774" s="390"/>
      <c r="D774" s="390"/>
      <c r="E774" s="286"/>
      <c r="F774" s="286"/>
      <c r="G774" s="390"/>
      <c r="H774" s="390"/>
      <c r="I774" s="286"/>
      <c r="J774" s="286"/>
      <c r="K774" s="390"/>
      <c r="L774" s="390"/>
      <c r="M774" s="286"/>
      <c r="N774" s="286"/>
      <c r="O774" s="390"/>
      <c r="P774" s="65"/>
      <c r="Q774" s="287"/>
      <c r="R774" s="287"/>
      <c r="S774" s="285"/>
      <c r="T774" s="65"/>
      <c r="U774" s="285"/>
      <c r="V774" s="287"/>
      <c r="W774" s="285"/>
      <c r="X774" s="287"/>
      <c r="Y774" s="285"/>
      <c r="Z774" s="287"/>
      <c r="AA774" s="285"/>
      <c r="AB774" s="287"/>
      <c r="AC774" s="285"/>
      <c r="AD774" s="287"/>
      <c r="AE774" s="65"/>
    </row>
    <row r="775">
      <c r="A775" s="286"/>
      <c r="B775" s="286"/>
      <c r="C775" s="390"/>
      <c r="D775" s="390"/>
      <c r="E775" s="286"/>
      <c r="F775" s="286"/>
      <c r="G775" s="390"/>
      <c r="H775" s="390"/>
      <c r="I775" s="286"/>
      <c r="J775" s="286"/>
      <c r="K775" s="390"/>
      <c r="L775" s="390"/>
      <c r="M775" s="286"/>
      <c r="N775" s="286"/>
      <c r="O775" s="390"/>
      <c r="P775" s="65"/>
      <c r="Q775" s="287"/>
      <c r="R775" s="287"/>
      <c r="S775" s="285"/>
      <c r="T775" s="65"/>
      <c r="U775" s="285"/>
      <c r="V775" s="287"/>
      <c r="W775" s="285"/>
      <c r="X775" s="287"/>
      <c r="Y775" s="285"/>
      <c r="Z775" s="287"/>
      <c r="AA775" s="285"/>
      <c r="AB775" s="287"/>
      <c r="AC775" s="285"/>
      <c r="AD775" s="287"/>
      <c r="AE775" s="65"/>
    </row>
    <row r="776">
      <c r="A776" s="286"/>
      <c r="B776" s="286"/>
      <c r="C776" s="390"/>
      <c r="D776" s="390"/>
      <c r="E776" s="286"/>
      <c r="F776" s="286"/>
      <c r="G776" s="390"/>
      <c r="H776" s="390"/>
      <c r="I776" s="286"/>
      <c r="J776" s="286"/>
      <c r="K776" s="390"/>
      <c r="L776" s="390"/>
      <c r="M776" s="286"/>
      <c r="N776" s="286"/>
      <c r="O776" s="390"/>
      <c r="P776" s="65"/>
      <c r="Q776" s="287"/>
      <c r="R776" s="287"/>
      <c r="S776" s="285"/>
      <c r="T776" s="65"/>
      <c r="U776" s="285"/>
      <c r="V776" s="287"/>
      <c r="W776" s="285"/>
      <c r="X776" s="287"/>
      <c r="Y776" s="285"/>
      <c r="Z776" s="287"/>
      <c r="AA776" s="285"/>
      <c r="AB776" s="287"/>
      <c r="AC776" s="285"/>
      <c r="AD776" s="287"/>
      <c r="AE776" s="65"/>
    </row>
    <row r="777">
      <c r="A777" s="286"/>
      <c r="B777" s="286"/>
      <c r="C777" s="390"/>
      <c r="D777" s="390"/>
      <c r="E777" s="286"/>
      <c r="F777" s="286"/>
      <c r="G777" s="390"/>
      <c r="H777" s="390"/>
      <c r="I777" s="286"/>
      <c r="J777" s="286"/>
      <c r="K777" s="390"/>
      <c r="L777" s="390"/>
      <c r="M777" s="286"/>
      <c r="N777" s="286"/>
      <c r="O777" s="390"/>
      <c r="P777" s="65"/>
      <c r="Q777" s="287"/>
      <c r="R777" s="287"/>
      <c r="S777" s="285"/>
      <c r="T777" s="65"/>
      <c r="U777" s="285"/>
      <c r="V777" s="287"/>
      <c r="W777" s="285"/>
      <c r="X777" s="287"/>
      <c r="Y777" s="285"/>
      <c r="Z777" s="287"/>
      <c r="AA777" s="285"/>
      <c r="AB777" s="287"/>
      <c r="AC777" s="285"/>
      <c r="AD777" s="287"/>
      <c r="AE777" s="65"/>
    </row>
    <row r="778">
      <c r="A778" s="286"/>
      <c r="B778" s="286"/>
      <c r="C778" s="390"/>
      <c r="D778" s="390"/>
      <c r="E778" s="286"/>
      <c r="F778" s="286"/>
      <c r="G778" s="390"/>
      <c r="H778" s="390"/>
      <c r="I778" s="286"/>
      <c r="J778" s="286"/>
      <c r="K778" s="390"/>
      <c r="L778" s="390"/>
      <c r="M778" s="286"/>
      <c r="N778" s="286"/>
      <c r="O778" s="390"/>
      <c r="P778" s="65"/>
      <c r="Q778" s="287"/>
      <c r="R778" s="287"/>
      <c r="S778" s="285"/>
      <c r="T778" s="65"/>
      <c r="U778" s="285"/>
      <c r="V778" s="287"/>
      <c r="W778" s="285"/>
      <c r="X778" s="287"/>
      <c r="Y778" s="285"/>
      <c r="Z778" s="287"/>
      <c r="AA778" s="285"/>
      <c r="AB778" s="287"/>
      <c r="AC778" s="285"/>
      <c r="AD778" s="287"/>
      <c r="AE778" s="65"/>
    </row>
    <row r="779">
      <c r="A779" s="286"/>
      <c r="B779" s="286"/>
      <c r="C779" s="390"/>
      <c r="D779" s="390"/>
      <c r="E779" s="286"/>
      <c r="F779" s="286"/>
      <c r="G779" s="390"/>
      <c r="H779" s="390"/>
      <c r="I779" s="286"/>
      <c r="J779" s="286"/>
      <c r="K779" s="390"/>
      <c r="L779" s="390"/>
      <c r="M779" s="286"/>
      <c r="N779" s="286"/>
      <c r="O779" s="390"/>
      <c r="P779" s="65"/>
      <c r="Q779" s="287"/>
      <c r="R779" s="287"/>
      <c r="S779" s="285"/>
      <c r="T779" s="65"/>
      <c r="U779" s="285"/>
      <c r="V779" s="287"/>
      <c r="W779" s="285"/>
      <c r="X779" s="287"/>
      <c r="Y779" s="285"/>
      <c r="Z779" s="287"/>
      <c r="AA779" s="285"/>
      <c r="AB779" s="287"/>
      <c r="AC779" s="285"/>
      <c r="AD779" s="287"/>
      <c r="AE779" s="65"/>
    </row>
    <row r="780">
      <c r="A780" s="286"/>
      <c r="B780" s="286"/>
      <c r="C780" s="390"/>
      <c r="D780" s="390"/>
      <c r="E780" s="286"/>
      <c r="F780" s="286"/>
      <c r="G780" s="390"/>
      <c r="H780" s="390"/>
      <c r="I780" s="286"/>
      <c r="J780" s="286"/>
      <c r="K780" s="390"/>
      <c r="L780" s="390"/>
      <c r="M780" s="286"/>
      <c r="N780" s="286"/>
      <c r="O780" s="390"/>
      <c r="P780" s="65"/>
      <c r="Q780" s="287"/>
      <c r="R780" s="287"/>
      <c r="S780" s="285"/>
      <c r="T780" s="65"/>
      <c r="U780" s="285"/>
      <c r="V780" s="287"/>
      <c r="W780" s="285"/>
      <c r="X780" s="287"/>
      <c r="Y780" s="285"/>
      <c r="Z780" s="287"/>
      <c r="AA780" s="285"/>
      <c r="AB780" s="287"/>
      <c r="AC780" s="285"/>
      <c r="AD780" s="287"/>
      <c r="AE780" s="65"/>
    </row>
    <row r="781">
      <c r="A781" s="286"/>
      <c r="B781" s="286"/>
      <c r="C781" s="390"/>
      <c r="D781" s="390"/>
      <c r="E781" s="286"/>
      <c r="F781" s="286"/>
      <c r="G781" s="390"/>
      <c r="H781" s="390"/>
      <c r="I781" s="286"/>
      <c r="J781" s="286"/>
      <c r="K781" s="390"/>
      <c r="L781" s="390"/>
      <c r="M781" s="286"/>
      <c r="N781" s="286"/>
      <c r="O781" s="390"/>
      <c r="P781" s="65"/>
      <c r="Q781" s="287"/>
      <c r="R781" s="287"/>
      <c r="S781" s="285"/>
      <c r="T781" s="65"/>
      <c r="U781" s="285"/>
      <c r="V781" s="287"/>
      <c r="W781" s="285"/>
      <c r="X781" s="287"/>
      <c r="Y781" s="285"/>
      <c r="Z781" s="287"/>
      <c r="AA781" s="285"/>
      <c r="AB781" s="287"/>
      <c r="AC781" s="285"/>
      <c r="AD781" s="287"/>
      <c r="AE781" s="65"/>
    </row>
    <row r="782">
      <c r="A782" s="286"/>
      <c r="B782" s="286"/>
      <c r="C782" s="390"/>
      <c r="D782" s="390"/>
      <c r="E782" s="286"/>
      <c r="F782" s="286"/>
      <c r="G782" s="390"/>
      <c r="H782" s="390"/>
      <c r="I782" s="286"/>
      <c r="J782" s="286"/>
      <c r="K782" s="390"/>
      <c r="L782" s="390"/>
      <c r="M782" s="286"/>
      <c r="N782" s="286"/>
      <c r="O782" s="390"/>
      <c r="P782" s="65"/>
      <c r="Q782" s="287"/>
      <c r="R782" s="287"/>
      <c r="S782" s="285"/>
      <c r="T782" s="65"/>
      <c r="U782" s="285"/>
      <c r="V782" s="287"/>
      <c r="W782" s="285"/>
      <c r="X782" s="287"/>
      <c r="Y782" s="285"/>
      <c r="Z782" s="287"/>
      <c r="AA782" s="285"/>
      <c r="AB782" s="287"/>
      <c r="AC782" s="285"/>
      <c r="AD782" s="287"/>
      <c r="AE782" s="65"/>
    </row>
    <row r="783">
      <c r="A783" s="286"/>
      <c r="B783" s="286"/>
      <c r="C783" s="390"/>
      <c r="D783" s="390"/>
      <c r="E783" s="286"/>
      <c r="F783" s="286"/>
      <c r="G783" s="390"/>
      <c r="H783" s="390"/>
      <c r="I783" s="286"/>
      <c r="J783" s="286"/>
      <c r="K783" s="390"/>
      <c r="L783" s="390"/>
      <c r="M783" s="286"/>
      <c r="N783" s="286"/>
      <c r="O783" s="390"/>
      <c r="P783" s="65"/>
      <c r="Q783" s="287"/>
      <c r="R783" s="287"/>
      <c r="S783" s="285"/>
      <c r="T783" s="65"/>
      <c r="U783" s="285"/>
      <c r="V783" s="287"/>
      <c r="W783" s="285"/>
      <c r="X783" s="287"/>
      <c r="Y783" s="285"/>
      <c r="Z783" s="287"/>
      <c r="AA783" s="285"/>
      <c r="AB783" s="287"/>
      <c r="AC783" s="285"/>
      <c r="AD783" s="287"/>
      <c r="AE783" s="65"/>
    </row>
    <row r="784">
      <c r="A784" s="286"/>
      <c r="B784" s="286"/>
      <c r="C784" s="390"/>
      <c r="D784" s="390"/>
      <c r="E784" s="286"/>
      <c r="F784" s="286"/>
      <c r="G784" s="390"/>
      <c r="H784" s="390"/>
      <c r="I784" s="286"/>
      <c r="J784" s="286"/>
      <c r="K784" s="390"/>
      <c r="L784" s="390"/>
      <c r="M784" s="286"/>
      <c r="N784" s="286"/>
      <c r="O784" s="390"/>
      <c r="P784" s="65"/>
      <c r="Q784" s="287"/>
      <c r="R784" s="287"/>
      <c r="S784" s="285"/>
      <c r="T784" s="65"/>
      <c r="U784" s="285"/>
      <c r="V784" s="287"/>
      <c r="W784" s="285"/>
      <c r="X784" s="287"/>
      <c r="Y784" s="285"/>
      <c r="Z784" s="287"/>
      <c r="AA784" s="285"/>
      <c r="AB784" s="287"/>
      <c r="AC784" s="285"/>
      <c r="AD784" s="287"/>
      <c r="AE784" s="65"/>
    </row>
    <row r="785">
      <c r="A785" s="286"/>
      <c r="B785" s="286"/>
      <c r="C785" s="390"/>
      <c r="D785" s="390"/>
      <c r="E785" s="286"/>
      <c r="F785" s="286"/>
      <c r="G785" s="390"/>
      <c r="H785" s="390"/>
      <c r="I785" s="286"/>
      <c r="J785" s="286"/>
      <c r="K785" s="390"/>
      <c r="L785" s="390"/>
      <c r="M785" s="286"/>
      <c r="N785" s="286"/>
      <c r="O785" s="390"/>
      <c r="P785" s="65"/>
      <c r="Q785" s="287"/>
      <c r="R785" s="287"/>
      <c r="S785" s="285"/>
      <c r="T785" s="65"/>
      <c r="U785" s="285"/>
      <c r="V785" s="287"/>
      <c r="W785" s="285"/>
      <c r="X785" s="287"/>
      <c r="Y785" s="285"/>
      <c r="Z785" s="287"/>
      <c r="AA785" s="285"/>
      <c r="AB785" s="287"/>
      <c r="AC785" s="285"/>
      <c r="AD785" s="287"/>
      <c r="AE785" s="65"/>
    </row>
    <row r="786">
      <c r="A786" s="286"/>
      <c r="B786" s="286"/>
      <c r="C786" s="390"/>
      <c r="D786" s="390"/>
      <c r="E786" s="286"/>
      <c r="F786" s="286"/>
      <c r="G786" s="390"/>
      <c r="H786" s="390"/>
      <c r="I786" s="286"/>
      <c r="J786" s="286"/>
      <c r="K786" s="390"/>
      <c r="L786" s="390"/>
      <c r="M786" s="286"/>
      <c r="N786" s="286"/>
      <c r="O786" s="390"/>
      <c r="P786" s="65"/>
      <c r="Q786" s="287"/>
      <c r="R786" s="287"/>
      <c r="S786" s="285"/>
      <c r="T786" s="65"/>
      <c r="U786" s="285"/>
      <c r="V786" s="287"/>
      <c r="W786" s="285"/>
      <c r="X786" s="287"/>
      <c r="Y786" s="285"/>
      <c r="Z786" s="287"/>
      <c r="AA786" s="285"/>
      <c r="AB786" s="287"/>
      <c r="AC786" s="285"/>
      <c r="AD786" s="287"/>
      <c r="AE786" s="65"/>
    </row>
    <row r="787">
      <c r="A787" s="286"/>
      <c r="B787" s="286"/>
      <c r="C787" s="390"/>
      <c r="D787" s="390"/>
      <c r="E787" s="286"/>
      <c r="F787" s="286"/>
      <c r="G787" s="390"/>
      <c r="H787" s="390"/>
      <c r="I787" s="286"/>
      <c r="J787" s="286"/>
      <c r="K787" s="390"/>
      <c r="L787" s="390"/>
      <c r="M787" s="286"/>
      <c r="N787" s="286"/>
      <c r="O787" s="390"/>
      <c r="P787" s="65"/>
      <c r="Q787" s="287"/>
      <c r="R787" s="287"/>
      <c r="S787" s="285"/>
      <c r="T787" s="65"/>
      <c r="U787" s="285"/>
      <c r="V787" s="287"/>
      <c r="W787" s="285"/>
      <c r="X787" s="287"/>
      <c r="Y787" s="285"/>
      <c r="Z787" s="287"/>
      <c r="AA787" s="285"/>
      <c r="AB787" s="287"/>
      <c r="AC787" s="285"/>
      <c r="AD787" s="287"/>
      <c r="AE787" s="65"/>
    </row>
    <row r="788">
      <c r="A788" s="286"/>
      <c r="B788" s="286"/>
      <c r="C788" s="390"/>
      <c r="D788" s="390"/>
      <c r="E788" s="286"/>
      <c r="F788" s="286"/>
      <c r="G788" s="390"/>
      <c r="H788" s="390"/>
      <c r="I788" s="286"/>
      <c r="J788" s="286"/>
      <c r="K788" s="390"/>
      <c r="L788" s="390"/>
      <c r="M788" s="286"/>
      <c r="N788" s="286"/>
      <c r="O788" s="390"/>
      <c r="P788" s="65"/>
      <c r="Q788" s="287"/>
      <c r="R788" s="287"/>
      <c r="S788" s="285"/>
      <c r="T788" s="65"/>
      <c r="U788" s="285"/>
      <c r="V788" s="287"/>
      <c r="W788" s="285"/>
      <c r="X788" s="287"/>
      <c r="Y788" s="285"/>
      <c r="Z788" s="287"/>
      <c r="AA788" s="285"/>
      <c r="AB788" s="287"/>
      <c r="AC788" s="285"/>
      <c r="AD788" s="287"/>
      <c r="AE788" s="65"/>
    </row>
    <row r="789">
      <c r="A789" s="286"/>
      <c r="B789" s="286"/>
      <c r="C789" s="390"/>
      <c r="D789" s="390"/>
      <c r="E789" s="286"/>
      <c r="F789" s="286"/>
      <c r="G789" s="390"/>
      <c r="H789" s="390"/>
      <c r="I789" s="286"/>
      <c r="J789" s="286"/>
      <c r="K789" s="390"/>
      <c r="L789" s="390"/>
      <c r="M789" s="286"/>
      <c r="N789" s="286"/>
      <c r="O789" s="390"/>
      <c r="P789" s="65"/>
      <c r="Q789" s="287"/>
      <c r="R789" s="287"/>
      <c r="S789" s="285"/>
      <c r="T789" s="65"/>
      <c r="U789" s="285"/>
      <c r="V789" s="287"/>
      <c r="W789" s="285"/>
      <c r="X789" s="287"/>
      <c r="Y789" s="285"/>
      <c r="Z789" s="287"/>
      <c r="AA789" s="285"/>
      <c r="AB789" s="287"/>
      <c r="AC789" s="285"/>
      <c r="AD789" s="287"/>
      <c r="AE789" s="65"/>
    </row>
    <row r="790">
      <c r="A790" s="286"/>
      <c r="B790" s="286"/>
      <c r="C790" s="390"/>
      <c r="D790" s="390"/>
      <c r="E790" s="286"/>
      <c r="F790" s="286"/>
      <c r="G790" s="390"/>
      <c r="H790" s="390"/>
      <c r="I790" s="286"/>
      <c r="J790" s="286"/>
      <c r="K790" s="390"/>
      <c r="L790" s="390"/>
      <c r="M790" s="286"/>
      <c r="N790" s="286"/>
      <c r="O790" s="390"/>
      <c r="P790" s="65"/>
      <c r="Q790" s="287"/>
      <c r="R790" s="287"/>
      <c r="S790" s="285"/>
      <c r="T790" s="65"/>
      <c r="U790" s="285"/>
      <c r="V790" s="287"/>
      <c r="W790" s="285"/>
      <c r="X790" s="287"/>
      <c r="Y790" s="285"/>
      <c r="Z790" s="287"/>
      <c r="AA790" s="285"/>
      <c r="AB790" s="287"/>
      <c r="AC790" s="285"/>
      <c r="AD790" s="287"/>
      <c r="AE790" s="65"/>
    </row>
    <row r="791">
      <c r="A791" s="286"/>
      <c r="B791" s="286"/>
      <c r="C791" s="390"/>
      <c r="D791" s="390"/>
      <c r="E791" s="286"/>
      <c r="F791" s="286"/>
      <c r="G791" s="390"/>
      <c r="H791" s="390"/>
      <c r="I791" s="286"/>
      <c r="J791" s="286"/>
      <c r="K791" s="390"/>
      <c r="L791" s="390"/>
      <c r="M791" s="286"/>
      <c r="N791" s="286"/>
      <c r="O791" s="390"/>
      <c r="P791" s="65"/>
      <c r="Q791" s="287"/>
      <c r="R791" s="287"/>
      <c r="S791" s="285"/>
      <c r="T791" s="65"/>
      <c r="U791" s="285"/>
      <c r="V791" s="287"/>
      <c r="W791" s="285"/>
      <c r="X791" s="287"/>
      <c r="Y791" s="285"/>
      <c r="Z791" s="287"/>
      <c r="AA791" s="285"/>
      <c r="AB791" s="287"/>
      <c r="AC791" s="285"/>
      <c r="AD791" s="287"/>
      <c r="AE791" s="65"/>
    </row>
    <row r="792">
      <c r="A792" s="286"/>
      <c r="B792" s="286"/>
      <c r="C792" s="390"/>
      <c r="D792" s="390"/>
      <c r="E792" s="286"/>
      <c r="F792" s="286"/>
      <c r="G792" s="390"/>
      <c r="H792" s="390"/>
      <c r="I792" s="286"/>
      <c r="J792" s="286"/>
      <c r="K792" s="390"/>
      <c r="L792" s="390"/>
      <c r="M792" s="286"/>
      <c r="N792" s="286"/>
      <c r="O792" s="390"/>
      <c r="P792" s="65"/>
      <c r="Q792" s="287"/>
      <c r="R792" s="287"/>
      <c r="S792" s="285"/>
      <c r="T792" s="65"/>
      <c r="U792" s="285"/>
      <c r="V792" s="287"/>
      <c r="W792" s="285"/>
      <c r="X792" s="287"/>
      <c r="Y792" s="285"/>
      <c r="Z792" s="287"/>
      <c r="AA792" s="285"/>
      <c r="AB792" s="287"/>
      <c r="AC792" s="285"/>
      <c r="AD792" s="287"/>
      <c r="AE792" s="65"/>
    </row>
    <row r="793">
      <c r="A793" s="286"/>
      <c r="B793" s="286"/>
      <c r="C793" s="390"/>
      <c r="D793" s="390"/>
      <c r="E793" s="286"/>
      <c r="F793" s="286"/>
      <c r="G793" s="390"/>
      <c r="H793" s="390"/>
      <c r="I793" s="286"/>
      <c r="J793" s="286"/>
      <c r="K793" s="390"/>
      <c r="L793" s="390"/>
      <c r="M793" s="286"/>
      <c r="N793" s="286"/>
      <c r="O793" s="390"/>
      <c r="P793" s="65"/>
      <c r="Q793" s="287"/>
      <c r="R793" s="287"/>
      <c r="S793" s="285"/>
      <c r="T793" s="65"/>
      <c r="U793" s="285"/>
      <c r="V793" s="287"/>
      <c r="W793" s="285"/>
      <c r="X793" s="287"/>
      <c r="Y793" s="285"/>
      <c r="Z793" s="287"/>
      <c r="AA793" s="285"/>
      <c r="AB793" s="287"/>
      <c r="AC793" s="285"/>
      <c r="AD793" s="287"/>
      <c r="AE793" s="65"/>
    </row>
    <row r="794">
      <c r="A794" s="286"/>
      <c r="B794" s="286"/>
      <c r="C794" s="390"/>
      <c r="D794" s="390"/>
      <c r="E794" s="286"/>
      <c r="F794" s="286"/>
      <c r="G794" s="390"/>
      <c r="H794" s="390"/>
      <c r="I794" s="286"/>
      <c r="J794" s="286"/>
      <c r="K794" s="390"/>
      <c r="L794" s="390"/>
      <c r="M794" s="286"/>
      <c r="N794" s="286"/>
      <c r="O794" s="390"/>
      <c r="P794" s="65"/>
      <c r="Q794" s="287"/>
      <c r="R794" s="287"/>
      <c r="S794" s="285"/>
      <c r="T794" s="65"/>
      <c r="U794" s="285"/>
      <c r="V794" s="287"/>
      <c r="W794" s="285"/>
      <c r="X794" s="287"/>
      <c r="Y794" s="285"/>
      <c r="Z794" s="287"/>
      <c r="AA794" s="285"/>
      <c r="AB794" s="287"/>
      <c r="AC794" s="285"/>
      <c r="AD794" s="287"/>
      <c r="AE794" s="65"/>
    </row>
    <row r="795">
      <c r="A795" s="286"/>
      <c r="B795" s="286"/>
      <c r="C795" s="390"/>
      <c r="D795" s="390"/>
      <c r="E795" s="286"/>
      <c r="F795" s="286"/>
      <c r="G795" s="390"/>
      <c r="H795" s="390"/>
      <c r="I795" s="286"/>
      <c r="J795" s="286"/>
      <c r="K795" s="390"/>
      <c r="L795" s="390"/>
      <c r="M795" s="286"/>
      <c r="N795" s="286"/>
      <c r="O795" s="390"/>
      <c r="P795" s="65"/>
      <c r="Q795" s="287"/>
      <c r="R795" s="287"/>
      <c r="S795" s="285"/>
      <c r="T795" s="65"/>
      <c r="U795" s="285"/>
      <c r="V795" s="287"/>
      <c r="W795" s="285"/>
      <c r="X795" s="287"/>
      <c r="Y795" s="285"/>
      <c r="Z795" s="287"/>
      <c r="AA795" s="285"/>
      <c r="AB795" s="287"/>
      <c r="AC795" s="285"/>
      <c r="AD795" s="287"/>
      <c r="AE795" s="65"/>
    </row>
    <row r="796">
      <c r="A796" s="286"/>
      <c r="B796" s="286"/>
      <c r="C796" s="390"/>
      <c r="D796" s="390"/>
      <c r="E796" s="286"/>
      <c r="F796" s="286"/>
      <c r="G796" s="390"/>
      <c r="H796" s="390"/>
      <c r="I796" s="286"/>
      <c r="J796" s="286"/>
      <c r="K796" s="390"/>
      <c r="L796" s="390"/>
      <c r="M796" s="286"/>
      <c r="N796" s="286"/>
      <c r="O796" s="390"/>
      <c r="P796" s="65"/>
      <c r="Q796" s="287"/>
      <c r="R796" s="287"/>
      <c r="S796" s="285"/>
      <c r="T796" s="65"/>
      <c r="U796" s="285"/>
      <c r="V796" s="287"/>
      <c r="W796" s="285"/>
      <c r="X796" s="287"/>
      <c r="Y796" s="285"/>
      <c r="Z796" s="287"/>
      <c r="AA796" s="285"/>
      <c r="AB796" s="287"/>
      <c r="AC796" s="285"/>
      <c r="AD796" s="287"/>
      <c r="AE796" s="65"/>
    </row>
    <row r="797">
      <c r="A797" s="286"/>
      <c r="B797" s="286"/>
      <c r="C797" s="390"/>
      <c r="D797" s="390"/>
      <c r="E797" s="286"/>
      <c r="F797" s="286"/>
      <c r="G797" s="390"/>
      <c r="H797" s="390"/>
      <c r="I797" s="286"/>
      <c r="J797" s="286"/>
      <c r="K797" s="390"/>
      <c r="L797" s="390"/>
      <c r="M797" s="286"/>
      <c r="N797" s="286"/>
      <c r="O797" s="390"/>
      <c r="P797" s="65"/>
      <c r="Q797" s="287"/>
      <c r="R797" s="287"/>
      <c r="S797" s="285"/>
      <c r="T797" s="65"/>
      <c r="U797" s="285"/>
      <c r="V797" s="287"/>
      <c r="W797" s="285"/>
      <c r="X797" s="287"/>
      <c r="Y797" s="285"/>
      <c r="Z797" s="287"/>
      <c r="AA797" s="285"/>
      <c r="AB797" s="287"/>
      <c r="AC797" s="285"/>
      <c r="AD797" s="287"/>
      <c r="AE797" s="65"/>
    </row>
    <row r="798">
      <c r="A798" s="286"/>
      <c r="B798" s="286"/>
      <c r="C798" s="390"/>
      <c r="D798" s="390"/>
      <c r="E798" s="286"/>
      <c r="F798" s="286"/>
      <c r="G798" s="390"/>
      <c r="H798" s="390"/>
      <c r="I798" s="286"/>
      <c r="J798" s="286"/>
      <c r="K798" s="390"/>
      <c r="L798" s="390"/>
      <c r="M798" s="286"/>
      <c r="N798" s="286"/>
      <c r="O798" s="390"/>
      <c r="P798" s="65"/>
      <c r="Q798" s="287"/>
      <c r="R798" s="287"/>
      <c r="S798" s="285"/>
      <c r="T798" s="65"/>
      <c r="U798" s="285"/>
      <c r="V798" s="287"/>
      <c r="W798" s="285"/>
      <c r="X798" s="287"/>
      <c r="Y798" s="285"/>
      <c r="Z798" s="287"/>
      <c r="AA798" s="285"/>
      <c r="AB798" s="287"/>
      <c r="AC798" s="285"/>
      <c r="AD798" s="287"/>
      <c r="AE798" s="65"/>
    </row>
    <row r="799">
      <c r="A799" s="286"/>
      <c r="B799" s="286"/>
      <c r="C799" s="390"/>
      <c r="D799" s="390"/>
      <c r="E799" s="286"/>
      <c r="F799" s="286"/>
      <c r="G799" s="390"/>
      <c r="H799" s="390"/>
      <c r="I799" s="286"/>
      <c r="J799" s="286"/>
      <c r="K799" s="390"/>
      <c r="L799" s="390"/>
      <c r="M799" s="286"/>
      <c r="N799" s="286"/>
      <c r="O799" s="390"/>
      <c r="P799" s="65"/>
      <c r="Q799" s="287"/>
      <c r="R799" s="287"/>
      <c r="S799" s="285"/>
      <c r="T799" s="65"/>
      <c r="U799" s="285"/>
      <c r="V799" s="287"/>
      <c r="W799" s="285"/>
      <c r="X799" s="287"/>
      <c r="Y799" s="285"/>
      <c r="Z799" s="287"/>
      <c r="AA799" s="285"/>
      <c r="AB799" s="287"/>
      <c r="AC799" s="285"/>
      <c r="AD799" s="287"/>
      <c r="AE799" s="65"/>
    </row>
    <row r="800">
      <c r="A800" s="286"/>
      <c r="B800" s="286"/>
      <c r="C800" s="390"/>
      <c r="D800" s="390"/>
      <c r="E800" s="286"/>
      <c r="F800" s="286"/>
      <c r="G800" s="390"/>
      <c r="H800" s="390"/>
      <c r="I800" s="286"/>
      <c r="J800" s="286"/>
      <c r="K800" s="390"/>
      <c r="L800" s="390"/>
      <c r="M800" s="286"/>
      <c r="N800" s="286"/>
      <c r="O800" s="390"/>
      <c r="P800" s="65"/>
      <c r="Q800" s="287"/>
      <c r="R800" s="287"/>
      <c r="S800" s="285"/>
      <c r="T800" s="65"/>
      <c r="U800" s="285"/>
      <c r="V800" s="287"/>
      <c r="W800" s="285"/>
      <c r="X800" s="287"/>
      <c r="Y800" s="285"/>
      <c r="Z800" s="287"/>
      <c r="AA800" s="285"/>
      <c r="AB800" s="287"/>
      <c r="AC800" s="285"/>
      <c r="AD800" s="287"/>
      <c r="AE800" s="65"/>
    </row>
    <row r="801">
      <c r="A801" s="286"/>
      <c r="B801" s="286"/>
      <c r="C801" s="390"/>
      <c r="D801" s="390"/>
      <c r="E801" s="286"/>
      <c r="F801" s="286"/>
      <c r="G801" s="390"/>
      <c r="H801" s="390"/>
      <c r="I801" s="286"/>
      <c r="J801" s="286"/>
      <c r="K801" s="390"/>
      <c r="L801" s="390"/>
      <c r="M801" s="286"/>
      <c r="N801" s="286"/>
      <c r="O801" s="390"/>
      <c r="P801" s="65"/>
      <c r="Q801" s="287"/>
      <c r="R801" s="287"/>
      <c r="S801" s="285"/>
      <c r="T801" s="65"/>
      <c r="U801" s="285"/>
      <c r="V801" s="287"/>
      <c r="W801" s="285"/>
      <c r="X801" s="287"/>
      <c r="Y801" s="285"/>
      <c r="Z801" s="287"/>
      <c r="AA801" s="285"/>
      <c r="AB801" s="287"/>
      <c r="AC801" s="285"/>
      <c r="AD801" s="287"/>
      <c r="AE801" s="65"/>
    </row>
    <row r="802">
      <c r="A802" s="286"/>
      <c r="B802" s="286"/>
      <c r="C802" s="390"/>
      <c r="D802" s="390"/>
      <c r="E802" s="286"/>
      <c r="F802" s="286"/>
      <c r="G802" s="390"/>
      <c r="H802" s="390"/>
      <c r="I802" s="286"/>
      <c r="J802" s="286"/>
      <c r="K802" s="390"/>
      <c r="L802" s="390"/>
      <c r="M802" s="286"/>
      <c r="N802" s="286"/>
      <c r="O802" s="390"/>
      <c r="P802" s="65"/>
      <c r="Q802" s="287"/>
      <c r="R802" s="287"/>
      <c r="S802" s="285"/>
      <c r="T802" s="65"/>
      <c r="U802" s="285"/>
      <c r="V802" s="287"/>
      <c r="W802" s="285"/>
      <c r="X802" s="287"/>
      <c r="Y802" s="285"/>
      <c r="Z802" s="287"/>
      <c r="AA802" s="285"/>
      <c r="AB802" s="287"/>
      <c r="AC802" s="285"/>
      <c r="AD802" s="287"/>
      <c r="AE802" s="65"/>
    </row>
    <row r="803">
      <c r="A803" s="286"/>
      <c r="B803" s="286"/>
      <c r="C803" s="390"/>
      <c r="D803" s="390"/>
      <c r="E803" s="286"/>
      <c r="F803" s="286"/>
      <c r="G803" s="390"/>
      <c r="H803" s="390"/>
      <c r="I803" s="286"/>
      <c r="J803" s="286"/>
      <c r="K803" s="390"/>
      <c r="L803" s="390"/>
      <c r="M803" s="286"/>
      <c r="N803" s="286"/>
      <c r="O803" s="390"/>
      <c r="P803" s="65"/>
      <c r="Q803" s="287"/>
      <c r="R803" s="287"/>
      <c r="S803" s="285"/>
      <c r="T803" s="65"/>
      <c r="U803" s="285"/>
      <c r="V803" s="287"/>
      <c r="W803" s="285"/>
      <c r="X803" s="287"/>
      <c r="Y803" s="285"/>
      <c r="Z803" s="287"/>
      <c r="AA803" s="285"/>
      <c r="AB803" s="287"/>
      <c r="AC803" s="285"/>
      <c r="AD803" s="287"/>
      <c r="AE803" s="65"/>
    </row>
    <row r="804">
      <c r="A804" s="286"/>
      <c r="B804" s="286"/>
      <c r="C804" s="390"/>
      <c r="D804" s="390"/>
      <c r="E804" s="286"/>
      <c r="F804" s="286"/>
      <c r="G804" s="390"/>
      <c r="H804" s="390"/>
      <c r="I804" s="286"/>
      <c r="J804" s="286"/>
      <c r="K804" s="390"/>
      <c r="L804" s="390"/>
      <c r="M804" s="286"/>
      <c r="N804" s="286"/>
      <c r="O804" s="390"/>
      <c r="P804" s="65"/>
      <c r="Q804" s="287"/>
      <c r="R804" s="287"/>
      <c r="S804" s="285"/>
      <c r="T804" s="65"/>
      <c r="U804" s="285"/>
      <c r="V804" s="287"/>
      <c r="W804" s="285"/>
      <c r="X804" s="287"/>
      <c r="Y804" s="285"/>
      <c r="Z804" s="287"/>
      <c r="AA804" s="285"/>
      <c r="AB804" s="287"/>
      <c r="AC804" s="285"/>
      <c r="AD804" s="287"/>
      <c r="AE804" s="65"/>
    </row>
    <row r="805">
      <c r="A805" s="286"/>
      <c r="B805" s="286"/>
      <c r="C805" s="390"/>
      <c r="D805" s="390"/>
      <c r="E805" s="286"/>
      <c r="F805" s="286"/>
      <c r="G805" s="390"/>
      <c r="H805" s="390"/>
      <c r="I805" s="286"/>
      <c r="J805" s="286"/>
      <c r="K805" s="390"/>
      <c r="L805" s="390"/>
      <c r="M805" s="286"/>
      <c r="N805" s="286"/>
      <c r="O805" s="390"/>
      <c r="P805" s="65"/>
      <c r="Q805" s="287"/>
      <c r="R805" s="287"/>
      <c r="S805" s="285"/>
      <c r="T805" s="65"/>
      <c r="U805" s="285"/>
      <c r="V805" s="287"/>
      <c r="W805" s="285"/>
      <c r="X805" s="287"/>
      <c r="Y805" s="285"/>
      <c r="Z805" s="287"/>
      <c r="AA805" s="285"/>
      <c r="AB805" s="287"/>
      <c r="AC805" s="285"/>
      <c r="AD805" s="287"/>
      <c r="AE805" s="65"/>
    </row>
    <row r="806">
      <c r="A806" s="286"/>
      <c r="B806" s="286"/>
      <c r="C806" s="390"/>
      <c r="D806" s="390"/>
      <c r="E806" s="286"/>
      <c r="F806" s="286"/>
      <c r="G806" s="390"/>
      <c r="H806" s="390"/>
      <c r="I806" s="286"/>
      <c r="J806" s="286"/>
      <c r="K806" s="390"/>
      <c r="L806" s="390"/>
      <c r="M806" s="286"/>
      <c r="N806" s="286"/>
      <c r="O806" s="390"/>
      <c r="P806" s="65"/>
      <c r="Q806" s="287"/>
      <c r="R806" s="287"/>
      <c r="S806" s="285"/>
      <c r="T806" s="65"/>
      <c r="U806" s="285"/>
      <c r="V806" s="287"/>
      <c r="W806" s="285"/>
      <c r="X806" s="287"/>
      <c r="Y806" s="285"/>
      <c r="Z806" s="287"/>
      <c r="AA806" s="285"/>
      <c r="AB806" s="287"/>
      <c r="AC806" s="285"/>
      <c r="AD806" s="287"/>
      <c r="AE806" s="65"/>
    </row>
    <row r="807">
      <c r="A807" s="286"/>
      <c r="B807" s="286"/>
      <c r="C807" s="390"/>
      <c r="D807" s="390"/>
      <c r="E807" s="286"/>
      <c r="F807" s="286"/>
      <c r="G807" s="390"/>
      <c r="H807" s="390"/>
      <c r="I807" s="286"/>
      <c r="J807" s="286"/>
      <c r="K807" s="390"/>
      <c r="L807" s="390"/>
      <c r="M807" s="286"/>
      <c r="N807" s="286"/>
      <c r="O807" s="390"/>
      <c r="P807" s="65"/>
      <c r="Q807" s="287"/>
      <c r="R807" s="287"/>
      <c r="S807" s="285"/>
      <c r="T807" s="65"/>
      <c r="U807" s="285"/>
      <c r="V807" s="287"/>
      <c r="W807" s="285"/>
      <c r="X807" s="287"/>
      <c r="Y807" s="285"/>
      <c r="Z807" s="287"/>
      <c r="AA807" s="285"/>
      <c r="AB807" s="287"/>
      <c r="AC807" s="285"/>
      <c r="AD807" s="287"/>
      <c r="AE807" s="65"/>
    </row>
    <row r="808">
      <c r="A808" s="286"/>
      <c r="B808" s="286"/>
      <c r="C808" s="390"/>
      <c r="D808" s="390"/>
      <c r="E808" s="286"/>
      <c r="F808" s="286"/>
      <c r="G808" s="390"/>
      <c r="H808" s="390"/>
      <c r="I808" s="286"/>
      <c r="J808" s="286"/>
      <c r="K808" s="390"/>
      <c r="L808" s="390"/>
      <c r="M808" s="286"/>
      <c r="N808" s="286"/>
      <c r="O808" s="390"/>
      <c r="P808" s="65"/>
      <c r="Q808" s="287"/>
      <c r="R808" s="287"/>
      <c r="S808" s="285"/>
      <c r="T808" s="65"/>
      <c r="U808" s="285"/>
      <c r="V808" s="287"/>
      <c r="W808" s="285"/>
      <c r="X808" s="287"/>
      <c r="Y808" s="285"/>
      <c r="Z808" s="287"/>
      <c r="AA808" s="285"/>
      <c r="AB808" s="287"/>
      <c r="AC808" s="285"/>
      <c r="AD808" s="287"/>
      <c r="AE808" s="65"/>
    </row>
    <row r="809">
      <c r="A809" s="286"/>
      <c r="B809" s="286"/>
      <c r="C809" s="390"/>
      <c r="D809" s="390"/>
      <c r="E809" s="286"/>
      <c r="F809" s="286"/>
      <c r="G809" s="390"/>
      <c r="H809" s="390"/>
      <c r="I809" s="286"/>
      <c r="J809" s="286"/>
      <c r="K809" s="390"/>
      <c r="L809" s="390"/>
      <c r="M809" s="286"/>
      <c r="N809" s="286"/>
      <c r="O809" s="390"/>
      <c r="P809" s="65"/>
      <c r="Q809" s="287"/>
      <c r="R809" s="287"/>
      <c r="S809" s="285"/>
      <c r="T809" s="65"/>
      <c r="U809" s="285"/>
      <c r="V809" s="287"/>
      <c r="W809" s="285"/>
      <c r="X809" s="287"/>
      <c r="Y809" s="285"/>
      <c r="Z809" s="287"/>
      <c r="AA809" s="285"/>
      <c r="AB809" s="287"/>
      <c r="AC809" s="285"/>
      <c r="AD809" s="287"/>
      <c r="AE809" s="65"/>
    </row>
    <row r="810">
      <c r="A810" s="286"/>
      <c r="B810" s="286"/>
      <c r="C810" s="390"/>
      <c r="D810" s="390"/>
      <c r="E810" s="286"/>
      <c r="F810" s="286"/>
      <c r="G810" s="390"/>
      <c r="H810" s="390"/>
      <c r="I810" s="286"/>
      <c r="J810" s="286"/>
      <c r="K810" s="390"/>
      <c r="L810" s="390"/>
      <c r="M810" s="286"/>
      <c r="N810" s="286"/>
      <c r="O810" s="390"/>
      <c r="P810" s="65"/>
      <c r="Q810" s="287"/>
      <c r="R810" s="287"/>
      <c r="S810" s="285"/>
      <c r="T810" s="65"/>
      <c r="U810" s="285"/>
      <c r="V810" s="287"/>
      <c r="W810" s="285"/>
      <c r="X810" s="287"/>
      <c r="Y810" s="285"/>
      <c r="Z810" s="287"/>
      <c r="AA810" s="285"/>
      <c r="AB810" s="287"/>
      <c r="AC810" s="285"/>
      <c r="AD810" s="287"/>
      <c r="AE810" s="65"/>
    </row>
    <row r="811">
      <c r="A811" s="286"/>
      <c r="B811" s="286"/>
      <c r="C811" s="390"/>
      <c r="D811" s="390"/>
      <c r="E811" s="286"/>
      <c r="F811" s="286"/>
      <c r="G811" s="390"/>
      <c r="H811" s="390"/>
      <c r="I811" s="286"/>
      <c r="J811" s="286"/>
      <c r="K811" s="390"/>
      <c r="L811" s="390"/>
      <c r="M811" s="286"/>
      <c r="N811" s="286"/>
      <c r="O811" s="390"/>
      <c r="P811" s="65"/>
      <c r="Q811" s="287"/>
      <c r="R811" s="287"/>
      <c r="S811" s="285"/>
      <c r="T811" s="65"/>
      <c r="U811" s="285"/>
      <c r="V811" s="287"/>
      <c r="W811" s="285"/>
      <c r="X811" s="287"/>
      <c r="Y811" s="285"/>
      <c r="Z811" s="287"/>
      <c r="AA811" s="285"/>
      <c r="AB811" s="287"/>
      <c r="AC811" s="285"/>
      <c r="AD811" s="287"/>
      <c r="AE811" s="65"/>
    </row>
    <row r="812">
      <c r="A812" s="286"/>
      <c r="B812" s="286"/>
      <c r="C812" s="390"/>
      <c r="D812" s="390"/>
      <c r="E812" s="286"/>
      <c r="F812" s="286"/>
      <c r="G812" s="390"/>
      <c r="H812" s="390"/>
      <c r="I812" s="286"/>
      <c r="J812" s="286"/>
      <c r="K812" s="390"/>
      <c r="L812" s="390"/>
      <c r="M812" s="286"/>
      <c r="N812" s="286"/>
      <c r="O812" s="390"/>
      <c r="P812" s="65"/>
      <c r="Q812" s="287"/>
      <c r="R812" s="287"/>
      <c r="S812" s="285"/>
      <c r="T812" s="65"/>
      <c r="U812" s="285"/>
      <c r="V812" s="287"/>
      <c r="W812" s="285"/>
      <c r="X812" s="287"/>
      <c r="Y812" s="285"/>
      <c r="Z812" s="287"/>
      <c r="AA812" s="285"/>
      <c r="AB812" s="287"/>
      <c r="AC812" s="285"/>
      <c r="AD812" s="287"/>
      <c r="AE812" s="65"/>
    </row>
    <row r="813">
      <c r="A813" s="286"/>
      <c r="B813" s="286"/>
      <c r="C813" s="390"/>
      <c r="D813" s="390"/>
      <c r="E813" s="286"/>
      <c r="F813" s="286"/>
      <c r="G813" s="390"/>
      <c r="H813" s="390"/>
      <c r="I813" s="286"/>
      <c r="J813" s="286"/>
      <c r="K813" s="390"/>
      <c r="L813" s="390"/>
      <c r="M813" s="286"/>
      <c r="N813" s="286"/>
      <c r="O813" s="390"/>
      <c r="P813" s="65"/>
      <c r="Q813" s="287"/>
      <c r="R813" s="287"/>
      <c r="S813" s="285"/>
      <c r="T813" s="65"/>
      <c r="U813" s="285"/>
      <c r="V813" s="287"/>
      <c r="W813" s="285"/>
      <c r="X813" s="287"/>
      <c r="Y813" s="285"/>
      <c r="Z813" s="287"/>
      <c r="AA813" s="285"/>
      <c r="AB813" s="287"/>
      <c r="AC813" s="285"/>
      <c r="AD813" s="287"/>
      <c r="AE813" s="65"/>
    </row>
    <row r="814">
      <c r="A814" s="286"/>
      <c r="B814" s="286"/>
      <c r="C814" s="390"/>
      <c r="D814" s="390"/>
      <c r="E814" s="286"/>
      <c r="F814" s="286"/>
      <c r="G814" s="390"/>
      <c r="H814" s="390"/>
      <c r="I814" s="286"/>
      <c r="J814" s="286"/>
      <c r="K814" s="390"/>
      <c r="L814" s="390"/>
      <c r="M814" s="286"/>
      <c r="N814" s="286"/>
      <c r="O814" s="390"/>
      <c r="P814" s="65"/>
      <c r="Q814" s="287"/>
      <c r="R814" s="287"/>
      <c r="S814" s="285"/>
      <c r="T814" s="65"/>
      <c r="U814" s="285"/>
      <c r="V814" s="287"/>
      <c r="W814" s="285"/>
      <c r="X814" s="287"/>
      <c r="Y814" s="285"/>
      <c r="Z814" s="287"/>
      <c r="AA814" s="285"/>
      <c r="AB814" s="287"/>
      <c r="AC814" s="285"/>
      <c r="AD814" s="287"/>
      <c r="AE814" s="65"/>
    </row>
    <row r="815">
      <c r="A815" s="286"/>
      <c r="B815" s="286"/>
      <c r="C815" s="390"/>
      <c r="D815" s="390"/>
      <c r="E815" s="286"/>
      <c r="F815" s="286"/>
      <c r="G815" s="390"/>
      <c r="H815" s="390"/>
      <c r="I815" s="286"/>
      <c r="J815" s="286"/>
      <c r="K815" s="390"/>
      <c r="L815" s="390"/>
      <c r="M815" s="286"/>
      <c r="N815" s="286"/>
      <c r="O815" s="390"/>
      <c r="P815" s="65"/>
      <c r="Q815" s="287"/>
      <c r="R815" s="287"/>
      <c r="S815" s="285"/>
      <c r="T815" s="65"/>
      <c r="U815" s="285"/>
      <c r="V815" s="287"/>
      <c r="W815" s="285"/>
      <c r="X815" s="287"/>
      <c r="Y815" s="285"/>
      <c r="Z815" s="287"/>
      <c r="AA815" s="285"/>
      <c r="AB815" s="287"/>
      <c r="AC815" s="285"/>
      <c r="AD815" s="287"/>
      <c r="AE815" s="65"/>
    </row>
    <row r="816">
      <c r="A816" s="286"/>
      <c r="B816" s="286"/>
      <c r="C816" s="390"/>
      <c r="D816" s="390"/>
      <c r="E816" s="286"/>
      <c r="F816" s="286"/>
      <c r="G816" s="390"/>
      <c r="H816" s="390"/>
      <c r="I816" s="286"/>
      <c r="J816" s="286"/>
      <c r="K816" s="390"/>
      <c r="L816" s="390"/>
      <c r="M816" s="286"/>
      <c r="N816" s="286"/>
      <c r="O816" s="390"/>
      <c r="P816" s="65"/>
      <c r="Q816" s="287"/>
      <c r="R816" s="287"/>
      <c r="S816" s="285"/>
      <c r="T816" s="65"/>
      <c r="U816" s="285"/>
      <c r="V816" s="287"/>
      <c r="W816" s="285"/>
      <c r="X816" s="287"/>
      <c r="Y816" s="285"/>
      <c r="Z816" s="287"/>
      <c r="AA816" s="285"/>
      <c r="AB816" s="287"/>
      <c r="AC816" s="285"/>
      <c r="AD816" s="287"/>
      <c r="AE816" s="65"/>
    </row>
    <row r="817">
      <c r="A817" s="286"/>
      <c r="B817" s="286"/>
      <c r="C817" s="390"/>
      <c r="D817" s="390"/>
      <c r="E817" s="286"/>
      <c r="F817" s="286"/>
      <c r="G817" s="390"/>
      <c r="H817" s="390"/>
      <c r="I817" s="286"/>
      <c r="J817" s="286"/>
      <c r="K817" s="390"/>
      <c r="L817" s="390"/>
      <c r="M817" s="286"/>
      <c r="N817" s="286"/>
      <c r="O817" s="390"/>
      <c r="P817" s="65"/>
      <c r="Q817" s="287"/>
      <c r="R817" s="287"/>
      <c r="S817" s="285"/>
      <c r="T817" s="65"/>
      <c r="U817" s="285"/>
      <c r="V817" s="287"/>
      <c r="W817" s="285"/>
      <c r="X817" s="287"/>
      <c r="Y817" s="285"/>
      <c r="Z817" s="287"/>
      <c r="AA817" s="285"/>
      <c r="AB817" s="287"/>
      <c r="AC817" s="285"/>
      <c r="AD817" s="287"/>
      <c r="AE817" s="65"/>
    </row>
    <row r="818">
      <c r="A818" s="286"/>
      <c r="B818" s="286"/>
      <c r="C818" s="390"/>
      <c r="D818" s="390"/>
      <c r="E818" s="286"/>
      <c r="F818" s="286"/>
      <c r="G818" s="390"/>
      <c r="H818" s="390"/>
      <c r="I818" s="286"/>
      <c r="J818" s="286"/>
      <c r="K818" s="390"/>
      <c r="L818" s="390"/>
      <c r="M818" s="286"/>
      <c r="N818" s="286"/>
      <c r="O818" s="390"/>
      <c r="P818" s="65"/>
      <c r="Q818" s="287"/>
      <c r="R818" s="287"/>
      <c r="S818" s="285"/>
      <c r="T818" s="65"/>
      <c r="U818" s="285"/>
      <c r="V818" s="287"/>
      <c r="W818" s="285"/>
      <c r="X818" s="287"/>
      <c r="Y818" s="285"/>
      <c r="Z818" s="287"/>
      <c r="AA818" s="285"/>
      <c r="AB818" s="287"/>
      <c r="AC818" s="285"/>
      <c r="AD818" s="287"/>
      <c r="AE818" s="65"/>
    </row>
    <row r="819">
      <c r="A819" s="286"/>
      <c r="B819" s="286"/>
      <c r="C819" s="390"/>
      <c r="D819" s="390"/>
      <c r="E819" s="286"/>
      <c r="F819" s="286"/>
      <c r="G819" s="390"/>
      <c r="H819" s="390"/>
      <c r="I819" s="286"/>
      <c r="J819" s="286"/>
      <c r="K819" s="390"/>
      <c r="L819" s="390"/>
      <c r="M819" s="286"/>
      <c r="N819" s="286"/>
      <c r="O819" s="390"/>
      <c r="P819" s="65"/>
      <c r="Q819" s="287"/>
      <c r="R819" s="287"/>
      <c r="S819" s="285"/>
      <c r="T819" s="65"/>
      <c r="U819" s="285"/>
      <c r="V819" s="287"/>
      <c r="W819" s="285"/>
      <c r="X819" s="287"/>
      <c r="Y819" s="285"/>
      <c r="Z819" s="287"/>
      <c r="AA819" s="285"/>
      <c r="AB819" s="287"/>
      <c r="AC819" s="285"/>
      <c r="AD819" s="287"/>
      <c r="AE819" s="65"/>
    </row>
    <row r="820">
      <c r="A820" s="286"/>
      <c r="B820" s="286"/>
      <c r="C820" s="390"/>
      <c r="D820" s="390"/>
      <c r="E820" s="286"/>
      <c r="F820" s="286"/>
      <c r="G820" s="390"/>
      <c r="H820" s="390"/>
      <c r="I820" s="286"/>
      <c r="J820" s="286"/>
      <c r="K820" s="390"/>
      <c r="L820" s="390"/>
      <c r="M820" s="286"/>
      <c r="N820" s="286"/>
      <c r="O820" s="390"/>
      <c r="P820" s="65"/>
      <c r="Q820" s="287"/>
      <c r="R820" s="287"/>
      <c r="S820" s="285"/>
      <c r="T820" s="65"/>
      <c r="U820" s="285"/>
      <c r="V820" s="287"/>
      <c r="W820" s="285"/>
      <c r="X820" s="287"/>
      <c r="Y820" s="285"/>
      <c r="Z820" s="287"/>
      <c r="AA820" s="285"/>
      <c r="AB820" s="287"/>
      <c r="AC820" s="285"/>
      <c r="AD820" s="287"/>
      <c r="AE820" s="65"/>
    </row>
    <row r="821">
      <c r="A821" s="286"/>
      <c r="B821" s="286"/>
      <c r="C821" s="390"/>
      <c r="D821" s="390"/>
      <c r="E821" s="286"/>
      <c r="F821" s="286"/>
      <c r="G821" s="390"/>
      <c r="H821" s="390"/>
      <c r="I821" s="286"/>
      <c r="J821" s="286"/>
      <c r="K821" s="390"/>
      <c r="L821" s="390"/>
      <c r="M821" s="286"/>
      <c r="N821" s="286"/>
      <c r="O821" s="390"/>
      <c r="P821" s="65"/>
      <c r="Q821" s="287"/>
      <c r="R821" s="287"/>
      <c r="S821" s="285"/>
      <c r="T821" s="65"/>
      <c r="U821" s="285"/>
      <c r="V821" s="287"/>
      <c r="W821" s="285"/>
      <c r="X821" s="287"/>
      <c r="Y821" s="285"/>
      <c r="Z821" s="287"/>
      <c r="AA821" s="285"/>
      <c r="AB821" s="287"/>
      <c r="AC821" s="285"/>
      <c r="AD821" s="287"/>
      <c r="AE821" s="65"/>
    </row>
    <row r="822">
      <c r="A822" s="286"/>
      <c r="B822" s="286"/>
      <c r="C822" s="390"/>
      <c r="D822" s="390"/>
      <c r="E822" s="286"/>
      <c r="F822" s="286"/>
      <c r="G822" s="390"/>
      <c r="H822" s="390"/>
      <c r="I822" s="286"/>
      <c r="J822" s="286"/>
      <c r="K822" s="390"/>
      <c r="L822" s="390"/>
      <c r="M822" s="286"/>
      <c r="N822" s="286"/>
      <c r="O822" s="390"/>
      <c r="P822" s="65"/>
      <c r="Q822" s="287"/>
      <c r="R822" s="287"/>
      <c r="S822" s="285"/>
      <c r="T822" s="65"/>
      <c r="U822" s="285"/>
      <c r="V822" s="287"/>
      <c r="W822" s="285"/>
      <c r="X822" s="287"/>
      <c r="Y822" s="285"/>
      <c r="Z822" s="287"/>
      <c r="AA822" s="285"/>
      <c r="AB822" s="287"/>
      <c r="AC822" s="285"/>
      <c r="AD822" s="287"/>
      <c r="AE822" s="65"/>
    </row>
    <row r="823">
      <c r="A823" s="286"/>
      <c r="B823" s="286"/>
      <c r="C823" s="390"/>
      <c r="D823" s="390"/>
      <c r="E823" s="286"/>
      <c r="F823" s="286"/>
      <c r="G823" s="390"/>
      <c r="H823" s="390"/>
      <c r="I823" s="286"/>
      <c r="J823" s="286"/>
      <c r="K823" s="390"/>
      <c r="L823" s="390"/>
      <c r="M823" s="286"/>
      <c r="N823" s="286"/>
      <c r="O823" s="390"/>
      <c r="P823" s="65"/>
      <c r="Q823" s="287"/>
      <c r="R823" s="287"/>
      <c r="S823" s="285"/>
      <c r="T823" s="65"/>
      <c r="U823" s="285"/>
      <c r="V823" s="287"/>
      <c r="W823" s="285"/>
      <c r="X823" s="287"/>
      <c r="Y823" s="285"/>
      <c r="Z823" s="287"/>
      <c r="AA823" s="285"/>
      <c r="AB823" s="287"/>
      <c r="AC823" s="285"/>
      <c r="AD823" s="287"/>
      <c r="AE823" s="65"/>
    </row>
    <row r="824">
      <c r="A824" s="286"/>
      <c r="B824" s="286"/>
      <c r="C824" s="390"/>
      <c r="D824" s="390"/>
      <c r="E824" s="286"/>
      <c r="F824" s="286"/>
      <c r="G824" s="390"/>
      <c r="H824" s="390"/>
      <c r="I824" s="286"/>
      <c r="J824" s="286"/>
      <c r="K824" s="390"/>
      <c r="L824" s="390"/>
      <c r="M824" s="286"/>
      <c r="N824" s="286"/>
      <c r="O824" s="390"/>
      <c r="P824" s="65"/>
      <c r="Q824" s="287"/>
      <c r="R824" s="287"/>
      <c r="S824" s="285"/>
      <c r="T824" s="65"/>
      <c r="U824" s="285"/>
      <c r="V824" s="287"/>
      <c r="W824" s="285"/>
      <c r="X824" s="287"/>
      <c r="Y824" s="285"/>
      <c r="Z824" s="287"/>
      <c r="AA824" s="285"/>
      <c r="AB824" s="287"/>
      <c r="AC824" s="285"/>
      <c r="AD824" s="287"/>
      <c r="AE824" s="65"/>
    </row>
    <row r="825">
      <c r="A825" s="286"/>
      <c r="B825" s="286"/>
      <c r="C825" s="390"/>
      <c r="D825" s="390"/>
      <c r="E825" s="286"/>
      <c r="F825" s="286"/>
      <c r="G825" s="390"/>
      <c r="H825" s="390"/>
      <c r="I825" s="286"/>
      <c r="J825" s="286"/>
      <c r="K825" s="390"/>
      <c r="L825" s="390"/>
      <c r="M825" s="286"/>
      <c r="N825" s="286"/>
      <c r="O825" s="390"/>
      <c r="P825" s="65"/>
      <c r="Q825" s="287"/>
      <c r="R825" s="287"/>
      <c r="S825" s="285"/>
      <c r="T825" s="65"/>
      <c r="U825" s="285"/>
      <c r="V825" s="287"/>
      <c r="W825" s="285"/>
      <c r="X825" s="287"/>
      <c r="Y825" s="285"/>
      <c r="Z825" s="287"/>
      <c r="AA825" s="285"/>
      <c r="AB825" s="287"/>
      <c r="AC825" s="285"/>
      <c r="AD825" s="287"/>
      <c r="AE825" s="65"/>
    </row>
    <row r="826">
      <c r="A826" s="286"/>
      <c r="B826" s="286"/>
      <c r="C826" s="390"/>
      <c r="D826" s="390"/>
      <c r="E826" s="286"/>
      <c r="F826" s="286"/>
      <c r="G826" s="390"/>
      <c r="H826" s="390"/>
      <c r="I826" s="286"/>
      <c r="J826" s="286"/>
      <c r="K826" s="390"/>
      <c r="L826" s="390"/>
      <c r="M826" s="286"/>
      <c r="N826" s="286"/>
      <c r="O826" s="390"/>
      <c r="P826" s="65"/>
      <c r="Q826" s="287"/>
      <c r="R826" s="287"/>
      <c r="S826" s="285"/>
      <c r="T826" s="65"/>
      <c r="U826" s="285"/>
      <c r="V826" s="287"/>
      <c r="W826" s="285"/>
      <c r="X826" s="287"/>
      <c r="Y826" s="285"/>
      <c r="Z826" s="287"/>
      <c r="AA826" s="285"/>
      <c r="AB826" s="287"/>
      <c r="AC826" s="285"/>
      <c r="AD826" s="287"/>
      <c r="AE826" s="65"/>
    </row>
    <row r="827">
      <c r="A827" s="286"/>
      <c r="B827" s="286"/>
      <c r="C827" s="390"/>
      <c r="D827" s="390"/>
      <c r="E827" s="286"/>
      <c r="F827" s="286"/>
      <c r="G827" s="390"/>
      <c r="H827" s="390"/>
      <c r="I827" s="286"/>
      <c r="J827" s="286"/>
      <c r="K827" s="390"/>
      <c r="L827" s="390"/>
      <c r="M827" s="286"/>
      <c r="N827" s="286"/>
      <c r="O827" s="390"/>
      <c r="P827" s="65"/>
      <c r="Q827" s="287"/>
      <c r="R827" s="287"/>
      <c r="S827" s="285"/>
      <c r="T827" s="65"/>
      <c r="U827" s="285"/>
      <c r="V827" s="287"/>
      <c r="W827" s="285"/>
      <c r="X827" s="287"/>
      <c r="Y827" s="285"/>
      <c r="Z827" s="287"/>
      <c r="AA827" s="285"/>
      <c r="AB827" s="287"/>
      <c r="AC827" s="285"/>
      <c r="AD827" s="287"/>
      <c r="AE827" s="65"/>
    </row>
    <row r="828">
      <c r="A828" s="286"/>
      <c r="B828" s="286"/>
      <c r="C828" s="390"/>
      <c r="D828" s="390"/>
      <c r="E828" s="286"/>
      <c r="F828" s="286"/>
      <c r="G828" s="390"/>
      <c r="H828" s="390"/>
      <c r="I828" s="286"/>
      <c r="J828" s="286"/>
      <c r="K828" s="390"/>
      <c r="L828" s="390"/>
      <c r="M828" s="286"/>
      <c r="N828" s="286"/>
      <c r="O828" s="390"/>
      <c r="P828" s="65"/>
      <c r="Q828" s="287"/>
      <c r="R828" s="287"/>
      <c r="S828" s="285"/>
      <c r="T828" s="65"/>
      <c r="U828" s="285"/>
      <c r="V828" s="287"/>
      <c r="W828" s="285"/>
      <c r="X828" s="287"/>
      <c r="Y828" s="285"/>
      <c r="Z828" s="287"/>
      <c r="AA828" s="285"/>
      <c r="AB828" s="287"/>
      <c r="AC828" s="285"/>
      <c r="AD828" s="287"/>
      <c r="AE828" s="65"/>
    </row>
    <row r="829">
      <c r="A829" s="286"/>
      <c r="B829" s="286"/>
      <c r="C829" s="390"/>
      <c r="D829" s="390"/>
      <c r="E829" s="286"/>
      <c r="F829" s="286"/>
      <c r="G829" s="390"/>
      <c r="H829" s="390"/>
      <c r="I829" s="286"/>
      <c r="J829" s="286"/>
      <c r="K829" s="390"/>
      <c r="L829" s="390"/>
      <c r="M829" s="286"/>
      <c r="N829" s="286"/>
      <c r="O829" s="390"/>
      <c r="P829" s="65"/>
      <c r="Q829" s="287"/>
      <c r="R829" s="287"/>
      <c r="S829" s="285"/>
      <c r="T829" s="65"/>
      <c r="U829" s="285"/>
      <c r="V829" s="287"/>
      <c r="W829" s="285"/>
      <c r="X829" s="287"/>
      <c r="Y829" s="285"/>
      <c r="Z829" s="287"/>
      <c r="AA829" s="285"/>
      <c r="AB829" s="287"/>
      <c r="AC829" s="285"/>
      <c r="AD829" s="287"/>
      <c r="AE829" s="65"/>
    </row>
    <row r="830">
      <c r="A830" s="286"/>
      <c r="B830" s="286"/>
      <c r="C830" s="390"/>
      <c r="D830" s="390"/>
      <c r="E830" s="286"/>
      <c r="F830" s="286"/>
      <c r="G830" s="390"/>
      <c r="H830" s="390"/>
      <c r="I830" s="286"/>
      <c r="J830" s="286"/>
      <c r="K830" s="390"/>
      <c r="L830" s="390"/>
      <c r="M830" s="286"/>
      <c r="N830" s="286"/>
      <c r="O830" s="390"/>
      <c r="P830" s="65"/>
      <c r="Q830" s="287"/>
      <c r="R830" s="287"/>
      <c r="S830" s="285"/>
      <c r="T830" s="65"/>
      <c r="U830" s="285"/>
      <c r="V830" s="287"/>
      <c r="W830" s="285"/>
      <c r="X830" s="287"/>
      <c r="Y830" s="285"/>
      <c r="Z830" s="287"/>
      <c r="AA830" s="285"/>
      <c r="AB830" s="287"/>
      <c r="AC830" s="285"/>
      <c r="AD830" s="287"/>
      <c r="AE830" s="65"/>
    </row>
    <row r="831">
      <c r="A831" s="286"/>
      <c r="B831" s="286"/>
      <c r="C831" s="390"/>
      <c r="D831" s="390"/>
      <c r="E831" s="286"/>
      <c r="F831" s="286"/>
      <c r="G831" s="390"/>
      <c r="H831" s="390"/>
      <c r="I831" s="286"/>
      <c r="J831" s="286"/>
      <c r="K831" s="390"/>
      <c r="L831" s="390"/>
      <c r="M831" s="286"/>
      <c r="N831" s="286"/>
      <c r="O831" s="390"/>
      <c r="P831" s="65"/>
      <c r="Q831" s="287"/>
      <c r="R831" s="287"/>
      <c r="S831" s="285"/>
      <c r="T831" s="65"/>
      <c r="U831" s="285"/>
      <c r="V831" s="287"/>
      <c r="W831" s="285"/>
      <c r="X831" s="287"/>
      <c r="Y831" s="285"/>
      <c r="Z831" s="287"/>
      <c r="AA831" s="285"/>
      <c r="AB831" s="287"/>
      <c r="AC831" s="285"/>
      <c r="AD831" s="287"/>
      <c r="AE831" s="65"/>
    </row>
    <row r="832">
      <c r="A832" s="286"/>
      <c r="B832" s="286"/>
      <c r="C832" s="390"/>
      <c r="D832" s="390"/>
      <c r="E832" s="286"/>
      <c r="F832" s="286"/>
      <c r="G832" s="390"/>
      <c r="H832" s="390"/>
      <c r="I832" s="286"/>
      <c r="J832" s="286"/>
      <c r="K832" s="390"/>
      <c r="L832" s="390"/>
      <c r="M832" s="286"/>
      <c r="N832" s="286"/>
      <c r="O832" s="390"/>
      <c r="P832" s="65"/>
      <c r="Q832" s="287"/>
      <c r="R832" s="287"/>
      <c r="S832" s="285"/>
      <c r="T832" s="65"/>
      <c r="U832" s="285"/>
      <c r="V832" s="287"/>
      <c r="W832" s="285"/>
      <c r="X832" s="287"/>
      <c r="Y832" s="285"/>
      <c r="Z832" s="287"/>
      <c r="AA832" s="285"/>
      <c r="AB832" s="287"/>
      <c r="AC832" s="285"/>
      <c r="AD832" s="287"/>
      <c r="AE832" s="65"/>
    </row>
    <row r="833">
      <c r="A833" s="286"/>
      <c r="B833" s="286"/>
      <c r="C833" s="390"/>
      <c r="D833" s="390"/>
      <c r="E833" s="286"/>
      <c r="F833" s="286"/>
      <c r="G833" s="390"/>
      <c r="H833" s="390"/>
      <c r="I833" s="286"/>
      <c r="J833" s="286"/>
      <c r="K833" s="390"/>
      <c r="L833" s="390"/>
      <c r="M833" s="286"/>
      <c r="N833" s="286"/>
      <c r="O833" s="390"/>
      <c r="P833" s="65"/>
      <c r="Q833" s="287"/>
      <c r="R833" s="287"/>
      <c r="S833" s="285"/>
      <c r="T833" s="65"/>
      <c r="U833" s="285"/>
      <c r="V833" s="287"/>
      <c r="W833" s="285"/>
      <c r="X833" s="287"/>
      <c r="Y833" s="285"/>
      <c r="Z833" s="287"/>
      <c r="AA833" s="285"/>
      <c r="AB833" s="287"/>
      <c r="AC833" s="285"/>
      <c r="AD833" s="287"/>
      <c r="AE833" s="65"/>
    </row>
    <row r="834">
      <c r="A834" s="286"/>
      <c r="B834" s="286"/>
      <c r="C834" s="390"/>
      <c r="D834" s="390"/>
      <c r="E834" s="286"/>
      <c r="F834" s="286"/>
      <c r="G834" s="390"/>
      <c r="H834" s="390"/>
      <c r="I834" s="286"/>
      <c r="J834" s="286"/>
      <c r="K834" s="390"/>
      <c r="L834" s="390"/>
      <c r="M834" s="286"/>
      <c r="N834" s="286"/>
      <c r="O834" s="390"/>
      <c r="P834" s="65"/>
      <c r="Q834" s="287"/>
      <c r="R834" s="287"/>
      <c r="S834" s="285"/>
      <c r="T834" s="65"/>
      <c r="U834" s="285"/>
      <c r="V834" s="287"/>
      <c r="W834" s="285"/>
      <c r="X834" s="287"/>
      <c r="Y834" s="285"/>
      <c r="Z834" s="287"/>
      <c r="AA834" s="285"/>
      <c r="AB834" s="287"/>
      <c r="AC834" s="285"/>
      <c r="AD834" s="287"/>
      <c r="AE834" s="65"/>
    </row>
    <row r="835">
      <c r="A835" s="286"/>
      <c r="B835" s="286"/>
      <c r="C835" s="390"/>
      <c r="D835" s="390"/>
      <c r="E835" s="286"/>
      <c r="F835" s="286"/>
      <c r="G835" s="390"/>
      <c r="H835" s="390"/>
      <c r="I835" s="286"/>
      <c r="J835" s="286"/>
      <c r="K835" s="390"/>
      <c r="L835" s="390"/>
      <c r="M835" s="286"/>
      <c r="N835" s="286"/>
      <c r="O835" s="390"/>
      <c r="P835" s="65"/>
      <c r="Q835" s="287"/>
      <c r="R835" s="287"/>
      <c r="S835" s="285"/>
      <c r="T835" s="65"/>
      <c r="U835" s="285"/>
      <c r="V835" s="287"/>
      <c r="W835" s="285"/>
      <c r="X835" s="287"/>
      <c r="Y835" s="285"/>
      <c r="Z835" s="287"/>
      <c r="AA835" s="285"/>
      <c r="AB835" s="287"/>
      <c r="AC835" s="285"/>
      <c r="AD835" s="287"/>
      <c r="AE835" s="65"/>
    </row>
    <row r="836">
      <c r="A836" s="286"/>
      <c r="B836" s="286"/>
      <c r="C836" s="390"/>
      <c r="D836" s="390"/>
      <c r="E836" s="286"/>
      <c r="F836" s="286"/>
      <c r="G836" s="390"/>
      <c r="H836" s="390"/>
      <c r="I836" s="286"/>
      <c r="J836" s="286"/>
      <c r="K836" s="390"/>
      <c r="L836" s="390"/>
      <c r="M836" s="286"/>
      <c r="N836" s="286"/>
      <c r="O836" s="390"/>
      <c r="P836" s="65"/>
      <c r="Q836" s="287"/>
      <c r="R836" s="287"/>
      <c r="S836" s="285"/>
      <c r="T836" s="65"/>
      <c r="U836" s="285"/>
      <c r="V836" s="287"/>
      <c r="W836" s="285"/>
      <c r="X836" s="287"/>
      <c r="Y836" s="285"/>
      <c r="Z836" s="287"/>
      <c r="AA836" s="285"/>
      <c r="AB836" s="287"/>
      <c r="AC836" s="285"/>
      <c r="AD836" s="287"/>
      <c r="AE836" s="65"/>
    </row>
    <row r="837">
      <c r="A837" s="286"/>
      <c r="B837" s="286"/>
      <c r="C837" s="390"/>
      <c r="D837" s="390"/>
      <c r="E837" s="286"/>
      <c r="F837" s="286"/>
      <c r="G837" s="390"/>
      <c r="H837" s="390"/>
      <c r="I837" s="286"/>
      <c r="J837" s="286"/>
      <c r="K837" s="390"/>
      <c r="L837" s="390"/>
      <c r="M837" s="286"/>
      <c r="N837" s="286"/>
      <c r="O837" s="390"/>
      <c r="P837" s="65"/>
      <c r="Q837" s="287"/>
      <c r="R837" s="287"/>
      <c r="S837" s="285"/>
      <c r="T837" s="65"/>
      <c r="U837" s="285"/>
      <c r="V837" s="287"/>
      <c r="W837" s="285"/>
      <c r="X837" s="287"/>
      <c r="Y837" s="285"/>
      <c r="Z837" s="287"/>
      <c r="AA837" s="285"/>
      <c r="AB837" s="287"/>
      <c r="AC837" s="285"/>
      <c r="AD837" s="287"/>
      <c r="AE837" s="65"/>
    </row>
    <row r="838">
      <c r="A838" s="286"/>
      <c r="B838" s="286"/>
      <c r="C838" s="390"/>
      <c r="D838" s="390"/>
      <c r="E838" s="286"/>
      <c r="F838" s="286"/>
      <c r="G838" s="390"/>
      <c r="H838" s="390"/>
      <c r="I838" s="286"/>
      <c r="J838" s="286"/>
      <c r="K838" s="390"/>
      <c r="L838" s="390"/>
      <c r="M838" s="286"/>
      <c r="N838" s="286"/>
      <c r="O838" s="390"/>
      <c r="P838" s="65"/>
      <c r="Q838" s="287"/>
      <c r="R838" s="287"/>
      <c r="S838" s="285"/>
      <c r="T838" s="65"/>
      <c r="U838" s="285"/>
      <c r="V838" s="287"/>
      <c r="W838" s="285"/>
      <c r="X838" s="287"/>
      <c r="Y838" s="285"/>
      <c r="Z838" s="287"/>
      <c r="AA838" s="285"/>
      <c r="AB838" s="287"/>
      <c r="AC838" s="285"/>
      <c r="AD838" s="287"/>
      <c r="AE838" s="65"/>
    </row>
    <row r="839">
      <c r="A839" s="286"/>
      <c r="B839" s="286"/>
      <c r="C839" s="390"/>
      <c r="D839" s="390"/>
      <c r="E839" s="286"/>
      <c r="F839" s="286"/>
      <c r="G839" s="390"/>
      <c r="H839" s="390"/>
      <c r="I839" s="286"/>
      <c r="J839" s="286"/>
      <c r="K839" s="390"/>
      <c r="L839" s="390"/>
      <c r="M839" s="286"/>
      <c r="N839" s="286"/>
      <c r="O839" s="390"/>
      <c r="P839" s="65"/>
      <c r="Q839" s="287"/>
      <c r="R839" s="287"/>
      <c r="S839" s="285"/>
      <c r="T839" s="65"/>
      <c r="U839" s="285"/>
      <c r="V839" s="287"/>
      <c r="W839" s="285"/>
      <c r="X839" s="287"/>
      <c r="Y839" s="285"/>
      <c r="Z839" s="287"/>
      <c r="AA839" s="285"/>
      <c r="AB839" s="287"/>
      <c r="AC839" s="285"/>
      <c r="AD839" s="287"/>
      <c r="AE839" s="65"/>
    </row>
    <row r="840">
      <c r="A840" s="286"/>
      <c r="B840" s="286"/>
      <c r="C840" s="390"/>
      <c r="D840" s="390"/>
      <c r="E840" s="286"/>
      <c r="F840" s="286"/>
      <c r="G840" s="390"/>
      <c r="H840" s="390"/>
      <c r="I840" s="286"/>
      <c r="J840" s="286"/>
      <c r="K840" s="390"/>
      <c r="L840" s="390"/>
      <c r="M840" s="286"/>
      <c r="N840" s="286"/>
      <c r="O840" s="390"/>
      <c r="P840" s="65"/>
      <c r="Q840" s="287"/>
      <c r="R840" s="287"/>
      <c r="S840" s="285"/>
      <c r="T840" s="65"/>
      <c r="U840" s="285"/>
      <c r="V840" s="287"/>
      <c r="W840" s="285"/>
      <c r="X840" s="287"/>
      <c r="Y840" s="285"/>
      <c r="Z840" s="287"/>
      <c r="AA840" s="285"/>
      <c r="AB840" s="287"/>
      <c r="AC840" s="285"/>
      <c r="AD840" s="287"/>
      <c r="AE840" s="65"/>
    </row>
    <row r="841">
      <c r="A841" s="286"/>
      <c r="B841" s="286"/>
      <c r="C841" s="390"/>
      <c r="D841" s="390"/>
      <c r="E841" s="286"/>
      <c r="F841" s="286"/>
      <c r="G841" s="390"/>
      <c r="H841" s="390"/>
      <c r="I841" s="286"/>
      <c r="J841" s="286"/>
      <c r="K841" s="390"/>
      <c r="L841" s="390"/>
      <c r="M841" s="286"/>
      <c r="N841" s="286"/>
      <c r="O841" s="390"/>
      <c r="P841" s="65"/>
      <c r="Q841" s="287"/>
      <c r="R841" s="287"/>
      <c r="S841" s="285"/>
      <c r="T841" s="65"/>
      <c r="U841" s="285"/>
      <c r="V841" s="287"/>
      <c r="W841" s="285"/>
      <c r="X841" s="287"/>
      <c r="Y841" s="285"/>
      <c r="Z841" s="287"/>
      <c r="AA841" s="285"/>
      <c r="AB841" s="287"/>
      <c r="AC841" s="285"/>
      <c r="AD841" s="287"/>
      <c r="AE841" s="65"/>
    </row>
    <row r="842">
      <c r="A842" s="286"/>
      <c r="B842" s="286"/>
      <c r="C842" s="390"/>
      <c r="D842" s="390"/>
      <c r="E842" s="286"/>
      <c r="F842" s="286"/>
      <c r="G842" s="390"/>
      <c r="H842" s="390"/>
      <c r="I842" s="286"/>
      <c r="J842" s="286"/>
      <c r="K842" s="390"/>
      <c r="L842" s="390"/>
      <c r="M842" s="286"/>
      <c r="N842" s="286"/>
      <c r="O842" s="390"/>
      <c r="P842" s="65"/>
      <c r="Q842" s="287"/>
      <c r="R842" s="287"/>
      <c r="S842" s="285"/>
      <c r="T842" s="65"/>
      <c r="U842" s="285"/>
      <c r="V842" s="287"/>
      <c r="W842" s="285"/>
      <c r="X842" s="287"/>
      <c r="Y842" s="285"/>
      <c r="Z842" s="287"/>
      <c r="AA842" s="285"/>
      <c r="AB842" s="287"/>
      <c r="AC842" s="285"/>
      <c r="AD842" s="287"/>
      <c r="AE842" s="65"/>
    </row>
    <row r="843">
      <c r="A843" s="286"/>
      <c r="B843" s="286"/>
      <c r="C843" s="390"/>
      <c r="D843" s="390"/>
      <c r="E843" s="286"/>
      <c r="F843" s="286"/>
      <c r="G843" s="390"/>
      <c r="H843" s="390"/>
      <c r="I843" s="286"/>
      <c r="J843" s="286"/>
      <c r="K843" s="390"/>
      <c r="L843" s="390"/>
      <c r="M843" s="286"/>
      <c r="N843" s="286"/>
      <c r="O843" s="390"/>
      <c r="P843" s="65"/>
      <c r="Q843" s="287"/>
      <c r="R843" s="287"/>
      <c r="S843" s="285"/>
      <c r="T843" s="65"/>
      <c r="U843" s="285"/>
      <c r="V843" s="287"/>
      <c r="W843" s="285"/>
      <c r="X843" s="287"/>
      <c r="Y843" s="285"/>
      <c r="Z843" s="287"/>
      <c r="AA843" s="285"/>
      <c r="AB843" s="287"/>
      <c r="AC843" s="285"/>
      <c r="AD843" s="287"/>
      <c r="AE843" s="65"/>
    </row>
    <row r="844">
      <c r="A844" s="286"/>
      <c r="B844" s="286"/>
      <c r="C844" s="390"/>
      <c r="D844" s="390"/>
      <c r="E844" s="286"/>
      <c r="F844" s="286"/>
      <c r="G844" s="390"/>
      <c r="H844" s="390"/>
      <c r="I844" s="286"/>
      <c r="J844" s="286"/>
      <c r="K844" s="390"/>
      <c r="L844" s="390"/>
      <c r="M844" s="286"/>
      <c r="N844" s="286"/>
      <c r="O844" s="390"/>
      <c r="P844" s="65"/>
      <c r="Q844" s="287"/>
      <c r="R844" s="287"/>
      <c r="S844" s="285"/>
      <c r="T844" s="65"/>
      <c r="U844" s="285"/>
      <c r="V844" s="287"/>
      <c r="W844" s="285"/>
      <c r="X844" s="287"/>
      <c r="Y844" s="285"/>
      <c r="Z844" s="287"/>
      <c r="AA844" s="285"/>
      <c r="AB844" s="287"/>
      <c r="AC844" s="285"/>
      <c r="AD844" s="287"/>
      <c r="AE844" s="65"/>
    </row>
    <row r="845">
      <c r="A845" s="286"/>
      <c r="B845" s="286"/>
      <c r="C845" s="390"/>
      <c r="D845" s="390"/>
      <c r="E845" s="286"/>
      <c r="F845" s="286"/>
      <c r="G845" s="390"/>
      <c r="H845" s="390"/>
      <c r="I845" s="286"/>
      <c r="J845" s="286"/>
      <c r="K845" s="390"/>
      <c r="L845" s="390"/>
      <c r="M845" s="286"/>
      <c r="N845" s="286"/>
      <c r="O845" s="390"/>
      <c r="P845" s="65"/>
      <c r="Q845" s="287"/>
      <c r="R845" s="287"/>
      <c r="S845" s="285"/>
      <c r="T845" s="65"/>
      <c r="U845" s="285"/>
      <c r="V845" s="287"/>
      <c r="W845" s="285"/>
      <c r="X845" s="287"/>
      <c r="Y845" s="285"/>
      <c r="Z845" s="287"/>
      <c r="AA845" s="285"/>
      <c r="AB845" s="287"/>
      <c r="AC845" s="285"/>
      <c r="AD845" s="287"/>
      <c r="AE845" s="65"/>
    </row>
    <row r="846">
      <c r="A846" s="286"/>
      <c r="B846" s="286"/>
      <c r="C846" s="390"/>
      <c r="D846" s="390"/>
      <c r="E846" s="286"/>
      <c r="F846" s="286"/>
      <c r="G846" s="390"/>
      <c r="H846" s="390"/>
      <c r="I846" s="286"/>
      <c r="J846" s="286"/>
      <c r="K846" s="390"/>
      <c r="L846" s="390"/>
      <c r="M846" s="286"/>
      <c r="N846" s="286"/>
      <c r="O846" s="390"/>
      <c r="P846" s="65"/>
      <c r="Q846" s="287"/>
      <c r="R846" s="287"/>
      <c r="S846" s="285"/>
      <c r="T846" s="65"/>
      <c r="U846" s="285"/>
      <c r="V846" s="287"/>
      <c r="W846" s="285"/>
      <c r="X846" s="287"/>
      <c r="Y846" s="285"/>
      <c r="Z846" s="287"/>
      <c r="AA846" s="285"/>
      <c r="AB846" s="287"/>
      <c r="AC846" s="285"/>
      <c r="AD846" s="287"/>
      <c r="AE846" s="65"/>
    </row>
    <row r="847">
      <c r="A847" s="286"/>
      <c r="B847" s="286"/>
      <c r="C847" s="390"/>
      <c r="D847" s="390"/>
      <c r="E847" s="286"/>
      <c r="F847" s="286"/>
      <c r="G847" s="390"/>
      <c r="H847" s="390"/>
      <c r="I847" s="286"/>
      <c r="J847" s="286"/>
      <c r="K847" s="390"/>
      <c r="L847" s="390"/>
      <c r="M847" s="286"/>
      <c r="N847" s="286"/>
      <c r="O847" s="390"/>
      <c r="P847" s="65"/>
      <c r="Q847" s="287"/>
      <c r="R847" s="287"/>
      <c r="S847" s="285"/>
      <c r="T847" s="65"/>
      <c r="U847" s="285"/>
      <c r="V847" s="287"/>
      <c r="W847" s="285"/>
      <c r="X847" s="287"/>
      <c r="Y847" s="285"/>
      <c r="Z847" s="287"/>
      <c r="AA847" s="285"/>
      <c r="AB847" s="287"/>
      <c r="AC847" s="285"/>
      <c r="AD847" s="287"/>
      <c r="AE847" s="65"/>
    </row>
    <row r="848">
      <c r="A848" s="286"/>
      <c r="B848" s="286"/>
      <c r="C848" s="390"/>
      <c r="D848" s="390"/>
      <c r="E848" s="286"/>
      <c r="F848" s="286"/>
      <c r="G848" s="390"/>
      <c r="H848" s="390"/>
      <c r="I848" s="286"/>
      <c r="J848" s="286"/>
      <c r="K848" s="390"/>
      <c r="L848" s="390"/>
      <c r="M848" s="286"/>
      <c r="N848" s="286"/>
      <c r="O848" s="390"/>
      <c r="P848" s="65"/>
      <c r="Q848" s="287"/>
      <c r="R848" s="287"/>
      <c r="S848" s="285"/>
      <c r="T848" s="65"/>
      <c r="U848" s="285"/>
      <c r="V848" s="287"/>
      <c r="W848" s="285"/>
      <c r="X848" s="287"/>
      <c r="Y848" s="285"/>
      <c r="Z848" s="287"/>
      <c r="AA848" s="285"/>
      <c r="AB848" s="287"/>
      <c r="AC848" s="285"/>
      <c r="AD848" s="287"/>
      <c r="AE848" s="65"/>
    </row>
    <row r="849">
      <c r="A849" s="286"/>
      <c r="B849" s="286"/>
      <c r="C849" s="390"/>
      <c r="D849" s="390"/>
      <c r="E849" s="286"/>
      <c r="F849" s="286"/>
      <c r="G849" s="390"/>
      <c r="H849" s="390"/>
      <c r="I849" s="286"/>
      <c r="J849" s="286"/>
      <c r="K849" s="390"/>
      <c r="L849" s="390"/>
      <c r="M849" s="286"/>
      <c r="N849" s="286"/>
      <c r="O849" s="390"/>
      <c r="P849" s="65"/>
      <c r="Q849" s="287"/>
      <c r="R849" s="287"/>
      <c r="S849" s="285"/>
      <c r="T849" s="65"/>
      <c r="U849" s="285"/>
      <c r="V849" s="287"/>
      <c r="W849" s="285"/>
      <c r="X849" s="287"/>
      <c r="Y849" s="285"/>
      <c r="Z849" s="287"/>
      <c r="AA849" s="285"/>
      <c r="AB849" s="287"/>
      <c r="AC849" s="285"/>
      <c r="AD849" s="287"/>
      <c r="AE849" s="65"/>
    </row>
    <row r="850">
      <c r="A850" s="286"/>
      <c r="B850" s="286"/>
      <c r="C850" s="390"/>
      <c r="D850" s="390"/>
      <c r="E850" s="286"/>
      <c r="F850" s="286"/>
      <c r="G850" s="390"/>
      <c r="H850" s="390"/>
      <c r="I850" s="286"/>
      <c r="J850" s="286"/>
      <c r="K850" s="390"/>
      <c r="L850" s="390"/>
      <c r="M850" s="286"/>
      <c r="N850" s="286"/>
      <c r="O850" s="390"/>
      <c r="P850" s="65"/>
      <c r="Q850" s="287"/>
      <c r="R850" s="287"/>
      <c r="S850" s="285"/>
      <c r="T850" s="65"/>
      <c r="U850" s="285"/>
      <c r="V850" s="287"/>
      <c r="W850" s="285"/>
      <c r="X850" s="287"/>
      <c r="Y850" s="285"/>
      <c r="Z850" s="287"/>
      <c r="AA850" s="285"/>
      <c r="AB850" s="287"/>
      <c r="AC850" s="285"/>
      <c r="AD850" s="287"/>
      <c r="AE850" s="65"/>
    </row>
    <row r="851">
      <c r="A851" s="286"/>
      <c r="B851" s="286"/>
      <c r="C851" s="390"/>
      <c r="D851" s="390"/>
      <c r="E851" s="286"/>
      <c r="F851" s="286"/>
      <c r="G851" s="390"/>
      <c r="H851" s="390"/>
      <c r="I851" s="286"/>
      <c r="J851" s="286"/>
      <c r="K851" s="390"/>
      <c r="L851" s="390"/>
      <c r="M851" s="286"/>
      <c r="N851" s="286"/>
      <c r="O851" s="390"/>
      <c r="P851" s="65"/>
      <c r="Q851" s="287"/>
      <c r="R851" s="287"/>
      <c r="S851" s="285"/>
      <c r="T851" s="65"/>
      <c r="U851" s="285"/>
      <c r="V851" s="287"/>
      <c r="W851" s="285"/>
      <c r="X851" s="287"/>
      <c r="Y851" s="285"/>
      <c r="Z851" s="287"/>
      <c r="AA851" s="285"/>
      <c r="AB851" s="287"/>
      <c r="AC851" s="285"/>
      <c r="AD851" s="287"/>
      <c r="AE851" s="65"/>
    </row>
    <row r="852">
      <c r="A852" s="286"/>
      <c r="B852" s="286"/>
      <c r="C852" s="390"/>
      <c r="D852" s="390"/>
      <c r="E852" s="286"/>
      <c r="F852" s="286"/>
      <c r="G852" s="390"/>
      <c r="H852" s="390"/>
      <c r="I852" s="286"/>
      <c r="J852" s="286"/>
      <c r="K852" s="390"/>
      <c r="L852" s="390"/>
      <c r="M852" s="286"/>
      <c r="N852" s="286"/>
      <c r="O852" s="390"/>
      <c r="P852" s="65"/>
      <c r="Q852" s="287"/>
      <c r="R852" s="287"/>
      <c r="S852" s="285"/>
      <c r="T852" s="65"/>
      <c r="U852" s="285"/>
      <c r="V852" s="287"/>
      <c r="W852" s="285"/>
      <c r="X852" s="287"/>
      <c r="Y852" s="285"/>
      <c r="Z852" s="287"/>
      <c r="AA852" s="285"/>
      <c r="AB852" s="287"/>
      <c r="AC852" s="285"/>
      <c r="AD852" s="287"/>
      <c r="AE852" s="65"/>
    </row>
    <row r="853">
      <c r="A853" s="286"/>
      <c r="B853" s="286"/>
      <c r="C853" s="390"/>
      <c r="D853" s="390"/>
      <c r="E853" s="286"/>
      <c r="F853" s="286"/>
      <c r="G853" s="390"/>
      <c r="H853" s="390"/>
      <c r="I853" s="286"/>
      <c r="J853" s="286"/>
      <c r="K853" s="390"/>
      <c r="L853" s="390"/>
      <c r="M853" s="286"/>
      <c r="N853" s="286"/>
      <c r="O853" s="390"/>
      <c r="P853" s="65"/>
      <c r="Q853" s="287"/>
      <c r="R853" s="287"/>
      <c r="S853" s="285"/>
      <c r="T853" s="65"/>
      <c r="U853" s="285"/>
      <c r="V853" s="287"/>
      <c r="W853" s="285"/>
      <c r="X853" s="287"/>
      <c r="Y853" s="285"/>
      <c r="Z853" s="287"/>
      <c r="AA853" s="285"/>
      <c r="AB853" s="287"/>
      <c r="AC853" s="285"/>
      <c r="AD853" s="287"/>
      <c r="AE853" s="65"/>
    </row>
    <row r="854">
      <c r="A854" s="286"/>
      <c r="B854" s="286"/>
      <c r="C854" s="390"/>
      <c r="D854" s="390"/>
      <c r="E854" s="286"/>
      <c r="F854" s="286"/>
      <c r="G854" s="390"/>
      <c r="H854" s="390"/>
      <c r="I854" s="286"/>
      <c r="J854" s="286"/>
      <c r="K854" s="390"/>
      <c r="L854" s="390"/>
      <c r="M854" s="286"/>
      <c r="N854" s="286"/>
      <c r="O854" s="390"/>
      <c r="P854" s="65"/>
      <c r="Q854" s="287"/>
      <c r="R854" s="287"/>
      <c r="S854" s="285"/>
      <c r="T854" s="65"/>
      <c r="U854" s="285"/>
      <c r="V854" s="287"/>
      <c r="W854" s="285"/>
      <c r="X854" s="287"/>
      <c r="Y854" s="285"/>
      <c r="Z854" s="287"/>
      <c r="AA854" s="285"/>
      <c r="AB854" s="287"/>
      <c r="AC854" s="285"/>
      <c r="AD854" s="287"/>
      <c r="AE854" s="65"/>
    </row>
    <row r="855">
      <c r="A855" s="286"/>
      <c r="B855" s="286"/>
      <c r="C855" s="390"/>
      <c r="D855" s="390"/>
      <c r="E855" s="286"/>
      <c r="F855" s="286"/>
      <c r="G855" s="390"/>
      <c r="H855" s="390"/>
      <c r="I855" s="286"/>
      <c r="J855" s="286"/>
      <c r="K855" s="390"/>
      <c r="L855" s="390"/>
      <c r="M855" s="286"/>
      <c r="N855" s="286"/>
      <c r="O855" s="390"/>
      <c r="P855" s="65"/>
      <c r="Q855" s="287"/>
      <c r="R855" s="287"/>
      <c r="S855" s="285"/>
      <c r="T855" s="65"/>
      <c r="U855" s="285"/>
      <c r="V855" s="287"/>
      <c r="W855" s="285"/>
      <c r="X855" s="287"/>
      <c r="Y855" s="285"/>
      <c r="Z855" s="287"/>
      <c r="AA855" s="285"/>
      <c r="AB855" s="287"/>
      <c r="AC855" s="285"/>
      <c r="AD855" s="287"/>
      <c r="AE855" s="65"/>
    </row>
    <row r="856">
      <c r="A856" s="286"/>
      <c r="B856" s="286"/>
      <c r="C856" s="390"/>
      <c r="D856" s="390"/>
      <c r="E856" s="286"/>
      <c r="F856" s="286"/>
      <c r="G856" s="390"/>
      <c r="H856" s="390"/>
      <c r="I856" s="286"/>
      <c r="J856" s="286"/>
      <c r="K856" s="390"/>
      <c r="L856" s="390"/>
      <c r="M856" s="286"/>
      <c r="N856" s="286"/>
      <c r="O856" s="390"/>
      <c r="P856" s="65"/>
      <c r="Q856" s="287"/>
      <c r="R856" s="287"/>
      <c r="S856" s="285"/>
      <c r="T856" s="65"/>
      <c r="U856" s="285"/>
      <c r="V856" s="287"/>
      <c r="W856" s="285"/>
      <c r="X856" s="287"/>
      <c r="Y856" s="285"/>
      <c r="Z856" s="287"/>
      <c r="AA856" s="285"/>
      <c r="AB856" s="287"/>
      <c r="AC856" s="285"/>
      <c r="AD856" s="287"/>
      <c r="AE856" s="65"/>
    </row>
    <row r="857">
      <c r="A857" s="286"/>
      <c r="B857" s="286"/>
      <c r="C857" s="390"/>
      <c r="D857" s="390"/>
      <c r="E857" s="286"/>
      <c r="F857" s="286"/>
      <c r="G857" s="390"/>
      <c r="H857" s="390"/>
      <c r="I857" s="286"/>
      <c r="J857" s="286"/>
      <c r="K857" s="390"/>
      <c r="L857" s="390"/>
      <c r="M857" s="286"/>
      <c r="N857" s="286"/>
      <c r="O857" s="390"/>
      <c r="P857" s="65"/>
      <c r="Q857" s="287"/>
      <c r="R857" s="287"/>
      <c r="S857" s="285"/>
      <c r="T857" s="65"/>
      <c r="U857" s="285"/>
      <c r="V857" s="287"/>
      <c r="W857" s="285"/>
      <c r="X857" s="287"/>
      <c r="Y857" s="285"/>
      <c r="Z857" s="287"/>
      <c r="AA857" s="285"/>
      <c r="AB857" s="287"/>
      <c r="AC857" s="285"/>
      <c r="AD857" s="287"/>
      <c r="AE857" s="65"/>
    </row>
    <row r="858">
      <c r="A858" s="286"/>
      <c r="B858" s="286"/>
      <c r="C858" s="390"/>
      <c r="D858" s="390"/>
      <c r="E858" s="286"/>
      <c r="F858" s="286"/>
      <c r="G858" s="390"/>
      <c r="H858" s="390"/>
      <c r="I858" s="286"/>
      <c r="J858" s="286"/>
      <c r="K858" s="390"/>
      <c r="L858" s="390"/>
      <c r="M858" s="286"/>
      <c r="N858" s="286"/>
      <c r="O858" s="390"/>
      <c r="P858" s="65"/>
      <c r="Q858" s="287"/>
      <c r="R858" s="287"/>
      <c r="S858" s="285"/>
      <c r="T858" s="65"/>
      <c r="U858" s="285"/>
      <c r="V858" s="287"/>
      <c r="W858" s="285"/>
      <c r="X858" s="287"/>
      <c r="Y858" s="285"/>
      <c r="Z858" s="287"/>
      <c r="AA858" s="285"/>
      <c r="AB858" s="287"/>
      <c r="AC858" s="285"/>
      <c r="AD858" s="287"/>
      <c r="AE858" s="65"/>
    </row>
    <row r="859">
      <c r="A859" s="286"/>
      <c r="B859" s="286"/>
      <c r="C859" s="390"/>
      <c r="D859" s="390"/>
      <c r="E859" s="286"/>
      <c r="F859" s="286"/>
      <c r="G859" s="390"/>
      <c r="H859" s="390"/>
      <c r="I859" s="286"/>
      <c r="J859" s="286"/>
      <c r="K859" s="390"/>
      <c r="L859" s="390"/>
      <c r="M859" s="286"/>
      <c r="N859" s="286"/>
      <c r="O859" s="390"/>
      <c r="P859" s="65"/>
      <c r="Q859" s="287"/>
      <c r="R859" s="287"/>
      <c r="S859" s="285"/>
      <c r="T859" s="65"/>
      <c r="U859" s="285"/>
      <c r="V859" s="287"/>
      <c r="W859" s="285"/>
      <c r="X859" s="287"/>
      <c r="Y859" s="285"/>
      <c r="Z859" s="287"/>
      <c r="AA859" s="285"/>
      <c r="AB859" s="287"/>
      <c r="AC859" s="285"/>
      <c r="AD859" s="287"/>
      <c r="AE859" s="65"/>
    </row>
    <row r="860">
      <c r="A860" s="286"/>
      <c r="B860" s="286"/>
      <c r="C860" s="390"/>
      <c r="D860" s="390"/>
      <c r="E860" s="286"/>
      <c r="F860" s="286"/>
      <c r="G860" s="390"/>
      <c r="H860" s="390"/>
      <c r="I860" s="286"/>
      <c r="J860" s="286"/>
      <c r="K860" s="390"/>
      <c r="L860" s="390"/>
      <c r="M860" s="286"/>
      <c r="N860" s="286"/>
      <c r="O860" s="390"/>
      <c r="P860" s="65"/>
      <c r="Q860" s="287"/>
      <c r="R860" s="287"/>
      <c r="S860" s="285"/>
      <c r="T860" s="65"/>
      <c r="U860" s="285"/>
      <c r="V860" s="287"/>
      <c r="W860" s="285"/>
      <c r="X860" s="287"/>
      <c r="Y860" s="285"/>
      <c r="Z860" s="287"/>
      <c r="AA860" s="285"/>
      <c r="AB860" s="287"/>
      <c r="AC860" s="285"/>
      <c r="AD860" s="287"/>
      <c r="AE860" s="65"/>
    </row>
    <row r="861">
      <c r="A861" s="286"/>
      <c r="B861" s="286"/>
      <c r="C861" s="390"/>
      <c r="D861" s="390"/>
      <c r="E861" s="286"/>
      <c r="F861" s="286"/>
      <c r="G861" s="390"/>
      <c r="H861" s="390"/>
      <c r="I861" s="286"/>
      <c r="J861" s="286"/>
      <c r="K861" s="390"/>
      <c r="L861" s="390"/>
      <c r="M861" s="286"/>
      <c r="N861" s="286"/>
      <c r="O861" s="390"/>
      <c r="P861" s="65"/>
      <c r="Q861" s="287"/>
      <c r="R861" s="287"/>
      <c r="S861" s="285"/>
      <c r="T861" s="65"/>
      <c r="U861" s="285"/>
      <c r="V861" s="287"/>
      <c r="W861" s="285"/>
      <c r="X861" s="287"/>
      <c r="Y861" s="285"/>
      <c r="Z861" s="287"/>
      <c r="AA861" s="285"/>
      <c r="AB861" s="287"/>
      <c r="AC861" s="285"/>
      <c r="AD861" s="287"/>
      <c r="AE861" s="65"/>
    </row>
    <row r="862">
      <c r="A862" s="286"/>
      <c r="B862" s="286"/>
      <c r="C862" s="390"/>
      <c r="D862" s="390"/>
      <c r="E862" s="286"/>
      <c r="F862" s="286"/>
      <c r="G862" s="390"/>
      <c r="H862" s="390"/>
      <c r="I862" s="286"/>
      <c r="J862" s="286"/>
      <c r="K862" s="390"/>
      <c r="L862" s="390"/>
      <c r="M862" s="286"/>
      <c r="N862" s="286"/>
      <c r="O862" s="390"/>
      <c r="P862" s="65"/>
      <c r="Q862" s="287"/>
      <c r="R862" s="287"/>
      <c r="S862" s="285"/>
      <c r="T862" s="65"/>
      <c r="U862" s="285"/>
      <c r="V862" s="287"/>
      <c r="W862" s="285"/>
      <c r="X862" s="287"/>
      <c r="Y862" s="285"/>
      <c r="Z862" s="287"/>
      <c r="AA862" s="285"/>
      <c r="AB862" s="287"/>
      <c r="AC862" s="285"/>
      <c r="AD862" s="287"/>
      <c r="AE862" s="65"/>
    </row>
    <row r="863">
      <c r="A863" s="286"/>
      <c r="B863" s="286"/>
      <c r="C863" s="390"/>
      <c r="D863" s="390"/>
      <c r="E863" s="286"/>
      <c r="F863" s="286"/>
      <c r="G863" s="390"/>
      <c r="H863" s="390"/>
      <c r="I863" s="286"/>
      <c r="J863" s="286"/>
      <c r="K863" s="390"/>
      <c r="L863" s="390"/>
      <c r="M863" s="286"/>
      <c r="N863" s="286"/>
      <c r="O863" s="390"/>
      <c r="P863" s="65"/>
      <c r="Q863" s="287"/>
      <c r="R863" s="287"/>
      <c r="S863" s="285"/>
      <c r="T863" s="65"/>
      <c r="U863" s="285"/>
      <c r="V863" s="287"/>
      <c r="W863" s="285"/>
      <c r="X863" s="287"/>
      <c r="Y863" s="285"/>
      <c r="Z863" s="287"/>
      <c r="AA863" s="285"/>
      <c r="AB863" s="287"/>
      <c r="AC863" s="285"/>
      <c r="AD863" s="287"/>
      <c r="AE863" s="65"/>
    </row>
    <row r="864">
      <c r="A864" s="286"/>
      <c r="B864" s="286"/>
      <c r="C864" s="390"/>
      <c r="D864" s="390"/>
      <c r="E864" s="286"/>
      <c r="F864" s="286"/>
      <c r="G864" s="390"/>
      <c r="H864" s="390"/>
      <c r="I864" s="286"/>
      <c r="J864" s="286"/>
      <c r="K864" s="390"/>
      <c r="L864" s="390"/>
      <c r="M864" s="286"/>
      <c r="N864" s="286"/>
      <c r="O864" s="390"/>
      <c r="P864" s="65"/>
      <c r="Q864" s="287"/>
      <c r="R864" s="287"/>
      <c r="S864" s="285"/>
      <c r="T864" s="65"/>
      <c r="U864" s="285"/>
      <c r="V864" s="287"/>
      <c r="W864" s="285"/>
      <c r="X864" s="287"/>
      <c r="Y864" s="285"/>
      <c r="Z864" s="287"/>
      <c r="AA864" s="285"/>
      <c r="AB864" s="287"/>
      <c r="AC864" s="285"/>
      <c r="AD864" s="287"/>
      <c r="AE864" s="65"/>
    </row>
    <row r="865">
      <c r="A865" s="286"/>
      <c r="B865" s="286"/>
      <c r="C865" s="390"/>
      <c r="D865" s="390"/>
      <c r="E865" s="286"/>
      <c r="F865" s="286"/>
      <c r="G865" s="390"/>
      <c r="H865" s="390"/>
      <c r="I865" s="286"/>
      <c r="J865" s="286"/>
      <c r="K865" s="390"/>
      <c r="L865" s="390"/>
      <c r="M865" s="286"/>
      <c r="N865" s="286"/>
      <c r="O865" s="390"/>
      <c r="P865" s="65"/>
      <c r="Q865" s="287"/>
      <c r="R865" s="287"/>
      <c r="S865" s="285"/>
      <c r="T865" s="65"/>
      <c r="U865" s="285"/>
      <c r="V865" s="287"/>
      <c r="W865" s="285"/>
      <c r="X865" s="287"/>
      <c r="Y865" s="285"/>
      <c r="Z865" s="287"/>
      <c r="AA865" s="285"/>
      <c r="AB865" s="287"/>
      <c r="AC865" s="285"/>
      <c r="AD865" s="287"/>
      <c r="AE865" s="65"/>
    </row>
    <row r="866">
      <c r="A866" s="286"/>
      <c r="B866" s="286"/>
      <c r="C866" s="390"/>
      <c r="D866" s="390"/>
      <c r="E866" s="286"/>
      <c r="F866" s="286"/>
      <c r="G866" s="390"/>
      <c r="H866" s="390"/>
      <c r="I866" s="286"/>
      <c r="J866" s="286"/>
      <c r="K866" s="390"/>
      <c r="L866" s="390"/>
      <c r="M866" s="286"/>
      <c r="N866" s="286"/>
      <c r="O866" s="390"/>
      <c r="P866" s="65"/>
      <c r="Q866" s="287"/>
      <c r="R866" s="287"/>
      <c r="S866" s="285"/>
      <c r="T866" s="65"/>
      <c r="U866" s="285"/>
      <c r="V866" s="287"/>
      <c r="W866" s="285"/>
      <c r="X866" s="287"/>
      <c r="Y866" s="285"/>
      <c r="Z866" s="287"/>
      <c r="AA866" s="285"/>
      <c r="AB866" s="287"/>
      <c r="AC866" s="285"/>
      <c r="AD866" s="287"/>
      <c r="AE866" s="65"/>
    </row>
    <row r="867">
      <c r="A867" s="286"/>
      <c r="B867" s="286"/>
      <c r="C867" s="390"/>
      <c r="D867" s="390"/>
      <c r="E867" s="286"/>
      <c r="F867" s="286"/>
      <c r="G867" s="390"/>
      <c r="H867" s="390"/>
      <c r="I867" s="286"/>
      <c r="J867" s="286"/>
      <c r="K867" s="390"/>
      <c r="L867" s="390"/>
      <c r="M867" s="286"/>
      <c r="N867" s="286"/>
      <c r="O867" s="390"/>
      <c r="P867" s="65"/>
      <c r="Q867" s="287"/>
      <c r="R867" s="287"/>
      <c r="S867" s="285"/>
      <c r="T867" s="65"/>
      <c r="U867" s="285"/>
      <c r="V867" s="287"/>
      <c r="W867" s="285"/>
      <c r="X867" s="287"/>
      <c r="Y867" s="285"/>
      <c r="Z867" s="287"/>
      <c r="AA867" s="285"/>
      <c r="AB867" s="287"/>
      <c r="AC867" s="285"/>
      <c r="AD867" s="287"/>
      <c r="AE867" s="65"/>
    </row>
    <row r="868">
      <c r="A868" s="286"/>
      <c r="B868" s="286"/>
      <c r="C868" s="390"/>
      <c r="D868" s="390"/>
      <c r="E868" s="286"/>
      <c r="F868" s="286"/>
      <c r="G868" s="390"/>
      <c r="H868" s="390"/>
      <c r="I868" s="286"/>
      <c r="J868" s="286"/>
      <c r="K868" s="390"/>
      <c r="L868" s="390"/>
      <c r="M868" s="286"/>
      <c r="N868" s="286"/>
      <c r="O868" s="390"/>
      <c r="P868" s="65"/>
      <c r="Q868" s="287"/>
      <c r="R868" s="287"/>
      <c r="S868" s="285"/>
      <c r="T868" s="65"/>
      <c r="U868" s="285"/>
      <c r="V868" s="287"/>
      <c r="W868" s="285"/>
      <c r="X868" s="287"/>
      <c r="Y868" s="285"/>
      <c r="Z868" s="287"/>
      <c r="AA868" s="285"/>
      <c r="AB868" s="287"/>
      <c r="AC868" s="285"/>
      <c r="AD868" s="287"/>
      <c r="AE868" s="65"/>
    </row>
    <row r="869">
      <c r="A869" s="286"/>
      <c r="B869" s="286"/>
      <c r="C869" s="390"/>
      <c r="D869" s="390"/>
      <c r="E869" s="286"/>
      <c r="F869" s="286"/>
      <c r="G869" s="390"/>
      <c r="H869" s="390"/>
      <c r="I869" s="286"/>
      <c r="J869" s="286"/>
      <c r="K869" s="390"/>
      <c r="L869" s="390"/>
      <c r="M869" s="286"/>
      <c r="N869" s="286"/>
      <c r="O869" s="390"/>
      <c r="P869" s="65"/>
      <c r="Q869" s="287"/>
      <c r="R869" s="287"/>
      <c r="S869" s="285"/>
      <c r="T869" s="65"/>
      <c r="U869" s="285"/>
      <c r="V869" s="287"/>
      <c r="W869" s="285"/>
      <c r="X869" s="287"/>
      <c r="Y869" s="285"/>
      <c r="Z869" s="287"/>
      <c r="AA869" s="285"/>
      <c r="AB869" s="287"/>
      <c r="AC869" s="285"/>
      <c r="AD869" s="287"/>
      <c r="AE869" s="65"/>
    </row>
    <row r="870">
      <c r="A870" s="286"/>
      <c r="B870" s="286"/>
      <c r="C870" s="390"/>
      <c r="D870" s="390"/>
      <c r="E870" s="286"/>
      <c r="F870" s="286"/>
      <c r="G870" s="390"/>
      <c r="H870" s="390"/>
      <c r="I870" s="286"/>
      <c r="J870" s="286"/>
      <c r="K870" s="390"/>
      <c r="L870" s="390"/>
      <c r="M870" s="286"/>
      <c r="N870" s="286"/>
      <c r="O870" s="390"/>
      <c r="P870" s="65"/>
      <c r="Q870" s="287"/>
      <c r="R870" s="287"/>
      <c r="S870" s="285"/>
      <c r="T870" s="65"/>
      <c r="U870" s="285"/>
      <c r="V870" s="287"/>
      <c r="W870" s="285"/>
      <c r="X870" s="287"/>
      <c r="Y870" s="285"/>
      <c r="Z870" s="287"/>
      <c r="AA870" s="285"/>
      <c r="AB870" s="287"/>
      <c r="AC870" s="285"/>
      <c r="AD870" s="287"/>
      <c r="AE870" s="65"/>
    </row>
    <row r="871">
      <c r="A871" s="286"/>
      <c r="B871" s="286"/>
      <c r="C871" s="390"/>
      <c r="D871" s="390"/>
      <c r="E871" s="286"/>
      <c r="F871" s="286"/>
      <c r="G871" s="390"/>
      <c r="H871" s="390"/>
      <c r="I871" s="286"/>
      <c r="J871" s="286"/>
      <c r="K871" s="390"/>
      <c r="L871" s="390"/>
      <c r="M871" s="286"/>
      <c r="N871" s="286"/>
      <c r="O871" s="390"/>
      <c r="P871" s="65"/>
      <c r="Q871" s="287"/>
      <c r="R871" s="287"/>
      <c r="S871" s="285"/>
      <c r="T871" s="65"/>
      <c r="U871" s="285"/>
      <c r="V871" s="287"/>
      <c r="W871" s="285"/>
      <c r="X871" s="287"/>
      <c r="Y871" s="285"/>
      <c r="Z871" s="287"/>
      <c r="AA871" s="285"/>
      <c r="AB871" s="287"/>
      <c r="AC871" s="285"/>
      <c r="AD871" s="287"/>
      <c r="AE871" s="65"/>
    </row>
    <row r="872">
      <c r="A872" s="286"/>
      <c r="B872" s="286"/>
      <c r="C872" s="390"/>
      <c r="D872" s="390"/>
      <c r="E872" s="286"/>
      <c r="F872" s="286"/>
      <c r="G872" s="390"/>
      <c r="H872" s="390"/>
      <c r="I872" s="286"/>
      <c r="J872" s="286"/>
      <c r="K872" s="390"/>
      <c r="L872" s="390"/>
      <c r="M872" s="286"/>
      <c r="N872" s="286"/>
      <c r="O872" s="390"/>
      <c r="P872" s="65"/>
      <c r="Q872" s="287"/>
      <c r="R872" s="287"/>
      <c r="S872" s="285"/>
      <c r="T872" s="65"/>
      <c r="U872" s="285"/>
      <c r="V872" s="287"/>
      <c r="W872" s="285"/>
      <c r="X872" s="287"/>
      <c r="Y872" s="285"/>
      <c r="Z872" s="287"/>
      <c r="AA872" s="285"/>
      <c r="AB872" s="287"/>
      <c r="AC872" s="285"/>
      <c r="AD872" s="287"/>
      <c r="AE872" s="65"/>
    </row>
    <row r="873">
      <c r="A873" s="286"/>
      <c r="B873" s="286"/>
      <c r="C873" s="390"/>
      <c r="D873" s="390"/>
      <c r="E873" s="286"/>
      <c r="F873" s="286"/>
      <c r="G873" s="390"/>
      <c r="H873" s="390"/>
      <c r="I873" s="286"/>
      <c r="J873" s="286"/>
      <c r="K873" s="390"/>
      <c r="L873" s="390"/>
      <c r="M873" s="286"/>
      <c r="N873" s="286"/>
      <c r="O873" s="390"/>
      <c r="P873" s="65"/>
      <c r="Q873" s="287"/>
      <c r="R873" s="287"/>
      <c r="S873" s="285"/>
      <c r="T873" s="65"/>
      <c r="U873" s="285"/>
      <c r="V873" s="287"/>
      <c r="W873" s="285"/>
      <c r="X873" s="287"/>
      <c r="Y873" s="285"/>
      <c r="Z873" s="287"/>
      <c r="AA873" s="285"/>
      <c r="AB873" s="287"/>
      <c r="AC873" s="285"/>
      <c r="AD873" s="287"/>
      <c r="AE873" s="65"/>
    </row>
    <row r="874">
      <c r="A874" s="286"/>
      <c r="B874" s="286"/>
      <c r="C874" s="390"/>
      <c r="D874" s="390"/>
      <c r="E874" s="286"/>
      <c r="F874" s="286"/>
      <c r="G874" s="390"/>
      <c r="H874" s="390"/>
      <c r="I874" s="286"/>
      <c r="J874" s="286"/>
      <c r="K874" s="390"/>
      <c r="L874" s="390"/>
      <c r="M874" s="286"/>
      <c r="N874" s="286"/>
      <c r="O874" s="390"/>
      <c r="P874" s="65"/>
      <c r="Q874" s="287"/>
      <c r="R874" s="287"/>
      <c r="S874" s="285"/>
      <c r="T874" s="65"/>
      <c r="U874" s="285"/>
      <c r="V874" s="287"/>
      <c r="W874" s="285"/>
      <c r="X874" s="287"/>
      <c r="Y874" s="285"/>
      <c r="Z874" s="287"/>
      <c r="AA874" s="285"/>
      <c r="AB874" s="287"/>
      <c r="AC874" s="285"/>
      <c r="AD874" s="287"/>
      <c r="AE874" s="65"/>
    </row>
    <row r="875">
      <c r="A875" s="286"/>
      <c r="B875" s="286"/>
      <c r="C875" s="390"/>
      <c r="D875" s="390"/>
      <c r="E875" s="286"/>
      <c r="F875" s="286"/>
      <c r="G875" s="390"/>
      <c r="H875" s="390"/>
      <c r="I875" s="286"/>
      <c r="J875" s="286"/>
      <c r="K875" s="390"/>
      <c r="L875" s="390"/>
      <c r="M875" s="286"/>
      <c r="N875" s="286"/>
      <c r="O875" s="390"/>
      <c r="P875" s="65"/>
      <c r="Q875" s="287"/>
      <c r="R875" s="287"/>
      <c r="S875" s="285"/>
      <c r="T875" s="65"/>
      <c r="U875" s="285"/>
      <c r="V875" s="287"/>
      <c r="W875" s="285"/>
      <c r="X875" s="287"/>
      <c r="Y875" s="285"/>
      <c r="Z875" s="287"/>
      <c r="AA875" s="285"/>
      <c r="AB875" s="287"/>
      <c r="AC875" s="285"/>
      <c r="AD875" s="287"/>
      <c r="AE875" s="65"/>
    </row>
    <row r="876">
      <c r="A876" s="286"/>
      <c r="B876" s="286"/>
      <c r="C876" s="390"/>
      <c r="D876" s="390"/>
      <c r="E876" s="286"/>
      <c r="F876" s="286"/>
      <c r="G876" s="390"/>
      <c r="H876" s="390"/>
      <c r="I876" s="286"/>
      <c r="J876" s="286"/>
      <c r="K876" s="390"/>
      <c r="L876" s="390"/>
      <c r="M876" s="286"/>
      <c r="N876" s="286"/>
      <c r="O876" s="390"/>
      <c r="P876" s="65"/>
      <c r="Q876" s="287"/>
      <c r="R876" s="287"/>
      <c r="S876" s="285"/>
      <c r="T876" s="65"/>
      <c r="U876" s="285"/>
      <c r="V876" s="287"/>
      <c r="W876" s="285"/>
      <c r="X876" s="287"/>
      <c r="Y876" s="285"/>
      <c r="Z876" s="287"/>
      <c r="AA876" s="285"/>
      <c r="AB876" s="287"/>
      <c r="AC876" s="285"/>
      <c r="AD876" s="287"/>
      <c r="AE876" s="65"/>
    </row>
    <row r="877">
      <c r="A877" s="286"/>
      <c r="B877" s="286"/>
      <c r="C877" s="390"/>
      <c r="D877" s="390"/>
      <c r="E877" s="286"/>
      <c r="F877" s="286"/>
      <c r="G877" s="390"/>
      <c r="H877" s="390"/>
      <c r="I877" s="286"/>
      <c r="J877" s="286"/>
      <c r="K877" s="390"/>
      <c r="L877" s="390"/>
      <c r="M877" s="286"/>
      <c r="N877" s="286"/>
      <c r="O877" s="390"/>
      <c r="P877" s="65"/>
      <c r="Q877" s="287"/>
      <c r="R877" s="287"/>
      <c r="S877" s="285"/>
      <c r="T877" s="65"/>
      <c r="U877" s="285"/>
      <c r="V877" s="287"/>
      <c r="W877" s="285"/>
      <c r="X877" s="287"/>
      <c r="Y877" s="285"/>
      <c r="Z877" s="287"/>
      <c r="AA877" s="285"/>
      <c r="AB877" s="287"/>
      <c r="AC877" s="285"/>
      <c r="AD877" s="287"/>
      <c r="AE877" s="65"/>
    </row>
    <row r="878">
      <c r="A878" s="286"/>
      <c r="B878" s="286"/>
      <c r="C878" s="390"/>
      <c r="D878" s="390"/>
      <c r="E878" s="286"/>
      <c r="F878" s="286"/>
      <c r="G878" s="390"/>
      <c r="H878" s="390"/>
      <c r="I878" s="286"/>
      <c r="J878" s="286"/>
      <c r="K878" s="390"/>
      <c r="L878" s="390"/>
      <c r="M878" s="286"/>
      <c r="N878" s="286"/>
      <c r="O878" s="390"/>
      <c r="P878" s="65"/>
      <c r="Q878" s="287"/>
      <c r="R878" s="287"/>
      <c r="S878" s="285"/>
      <c r="T878" s="65"/>
      <c r="U878" s="285"/>
      <c r="V878" s="287"/>
      <c r="W878" s="285"/>
      <c r="X878" s="287"/>
      <c r="Y878" s="285"/>
      <c r="Z878" s="287"/>
      <c r="AA878" s="285"/>
      <c r="AB878" s="287"/>
      <c r="AC878" s="285"/>
      <c r="AD878" s="287"/>
      <c r="AE878" s="65"/>
    </row>
    <row r="879">
      <c r="A879" s="286"/>
      <c r="B879" s="286"/>
      <c r="C879" s="390"/>
      <c r="D879" s="390"/>
      <c r="E879" s="286"/>
      <c r="F879" s="286"/>
      <c r="G879" s="390"/>
      <c r="H879" s="390"/>
      <c r="I879" s="286"/>
      <c r="J879" s="286"/>
      <c r="K879" s="390"/>
      <c r="L879" s="390"/>
      <c r="M879" s="286"/>
      <c r="N879" s="286"/>
      <c r="O879" s="390"/>
      <c r="P879" s="65"/>
      <c r="Q879" s="287"/>
      <c r="R879" s="287"/>
      <c r="S879" s="285"/>
      <c r="T879" s="65"/>
      <c r="U879" s="285"/>
      <c r="V879" s="287"/>
      <c r="W879" s="285"/>
      <c r="X879" s="287"/>
      <c r="Y879" s="285"/>
      <c r="Z879" s="287"/>
      <c r="AA879" s="285"/>
      <c r="AB879" s="287"/>
      <c r="AC879" s="285"/>
      <c r="AD879" s="287"/>
      <c r="AE879" s="65"/>
    </row>
    <row r="880">
      <c r="A880" s="286"/>
      <c r="B880" s="286"/>
      <c r="C880" s="390"/>
      <c r="D880" s="390"/>
      <c r="E880" s="286"/>
      <c r="F880" s="286"/>
      <c r="G880" s="390"/>
      <c r="H880" s="390"/>
      <c r="I880" s="286"/>
      <c r="J880" s="286"/>
      <c r="K880" s="390"/>
      <c r="L880" s="390"/>
      <c r="M880" s="286"/>
      <c r="N880" s="286"/>
      <c r="O880" s="390"/>
      <c r="P880" s="65"/>
      <c r="Q880" s="287"/>
      <c r="R880" s="287"/>
      <c r="S880" s="285"/>
      <c r="T880" s="65"/>
      <c r="U880" s="285"/>
      <c r="V880" s="287"/>
      <c r="W880" s="285"/>
      <c r="X880" s="287"/>
      <c r="Y880" s="285"/>
      <c r="Z880" s="287"/>
      <c r="AA880" s="285"/>
      <c r="AB880" s="287"/>
      <c r="AC880" s="285"/>
      <c r="AD880" s="287"/>
      <c r="AE880" s="65"/>
    </row>
    <row r="881">
      <c r="A881" s="286"/>
      <c r="B881" s="286"/>
      <c r="C881" s="390"/>
      <c r="D881" s="390"/>
      <c r="E881" s="286"/>
      <c r="F881" s="286"/>
      <c r="G881" s="390"/>
      <c r="H881" s="390"/>
      <c r="I881" s="286"/>
      <c r="J881" s="286"/>
      <c r="K881" s="390"/>
      <c r="L881" s="390"/>
      <c r="M881" s="286"/>
      <c r="N881" s="286"/>
      <c r="O881" s="390"/>
      <c r="P881" s="65"/>
      <c r="Q881" s="287"/>
      <c r="R881" s="287"/>
      <c r="S881" s="285"/>
      <c r="T881" s="65"/>
      <c r="U881" s="285"/>
      <c r="V881" s="287"/>
      <c r="W881" s="285"/>
      <c r="X881" s="287"/>
      <c r="Y881" s="285"/>
      <c r="Z881" s="287"/>
      <c r="AA881" s="285"/>
      <c r="AB881" s="287"/>
      <c r="AC881" s="285"/>
      <c r="AD881" s="287"/>
      <c r="AE881" s="65"/>
    </row>
    <row r="882">
      <c r="A882" s="286"/>
      <c r="B882" s="286"/>
      <c r="C882" s="390"/>
      <c r="D882" s="390"/>
      <c r="E882" s="286"/>
      <c r="F882" s="286"/>
      <c r="G882" s="390"/>
      <c r="H882" s="390"/>
      <c r="I882" s="286"/>
      <c r="J882" s="286"/>
      <c r="K882" s="390"/>
      <c r="L882" s="390"/>
      <c r="M882" s="286"/>
      <c r="N882" s="286"/>
      <c r="O882" s="390"/>
      <c r="P882" s="65"/>
      <c r="Q882" s="287"/>
      <c r="R882" s="287"/>
      <c r="S882" s="285"/>
      <c r="T882" s="65"/>
      <c r="U882" s="285"/>
      <c r="V882" s="287"/>
      <c r="W882" s="285"/>
      <c r="X882" s="287"/>
      <c r="Y882" s="285"/>
      <c r="Z882" s="287"/>
      <c r="AA882" s="285"/>
      <c r="AB882" s="287"/>
      <c r="AC882" s="285"/>
      <c r="AD882" s="287"/>
      <c r="AE882" s="65"/>
    </row>
    <row r="883">
      <c r="A883" s="286"/>
      <c r="B883" s="286"/>
      <c r="C883" s="390"/>
      <c r="D883" s="390"/>
      <c r="E883" s="286"/>
      <c r="F883" s="286"/>
      <c r="G883" s="390"/>
      <c r="H883" s="390"/>
      <c r="I883" s="286"/>
      <c r="J883" s="286"/>
      <c r="K883" s="390"/>
      <c r="L883" s="390"/>
      <c r="M883" s="286"/>
      <c r="N883" s="286"/>
      <c r="O883" s="390"/>
      <c r="P883" s="65"/>
      <c r="Q883" s="287"/>
      <c r="R883" s="287"/>
      <c r="S883" s="285"/>
      <c r="T883" s="65"/>
      <c r="U883" s="285"/>
      <c r="V883" s="287"/>
      <c r="W883" s="285"/>
      <c r="X883" s="287"/>
      <c r="Y883" s="285"/>
      <c r="Z883" s="287"/>
      <c r="AA883" s="285"/>
      <c r="AB883" s="287"/>
      <c r="AC883" s="285"/>
      <c r="AD883" s="287"/>
      <c r="AE883" s="65"/>
    </row>
    <row r="884">
      <c r="A884" s="286"/>
      <c r="B884" s="286"/>
      <c r="C884" s="390"/>
      <c r="D884" s="390"/>
      <c r="E884" s="286"/>
      <c r="F884" s="286"/>
      <c r="G884" s="390"/>
      <c r="H884" s="390"/>
      <c r="I884" s="286"/>
      <c r="J884" s="286"/>
      <c r="K884" s="390"/>
      <c r="L884" s="390"/>
      <c r="M884" s="286"/>
      <c r="N884" s="286"/>
      <c r="O884" s="390"/>
      <c r="P884" s="65"/>
      <c r="Q884" s="287"/>
      <c r="R884" s="287"/>
      <c r="S884" s="285"/>
      <c r="T884" s="65"/>
      <c r="U884" s="285"/>
      <c r="V884" s="287"/>
      <c r="W884" s="285"/>
      <c r="X884" s="287"/>
      <c r="Y884" s="285"/>
      <c r="Z884" s="287"/>
      <c r="AA884" s="285"/>
      <c r="AB884" s="287"/>
      <c r="AC884" s="285"/>
      <c r="AD884" s="287"/>
      <c r="AE884" s="65"/>
    </row>
    <row r="885">
      <c r="A885" s="286"/>
      <c r="B885" s="286"/>
      <c r="C885" s="390"/>
      <c r="D885" s="390"/>
      <c r="E885" s="286"/>
      <c r="F885" s="286"/>
      <c r="G885" s="390"/>
      <c r="H885" s="390"/>
      <c r="I885" s="286"/>
      <c r="J885" s="286"/>
      <c r="K885" s="390"/>
      <c r="L885" s="390"/>
      <c r="M885" s="286"/>
      <c r="N885" s="286"/>
      <c r="O885" s="390"/>
      <c r="P885" s="65"/>
      <c r="Q885" s="287"/>
      <c r="R885" s="287"/>
      <c r="S885" s="285"/>
      <c r="T885" s="65"/>
      <c r="U885" s="285"/>
      <c r="V885" s="287"/>
      <c r="W885" s="285"/>
      <c r="X885" s="287"/>
      <c r="Y885" s="285"/>
      <c r="Z885" s="287"/>
      <c r="AA885" s="285"/>
      <c r="AB885" s="287"/>
      <c r="AC885" s="285"/>
      <c r="AD885" s="287"/>
      <c r="AE885" s="65"/>
    </row>
    <row r="886">
      <c r="A886" s="286"/>
      <c r="B886" s="286"/>
      <c r="C886" s="390"/>
      <c r="D886" s="390"/>
      <c r="E886" s="286"/>
      <c r="F886" s="286"/>
      <c r="G886" s="390"/>
      <c r="H886" s="390"/>
      <c r="I886" s="286"/>
      <c r="J886" s="286"/>
      <c r="K886" s="390"/>
      <c r="L886" s="390"/>
      <c r="M886" s="286"/>
      <c r="N886" s="286"/>
      <c r="O886" s="390"/>
      <c r="P886" s="65"/>
      <c r="Q886" s="287"/>
      <c r="R886" s="287"/>
      <c r="S886" s="285"/>
      <c r="T886" s="65"/>
      <c r="U886" s="285"/>
      <c r="V886" s="287"/>
      <c r="W886" s="285"/>
      <c r="X886" s="287"/>
      <c r="Y886" s="285"/>
      <c r="Z886" s="287"/>
      <c r="AA886" s="285"/>
      <c r="AB886" s="287"/>
      <c r="AC886" s="285"/>
      <c r="AD886" s="287"/>
      <c r="AE886" s="65"/>
    </row>
    <row r="887">
      <c r="A887" s="286"/>
      <c r="B887" s="286"/>
      <c r="C887" s="390"/>
      <c r="D887" s="390"/>
      <c r="E887" s="286"/>
      <c r="F887" s="286"/>
      <c r="G887" s="390"/>
      <c r="H887" s="390"/>
      <c r="I887" s="286"/>
      <c r="J887" s="286"/>
      <c r="K887" s="390"/>
      <c r="L887" s="390"/>
      <c r="M887" s="286"/>
      <c r="N887" s="286"/>
      <c r="O887" s="390"/>
      <c r="P887" s="65"/>
      <c r="Q887" s="287"/>
      <c r="R887" s="287"/>
      <c r="S887" s="285"/>
      <c r="T887" s="65"/>
      <c r="U887" s="285"/>
      <c r="V887" s="287"/>
      <c r="W887" s="285"/>
      <c r="X887" s="287"/>
      <c r="Y887" s="285"/>
      <c r="Z887" s="287"/>
      <c r="AA887" s="285"/>
      <c r="AB887" s="287"/>
      <c r="AC887" s="285"/>
      <c r="AD887" s="287"/>
      <c r="AE887" s="65"/>
    </row>
    <row r="888">
      <c r="A888" s="286"/>
      <c r="B888" s="286"/>
      <c r="C888" s="390"/>
      <c r="D888" s="390"/>
      <c r="E888" s="286"/>
      <c r="F888" s="286"/>
      <c r="G888" s="390"/>
      <c r="H888" s="390"/>
      <c r="I888" s="286"/>
      <c r="J888" s="286"/>
      <c r="K888" s="390"/>
      <c r="L888" s="390"/>
      <c r="M888" s="286"/>
      <c r="N888" s="286"/>
      <c r="O888" s="390"/>
      <c r="P888" s="65"/>
      <c r="Q888" s="287"/>
      <c r="R888" s="287"/>
      <c r="S888" s="285"/>
      <c r="T888" s="65"/>
      <c r="U888" s="285"/>
      <c r="V888" s="287"/>
      <c r="W888" s="285"/>
      <c r="X888" s="287"/>
      <c r="Y888" s="285"/>
      <c r="Z888" s="287"/>
      <c r="AA888" s="285"/>
      <c r="AB888" s="287"/>
      <c r="AC888" s="285"/>
      <c r="AD888" s="287"/>
      <c r="AE888" s="65"/>
    </row>
    <row r="889">
      <c r="A889" s="286"/>
      <c r="B889" s="286"/>
      <c r="C889" s="390"/>
      <c r="D889" s="390"/>
      <c r="E889" s="286"/>
      <c r="F889" s="286"/>
      <c r="G889" s="390"/>
      <c r="H889" s="390"/>
      <c r="I889" s="286"/>
      <c r="J889" s="286"/>
      <c r="K889" s="390"/>
      <c r="L889" s="390"/>
      <c r="M889" s="286"/>
      <c r="N889" s="286"/>
      <c r="O889" s="390"/>
      <c r="P889" s="65"/>
      <c r="Q889" s="287"/>
      <c r="R889" s="287"/>
      <c r="S889" s="285"/>
      <c r="T889" s="65"/>
      <c r="U889" s="285"/>
      <c r="V889" s="287"/>
      <c r="W889" s="285"/>
      <c r="X889" s="287"/>
      <c r="Y889" s="285"/>
      <c r="Z889" s="287"/>
      <c r="AA889" s="285"/>
      <c r="AB889" s="287"/>
      <c r="AC889" s="285"/>
      <c r="AD889" s="287"/>
      <c r="AE889" s="65"/>
    </row>
    <row r="890">
      <c r="A890" s="286"/>
      <c r="B890" s="286"/>
      <c r="C890" s="390"/>
      <c r="D890" s="390"/>
      <c r="E890" s="286"/>
      <c r="F890" s="286"/>
      <c r="G890" s="390"/>
      <c r="H890" s="390"/>
      <c r="I890" s="286"/>
      <c r="J890" s="286"/>
      <c r="K890" s="390"/>
      <c r="L890" s="390"/>
      <c r="M890" s="286"/>
      <c r="N890" s="286"/>
      <c r="O890" s="390"/>
      <c r="P890" s="65"/>
      <c r="Q890" s="287"/>
      <c r="R890" s="287"/>
      <c r="S890" s="285"/>
      <c r="T890" s="65"/>
      <c r="U890" s="285"/>
      <c r="V890" s="287"/>
      <c r="W890" s="285"/>
      <c r="X890" s="287"/>
      <c r="Y890" s="285"/>
      <c r="Z890" s="287"/>
      <c r="AA890" s="285"/>
      <c r="AB890" s="287"/>
      <c r="AC890" s="285"/>
      <c r="AD890" s="287"/>
      <c r="AE890" s="65"/>
    </row>
    <row r="891">
      <c r="A891" s="286"/>
      <c r="B891" s="286"/>
      <c r="C891" s="390"/>
      <c r="D891" s="390"/>
      <c r="E891" s="286"/>
      <c r="F891" s="286"/>
      <c r="G891" s="390"/>
      <c r="H891" s="390"/>
      <c r="I891" s="286"/>
      <c r="J891" s="286"/>
      <c r="K891" s="390"/>
      <c r="L891" s="390"/>
      <c r="M891" s="286"/>
      <c r="N891" s="286"/>
      <c r="O891" s="390"/>
      <c r="P891" s="65"/>
      <c r="Q891" s="287"/>
      <c r="R891" s="287"/>
      <c r="S891" s="285"/>
      <c r="T891" s="65"/>
      <c r="U891" s="285"/>
      <c r="V891" s="287"/>
      <c r="W891" s="285"/>
      <c r="X891" s="287"/>
      <c r="Y891" s="285"/>
      <c r="Z891" s="287"/>
      <c r="AA891" s="285"/>
      <c r="AB891" s="287"/>
      <c r="AC891" s="285"/>
      <c r="AD891" s="287"/>
      <c r="AE891" s="65"/>
    </row>
    <row r="892">
      <c r="A892" s="286"/>
      <c r="B892" s="286"/>
      <c r="C892" s="390"/>
      <c r="D892" s="390"/>
      <c r="E892" s="286"/>
      <c r="F892" s="286"/>
      <c r="G892" s="390"/>
      <c r="H892" s="390"/>
      <c r="I892" s="286"/>
      <c r="J892" s="286"/>
      <c r="K892" s="390"/>
      <c r="L892" s="390"/>
      <c r="M892" s="286"/>
      <c r="N892" s="286"/>
      <c r="O892" s="390"/>
      <c r="P892" s="65"/>
      <c r="Q892" s="287"/>
      <c r="R892" s="287"/>
      <c r="S892" s="285"/>
      <c r="T892" s="65"/>
      <c r="U892" s="285"/>
      <c r="V892" s="287"/>
      <c r="W892" s="285"/>
      <c r="X892" s="287"/>
      <c r="Y892" s="285"/>
      <c r="Z892" s="287"/>
      <c r="AA892" s="285"/>
      <c r="AB892" s="287"/>
      <c r="AC892" s="285"/>
      <c r="AD892" s="287"/>
      <c r="AE892" s="65"/>
    </row>
    <row r="893">
      <c r="A893" s="286"/>
      <c r="B893" s="286"/>
      <c r="C893" s="390"/>
      <c r="D893" s="390"/>
      <c r="E893" s="286"/>
      <c r="F893" s="286"/>
      <c r="G893" s="390"/>
      <c r="H893" s="390"/>
      <c r="I893" s="286"/>
      <c r="J893" s="286"/>
      <c r="K893" s="390"/>
      <c r="L893" s="390"/>
      <c r="M893" s="286"/>
      <c r="N893" s="286"/>
      <c r="O893" s="390"/>
      <c r="P893" s="65"/>
      <c r="Q893" s="287"/>
      <c r="R893" s="287"/>
      <c r="S893" s="285"/>
      <c r="T893" s="65"/>
      <c r="U893" s="285"/>
      <c r="V893" s="287"/>
      <c r="W893" s="285"/>
      <c r="X893" s="287"/>
      <c r="Y893" s="285"/>
      <c r="Z893" s="287"/>
      <c r="AA893" s="285"/>
      <c r="AB893" s="287"/>
      <c r="AC893" s="285"/>
      <c r="AD893" s="287"/>
      <c r="AE893" s="65"/>
    </row>
    <row r="894">
      <c r="A894" s="286"/>
      <c r="B894" s="286"/>
      <c r="C894" s="390"/>
      <c r="D894" s="390"/>
      <c r="E894" s="286"/>
      <c r="F894" s="286"/>
      <c r="G894" s="390"/>
      <c r="H894" s="390"/>
      <c r="I894" s="286"/>
      <c r="J894" s="286"/>
      <c r="K894" s="390"/>
      <c r="L894" s="390"/>
      <c r="M894" s="286"/>
      <c r="N894" s="286"/>
      <c r="O894" s="390"/>
      <c r="P894" s="65"/>
      <c r="Q894" s="287"/>
      <c r="R894" s="287"/>
      <c r="S894" s="285"/>
      <c r="T894" s="65"/>
      <c r="U894" s="285"/>
      <c r="V894" s="287"/>
      <c r="W894" s="285"/>
      <c r="X894" s="287"/>
      <c r="Y894" s="285"/>
      <c r="Z894" s="287"/>
      <c r="AA894" s="285"/>
      <c r="AB894" s="287"/>
      <c r="AC894" s="285"/>
      <c r="AD894" s="287"/>
      <c r="AE894" s="65"/>
    </row>
    <row r="895">
      <c r="A895" s="286"/>
      <c r="B895" s="286"/>
      <c r="C895" s="390"/>
      <c r="D895" s="390"/>
      <c r="E895" s="286"/>
      <c r="F895" s="286"/>
      <c r="G895" s="390"/>
      <c r="H895" s="390"/>
      <c r="I895" s="286"/>
      <c r="J895" s="286"/>
      <c r="K895" s="390"/>
      <c r="L895" s="390"/>
      <c r="M895" s="286"/>
      <c r="N895" s="286"/>
      <c r="O895" s="390"/>
      <c r="P895" s="65"/>
      <c r="Q895" s="287"/>
      <c r="R895" s="287"/>
      <c r="S895" s="285"/>
      <c r="T895" s="65"/>
      <c r="U895" s="285"/>
      <c r="V895" s="287"/>
      <c r="W895" s="285"/>
      <c r="X895" s="287"/>
      <c r="Y895" s="285"/>
      <c r="Z895" s="287"/>
      <c r="AA895" s="285"/>
      <c r="AB895" s="287"/>
      <c r="AC895" s="285"/>
      <c r="AD895" s="287"/>
      <c r="AE895" s="65"/>
    </row>
    <row r="896">
      <c r="A896" s="286"/>
      <c r="B896" s="286"/>
      <c r="C896" s="390"/>
      <c r="D896" s="390"/>
      <c r="E896" s="286"/>
      <c r="F896" s="286"/>
      <c r="G896" s="390"/>
      <c r="H896" s="390"/>
      <c r="I896" s="286"/>
      <c r="J896" s="286"/>
      <c r="K896" s="390"/>
      <c r="L896" s="390"/>
      <c r="M896" s="286"/>
      <c r="N896" s="286"/>
      <c r="O896" s="390"/>
      <c r="P896" s="65"/>
      <c r="Q896" s="287"/>
      <c r="R896" s="287"/>
      <c r="S896" s="285"/>
      <c r="T896" s="65"/>
      <c r="U896" s="285"/>
      <c r="V896" s="287"/>
      <c r="W896" s="285"/>
      <c r="X896" s="287"/>
      <c r="Y896" s="285"/>
      <c r="Z896" s="287"/>
      <c r="AA896" s="285"/>
      <c r="AB896" s="287"/>
      <c r="AC896" s="285"/>
      <c r="AD896" s="287"/>
      <c r="AE896" s="65"/>
    </row>
    <row r="897">
      <c r="A897" s="286"/>
      <c r="B897" s="286"/>
      <c r="C897" s="390"/>
      <c r="D897" s="390"/>
      <c r="E897" s="286"/>
      <c r="F897" s="286"/>
      <c r="G897" s="390"/>
      <c r="H897" s="390"/>
      <c r="I897" s="286"/>
      <c r="J897" s="286"/>
      <c r="K897" s="390"/>
      <c r="L897" s="390"/>
      <c r="M897" s="286"/>
      <c r="N897" s="286"/>
      <c r="O897" s="390"/>
      <c r="P897" s="65"/>
      <c r="Q897" s="287"/>
      <c r="R897" s="287"/>
      <c r="S897" s="285"/>
      <c r="T897" s="65"/>
      <c r="U897" s="285"/>
      <c r="V897" s="287"/>
      <c r="W897" s="285"/>
      <c r="X897" s="287"/>
      <c r="Y897" s="285"/>
      <c r="Z897" s="287"/>
      <c r="AA897" s="285"/>
      <c r="AB897" s="287"/>
      <c r="AC897" s="285"/>
      <c r="AD897" s="287"/>
      <c r="AE897" s="65"/>
    </row>
    <row r="898">
      <c r="A898" s="286"/>
      <c r="B898" s="286"/>
      <c r="C898" s="390"/>
      <c r="D898" s="390"/>
      <c r="E898" s="286"/>
      <c r="F898" s="286"/>
      <c r="G898" s="390"/>
      <c r="H898" s="390"/>
      <c r="I898" s="286"/>
      <c r="J898" s="286"/>
      <c r="K898" s="390"/>
      <c r="L898" s="390"/>
      <c r="M898" s="286"/>
      <c r="N898" s="286"/>
      <c r="O898" s="390"/>
      <c r="P898" s="65"/>
      <c r="Q898" s="287"/>
      <c r="R898" s="287"/>
      <c r="S898" s="285"/>
      <c r="T898" s="65"/>
      <c r="U898" s="285"/>
      <c r="V898" s="287"/>
      <c r="W898" s="285"/>
      <c r="X898" s="287"/>
      <c r="Y898" s="285"/>
      <c r="Z898" s="287"/>
      <c r="AA898" s="285"/>
      <c r="AB898" s="287"/>
      <c r="AC898" s="285"/>
      <c r="AD898" s="287"/>
      <c r="AE898" s="65"/>
    </row>
    <row r="899">
      <c r="A899" s="286"/>
      <c r="B899" s="286"/>
      <c r="C899" s="390"/>
      <c r="D899" s="390"/>
      <c r="E899" s="286"/>
      <c r="F899" s="286"/>
      <c r="G899" s="390"/>
      <c r="H899" s="390"/>
      <c r="I899" s="286"/>
      <c r="J899" s="286"/>
      <c r="K899" s="390"/>
      <c r="L899" s="390"/>
      <c r="M899" s="286"/>
      <c r="N899" s="286"/>
      <c r="O899" s="390"/>
      <c r="P899" s="65"/>
      <c r="Q899" s="287"/>
      <c r="R899" s="287"/>
      <c r="S899" s="285"/>
      <c r="T899" s="65"/>
      <c r="U899" s="285"/>
      <c r="V899" s="287"/>
      <c r="W899" s="285"/>
      <c r="X899" s="287"/>
      <c r="Y899" s="285"/>
      <c r="Z899" s="287"/>
      <c r="AA899" s="285"/>
      <c r="AB899" s="287"/>
      <c r="AC899" s="285"/>
      <c r="AD899" s="287"/>
      <c r="AE899" s="65"/>
    </row>
    <row r="900">
      <c r="A900" s="286"/>
      <c r="B900" s="286"/>
      <c r="C900" s="390"/>
      <c r="D900" s="390"/>
      <c r="E900" s="286"/>
      <c r="F900" s="286"/>
      <c r="G900" s="390"/>
      <c r="H900" s="390"/>
      <c r="I900" s="286"/>
      <c r="J900" s="286"/>
      <c r="K900" s="390"/>
      <c r="L900" s="390"/>
      <c r="M900" s="286"/>
      <c r="N900" s="286"/>
      <c r="O900" s="390"/>
      <c r="P900" s="65"/>
      <c r="Q900" s="287"/>
      <c r="R900" s="287"/>
      <c r="S900" s="285"/>
      <c r="T900" s="65"/>
      <c r="U900" s="285"/>
      <c r="V900" s="287"/>
      <c r="W900" s="285"/>
      <c r="X900" s="287"/>
      <c r="Y900" s="285"/>
      <c r="Z900" s="287"/>
      <c r="AA900" s="285"/>
      <c r="AB900" s="287"/>
      <c r="AC900" s="285"/>
      <c r="AD900" s="287"/>
      <c r="AE900" s="65"/>
    </row>
    <row r="901">
      <c r="A901" s="286"/>
      <c r="B901" s="286"/>
      <c r="C901" s="390"/>
      <c r="D901" s="390"/>
      <c r="E901" s="286"/>
      <c r="F901" s="286"/>
      <c r="G901" s="390"/>
      <c r="H901" s="390"/>
      <c r="I901" s="286"/>
      <c r="J901" s="286"/>
      <c r="K901" s="390"/>
      <c r="L901" s="390"/>
      <c r="M901" s="286"/>
      <c r="N901" s="286"/>
      <c r="O901" s="390"/>
      <c r="P901" s="65"/>
      <c r="Q901" s="287"/>
      <c r="R901" s="287"/>
      <c r="S901" s="285"/>
      <c r="T901" s="65"/>
      <c r="U901" s="285"/>
      <c r="V901" s="287"/>
      <c r="W901" s="285"/>
      <c r="X901" s="287"/>
      <c r="Y901" s="285"/>
      <c r="Z901" s="287"/>
      <c r="AA901" s="285"/>
      <c r="AB901" s="287"/>
      <c r="AC901" s="285"/>
      <c r="AD901" s="287"/>
      <c r="AE901" s="65"/>
    </row>
    <row r="902">
      <c r="A902" s="286"/>
      <c r="B902" s="286"/>
      <c r="C902" s="390"/>
      <c r="D902" s="390"/>
      <c r="E902" s="286"/>
      <c r="F902" s="286"/>
      <c r="G902" s="390"/>
      <c r="H902" s="390"/>
      <c r="I902" s="286"/>
      <c r="J902" s="286"/>
      <c r="K902" s="390"/>
      <c r="L902" s="390"/>
      <c r="M902" s="286"/>
      <c r="N902" s="286"/>
      <c r="O902" s="390"/>
      <c r="P902" s="65"/>
      <c r="Q902" s="287"/>
      <c r="R902" s="287"/>
      <c r="S902" s="285"/>
      <c r="T902" s="65"/>
      <c r="U902" s="285"/>
      <c r="V902" s="287"/>
      <c r="W902" s="285"/>
      <c r="X902" s="287"/>
      <c r="Y902" s="285"/>
      <c r="Z902" s="287"/>
      <c r="AA902" s="285"/>
      <c r="AB902" s="287"/>
      <c r="AC902" s="285"/>
      <c r="AD902" s="287"/>
      <c r="AE902" s="65"/>
    </row>
    <row r="903">
      <c r="A903" s="286"/>
      <c r="B903" s="286"/>
      <c r="C903" s="390"/>
      <c r="D903" s="390"/>
      <c r="E903" s="286"/>
      <c r="F903" s="286"/>
      <c r="G903" s="390"/>
      <c r="H903" s="390"/>
      <c r="I903" s="286"/>
      <c r="J903" s="286"/>
      <c r="K903" s="390"/>
      <c r="L903" s="390"/>
      <c r="M903" s="286"/>
      <c r="N903" s="286"/>
      <c r="O903" s="390"/>
      <c r="P903" s="65"/>
      <c r="Q903" s="287"/>
      <c r="R903" s="287"/>
      <c r="S903" s="285"/>
      <c r="T903" s="65"/>
      <c r="U903" s="285"/>
      <c r="V903" s="287"/>
      <c r="W903" s="285"/>
      <c r="X903" s="287"/>
      <c r="Y903" s="285"/>
      <c r="Z903" s="287"/>
      <c r="AA903" s="285"/>
      <c r="AB903" s="287"/>
      <c r="AC903" s="285"/>
      <c r="AD903" s="287"/>
      <c r="AE903" s="65"/>
    </row>
    <row r="904">
      <c r="A904" s="286"/>
      <c r="B904" s="286"/>
      <c r="C904" s="390"/>
      <c r="D904" s="390"/>
      <c r="E904" s="286"/>
      <c r="F904" s="286"/>
      <c r="G904" s="390"/>
      <c r="H904" s="390"/>
      <c r="I904" s="286"/>
      <c r="J904" s="286"/>
      <c r="K904" s="390"/>
      <c r="L904" s="390"/>
      <c r="M904" s="286"/>
      <c r="N904" s="286"/>
      <c r="O904" s="390"/>
      <c r="P904" s="65"/>
      <c r="Q904" s="287"/>
      <c r="R904" s="287"/>
      <c r="S904" s="285"/>
      <c r="T904" s="65"/>
      <c r="U904" s="285"/>
      <c r="V904" s="287"/>
      <c r="W904" s="285"/>
      <c r="X904" s="287"/>
      <c r="Y904" s="285"/>
      <c r="Z904" s="287"/>
      <c r="AA904" s="285"/>
      <c r="AB904" s="287"/>
      <c r="AC904" s="285"/>
      <c r="AD904" s="287"/>
      <c r="AE904" s="65"/>
    </row>
    <row r="905">
      <c r="A905" s="286"/>
      <c r="B905" s="286"/>
      <c r="C905" s="390"/>
      <c r="D905" s="390"/>
      <c r="E905" s="286"/>
      <c r="F905" s="286"/>
      <c r="G905" s="390"/>
      <c r="H905" s="390"/>
      <c r="I905" s="286"/>
      <c r="J905" s="286"/>
      <c r="K905" s="390"/>
      <c r="L905" s="390"/>
      <c r="M905" s="286"/>
      <c r="N905" s="286"/>
      <c r="O905" s="390"/>
      <c r="P905" s="65"/>
      <c r="Q905" s="287"/>
      <c r="R905" s="287"/>
      <c r="S905" s="285"/>
      <c r="T905" s="65"/>
      <c r="U905" s="285"/>
      <c r="V905" s="287"/>
      <c r="W905" s="285"/>
      <c r="X905" s="287"/>
      <c r="Y905" s="285"/>
      <c r="Z905" s="287"/>
      <c r="AA905" s="285"/>
      <c r="AB905" s="287"/>
      <c r="AC905" s="285"/>
      <c r="AD905" s="287"/>
      <c r="AE905" s="65"/>
    </row>
    <row r="906">
      <c r="A906" s="286"/>
      <c r="B906" s="286"/>
      <c r="C906" s="390"/>
      <c r="D906" s="390"/>
      <c r="E906" s="286"/>
      <c r="F906" s="286"/>
      <c r="G906" s="390"/>
      <c r="H906" s="390"/>
      <c r="I906" s="286"/>
      <c r="J906" s="286"/>
      <c r="K906" s="390"/>
      <c r="L906" s="390"/>
      <c r="M906" s="286"/>
      <c r="N906" s="286"/>
      <c r="O906" s="390"/>
      <c r="P906" s="65"/>
      <c r="Q906" s="287"/>
      <c r="R906" s="287"/>
      <c r="S906" s="285"/>
      <c r="T906" s="65"/>
      <c r="U906" s="285"/>
      <c r="V906" s="287"/>
      <c r="W906" s="285"/>
      <c r="X906" s="287"/>
      <c r="Y906" s="285"/>
      <c r="Z906" s="287"/>
      <c r="AA906" s="285"/>
      <c r="AB906" s="287"/>
      <c r="AC906" s="285"/>
      <c r="AD906" s="287"/>
      <c r="AE906" s="65"/>
    </row>
    <row r="907">
      <c r="A907" s="286"/>
      <c r="B907" s="286"/>
      <c r="C907" s="390"/>
      <c r="D907" s="390"/>
      <c r="E907" s="286"/>
      <c r="F907" s="286"/>
      <c r="G907" s="390"/>
      <c r="H907" s="390"/>
      <c r="I907" s="286"/>
      <c r="J907" s="286"/>
      <c r="K907" s="390"/>
      <c r="L907" s="390"/>
      <c r="M907" s="286"/>
      <c r="N907" s="286"/>
      <c r="O907" s="390"/>
      <c r="P907" s="65"/>
      <c r="Q907" s="287"/>
      <c r="R907" s="287"/>
      <c r="S907" s="285"/>
      <c r="T907" s="65"/>
      <c r="U907" s="285"/>
      <c r="V907" s="287"/>
      <c r="W907" s="285"/>
      <c r="X907" s="287"/>
      <c r="Y907" s="285"/>
      <c r="Z907" s="287"/>
      <c r="AA907" s="285"/>
      <c r="AB907" s="287"/>
      <c r="AC907" s="285"/>
      <c r="AD907" s="287"/>
      <c r="AE907" s="65"/>
    </row>
    <row r="908">
      <c r="A908" s="286"/>
      <c r="B908" s="286"/>
      <c r="C908" s="390"/>
      <c r="D908" s="390"/>
      <c r="E908" s="286"/>
      <c r="F908" s="286"/>
      <c r="G908" s="390"/>
      <c r="H908" s="390"/>
      <c r="I908" s="286"/>
      <c r="J908" s="286"/>
      <c r="K908" s="390"/>
      <c r="L908" s="390"/>
      <c r="M908" s="286"/>
      <c r="N908" s="286"/>
      <c r="O908" s="390"/>
      <c r="P908" s="65"/>
      <c r="Q908" s="287"/>
      <c r="R908" s="287"/>
      <c r="S908" s="285"/>
      <c r="T908" s="65"/>
      <c r="U908" s="285"/>
      <c r="V908" s="287"/>
      <c r="W908" s="285"/>
      <c r="X908" s="287"/>
      <c r="Y908" s="285"/>
      <c r="Z908" s="287"/>
      <c r="AA908" s="285"/>
      <c r="AB908" s="287"/>
      <c r="AC908" s="285"/>
      <c r="AD908" s="287"/>
      <c r="AE908" s="65"/>
    </row>
    <row r="909">
      <c r="A909" s="286"/>
      <c r="B909" s="286"/>
      <c r="C909" s="390"/>
      <c r="D909" s="390"/>
      <c r="E909" s="286"/>
      <c r="F909" s="286"/>
      <c r="G909" s="390"/>
      <c r="H909" s="390"/>
      <c r="I909" s="286"/>
      <c r="J909" s="286"/>
      <c r="K909" s="390"/>
      <c r="L909" s="390"/>
      <c r="M909" s="286"/>
      <c r="N909" s="286"/>
      <c r="O909" s="390"/>
      <c r="P909" s="65"/>
      <c r="Q909" s="287"/>
      <c r="R909" s="287"/>
      <c r="S909" s="285"/>
      <c r="T909" s="65"/>
      <c r="U909" s="285"/>
      <c r="V909" s="287"/>
      <c r="W909" s="285"/>
      <c r="X909" s="287"/>
      <c r="Y909" s="285"/>
      <c r="Z909" s="287"/>
      <c r="AA909" s="285"/>
      <c r="AB909" s="287"/>
      <c r="AC909" s="285"/>
      <c r="AD909" s="287"/>
      <c r="AE909" s="65"/>
    </row>
    <row r="910">
      <c r="A910" s="286"/>
      <c r="B910" s="286"/>
      <c r="C910" s="390"/>
      <c r="D910" s="390"/>
      <c r="E910" s="286"/>
      <c r="F910" s="286"/>
      <c r="G910" s="390"/>
      <c r="H910" s="390"/>
      <c r="I910" s="286"/>
      <c r="J910" s="286"/>
      <c r="K910" s="390"/>
      <c r="L910" s="390"/>
      <c r="M910" s="286"/>
      <c r="N910" s="286"/>
      <c r="O910" s="390"/>
      <c r="P910" s="65"/>
      <c r="Q910" s="287"/>
      <c r="R910" s="287"/>
      <c r="S910" s="285"/>
      <c r="T910" s="65"/>
      <c r="U910" s="285"/>
      <c r="V910" s="287"/>
      <c r="W910" s="285"/>
      <c r="X910" s="287"/>
      <c r="Y910" s="285"/>
      <c r="Z910" s="287"/>
      <c r="AA910" s="285"/>
      <c r="AB910" s="287"/>
      <c r="AC910" s="285"/>
      <c r="AD910" s="287"/>
      <c r="AE910" s="65"/>
    </row>
    <row r="911">
      <c r="A911" s="286"/>
      <c r="B911" s="286"/>
      <c r="C911" s="390"/>
      <c r="D911" s="390"/>
      <c r="E911" s="286"/>
      <c r="F911" s="286"/>
      <c r="G911" s="390"/>
      <c r="H911" s="390"/>
      <c r="I911" s="286"/>
      <c r="J911" s="286"/>
      <c r="K911" s="390"/>
      <c r="L911" s="390"/>
      <c r="M911" s="286"/>
      <c r="N911" s="286"/>
      <c r="O911" s="390"/>
      <c r="P911" s="65"/>
      <c r="Q911" s="287"/>
      <c r="R911" s="287"/>
      <c r="S911" s="285"/>
      <c r="T911" s="65"/>
      <c r="U911" s="285"/>
      <c r="V911" s="287"/>
      <c r="W911" s="285"/>
      <c r="X911" s="287"/>
      <c r="Y911" s="285"/>
      <c r="Z911" s="287"/>
      <c r="AA911" s="285"/>
      <c r="AB911" s="287"/>
      <c r="AC911" s="285"/>
      <c r="AD911" s="287"/>
      <c r="AE911" s="65"/>
    </row>
    <row r="912">
      <c r="A912" s="286"/>
      <c r="B912" s="286"/>
      <c r="C912" s="390"/>
      <c r="D912" s="390"/>
      <c r="E912" s="286"/>
      <c r="F912" s="286"/>
      <c r="G912" s="390"/>
      <c r="H912" s="390"/>
      <c r="I912" s="286"/>
      <c r="J912" s="286"/>
      <c r="K912" s="390"/>
      <c r="L912" s="390"/>
      <c r="M912" s="286"/>
      <c r="N912" s="286"/>
      <c r="O912" s="390"/>
      <c r="P912" s="65"/>
      <c r="Q912" s="287"/>
      <c r="R912" s="287"/>
      <c r="S912" s="285"/>
      <c r="T912" s="65"/>
      <c r="U912" s="285"/>
      <c r="V912" s="287"/>
      <c r="W912" s="285"/>
      <c r="X912" s="287"/>
      <c r="Y912" s="285"/>
      <c r="Z912" s="287"/>
      <c r="AA912" s="285"/>
      <c r="AB912" s="287"/>
      <c r="AC912" s="285"/>
      <c r="AD912" s="287"/>
      <c r="AE912" s="65"/>
    </row>
    <row r="913">
      <c r="A913" s="286"/>
      <c r="B913" s="286"/>
      <c r="C913" s="390"/>
      <c r="D913" s="390"/>
      <c r="E913" s="286"/>
      <c r="F913" s="286"/>
      <c r="G913" s="390"/>
      <c r="H913" s="390"/>
      <c r="I913" s="286"/>
      <c r="J913" s="286"/>
      <c r="K913" s="390"/>
      <c r="L913" s="390"/>
      <c r="M913" s="286"/>
      <c r="N913" s="286"/>
      <c r="O913" s="390"/>
      <c r="P913" s="65"/>
      <c r="Q913" s="287"/>
      <c r="R913" s="287"/>
      <c r="S913" s="285"/>
      <c r="T913" s="65"/>
      <c r="U913" s="285"/>
      <c r="V913" s="287"/>
      <c r="W913" s="285"/>
      <c r="X913" s="287"/>
      <c r="Y913" s="285"/>
      <c r="Z913" s="287"/>
      <c r="AA913" s="285"/>
      <c r="AB913" s="287"/>
      <c r="AC913" s="285"/>
      <c r="AD913" s="287"/>
      <c r="AE913" s="65"/>
    </row>
    <row r="914">
      <c r="A914" s="286"/>
      <c r="B914" s="286"/>
      <c r="C914" s="390"/>
      <c r="D914" s="390"/>
      <c r="E914" s="286"/>
      <c r="F914" s="286"/>
      <c r="G914" s="390"/>
      <c r="H914" s="390"/>
      <c r="I914" s="286"/>
      <c r="J914" s="286"/>
      <c r="K914" s="390"/>
      <c r="L914" s="390"/>
      <c r="M914" s="286"/>
      <c r="N914" s="286"/>
      <c r="O914" s="390"/>
      <c r="P914" s="65"/>
      <c r="Q914" s="287"/>
      <c r="R914" s="287"/>
      <c r="S914" s="285"/>
      <c r="T914" s="65"/>
      <c r="U914" s="285"/>
      <c r="V914" s="287"/>
      <c r="W914" s="285"/>
      <c r="X914" s="287"/>
      <c r="Y914" s="285"/>
      <c r="Z914" s="287"/>
      <c r="AA914" s="285"/>
      <c r="AB914" s="287"/>
      <c r="AC914" s="285"/>
      <c r="AD914" s="287"/>
      <c r="AE914" s="65"/>
    </row>
    <row r="915">
      <c r="A915" s="286"/>
      <c r="B915" s="286"/>
      <c r="C915" s="390"/>
      <c r="D915" s="390"/>
      <c r="E915" s="286"/>
      <c r="F915" s="286"/>
      <c r="G915" s="390"/>
      <c r="H915" s="390"/>
      <c r="I915" s="286"/>
      <c r="J915" s="286"/>
      <c r="K915" s="390"/>
      <c r="L915" s="390"/>
      <c r="M915" s="286"/>
      <c r="N915" s="286"/>
      <c r="O915" s="390"/>
      <c r="P915" s="65"/>
      <c r="Q915" s="287"/>
      <c r="R915" s="287"/>
      <c r="S915" s="285"/>
      <c r="T915" s="65"/>
      <c r="U915" s="285"/>
      <c r="V915" s="287"/>
      <c r="W915" s="285"/>
      <c r="X915" s="287"/>
      <c r="Y915" s="285"/>
      <c r="Z915" s="287"/>
      <c r="AA915" s="285"/>
      <c r="AB915" s="287"/>
      <c r="AC915" s="285"/>
      <c r="AD915" s="287"/>
      <c r="AE915" s="65"/>
    </row>
    <row r="916">
      <c r="A916" s="286"/>
      <c r="B916" s="286"/>
      <c r="C916" s="390"/>
      <c r="D916" s="390"/>
      <c r="E916" s="286"/>
      <c r="F916" s="286"/>
      <c r="G916" s="390"/>
      <c r="H916" s="390"/>
      <c r="I916" s="286"/>
      <c r="J916" s="286"/>
      <c r="K916" s="390"/>
      <c r="L916" s="390"/>
      <c r="M916" s="286"/>
      <c r="N916" s="286"/>
      <c r="O916" s="390"/>
      <c r="P916" s="65"/>
      <c r="Q916" s="287"/>
      <c r="R916" s="287"/>
      <c r="S916" s="285"/>
      <c r="T916" s="65"/>
      <c r="U916" s="285"/>
      <c r="V916" s="287"/>
      <c r="W916" s="285"/>
      <c r="X916" s="287"/>
      <c r="Y916" s="285"/>
      <c r="Z916" s="287"/>
      <c r="AA916" s="285"/>
      <c r="AB916" s="287"/>
      <c r="AC916" s="285"/>
      <c r="AD916" s="287"/>
      <c r="AE916" s="65"/>
    </row>
    <row r="917">
      <c r="A917" s="286"/>
      <c r="B917" s="286"/>
      <c r="C917" s="390"/>
      <c r="D917" s="390"/>
      <c r="E917" s="286"/>
      <c r="F917" s="286"/>
      <c r="G917" s="390"/>
      <c r="H917" s="390"/>
      <c r="I917" s="286"/>
      <c r="J917" s="286"/>
      <c r="K917" s="390"/>
      <c r="L917" s="390"/>
      <c r="M917" s="286"/>
      <c r="N917" s="286"/>
      <c r="O917" s="390"/>
      <c r="P917" s="65"/>
      <c r="Q917" s="287"/>
      <c r="R917" s="287"/>
      <c r="S917" s="285"/>
      <c r="T917" s="65"/>
      <c r="U917" s="285"/>
      <c r="V917" s="287"/>
      <c r="W917" s="285"/>
      <c r="X917" s="287"/>
      <c r="Y917" s="285"/>
      <c r="Z917" s="287"/>
      <c r="AA917" s="285"/>
      <c r="AB917" s="287"/>
      <c r="AC917" s="285"/>
      <c r="AD917" s="287"/>
      <c r="AE917" s="65"/>
    </row>
    <row r="918">
      <c r="A918" s="286"/>
      <c r="B918" s="286"/>
      <c r="C918" s="390"/>
      <c r="D918" s="390"/>
      <c r="E918" s="286"/>
      <c r="F918" s="286"/>
      <c r="G918" s="390"/>
      <c r="H918" s="390"/>
      <c r="I918" s="286"/>
      <c r="J918" s="286"/>
      <c r="K918" s="390"/>
      <c r="L918" s="390"/>
      <c r="M918" s="286"/>
      <c r="N918" s="286"/>
      <c r="O918" s="390"/>
      <c r="P918" s="65"/>
      <c r="Q918" s="287"/>
      <c r="R918" s="287"/>
      <c r="S918" s="285"/>
      <c r="T918" s="65"/>
      <c r="U918" s="285"/>
      <c r="V918" s="287"/>
      <c r="W918" s="285"/>
      <c r="X918" s="287"/>
      <c r="Y918" s="285"/>
      <c r="Z918" s="287"/>
      <c r="AA918" s="285"/>
      <c r="AB918" s="287"/>
      <c r="AC918" s="285"/>
      <c r="AD918" s="287"/>
      <c r="AE918" s="65"/>
    </row>
    <row r="919">
      <c r="A919" s="286"/>
      <c r="B919" s="286"/>
      <c r="C919" s="390"/>
      <c r="D919" s="390"/>
      <c r="E919" s="286"/>
      <c r="F919" s="286"/>
      <c r="G919" s="390"/>
      <c r="H919" s="390"/>
      <c r="I919" s="286"/>
      <c r="J919" s="286"/>
      <c r="K919" s="390"/>
      <c r="L919" s="390"/>
      <c r="M919" s="286"/>
      <c r="N919" s="286"/>
      <c r="O919" s="390"/>
      <c r="P919" s="65"/>
      <c r="Q919" s="287"/>
      <c r="R919" s="287"/>
      <c r="S919" s="285"/>
      <c r="T919" s="65"/>
      <c r="U919" s="285"/>
      <c r="V919" s="287"/>
      <c r="W919" s="285"/>
      <c r="X919" s="287"/>
      <c r="Y919" s="285"/>
      <c r="Z919" s="287"/>
      <c r="AA919" s="285"/>
      <c r="AB919" s="287"/>
      <c r="AC919" s="285"/>
      <c r="AD919" s="287"/>
      <c r="AE919" s="65"/>
    </row>
    <row r="920">
      <c r="A920" s="286"/>
      <c r="B920" s="286"/>
      <c r="C920" s="390"/>
      <c r="D920" s="390"/>
      <c r="E920" s="286"/>
      <c r="F920" s="286"/>
      <c r="G920" s="390"/>
      <c r="H920" s="390"/>
      <c r="I920" s="286"/>
      <c r="J920" s="286"/>
      <c r="K920" s="390"/>
      <c r="L920" s="390"/>
      <c r="M920" s="286"/>
      <c r="N920" s="286"/>
      <c r="O920" s="390"/>
      <c r="P920" s="65"/>
      <c r="Q920" s="287"/>
      <c r="R920" s="287"/>
      <c r="S920" s="285"/>
      <c r="T920" s="65"/>
      <c r="U920" s="285"/>
      <c r="V920" s="287"/>
      <c r="W920" s="285"/>
      <c r="X920" s="287"/>
      <c r="Y920" s="285"/>
      <c r="Z920" s="287"/>
      <c r="AA920" s="285"/>
      <c r="AB920" s="287"/>
      <c r="AC920" s="285"/>
      <c r="AD920" s="287"/>
      <c r="AE920" s="65"/>
    </row>
    <row r="921">
      <c r="A921" s="286"/>
      <c r="B921" s="286"/>
      <c r="C921" s="390"/>
      <c r="D921" s="390"/>
      <c r="E921" s="286"/>
      <c r="F921" s="286"/>
      <c r="G921" s="390"/>
      <c r="H921" s="390"/>
      <c r="I921" s="286"/>
      <c r="J921" s="286"/>
      <c r="K921" s="390"/>
      <c r="L921" s="390"/>
      <c r="M921" s="286"/>
      <c r="N921" s="286"/>
      <c r="O921" s="390"/>
      <c r="P921" s="65"/>
      <c r="Q921" s="287"/>
      <c r="R921" s="287"/>
      <c r="S921" s="285"/>
      <c r="T921" s="65"/>
      <c r="U921" s="285"/>
      <c r="V921" s="287"/>
      <c r="W921" s="285"/>
      <c r="X921" s="287"/>
      <c r="Y921" s="285"/>
      <c r="Z921" s="287"/>
      <c r="AA921" s="285"/>
      <c r="AB921" s="287"/>
      <c r="AC921" s="285"/>
      <c r="AD921" s="287"/>
      <c r="AE921" s="65"/>
    </row>
    <row r="922">
      <c r="A922" s="286"/>
      <c r="B922" s="286"/>
      <c r="C922" s="390"/>
      <c r="D922" s="390"/>
      <c r="E922" s="286"/>
      <c r="F922" s="286"/>
      <c r="G922" s="390"/>
      <c r="H922" s="390"/>
      <c r="I922" s="286"/>
      <c r="J922" s="286"/>
      <c r="K922" s="390"/>
      <c r="L922" s="390"/>
      <c r="M922" s="286"/>
      <c r="N922" s="286"/>
      <c r="O922" s="390"/>
      <c r="P922" s="65"/>
      <c r="Q922" s="287"/>
      <c r="R922" s="287"/>
      <c r="S922" s="285"/>
      <c r="T922" s="65"/>
      <c r="U922" s="285"/>
      <c r="V922" s="287"/>
      <c r="W922" s="285"/>
      <c r="X922" s="287"/>
      <c r="Y922" s="285"/>
      <c r="Z922" s="287"/>
      <c r="AA922" s="285"/>
      <c r="AB922" s="287"/>
      <c r="AC922" s="285"/>
      <c r="AD922" s="287"/>
      <c r="AE922" s="65"/>
    </row>
    <row r="923">
      <c r="A923" s="286"/>
      <c r="B923" s="286"/>
      <c r="C923" s="390"/>
      <c r="D923" s="390"/>
      <c r="E923" s="286"/>
      <c r="F923" s="286"/>
      <c r="G923" s="390"/>
      <c r="H923" s="390"/>
      <c r="I923" s="286"/>
      <c r="J923" s="286"/>
      <c r="K923" s="390"/>
      <c r="L923" s="390"/>
      <c r="M923" s="286"/>
      <c r="N923" s="286"/>
      <c r="O923" s="390"/>
      <c r="P923" s="65"/>
      <c r="Q923" s="287"/>
      <c r="R923" s="287"/>
      <c r="S923" s="285"/>
      <c r="T923" s="65"/>
      <c r="U923" s="285"/>
      <c r="V923" s="287"/>
      <c r="W923" s="285"/>
      <c r="X923" s="287"/>
      <c r="Y923" s="285"/>
      <c r="Z923" s="287"/>
      <c r="AA923" s="285"/>
      <c r="AB923" s="287"/>
      <c r="AC923" s="285"/>
      <c r="AD923" s="287"/>
      <c r="AE923" s="65"/>
    </row>
    <row r="924">
      <c r="A924" s="286"/>
      <c r="B924" s="286"/>
      <c r="C924" s="390"/>
      <c r="D924" s="390"/>
      <c r="E924" s="286"/>
      <c r="F924" s="286"/>
      <c r="G924" s="390"/>
      <c r="H924" s="390"/>
      <c r="I924" s="286"/>
      <c r="J924" s="286"/>
      <c r="K924" s="390"/>
      <c r="L924" s="390"/>
      <c r="M924" s="286"/>
      <c r="N924" s="286"/>
      <c r="O924" s="390"/>
      <c r="P924" s="65"/>
      <c r="Q924" s="287"/>
      <c r="R924" s="287"/>
      <c r="S924" s="285"/>
      <c r="T924" s="65"/>
      <c r="U924" s="285"/>
      <c r="V924" s="287"/>
      <c r="W924" s="285"/>
      <c r="X924" s="287"/>
      <c r="Y924" s="285"/>
      <c r="Z924" s="287"/>
      <c r="AA924" s="285"/>
      <c r="AB924" s="287"/>
      <c r="AC924" s="285"/>
      <c r="AD924" s="287"/>
      <c r="AE924" s="65"/>
    </row>
    <row r="925">
      <c r="A925" s="286"/>
      <c r="B925" s="286"/>
      <c r="C925" s="390"/>
      <c r="D925" s="390"/>
      <c r="E925" s="286"/>
      <c r="F925" s="286"/>
      <c r="G925" s="390"/>
      <c r="H925" s="390"/>
      <c r="I925" s="286"/>
      <c r="J925" s="286"/>
      <c r="K925" s="390"/>
      <c r="L925" s="390"/>
      <c r="M925" s="286"/>
      <c r="N925" s="286"/>
      <c r="O925" s="390"/>
      <c r="P925" s="65"/>
      <c r="Q925" s="287"/>
      <c r="R925" s="287"/>
      <c r="S925" s="285"/>
      <c r="T925" s="65"/>
      <c r="U925" s="285"/>
      <c r="V925" s="287"/>
      <c r="W925" s="285"/>
      <c r="X925" s="287"/>
      <c r="Y925" s="285"/>
      <c r="Z925" s="287"/>
      <c r="AA925" s="285"/>
      <c r="AB925" s="287"/>
      <c r="AC925" s="285"/>
      <c r="AD925" s="287"/>
      <c r="AE925" s="65"/>
    </row>
    <row r="926">
      <c r="A926" s="286"/>
      <c r="B926" s="286"/>
      <c r="C926" s="390"/>
      <c r="D926" s="390"/>
      <c r="E926" s="286"/>
      <c r="F926" s="286"/>
      <c r="G926" s="390"/>
      <c r="H926" s="390"/>
      <c r="I926" s="286"/>
      <c r="J926" s="286"/>
      <c r="K926" s="390"/>
      <c r="L926" s="390"/>
      <c r="M926" s="286"/>
      <c r="N926" s="286"/>
      <c r="O926" s="390"/>
      <c r="P926" s="65"/>
      <c r="Q926" s="287"/>
      <c r="R926" s="287"/>
      <c r="S926" s="285"/>
      <c r="T926" s="65"/>
      <c r="U926" s="285"/>
      <c r="V926" s="287"/>
      <c r="W926" s="285"/>
      <c r="X926" s="287"/>
      <c r="Y926" s="285"/>
      <c r="Z926" s="287"/>
      <c r="AA926" s="285"/>
      <c r="AB926" s="287"/>
      <c r="AC926" s="285"/>
      <c r="AD926" s="287"/>
      <c r="AE926" s="65"/>
    </row>
    <row r="927">
      <c r="A927" s="286"/>
      <c r="B927" s="286"/>
      <c r="C927" s="390"/>
      <c r="D927" s="390"/>
      <c r="E927" s="286"/>
      <c r="F927" s="286"/>
      <c r="G927" s="390"/>
      <c r="H927" s="390"/>
      <c r="I927" s="286"/>
      <c r="J927" s="286"/>
      <c r="K927" s="390"/>
      <c r="L927" s="390"/>
      <c r="M927" s="286"/>
      <c r="N927" s="286"/>
      <c r="O927" s="390"/>
      <c r="P927" s="65"/>
      <c r="Q927" s="287"/>
      <c r="R927" s="287"/>
      <c r="S927" s="285"/>
      <c r="T927" s="65"/>
      <c r="U927" s="285"/>
      <c r="V927" s="287"/>
      <c r="W927" s="285"/>
      <c r="X927" s="287"/>
      <c r="Y927" s="285"/>
      <c r="Z927" s="287"/>
      <c r="AA927" s="285"/>
      <c r="AB927" s="287"/>
      <c r="AC927" s="285"/>
      <c r="AD927" s="287"/>
      <c r="AE927" s="65"/>
    </row>
    <row r="928">
      <c r="A928" s="286"/>
      <c r="B928" s="286"/>
      <c r="C928" s="390"/>
      <c r="D928" s="390"/>
      <c r="E928" s="286"/>
      <c r="F928" s="286"/>
      <c r="G928" s="390"/>
      <c r="H928" s="390"/>
      <c r="I928" s="286"/>
      <c r="J928" s="286"/>
      <c r="K928" s="390"/>
      <c r="L928" s="390"/>
      <c r="M928" s="286"/>
      <c r="N928" s="286"/>
      <c r="O928" s="390"/>
      <c r="P928" s="65"/>
      <c r="Q928" s="287"/>
      <c r="R928" s="287"/>
      <c r="S928" s="285"/>
      <c r="T928" s="65"/>
      <c r="U928" s="285"/>
      <c r="V928" s="287"/>
      <c r="W928" s="285"/>
      <c r="X928" s="287"/>
      <c r="Y928" s="285"/>
      <c r="Z928" s="287"/>
      <c r="AA928" s="285"/>
      <c r="AB928" s="287"/>
      <c r="AC928" s="285"/>
      <c r="AD928" s="287"/>
      <c r="AE928" s="65"/>
    </row>
    <row r="929">
      <c r="A929" s="286"/>
      <c r="B929" s="286"/>
      <c r="C929" s="390"/>
      <c r="D929" s="390"/>
      <c r="E929" s="286"/>
      <c r="F929" s="286"/>
      <c r="G929" s="390"/>
      <c r="H929" s="390"/>
      <c r="I929" s="286"/>
      <c r="J929" s="286"/>
      <c r="K929" s="390"/>
      <c r="L929" s="390"/>
      <c r="M929" s="286"/>
      <c r="N929" s="286"/>
      <c r="O929" s="390"/>
      <c r="P929" s="65"/>
      <c r="Q929" s="287"/>
      <c r="R929" s="287"/>
      <c r="S929" s="285"/>
      <c r="T929" s="65"/>
      <c r="U929" s="285"/>
      <c r="V929" s="287"/>
      <c r="W929" s="285"/>
      <c r="X929" s="287"/>
      <c r="Y929" s="285"/>
      <c r="Z929" s="287"/>
      <c r="AA929" s="285"/>
      <c r="AB929" s="287"/>
      <c r="AC929" s="285"/>
      <c r="AD929" s="287"/>
      <c r="AE929" s="65"/>
    </row>
    <row r="930">
      <c r="A930" s="286"/>
      <c r="B930" s="286"/>
      <c r="C930" s="390"/>
      <c r="D930" s="390"/>
      <c r="E930" s="286"/>
      <c r="F930" s="286"/>
      <c r="G930" s="390"/>
      <c r="H930" s="390"/>
      <c r="I930" s="286"/>
      <c r="J930" s="286"/>
      <c r="K930" s="390"/>
      <c r="L930" s="390"/>
      <c r="M930" s="286"/>
      <c r="N930" s="286"/>
      <c r="O930" s="390"/>
      <c r="P930" s="65"/>
      <c r="Q930" s="287"/>
      <c r="R930" s="287"/>
      <c r="S930" s="285"/>
      <c r="T930" s="65"/>
      <c r="U930" s="285"/>
      <c r="V930" s="287"/>
      <c r="W930" s="285"/>
      <c r="X930" s="287"/>
      <c r="Y930" s="285"/>
      <c r="Z930" s="287"/>
      <c r="AA930" s="285"/>
      <c r="AB930" s="287"/>
      <c r="AC930" s="285"/>
      <c r="AD930" s="287"/>
      <c r="AE930" s="65"/>
    </row>
    <row r="931">
      <c r="A931" s="286"/>
      <c r="B931" s="286"/>
      <c r="C931" s="390"/>
      <c r="D931" s="390"/>
      <c r="E931" s="286"/>
      <c r="F931" s="286"/>
      <c r="G931" s="390"/>
      <c r="H931" s="390"/>
      <c r="I931" s="286"/>
      <c r="J931" s="286"/>
      <c r="K931" s="390"/>
      <c r="L931" s="390"/>
      <c r="M931" s="286"/>
      <c r="N931" s="286"/>
      <c r="O931" s="390"/>
      <c r="P931" s="65"/>
      <c r="Q931" s="287"/>
      <c r="R931" s="287"/>
      <c r="S931" s="285"/>
      <c r="T931" s="65"/>
      <c r="U931" s="285"/>
      <c r="V931" s="287"/>
      <c r="W931" s="285"/>
      <c r="X931" s="287"/>
      <c r="Y931" s="285"/>
      <c r="Z931" s="287"/>
      <c r="AA931" s="285"/>
      <c r="AB931" s="287"/>
      <c r="AC931" s="285"/>
      <c r="AD931" s="287"/>
      <c r="AE931" s="65"/>
    </row>
    <row r="932">
      <c r="A932" s="286"/>
      <c r="B932" s="286"/>
      <c r="C932" s="390"/>
      <c r="D932" s="390"/>
      <c r="E932" s="286"/>
      <c r="F932" s="286"/>
      <c r="G932" s="390"/>
      <c r="H932" s="390"/>
      <c r="I932" s="286"/>
      <c r="J932" s="286"/>
      <c r="K932" s="390"/>
      <c r="L932" s="390"/>
      <c r="M932" s="286"/>
      <c r="N932" s="286"/>
      <c r="O932" s="390"/>
      <c r="P932" s="65"/>
      <c r="Q932" s="287"/>
      <c r="R932" s="287"/>
      <c r="S932" s="285"/>
      <c r="T932" s="65"/>
      <c r="U932" s="285"/>
      <c r="V932" s="287"/>
      <c r="W932" s="285"/>
      <c r="X932" s="287"/>
      <c r="Y932" s="285"/>
      <c r="Z932" s="287"/>
      <c r="AA932" s="285"/>
      <c r="AB932" s="287"/>
      <c r="AC932" s="285"/>
      <c r="AD932" s="287"/>
      <c r="AE932" s="65"/>
    </row>
    <row r="933">
      <c r="A933" s="286"/>
      <c r="B933" s="286"/>
      <c r="C933" s="390"/>
      <c r="D933" s="390"/>
      <c r="E933" s="286"/>
      <c r="F933" s="286"/>
      <c r="G933" s="390"/>
      <c r="H933" s="390"/>
      <c r="I933" s="286"/>
      <c r="J933" s="286"/>
      <c r="K933" s="390"/>
      <c r="L933" s="390"/>
      <c r="M933" s="286"/>
      <c r="N933" s="286"/>
      <c r="O933" s="390"/>
      <c r="P933" s="65"/>
      <c r="Q933" s="287"/>
      <c r="R933" s="287"/>
      <c r="S933" s="285"/>
      <c r="T933" s="65"/>
      <c r="U933" s="285"/>
      <c r="V933" s="287"/>
      <c r="W933" s="285"/>
      <c r="X933" s="287"/>
      <c r="Y933" s="285"/>
      <c r="Z933" s="287"/>
      <c r="AA933" s="285"/>
      <c r="AB933" s="287"/>
      <c r="AC933" s="285"/>
      <c r="AD933" s="287"/>
      <c r="AE933" s="65"/>
    </row>
    <row r="934">
      <c r="A934" s="286"/>
      <c r="B934" s="286"/>
      <c r="C934" s="390"/>
      <c r="D934" s="390"/>
      <c r="E934" s="286"/>
      <c r="F934" s="286"/>
      <c r="G934" s="390"/>
      <c r="H934" s="390"/>
      <c r="I934" s="286"/>
      <c r="J934" s="286"/>
      <c r="K934" s="390"/>
      <c r="L934" s="390"/>
      <c r="M934" s="286"/>
      <c r="N934" s="286"/>
      <c r="O934" s="390"/>
      <c r="P934" s="65"/>
      <c r="Q934" s="287"/>
      <c r="R934" s="287"/>
      <c r="S934" s="285"/>
      <c r="T934" s="65"/>
      <c r="U934" s="285"/>
      <c r="V934" s="287"/>
      <c r="W934" s="285"/>
      <c r="X934" s="287"/>
      <c r="Y934" s="285"/>
      <c r="Z934" s="287"/>
      <c r="AA934" s="285"/>
      <c r="AB934" s="287"/>
      <c r="AC934" s="285"/>
      <c r="AD934" s="287"/>
      <c r="AE934" s="65"/>
    </row>
    <row r="935">
      <c r="A935" s="286"/>
      <c r="B935" s="286"/>
      <c r="C935" s="390"/>
      <c r="D935" s="390"/>
      <c r="E935" s="286"/>
      <c r="F935" s="286"/>
      <c r="G935" s="390"/>
      <c r="H935" s="390"/>
      <c r="I935" s="286"/>
      <c r="J935" s="286"/>
      <c r="K935" s="390"/>
      <c r="L935" s="390"/>
      <c r="M935" s="286"/>
      <c r="N935" s="286"/>
      <c r="O935" s="390"/>
      <c r="P935" s="65"/>
      <c r="Q935" s="287"/>
      <c r="R935" s="287"/>
      <c r="S935" s="285"/>
      <c r="T935" s="65"/>
      <c r="U935" s="285"/>
      <c r="V935" s="287"/>
      <c r="W935" s="285"/>
      <c r="X935" s="287"/>
      <c r="Y935" s="285"/>
      <c r="Z935" s="287"/>
      <c r="AA935" s="285"/>
      <c r="AB935" s="287"/>
      <c r="AC935" s="285"/>
      <c r="AD935" s="287"/>
      <c r="AE935" s="65"/>
    </row>
    <row r="936">
      <c r="A936" s="286"/>
      <c r="B936" s="286"/>
      <c r="C936" s="390"/>
      <c r="D936" s="390"/>
      <c r="E936" s="286"/>
      <c r="F936" s="286"/>
      <c r="G936" s="390"/>
      <c r="H936" s="390"/>
      <c r="I936" s="286"/>
      <c r="J936" s="286"/>
      <c r="K936" s="390"/>
      <c r="L936" s="390"/>
      <c r="M936" s="286"/>
      <c r="N936" s="286"/>
      <c r="O936" s="390"/>
      <c r="P936" s="65"/>
      <c r="Q936" s="287"/>
      <c r="R936" s="287"/>
      <c r="S936" s="285"/>
      <c r="T936" s="65"/>
      <c r="U936" s="285"/>
      <c r="V936" s="287"/>
      <c r="W936" s="285"/>
      <c r="X936" s="287"/>
      <c r="Y936" s="285"/>
      <c r="Z936" s="287"/>
      <c r="AA936" s="285"/>
      <c r="AB936" s="287"/>
      <c r="AC936" s="285"/>
      <c r="AD936" s="287"/>
      <c r="AE936" s="65"/>
    </row>
    <row r="937">
      <c r="A937" s="286"/>
      <c r="B937" s="286"/>
      <c r="C937" s="390"/>
      <c r="D937" s="390"/>
      <c r="E937" s="286"/>
      <c r="F937" s="286"/>
      <c r="G937" s="390"/>
      <c r="H937" s="390"/>
      <c r="I937" s="286"/>
      <c r="J937" s="286"/>
      <c r="K937" s="390"/>
      <c r="L937" s="390"/>
      <c r="M937" s="286"/>
      <c r="N937" s="286"/>
      <c r="O937" s="390"/>
      <c r="P937" s="65"/>
      <c r="Q937" s="287"/>
      <c r="R937" s="287"/>
      <c r="S937" s="285"/>
      <c r="T937" s="65"/>
      <c r="U937" s="285"/>
      <c r="V937" s="287"/>
      <c r="W937" s="285"/>
      <c r="X937" s="287"/>
      <c r="Y937" s="285"/>
      <c r="Z937" s="287"/>
      <c r="AA937" s="285"/>
      <c r="AB937" s="287"/>
      <c r="AC937" s="285"/>
      <c r="AD937" s="287"/>
      <c r="AE937" s="65"/>
    </row>
    <row r="938">
      <c r="A938" s="286"/>
      <c r="B938" s="286"/>
      <c r="C938" s="390"/>
      <c r="D938" s="390"/>
      <c r="E938" s="286"/>
      <c r="F938" s="286"/>
      <c r="G938" s="390"/>
      <c r="H938" s="390"/>
      <c r="I938" s="286"/>
      <c r="J938" s="286"/>
      <c r="K938" s="390"/>
      <c r="L938" s="390"/>
      <c r="M938" s="286"/>
      <c r="N938" s="286"/>
      <c r="O938" s="390"/>
      <c r="P938" s="65"/>
      <c r="Q938" s="287"/>
      <c r="R938" s="287"/>
      <c r="S938" s="285"/>
      <c r="T938" s="65"/>
      <c r="U938" s="285"/>
      <c r="V938" s="287"/>
      <c r="W938" s="285"/>
      <c r="X938" s="287"/>
      <c r="Y938" s="285"/>
      <c r="Z938" s="287"/>
      <c r="AA938" s="285"/>
      <c r="AB938" s="287"/>
      <c r="AC938" s="285"/>
      <c r="AD938" s="287"/>
      <c r="AE938" s="65"/>
    </row>
    <row r="939">
      <c r="A939" s="286"/>
      <c r="B939" s="286"/>
      <c r="C939" s="390"/>
      <c r="D939" s="390"/>
      <c r="E939" s="286"/>
      <c r="F939" s="286"/>
      <c r="G939" s="390"/>
      <c r="H939" s="390"/>
      <c r="I939" s="286"/>
      <c r="J939" s="286"/>
      <c r="K939" s="390"/>
      <c r="L939" s="390"/>
      <c r="M939" s="286"/>
      <c r="N939" s="286"/>
      <c r="O939" s="390"/>
      <c r="P939" s="65"/>
      <c r="Q939" s="287"/>
      <c r="R939" s="287"/>
      <c r="S939" s="285"/>
      <c r="T939" s="65"/>
      <c r="U939" s="285"/>
      <c r="V939" s="287"/>
      <c r="W939" s="285"/>
      <c r="X939" s="287"/>
      <c r="Y939" s="285"/>
      <c r="Z939" s="287"/>
      <c r="AA939" s="285"/>
      <c r="AB939" s="287"/>
      <c r="AC939" s="285"/>
      <c r="AD939" s="287"/>
      <c r="AE939" s="65"/>
    </row>
    <row r="940">
      <c r="A940" s="286"/>
      <c r="B940" s="286"/>
      <c r="C940" s="390"/>
      <c r="D940" s="390"/>
      <c r="E940" s="286"/>
      <c r="F940" s="286"/>
      <c r="G940" s="390"/>
      <c r="H940" s="390"/>
      <c r="I940" s="286"/>
      <c r="J940" s="286"/>
      <c r="K940" s="390"/>
      <c r="L940" s="390"/>
      <c r="M940" s="286"/>
      <c r="N940" s="286"/>
      <c r="O940" s="390"/>
      <c r="P940" s="65"/>
      <c r="Q940" s="287"/>
      <c r="R940" s="287"/>
      <c r="S940" s="285"/>
      <c r="T940" s="65"/>
      <c r="U940" s="285"/>
      <c r="V940" s="287"/>
      <c r="W940" s="285"/>
      <c r="X940" s="287"/>
      <c r="Y940" s="285"/>
      <c r="Z940" s="287"/>
      <c r="AA940" s="285"/>
      <c r="AB940" s="287"/>
      <c r="AC940" s="285"/>
      <c r="AD940" s="287"/>
      <c r="AE940" s="65"/>
    </row>
    <row r="941">
      <c r="A941" s="286"/>
      <c r="B941" s="286"/>
      <c r="C941" s="390"/>
      <c r="D941" s="390"/>
      <c r="E941" s="286"/>
      <c r="F941" s="286"/>
      <c r="G941" s="390"/>
      <c r="H941" s="390"/>
      <c r="I941" s="286"/>
      <c r="J941" s="286"/>
      <c r="K941" s="390"/>
      <c r="L941" s="390"/>
      <c r="M941" s="286"/>
      <c r="N941" s="286"/>
      <c r="O941" s="390"/>
      <c r="P941" s="65"/>
      <c r="Q941" s="287"/>
      <c r="R941" s="287"/>
      <c r="S941" s="285"/>
      <c r="T941" s="65"/>
      <c r="U941" s="285"/>
      <c r="V941" s="287"/>
      <c r="W941" s="285"/>
      <c r="X941" s="287"/>
      <c r="Y941" s="285"/>
      <c r="Z941" s="287"/>
      <c r="AA941" s="285"/>
      <c r="AB941" s="287"/>
      <c r="AC941" s="285"/>
      <c r="AD941" s="287"/>
      <c r="AE941" s="65"/>
    </row>
    <row r="942">
      <c r="A942" s="286"/>
      <c r="B942" s="286"/>
      <c r="C942" s="390"/>
      <c r="D942" s="390"/>
      <c r="E942" s="286"/>
      <c r="F942" s="286"/>
      <c r="G942" s="390"/>
      <c r="H942" s="390"/>
      <c r="I942" s="286"/>
      <c r="J942" s="286"/>
      <c r="K942" s="390"/>
      <c r="L942" s="390"/>
      <c r="M942" s="286"/>
      <c r="N942" s="286"/>
      <c r="O942" s="390"/>
      <c r="P942" s="65"/>
      <c r="Q942" s="287"/>
      <c r="R942" s="287"/>
      <c r="S942" s="285"/>
      <c r="T942" s="65"/>
      <c r="U942" s="285"/>
      <c r="V942" s="287"/>
      <c r="W942" s="285"/>
      <c r="X942" s="287"/>
      <c r="Y942" s="285"/>
      <c r="Z942" s="287"/>
      <c r="AA942" s="285"/>
      <c r="AB942" s="287"/>
      <c r="AC942" s="285"/>
      <c r="AD942" s="287"/>
      <c r="AE942" s="65"/>
    </row>
    <row r="943">
      <c r="A943" s="286"/>
      <c r="B943" s="286"/>
      <c r="C943" s="390"/>
      <c r="D943" s="390"/>
      <c r="E943" s="286"/>
      <c r="F943" s="286"/>
      <c r="G943" s="390"/>
      <c r="H943" s="390"/>
      <c r="I943" s="286"/>
      <c r="J943" s="286"/>
      <c r="K943" s="390"/>
      <c r="L943" s="390"/>
      <c r="M943" s="286"/>
      <c r="N943" s="286"/>
      <c r="O943" s="390"/>
      <c r="P943" s="65"/>
      <c r="Q943" s="287"/>
      <c r="R943" s="287"/>
      <c r="S943" s="285"/>
      <c r="T943" s="65"/>
      <c r="U943" s="285"/>
      <c r="V943" s="287"/>
      <c r="W943" s="285"/>
      <c r="X943" s="287"/>
      <c r="Y943" s="285"/>
      <c r="Z943" s="287"/>
      <c r="AA943" s="285"/>
      <c r="AB943" s="287"/>
      <c r="AC943" s="285"/>
      <c r="AD943" s="287"/>
      <c r="AE943" s="65"/>
    </row>
    <row r="944">
      <c r="A944" s="286"/>
      <c r="B944" s="286"/>
      <c r="C944" s="390"/>
      <c r="D944" s="390"/>
      <c r="E944" s="286"/>
      <c r="F944" s="286"/>
      <c r="G944" s="390"/>
      <c r="H944" s="390"/>
      <c r="I944" s="286"/>
      <c r="J944" s="286"/>
      <c r="K944" s="390"/>
      <c r="L944" s="390"/>
      <c r="M944" s="286"/>
      <c r="N944" s="286"/>
      <c r="O944" s="390"/>
      <c r="P944" s="65"/>
      <c r="Q944" s="287"/>
      <c r="R944" s="287"/>
      <c r="S944" s="285"/>
      <c r="T944" s="65"/>
      <c r="U944" s="285"/>
      <c r="V944" s="287"/>
      <c r="W944" s="285"/>
      <c r="X944" s="287"/>
      <c r="Y944" s="285"/>
      <c r="Z944" s="287"/>
      <c r="AA944" s="285"/>
      <c r="AB944" s="287"/>
      <c r="AC944" s="285"/>
      <c r="AD944" s="287"/>
      <c r="AE944" s="65"/>
    </row>
    <row r="945">
      <c r="A945" s="286"/>
      <c r="B945" s="286"/>
      <c r="C945" s="390"/>
      <c r="D945" s="390"/>
      <c r="E945" s="286"/>
      <c r="F945" s="286"/>
      <c r="G945" s="390"/>
      <c r="H945" s="390"/>
      <c r="I945" s="286"/>
      <c r="J945" s="286"/>
      <c r="K945" s="390"/>
      <c r="L945" s="390"/>
      <c r="M945" s="286"/>
      <c r="N945" s="286"/>
      <c r="O945" s="390"/>
      <c r="P945" s="65"/>
      <c r="Q945" s="287"/>
      <c r="R945" s="287"/>
      <c r="S945" s="285"/>
      <c r="T945" s="65"/>
      <c r="U945" s="285"/>
      <c r="V945" s="287"/>
      <c r="W945" s="285"/>
      <c r="X945" s="287"/>
      <c r="Y945" s="285"/>
      <c r="Z945" s="287"/>
      <c r="AA945" s="285"/>
      <c r="AB945" s="287"/>
      <c r="AC945" s="285"/>
      <c r="AD945" s="287"/>
      <c r="AE945" s="65"/>
    </row>
    <row r="946">
      <c r="A946" s="286"/>
      <c r="B946" s="286"/>
      <c r="C946" s="390"/>
      <c r="D946" s="390"/>
      <c r="E946" s="286"/>
      <c r="F946" s="286"/>
      <c r="G946" s="390"/>
      <c r="H946" s="390"/>
      <c r="I946" s="286"/>
      <c r="J946" s="286"/>
      <c r="K946" s="390"/>
      <c r="L946" s="390"/>
      <c r="M946" s="286"/>
      <c r="N946" s="286"/>
      <c r="O946" s="390"/>
      <c r="P946" s="65"/>
      <c r="Q946" s="287"/>
      <c r="R946" s="287"/>
      <c r="S946" s="285"/>
      <c r="T946" s="65"/>
      <c r="U946" s="285"/>
      <c r="V946" s="287"/>
      <c r="W946" s="285"/>
      <c r="X946" s="287"/>
      <c r="Y946" s="285"/>
      <c r="Z946" s="287"/>
      <c r="AA946" s="285"/>
      <c r="AB946" s="287"/>
      <c r="AC946" s="285"/>
      <c r="AD946" s="287"/>
      <c r="AE946" s="65"/>
    </row>
    <row r="947">
      <c r="A947" s="286"/>
      <c r="B947" s="286"/>
      <c r="C947" s="390"/>
      <c r="D947" s="390"/>
      <c r="E947" s="286"/>
      <c r="F947" s="286"/>
      <c r="G947" s="390"/>
      <c r="H947" s="390"/>
      <c r="I947" s="286"/>
      <c r="J947" s="286"/>
      <c r="K947" s="390"/>
      <c r="L947" s="390"/>
      <c r="M947" s="286"/>
      <c r="N947" s="286"/>
      <c r="O947" s="390"/>
      <c r="P947" s="65"/>
      <c r="Q947" s="287"/>
      <c r="R947" s="287"/>
      <c r="S947" s="285"/>
      <c r="T947" s="65"/>
      <c r="U947" s="285"/>
      <c r="V947" s="287"/>
      <c r="W947" s="285"/>
      <c r="X947" s="287"/>
      <c r="Y947" s="285"/>
      <c r="Z947" s="287"/>
      <c r="AA947" s="285"/>
      <c r="AB947" s="287"/>
      <c r="AC947" s="285"/>
      <c r="AD947" s="287"/>
      <c r="AE947" s="65"/>
    </row>
    <row r="948">
      <c r="A948" s="286"/>
      <c r="B948" s="286"/>
      <c r="C948" s="390"/>
      <c r="D948" s="390"/>
      <c r="E948" s="286"/>
      <c r="F948" s="286"/>
      <c r="G948" s="390"/>
      <c r="H948" s="390"/>
      <c r="I948" s="286"/>
      <c r="J948" s="286"/>
      <c r="K948" s="390"/>
      <c r="L948" s="390"/>
      <c r="M948" s="286"/>
      <c r="N948" s="286"/>
      <c r="O948" s="390"/>
      <c r="P948" s="65"/>
      <c r="Q948" s="287"/>
      <c r="R948" s="287"/>
      <c r="S948" s="285"/>
      <c r="T948" s="65"/>
      <c r="U948" s="285"/>
      <c r="V948" s="287"/>
      <c r="W948" s="285"/>
      <c r="X948" s="287"/>
      <c r="Y948" s="285"/>
      <c r="Z948" s="287"/>
      <c r="AA948" s="285"/>
      <c r="AB948" s="287"/>
      <c r="AC948" s="285"/>
      <c r="AD948" s="287"/>
      <c r="AE948" s="65"/>
    </row>
    <row r="949">
      <c r="A949" s="286"/>
      <c r="B949" s="286"/>
      <c r="C949" s="390"/>
      <c r="D949" s="390"/>
      <c r="E949" s="286"/>
      <c r="F949" s="286"/>
      <c r="G949" s="390"/>
      <c r="H949" s="390"/>
      <c r="I949" s="286"/>
      <c r="J949" s="286"/>
      <c r="K949" s="390"/>
      <c r="L949" s="390"/>
      <c r="M949" s="286"/>
      <c r="N949" s="286"/>
      <c r="O949" s="390"/>
      <c r="P949" s="65"/>
      <c r="Q949" s="287"/>
      <c r="R949" s="287"/>
      <c r="S949" s="285"/>
      <c r="T949" s="65"/>
      <c r="U949" s="285"/>
      <c r="V949" s="287"/>
      <c r="W949" s="285"/>
      <c r="X949" s="287"/>
      <c r="Y949" s="285"/>
      <c r="Z949" s="287"/>
      <c r="AA949" s="285"/>
      <c r="AB949" s="287"/>
      <c r="AC949" s="285"/>
      <c r="AD949" s="287"/>
      <c r="AE949" s="65"/>
    </row>
    <row r="950">
      <c r="A950" s="286"/>
      <c r="B950" s="286"/>
      <c r="C950" s="390"/>
      <c r="D950" s="390"/>
      <c r="E950" s="286"/>
      <c r="F950" s="286"/>
      <c r="G950" s="390"/>
      <c r="H950" s="390"/>
      <c r="I950" s="286"/>
      <c r="J950" s="286"/>
      <c r="K950" s="390"/>
      <c r="L950" s="390"/>
      <c r="M950" s="286"/>
      <c r="N950" s="286"/>
      <c r="O950" s="390"/>
      <c r="P950" s="65"/>
      <c r="Q950" s="287"/>
      <c r="R950" s="287"/>
      <c r="S950" s="285"/>
      <c r="T950" s="65"/>
      <c r="U950" s="285"/>
      <c r="V950" s="287"/>
      <c r="W950" s="285"/>
      <c r="X950" s="287"/>
      <c r="Y950" s="285"/>
      <c r="Z950" s="287"/>
      <c r="AA950" s="285"/>
      <c r="AB950" s="287"/>
      <c r="AC950" s="285"/>
      <c r="AD950" s="287"/>
      <c r="AE950" s="65"/>
    </row>
    <row r="951">
      <c r="A951" s="286"/>
      <c r="B951" s="286"/>
      <c r="C951" s="390"/>
      <c r="D951" s="390"/>
      <c r="E951" s="286"/>
      <c r="F951" s="286"/>
      <c r="G951" s="390"/>
      <c r="H951" s="390"/>
      <c r="I951" s="286"/>
      <c r="J951" s="286"/>
      <c r="K951" s="390"/>
      <c r="L951" s="390"/>
      <c r="M951" s="286"/>
      <c r="N951" s="286"/>
      <c r="O951" s="390"/>
      <c r="P951" s="65"/>
      <c r="Q951" s="287"/>
      <c r="R951" s="287"/>
      <c r="S951" s="285"/>
      <c r="T951" s="65"/>
      <c r="U951" s="285"/>
      <c r="V951" s="287"/>
      <c r="W951" s="285"/>
      <c r="X951" s="287"/>
      <c r="Y951" s="285"/>
      <c r="Z951" s="287"/>
      <c r="AA951" s="285"/>
      <c r="AB951" s="287"/>
      <c r="AC951" s="285"/>
      <c r="AD951" s="287"/>
      <c r="AE951" s="65"/>
    </row>
    <row r="952">
      <c r="A952" s="286"/>
      <c r="B952" s="286"/>
      <c r="C952" s="390"/>
      <c r="D952" s="390"/>
      <c r="E952" s="286"/>
      <c r="F952" s="286"/>
      <c r="G952" s="390"/>
      <c r="H952" s="390"/>
      <c r="I952" s="286"/>
      <c r="J952" s="286"/>
      <c r="K952" s="390"/>
      <c r="L952" s="390"/>
      <c r="M952" s="286"/>
      <c r="N952" s="286"/>
      <c r="O952" s="390"/>
      <c r="P952" s="65"/>
      <c r="Q952" s="287"/>
      <c r="R952" s="287"/>
      <c r="S952" s="285"/>
      <c r="T952" s="65"/>
      <c r="U952" s="285"/>
      <c r="V952" s="287"/>
      <c r="W952" s="285"/>
      <c r="X952" s="287"/>
      <c r="Y952" s="285"/>
      <c r="Z952" s="287"/>
      <c r="AA952" s="285"/>
      <c r="AB952" s="287"/>
      <c r="AC952" s="285"/>
      <c r="AD952" s="287"/>
      <c r="AE952" s="65"/>
    </row>
    <row r="953">
      <c r="A953" s="286"/>
      <c r="B953" s="286"/>
      <c r="C953" s="390"/>
      <c r="D953" s="390"/>
      <c r="E953" s="286"/>
      <c r="F953" s="286"/>
      <c r="G953" s="390"/>
      <c r="H953" s="390"/>
      <c r="I953" s="286"/>
      <c r="J953" s="286"/>
      <c r="K953" s="390"/>
      <c r="L953" s="390"/>
      <c r="M953" s="286"/>
      <c r="N953" s="286"/>
      <c r="O953" s="390"/>
      <c r="P953" s="65"/>
      <c r="Q953" s="287"/>
      <c r="R953" s="287"/>
      <c r="S953" s="285"/>
      <c r="T953" s="65"/>
      <c r="U953" s="285"/>
      <c r="V953" s="287"/>
      <c r="W953" s="285"/>
      <c r="X953" s="287"/>
      <c r="Y953" s="285"/>
      <c r="Z953" s="287"/>
      <c r="AA953" s="285"/>
      <c r="AB953" s="287"/>
      <c r="AC953" s="285"/>
      <c r="AD953" s="287"/>
      <c r="AE953" s="65"/>
    </row>
    <row r="954">
      <c r="A954" s="286"/>
      <c r="B954" s="286"/>
      <c r="C954" s="390"/>
      <c r="D954" s="390"/>
      <c r="E954" s="286"/>
      <c r="F954" s="286"/>
      <c r="G954" s="390"/>
      <c r="H954" s="390"/>
      <c r="I954" s="286"/>
      <c r="J954" s="286"/>
      <c r="K954" s="390"/>
      <c r="L954" s="390"/>
      <c r="M954" s="286"/>
      <c r="N954" s="286"/>
      <c r="O954" s="390"/>
      <c r="P954" s="65"/>
      <c r="Q954" s="287"/>
      <c r="R954" s="287"/>
      <c r="S954" s="285"/>
      <c r="T954" s="65"/>
      <c r="U954" s="285"/>
      <c r="V954" s="287"/>
      <c r="W954" s="285"/>
      <c r="X954" s="287"/>
      <c r="Y954" s="285"/>
      <c r="Z954" s="287"/>
      <c r="AA954" s="285"/>
      <c r="AB954" s="287"/>
      <c r="AC954" s="285"/>
      <c r="AD954" s="287"/>
      <c r="AE954" s="65"/>
    </row>
    <row r="955">
      <c r="A955" s="286"/>
      <c r="B955" s="286"/>
      <c r="C955" s="390"/>
      <c r="D955" s="390"/>
      <c r="E955" s="286"/>
      <c r="F955" s="286"/>
      <c r="G955" s="390"/>
      <c r="H955" s="390"/>
      <c r="I955" s="286"/>
      <c r="J955" s="286"/>
      <c r="K955" s="390"/>
      <c r="L955" s="390"/>
      <c r="M955" s="286"/>
      <c r="N955" s="286"/>
      <c r="O955" s="390"/>
      <c r="P955" s="65"/>
      <c r="Q955" s="287"/>
      <c r="R955" s="287"/>
      <c r="S955" s="285"/>
      <c r="T955" s="65"/>
      <c r="U955" s="285"/>
      <c r="V955" s="287"/>
      <c r="W955" s="285"/>
      <c r="X955" s="287"/>
      <c r="Y955" s="285"/>
      <c r="Z955" s="287"/>
      <c r="AA955" s="285"/>
      <c r="AB955" s="287"/>
      <c r="AC955" s="285"/>
      <c r="AD955" s="287"/>
      <c r="AE955" s="65"/>
    </row>
    <row r="956">
      <c r="A956" s="286"/>
      <c r="B956" s="286"/>
      <c r="C956" s="390"/>
      <c r="D956" s="390"/>
      <c r="E956" s="286"/>
      <c r="F956" s="286"/>
      <c r="G956" s="390"/>
      <c r="H956" s="390"/>
      <c r="I956" s="286"/>
      <c r="J956" s="286"/>
      <c r="K956" s="390"/>
      <c r="L956" s="390"/>
      <c r="M956" s="286"/>
      <c r="N956" s="286"/>
      <c r="O956" s="390"/>
      <c r="P956" s="65"/>
      <c r="Q956" s="287"/>
      <c r="R956" s="287"/>
      <c r="S956" s="285"/>
      <c r="T956" s="65"/>
      <c r="U956" s="285"/>
      <c r="V956" s="287"/>
      <c r="W956" s="285"/>
      <c r="X956" s="287"/>
      <c r="Y956" s="285"/>
      <c r="Z956" s="287"/>
      <c r="AA956" s="285"/>
      <c r="AB956" s="287"/>
      <c r="AC956" s="285"/>
      <c r="AD956" s="287"/>
      <c r="AE956" s="65"/>
    </row>
    <row r="957">
      <c r="A957" s="286"/>
      <c r="B957" s="286"/>
      <c r="C957" s="390"/>
      <c r="D957" s="390"/>
      <c r="E957" s="286"/>
      <c r="F957" s="286"/>
      <c r="G957" s="390"/>
      <c r="H957" s="390"/>
      <c r="I957" s="286"/>
      <c r="J957" s="286"/>
      <c r="K957" s="390"/>
      <c r="L957" s="390"/>
      <c r="M957" s="286"/>
      <c r="N957" s="286"/>
      <c r="O957" s="390"/>
      <c r="P957" s="65"/>
      <c r="Q957" s="287"/>
      <c r="R957" s="287"/>
      <c r="S957" s="285"/>
      <c r="T957" s="65"/>
      <c r="U957" s="285"/>
      <c r="V957" s="287"/>
      <c r="W957" s="285"/>
      <c r="X957" s="287"/>
      <c r="Y957" s="285"/>
      <c r="Z957" s="287"/>
      <c r="AA957" s="285"/>
      <c r="AB957" s="287"/>
      <c r="AC957" s="285"/>
      <c r="AD957" s="287"/>
      <c r="AE957" s="65"/>
    </row>
    <row r="958">
      <c r="A958" s="286"/>
      <c r="B958" s="286"/>
      <c r="C958" s="390"/>
      <c r="D958" s="390"/>
      <c r="E958" s="286"/>
      <c r="F958" s="286"/>
      <c r="G958" s="390"/>
      <c r="H958" s="390"/>
      <c r="I958" s="286"/>
      <c r="J958" s="286"/>
      <c r="K958" s="390"/>
      <c r="L958" s="390"/>
      <c r="M958" s="286"/>
      <c r="N958" s="286"/>
      <c r="O958" s="390"/>
      <c r="P958" s="65"/>
      <c r="Q958" s="287"/>
      <c r="R958" s="287"/>
      <c r="S958" s="285"/>
      <c r="T958" s="65"/>
      <c r="U958" s="285"/>
      <c r="V958" s="287"/>
      <c r="W958" s="285"/>
      <c r="X958" s="287"/>
      <c r="Y958" s="285"/>
      <c r="Z958" s="287"/>
      <c r="AA958" s="285"/>
      <c r="AB958" s="287"/>
      <c r="AC958" s="285"/>
      <c r="AD958" s="287"/>
      <c r="AE958" s="65"/>
    </row>
    <row r="959">
      <c r="A959" s="286"/>
      <c r="B959" s="286"/>
      <c r="C959" s="390"/>
      <c r="D959" s="390"/>
      <c r="E959" s="286"/>
      <c r="F959" s="286"/>
      <c r="G959" s="390"/>
      <c r="H959" s="390"/>
      <c r="I959" s="286"/>
      <c r="J959" s="286"/>
      <c r="K959" s="390"/>
      <c r="L959" s="390"/>
      <c r="M959" s="286"/>
      <c r="N959" s="286"/>
      <c r="O959" s="390"/>
      <c r="P959" s="65"/>
      <c r="Q959" s="287"/>
      <c r="R959" s="287"/>
      <c r="S959" s="285"/>
      <c r="T959" s="65"/>
      <c r="U959" s="285"/>
      <c r="V959" s="287"/>
      <c r="W959" s="285"/>
      <c r="X959" s="287"/>
      <c r="Y959" s="285"/>
      <c r="Z959" s="287"/>
      <c r="AA959" s="285"/>
      <c r="AB959" s="287"/>
      <c r="AC959" s="285"/>
      <c r="AD959" s="287"/>
      <c r="AE959" s="65"/>
    </row>
    <row r="960">
      <c r="A960" s="286"/>
      <c r="B960" s="286"/>
      <c r="C960" s="390"/>
      <c r="D960" s="390"/>
      <c r="E960" s="286"/>
      <c r="F960" s="286"/>
      <c r="G960" s="390"/>
      <c r="H960" s="390"/>
      <c r="I960" s="286"/>
      <c r="J960" s="286"/>
      <c r="K960" s="390"/>
      <c r="L960" s="390"/>
      <c r="M960" s="286"/>
      <c r="N960" s="286"/>
      <c r="O960" s="390"/>
      <c r="P960" s="65"/>
      <c r="Q960" s="287"/>
      <c r="R960" s="287"/>
      <c r="S960" s="285"/>
      <c r="T960" s="65"/>
      <c r="U960" s="285"/>
      <c r="V960" s="287"/>
      <c r="W960" s="285"/>
      <c r="X960" s="287"/>
      <c r="Y960" s="285"/>
      <c r="Z960" s="287"/>
      <c r="AA960" s="285"/>
      <c r="AB960" s="287"/>
      <c r="AC960" s="285"/>
      <c r="AD960" s="287"/>
      <c r="AE960" s="65"/>
    </row>
    <row r="961">
      <c r="A961" s="286"/>
      <c r="B961" s="286"/>
      <c r="C961" s="390"/>
      <c r="D961" s="390"/>
      <c r="E961" s="286"/>
      <c r="F961" s="286"/>
      <c r="G961" s="390"/>
      <c r="H961" s="390"/>
      <c r="I961" s="286"/>
      <c r="J961" s="286"/>
      <c r="K961" s="390"/>
      <c r="L961" s="390"/>
      <c r="M961" s="286"/>
      <c r="N961" s="286"/>
      <c r="O961" s="390"/>
      <c r="P961" s="65"/>
      <c r="Q961" s="287"/>
      <c r="R961" s="287"/>
      <c r="S961" s="285"/>
      <c r="T961" s="65"/>
      <c r="U961" s="285"/>
      <c r="V961" s="287"/>
      <c r="W961" s="285"/>
      <c r="X961" s="287"/>
      <c r="Y961" s="285"/>
      <c r="Z961" s="287"/>
      <c r="AA961" s="285"/>
      <c r="AB961" s="287"/>
      <c r="AC961" s="285"/>
      <c r="AD961" s="287"/>
      <c r="AE961" s="65"/>
    </row>
    <row r="962">
      <c r="A962" s="286"/>
      <c r="B962" s="286"/>
      <c r="C962" s="390"/>
      <c r="D962" s="390"/>
      <c r="E962" s="286"/>
      <c r="F962" s="286"/>
      <c r="G962" s="390"/>
      <c r="H962" s="390"/>
      <c r="I962" s="286"/>
      <c r="J962" s="286"/>
      <c r="K962" s="390"/>
      <c r="L962" s="390"/>
      <c r="M962" s="286"/>
      <c r="N962" s="286"/>
      <c r="O962" s="390"/>
      <c r="P962" s="65"/>
      <c r="Q962" s="287"/>
      <c r="R962" s="287"/>
      <c r="S962" s="285"/>
      <c r="T962" s="65"/>
      <c r="U962" s="285"/>
      <c r="V962" s="287"/>
      <c r="W962" s="285"/>
      <c r="X962" s="287"/>
      <c r="Y962" s="285"/>
      <c r="Z962" s="287"/>
      <c r="AA962" s="285"/>
      <c r="AB962" s="287"/>
      <c r="AC962" s="285"/>
      <c r="AD962" s="287"/>
      <c r="AE962" s="65"/>
    </row>
    <row r="963">
      <c r="A963" s="286"/>
      <c r="B963" s="286"/>
      <c r="C963" s="390"/>
      <c r="D963" s="390"/>
      <c r="E963" s="286"/>
      <c r="F963" s="286"/>
      <c r="G963" s="390"/>
      <c r="H963" s="390"/>
      <c r="I963" s="286"/>
      <c r="J963" s="286"/>
      <c r="K963" s="390"/>
      <c r="L963" s="390"/>
      <c r="M963" s="286"/>
      <c r="N963" s="286"/>
      <c r="O963" s="390"/>
      <c r="P963" s="65"/>
      <c r="Q963" s="287"/>
      <c r="R963" s="287"/>
      <c r="S963" s="285"/>
      <c r="T963" s="65"/>
      <c r="U963" s="285"/>
      <c r="V963" s="287"/>
      <c r="W963" s="285"/>
      <c r="X963" s="287"/>
      <c r="Y963" s="285"/>
      <c r="Z963" s="287"/>
      <c r="AA963" s="285"/>
      <c r="AB963" s="287"/>
      <c r="AC963" s="285"/>
      <c r="AD963" s="287"/>
      <c r="AE963" s="65"/>
    </row>
    <row r="964">
      <c r="A964" s="286"/>
      <c r="B964" s="286"/>
      <c r="C964" s="390"/>
      <c r="D964" s="390"/>
      <c r="E964" s="286"/>
      <c r="F964" s="286"/>
      <c r="G964" s="390"/>
      <c r="H964" s="390"/>
      <c r="I964" s="286"/>
      <c r="J964" s="286"/>
      <c r="K964" s="390"/>
      <c r="L964" s="390"/>
      <c r="M964" s="286"/>
      <c r="N964" s="286"/>
      <c r="O964" s="390"/>
      <c r="P964" s="65"/>
      <c r="Q964" s="287"/>
      <c r="R964" s="287"/>
      <c r="S964" s="285"/>
      <c r="T964" s="65"/>
      <c r="U964" s="285"/>
      <c r="V964" s="287"/>
      <c r="W964" s="285"/>
      <c r="X964" s="287"/>
      <c r="Y964" s="285"/>
      <c r="Z964" s="287"/>
      <c r="AA964" s="285"/>
      <c r="AB964" s="287"/>
      <c r="AC964" s="285"/>
      <c r="AD964" s="287"/>
      <c r="AE964" s="65"/>
    </row>
    <row r="965">
      <c r="A965" s="286"/>
      <c r="B965" s="286"/>
      <c r="C965" s="390"/>
      <c r="D965" s="390"/>
      <c r="E965" s="286"/>
      <c r="F965" s="286"/>
      <c r="G965" s="390"/>
      <c r="H965" s="390"/>
      <c r="I965" s="286"/>
      <c r="J965" s="286"/>
      <c r="K965" s="390"/>
      <c r="L965" s="390"/>
      <c r="M965" s="286"/>
      <c r="N965" s="286"/>
      <c r="O965" s="390"/>
      <c r="P965" s="65"/>
      <c r="Q965" s="287"/>
      <c r="R965" s="287"/>
      <c r="S965" s="285"/>
      <c r="T965" s="65"/>
      <c r="U965" s="285"/>
      <c r="V965" s="287"/>
      <c r="W965" s="285"/>
      <c r="X965" s="287"/>
      <c r="Y965" s="285"/>
      <c r="Z965" s="287"/>
      <c r="AA965" s="285"/>
      <c r="AB965" s="287"/>
      <c r="AC965" s="285"/>
      <c r="AD965" s="287"/>
      <c r="AE965" s="65"/>
    </row>
    <row r="966">
      <c r="A966" s="286"/>
      <c r="B966" s="286"/>
      <c r="C966" s="390"/>
      <c r="D966" s="390"/>
      <c r="E966" s="286"/>
      <c r="F966" s="286"/>
      <c r="G966" s="390"/>
      <c r="H966" s="390"/>
      <c r="I966" s="286"/>
      <c r="J966" s="286"/>
      <c r="K966" s="390"/>
      <c r="L966" s="390"/>
      <c r="M966" s="286"/>
      <c r="N966" s="286"/>
      <c r="O966" s="390"/>
      <c r="P966" s="65"/>
      <c r="Q966" s="287"/>
      <c r="R966" s="287"/>
      <c r="S966" s="285"/>
      <c r="T966" s="65"/>
      <c r="U966" s="285"/>
      <c r="V966" s="287"/>
      <c r="W966" s="285"/>
      <c r="X966" s="287"/>
      <c r="Y966" s="285"/>
      <c r="Z966" s="287"/>
      <c r="AA966" s="285"/>
      <c r="AB966" s="287"/>
      <c r="AC966" s="285"/>
      <c r="AD966" s="287"/>
      <c r="AE966" s="65"/>
    </row>
    <row r="967">
      <c r="A967" s="286"/>
      <c r="B967" s="286"/>
      <c r="C967" s="390"/>
      <c r="D967" s="390"/>
      <c r="E967" s="286"/>
      <c r="F967" s="286"/>
      <c r="G967" s="390"/>
      <c r="H967" s="390"/>
      <c r="I967" s="286"/>
      <c r="J967" s="286"/>
      <c r="K967" s="390"/>
      <c r="L967" s="390"/>
      <c r="M967" s="286"/>
      <c r="N967" s="286"/>
      <c r="O967" s="390"/>
      <c r="P967" s="65"/>
      <c r="Q967" s="287"/>
      <c r="R967" s="287"/>
      <c r="S967" s="285"/>
      <c r="T967" s="65"/>
      <c r="U967" s="285"/>
      <c r="V967" s="287"/>
      <c r="W967" s="285"/>
      <c r="X967" s="287"/>
      <c r="Y967" s="285"/>
      <c r="Z967" s="287"/>
      <c r="AA967" s="285"/>
      <c r="AB967" s="287"/>
      <c r="AC967" s="285"/>
      <c r="AD967" s="287"/>
      <c r="AE967" s="65"/>
    </row>
    <row r="968">
      <c r="A968" s="286"/>
      <c r="B968" s="286"/>
      <c r="C968" s="390"/>
      <c r="D968" s="390"/>
      <c r="E968" s="286"/>
      <c r="F968" s="286"/>
      <c r="G968" s="390"/>
      <c r="H968" s="390"/>
      <c r="I968" s="286"/>
      <c r="J968" s="286"/>
      <c r="K968" s="390"/>
      <c r="L968" s="390"/>
      <c r="M968" s="286"/>
      <c r="N968" s="286"/>
      <c r="O968" s="390"/>
      <c r="P968" s="65"/>
      <c r="Q968" s="287"/>
      <c r="R968" s="287"/>
      <c r="S968" s="285"/>
      <c r="T968" s="65"/>
      <c r="U968" s="285"/>
      <c r="V968" s="287"/>
      <c r="W968" s="285"/>
      <c r="X968" s="287"/>
      <c r="Y968" s="285"/>
      <c r="Z968" s="287"/>
      <c r="AA968" s="285"/>
      <c r="AB968" s="287"/>
      <c r="AC968" s="285"/>
      <c r="AD968" s="287"/>
      <c r="AE968" s="65"/>
    </row>
    <row r="969">
      <c r="A969" s="286"/>
      <c r="B969" s="286"/>
      <c r="C969" s="390"/>
      <c r="D969" s="390"/>
      <c r="E969" s="286"/>
      <c r="F969" s="286"/>
      <c r="G969" s="390"/>
      <c r="H969" s="390"/>
      <c r="I969" s="286"/>
      <c r="J969" s="286"/>
      <c r="K969" s="390"/>
      <c r="L969" s="390"/>
      <c r="M969" s="286"/>
      <c r="N969" s="286"/>
      <c r="O969" s="390"/>
      <c r="P969" s="65"/>
      <c r="Q969" s="287"/>
      <c r="R969" s="287"/>
      <c r="S969" s="285"/>
      <c r="T969" s="65"/>
      <c r="U969" s="285"/>
      <c r="V969" s="287"/>
      <c r="W969" s="285"/>
      <c r="X969" s="287"/>
      <c r="Y969" s="285"/>
      <c r="Z969" s="287"/>
      <c r="AA969" s="285"/>
      <c r="AB969" s="287"/>
      <c r="AC969" s="285"/>
      <c r="AD969" s="287"/>
      <c r="AE969" s="65"/>
    </row>
    <row r="970">
      <c r="A970" s="286"/>
      <c r="B970" s="286"/>
      <c r="C970" s="390"/>
      <c r="D970" s="390"/>
      <c r="E970" s="286"/>
      <c r="F970" s="286"/>
      <c r="G970" s="390"/>
      <c r="H970" s="390"/>
      <c r="I970" s="286"/>
      <c r="J970" s="286"/>
      <c r="K970" s="390"/>
      <c r="L970" s="390"/>
      <c r="M970" s="286"/>
      <c r="N970" s="286"/>
      <c r="O970" s="390"/>
      <c r="P970" s="65"/>
      <c r="Q970" s="287"/>
      <c r="R970" s="287"/>
      <c r="S970" s="285"/>
      <c r="T970" s="65"/>
      <c r="U970" s="285"/>
      <c r="V970" s="287"/>
      <c r="W970" s="285"/>
      <c r="X970" s="287"/>
      <c r="Y970" s="285"/>
      <c r="Z970" s="287"/>
      <c r="AA970" s="285"/>
      <c r="AB970" s="287"/>
      <c r="AC970" s="285"/>
      <c r="AD970" s="287"/>
      <c r="AE970" s="65"/>
    </row>
    <row r="971">
      <c r="A971" s="286"/>
      <c r="B971" s="286"/>
      <c r="C971" s="390"/>
      <c r="D971" s="390"/>
      <c r="E971" s="286"/>
      <c r="F971" s="286"/>
      <c r="G971" s="390"/>
      <c r="H971" s="390"/>
      <c r="I971" s="286"/>
      <c r="J971" s="286"/>
      <c r="K971" s="390"/>
      <c r="L971" s="390"/>
      <c r="M971" s="286"/>
      <c r="N971" s="286"/>
      <c r="O971" s="390"/>
      <c r="P971" s="65"/>
      <c r="Q971" s="287"/>
      <c r="R971" s="287"/>
      <c r="S971" s="285"/>
      <c r="T971" s="65"/>
      <c r="U971" s="285"/>
      <c r="V971" s="287"/>
      <c r="W971" s="285"/>
      <c r="X971" s="287"/>
      <c r="Y971" s="285"/>
      <c r="Z971" s="287"/>
      <c r="AA971" s="285"/>
      <c r="AB971" s="287"/>
      <c r="AC971" s="285"/>
      <c r="AD971" s="287"/>
      <c r="AE971" s="65"/>
    </row>
    <row r="972">
      <c r="A972" s="286"/>
      <c r="B972" s="286"/>
      <c r="C972" s="390"/>
      <c r="D972" s="390"/>
      <c r="E972" s="286"/>
      <c r="F972" s="286"/>
      <c r="G972" s="390"/>
      <c r="H972" s="390"/>
      <c r="I972" s="286"/>
      <c r="J972" s="286"/>
      <c r="K972" s="390"/>
      <c r="L972" s="390"/>
      <c r="M972" s="286"/>
      <c r="N972" s="286"/>
      <c r="O972" s="390"/>
      <c r="P972" s="65"/>
      <c r="Q972" s="287"/>
      <c r="R972" s="287"/>
      <c r="S972" s="285"/>
      <c r="T972" s="65"/>
      <c r="U972" s="285"/>
      <c r="V972" s="287"/>
      <c r="W972" s="285"/>
      <c r="X972" s="287"/>
      <c r="Y972" s="285"/>
      <c r="Z972" s="287"/>
      <c r="AA972" s="285"/>
      <c r="AB972" s="287"/>
      <c r="AC972" s="285"/>
      <c r="AD972" s="287"/>
      <c r="AE972" s="65"/>
    </row>
    <row r="973">
      <c r="A973" s="286"/>
      <c r="B973" s="286"/>
      <c r="C973" s="390"/>
      <c r="D973" s="390"/>
      <c r="E973" s="286"/>
      <c r="F973" s="286"/>
      <c r="G973" s="390"/>
      <c r="H973" s="390"/>
      <c r="I973" s="286"/>
      <c r="J973" s="286"/>
      <c r="K973" s="390"/>
      <c r="L973" s="390"/>
      <c r="M973" s="286"/>
      <c r="N973" s="286"/>
      <c r="O973" s="390"/>
      <c r="P973" s="65"/>
      <c r="Q973" s="287"/>
      <c r="R973" s="287"/>
      <c r="S973" s="285"/>
      <c r="T973" s="65"/>
      <c r="U973" s="285"/>
      <c r="V973" s="287"/>
      <c r="W973" s="285"/>
      <c r="X973" s="287"/>
      <c r="Y973" s="285"/>
      <c r="Z973" s="287"/>
      <c r="AA973" s="285"/>
      <c r="AB973" s="287"/>
      <c r="AC973" s="285"/>
      <c r="AD973" s="287"/>
      <c r="AE973" s="65"/>
    </row>
    <row r="974">
      <c r="A974" s="286"/>
      <c r="B974" s="286"/>
      <c r="C974" s="390"/>
      <c r="D974" s="390"/>
      <c r="E974" s="286"/>
      <c r="F974" s="286"/>
      <c r="G974" s="390"/>
      <c r="H974" s="390"/>
      <c r="I974" s="286"/>
      <c r="J974" s="286"/>
      <c r="K974" s="390"/>
      <c r="L974" s="390"/>
      <c r="M974" s="286"/>
      <c r="N974" s="286"/>
      <c r="O974" s="390"/>
      <c r="P974" s="65"/>
      <c r="Q974" s="287"/>
      <c r="R974" s="287"/>
      <c r="S974" s="285"/>
      <c r="T974" s="65"/>
      <c r="U974" s="285"/>
      <c r="V974" s="287"/>
      <c r="W974" s="285"/>
      <c r="X974" s="287"/>
      <c r="Y974" s="285"/>
      <c r="Z974" s="287"/>
      <c r="AA974" s="285"/>
      <c r="AB974" s="287"/>
      <c r="AC974" s="285"/>
      <c r="AD974" s="287"/>
      <c r="AE974" s="65"/>
    </row>
    <row r="975">
      <c r="A975" s="286"/>
      <c r="B975" s="286"/>
      <c r="C975" s="390"/>
      <c r="D975" s="390"/>
      <c r="E975" s="286"/>
      <c r="F975" s="286"/>
      <c r="G975" s="390"/>
      <c r="H975" s="390"/>
      <c r="I975" s="286"/>
      <c r="J975" s="286"/>
      <c r="K975" s="390"/>
      <c r="L975" s="390"/>
      <c r="M975" s="286"/>
      <c r="N975" s="286"/>
      <c r="O975" s="390"/>
      <c r="P975" s="65"/>
      <c r="Q975" s="287"/>
      <c r="R975" s="287"/>
      <c r="S975" s="285"/>
      <c r="T975" s="65"/>
      <c r="U975" s="285"/>
      <c r="V975" s="287"/>
      <c r="W975" s="285"/>
      <c r="X975" s="287"/>
      <c r="Y975" s="285"/>
      <c r="Z975" s="287"/>
      <c r="AA975" s="285"/>
      <c r="AB975" s="287"/>
      <c r="AC975" s="285"/>
      <c r="AD975" s="287"/>
      <c r="AE975" s="65"/>
    </row>
    <row r="976">
      <c r="A976" s="286"/>
      <c r="B976" s="286"/>
      <c r="C976" s="390"/>
      <c r="D976" s="390"/>
      <c r="E976" s="286"/>
      <c r="F976" s="286"/>
      <c r="G976" s="390"/>
      <c r="H976" s="390"/>
      <c r="I976" s="286"/>
      <c r="J976" s="286"/>
      <c r="K976" s="390"/>
      <c r="L976" s="390"/>
      <c r="M976" s="286"/>
      <c r="N976" s="286"/>
      <c r="O976" s="390"/>
      <c r="P976" s="65"/>
      <c r="Q976" s="287"/>
      <c r="R976" s="287"/>
      <c r="S976" s="285"/>
      <c r="T976" s="65"/>
      <c r="U976" s="285"/>
      <c r="V976" s="287"/>
      <c r="W976" s="285"/>
      <c r="X976" s="287"/>
      <c r="Y976" s="285"/>
      <c r="Z976" s="287"/>
      <c r="AA976" s="285"/>
      <c r="AB976" s="287"/>
      <c r="AC976" s="285"/>
      <c r="AD976" s="287"/>
      <c r="AE976" s="65"/>
    </row>
    <row r="977">
      <c r="A977" s="286"/>
      <c r="B977" s="286"/>
      <c r="C977" s="390"/>
      <c r="D977" s="390"/>
      <c r="E977" s="286"/>
      <c r="F977" s="286"/>
      <c r="G977" s="390"/>
      <c r="H977" s="390"/>
      <c r="I977" s="286"/>
      <c r="J977" s="286"/>
      <c r="K977" s="390"/>
      <c r="L977" s="390"/>
      <c r="M977" s="286"/>
      <c r="N977" s="286"/>
      <c r="O977" s="390"/>
      <c r="P977" s="65"/>
      <c r="Q977" s="287"/>
      <c r="R977" s="287"/>
      <c r="S977" s="285"/>
      <c r="T977" s="65"/>
      <c r="U977" s="285"/>
      <c r="V977" s="287"/>
      <c r="W977" s="285"/>
      <c r="X977" s="287"/>
      <c r="Y977" s="285"/>
      <c r="Z977" s="287"/>
      <c r="AA977" s="285"/>
      <c r="AB977" s="287"/>
      <c r="AC977" s="285"/>
      <c r="AD977" s="287"/>
      <c r="AE977" s="65"/>
    </row>
    <row r="978">
      <c r="A978" s="286"/>
      <c r="B978" s="286"/>
      <c r="C978" s="390"/>
      <c r="D978" s="390"/>
      <c r="E978" s="286"/>
      <c r="F978" s="286"/>
      <c r="G978" s="390"/>
      <c r="H978" s="390"/>
      <c r="I978" s="286"/>
      <c r="J978" s="286"/>
      <c r="K978" s="390"/>
      <c r="L978" s="390"/>
      <c r="M978" s="286"/>
      <c r="N978" s="286"/>
      <c r="O978" s="390"/>
      <c r="P978" s="65"/>
      <c r="Q978" s="287"/>
      <c r="R978" s="287"/>
      <c r="S978" s="285"/>
      <c r="T978" s="65"/>
      <c r="U978" s="285"/>
      <c r="V978" s="287"/>
      <c r="W978" s="285"/>
      <c r="X978" s="287"/>
      <c r="Y978" s="285"/>
      <c r="Z978" s="287"/>
      <c r="AA978" s="285"/>
      <c r="AB978" s="287"/>
      <c r="AC978" s="285"/>
      <c r="AD978" s="287"/>
      <c r="AE978" s="65"/>
    </row>
    <row r="979">
      <c r="A979" s="286"/>
      <c r="B979" s="286"/>
      <c r="C979" s="390"/>
      <c r="D979" s="390"/>
      <c r="E979" s="286"/>
      <c r="F979" s="286"/>
      <c r="G979" s="390"/>
      <c r="H979" s="390"/>
      <c r="I979" s="286"/>
      <c r="J979" s="286"/>
      <c r="K979" s="390"/>
      <c r="L979" s="390"/>
      <c r="M979" s="286"/>
      <c r="N979" s="286"/>
      <c r="O979" s="390"/>
      <c r="P979" s="65"/>
      <c r="Q979" s="287"/>
      <c r="R979" s="287"/>
      <c r="S979" s="285"/>
      <c r="T979" s="65"/>
      <c r="U979" s="285"/>
      <c r="V979" s="287"/>
      <c r="W979" s="285"/>
      <c r="X979" s="287"/>
      <c r="Y979" s="285"/>
      <c r="Z979" s="287"/>
      <c r="AA979" s="285"/>
      <c r="AB979" s="287"/>
      <c r="AC979" s="285"/>
      <c r="AD979" s="287"/>
      <c r="AE979" s="65"/>
    </row>
    <row r="980">
      <c r="A980" s="286"/>
      <c r="B980" s="286"/>
      <c r="C980" s="390"/>
      <c r="D980" s="390"/>
      <c r="E980" s="286"/>
      <c r="F980" s="286"/>
      <c r="G980" s="390"/>
      <c r="H980" s="390"/>
      <c r="I980" s="286"/>
      <c r="J980" s="286"/>
      <c r="K980" s="390"/>
      <c r="L980" s="390"/>
      <c r="M980" s="286"/>
      <c r="N980" s="286"/>
      <c r="O980" s="390"/>
      <c r="P980" s="65"/>
      <c r="Q980" s="287"/>
      <c r="R980" s="287"/>
      <c r="S980" s="285"/>
      <c r="T980" s="65"/>
      <c r="U980" s="285"/>
      <c r="V980" s="287"/>
      <c r="W980" s="285"/>
      <c r="X980" s="287"/>
      <c r="Y980" s="285"/>
      <c r="Z980" s="287"/>
      <c r="AA980" s="285"/>
      <c r="AB980" s="287"/>
      <c r="AC980" s="285"/>
      <c r="AD980" s="287"/>
      <c r="AE980" s="65"/>
    </row>
    <row r="981">
      <c r="A981" s="286"/>
      <c r="B981" s="286"/>
      <c r="C981" s="390"/>
      <c r="D981" s="390"/>
      <c r="E981" s="286"/>
      <c r="F981" s="286"/>
      <c r="G981" s="390"/>
      <c r="H981" s="390"/>
      <c r="I981" s="286"/>
      <c r="J981" s="286"/>
      <c r="K981" s="390"/>
      <c r="L981" s="390"/>
      <c r="M981" s="286"/>
      <c r="N981" s="286"/>
      <c r="O981" s="390"/>
      <c r="P981" s="65"/>
      <c r="Q981" s="287"/>
      <c r="R981" s="287"/>
      <c r="S981" s="285"/>
      <c r="T981" s="65"/>
      <c r="U981" s="285"/>
      <c r="V981" s="287"/>
      <c r="W981" s="285"/>
      <c r="X981" s="287"/>
      <c r="Y981" s="285"/>
      <c r="Z981" s="287"/>
      <c r="AA981" s="285"/>
      <c r="AB981" s="287"/>
      <c r="AC981" s="285"/>
      <c r="AD981" s="287"/>
      <c r="AE981" s="65"/>
    </row>
    <row r="982">
      <c r="A982" s="286"/>
      <c r="B982" s="286"/>
      <c r="C982" s="390"/>
      <c r="D982" s="390"/>
      <c r="E982" s="286"/>
      <c r="F982" s="286"/>
      <c r="G982" s="390"/>
      <c r="H982" s="390"/>
      <c r="I982" s="286"/>
      <c r="J982" s="286"/>
      <c r="K982" s="390"/>
      <c r="L982" s="390"/>
      <c r="M982" s="286"/>
      <c r="N982" s="286"/>
      <c r="O982" s="390"/>
      <c r="P982" s="65"/>
      <c r="Q982" s="287"/>
      <c r="R982" s="287"/>
      <c r="S982" s="285"/>
      <c r="T982" s="65"/>
      <c r="U982" s="285"/>
      <c r="V982" s="287"/>
      <c r="W982" s="285"/>
      <c r="X982" s="287"/>
      <c r="Y982" s="285"/>
      <c r="Z982" s="287"/>
      <c r="AA982" s="285"/>
      <c r="AB982" s="287"/>
      <c r="AC982" s="285"/>
      <c r="AD982" s="287"/>
      <c r="AE982" s="65"/>
    </row>
    <row r="983">
      <c r="A983" s="286"/>
      <c r="B983" s="286"/>
      <c r="C983" s="390"/>
      <c r="D983" s="390"/>
      <c r="E983" s="286"/>
      <c r="F983" s="286"/>
      <c r="G983" s="390"/>
      <c r="H983" s="390"/>
      <c r="I983" s="286"/>
      <c r="J983" s="286"/>
      <c r="K983" s="390"/>
      <c r="L983" s="390"/>
      <c r="M983" s="286"/>
      <c r="N983" s="286"/>
      <c r="O983" s="390"/>
      <c r="P983" s="65"/>
      <c r="Q983" s="287"/>
      <c r="R983" s="287"/>
      <c r="S983" s="285"/>
      <c r="T983" s="65"/>
      <c r="U983" s="285"/>
      <c r="V983" s="287"/>
      <c r="W983" s="285"/>
      <c r="X983" s="287"/>
      <c r="Y983" s="285"/>
      <c r="Z983" s="287"/>
      <c r="AA983" s="285"/>
      <c r="AB983" s="287"/>
      <c r="AC983" s="285"/>
      <c r="AD983" s="287"/>
      <c r="AE983" s="65"/>
    </row>
    <row r="984">
      <c r="A984" s="286"/>
      <c r="B984" s="286"/>
      <c r="C984" s="390"/>
      <c r="D984" s="390"/>
      <c r="E984" s="286"/>
      <c r="F984" s="286"/>
      <c r="G984" s="390"/>
      <c r="H984" s="390"/>
      <c r="I984" s="286"/>
      <c r="J984" s="286"/>
      <c r="K984" s="390"/>
      <c r="L984" s="390"/>
      <c r="M984" s="286"/>
      <c r="N984" s="286"/>
      <c r="O984" s="390"/>
      <c r="P984" s="65"/>
      <c r="Q984" s="287"/>
      <c r="R984" s="287"/>
      <c r="S984" s="285"/>
      <c r="T984" s="65"/>
      <c r="U984" s="285"/>
      <c r="V984" s="287"/>
      <c r="W984" s="285"/>
      <c r="X984" s="287"/>
      <c r="Y984" s="285"/>
      <c r="Z984" s="287"/>
      <c r="AA984" s="285"/>
      <c r="AB984" s="287"/>
      <c r="AC984" s="285"/>
      <c r="AD984" s="287"/>
      <c r="AE984" s="65"/>
    </row>
    <row r="985">
      <c r="A985" s="286"/>
      <c r="B985" s="286"/>
      <c r="C985" s="390"/>
      <c r="D985" s="390"/>
      <c r="E985" s="286"/>
      <c r="F985" s="286"/>
      <c r="G985" s="390"/>
      <c r="H985" s="390"/>
      <c r="I985" s="286"/>
      <c r="J985" s="286"/>
      <c r="K985" s="390"/>
      <c r="L985" s="390"/>
      <c r="M985" s="286"/>
      <c r="N985" s="286"/>
      <c r="O985" s="390"/>
      <c r="P985" s="65"/>
      <c r="Q985" s="287"/>
      <c r="R985" s="287"/>
      <c r="S985" s="285"/>
      <c r="T985" s="65"/>
      <c r="U985" s="285"/>
      <c r="V985" s="287"/>
      <c r="W985" s="285"/>
      <c r="X985" s="287"/>
      <c r="Y985" s="285"/>
      <c r="Z985" s="287"/>
      <c r="AA985" s="285"/>
      <c r="AB985" s="287"/>
      <c r="AC985" s="285"/>
      <c r="AD985" s="287"/>
      <c r="AE985" s="65"/>
    </row>
    <row r="986">
      <c r="A986" s="286"/>
      <c r="B986" s="286"/>
      <c r="C986" s="390"/>
      <c r="D986" s="390"/>
      <c r="E986" s="286"/>
      <c r="F986" s="286"/>
      <c r="G986" s="390"/>
      <c r="H986" s="390"/>
      <c r="I986" s="286"/>
      <c r="J986" s="286"/>
      <c r="K986" s="390"/>
      <c r="L986" s="390"/>
      <c r="M986" s="286"/>
      <c r="N986" s="286"/>
      <c r="O986" s="390"/>
      <c r="P986" s="65"/>
      <c r="Q986" s="287"/>
      <c r="R986" s="287"/>
      <c r="S986" s="285"/>
      <c r="T986" s="65"/>
      <c r="U986" s="285"/>
      <c r="V986" s="287"/>
      <c r="W986" s="285"/>
      <c r="X986" s="287"/>
      <c r="Y986" s="285"/>
      <c r="Z986" s="287"/>
      <c r="AA986" s="285"/>
      <c r="AB986" s="287"/>
      <c r="AC986" s="285"/>
      <c r="AD986" s="287"/>
      <c r="AE986" s="65"/>
    </row>
    <row r="987">
      <c r="A987" s="286"/>
      <c r="B987" s="286"/>
      <c r="C987" s="390"/>
      <c r="D987" s="390"/>
      <c r="E987" s="286"/>
      <c r="F987" s="286"/>
      <c r="G987" s="390"/>
      <c r="H987" s="390"/>
      <c r="I987" s="286"/>
      <c r="J987" s="286"/>
      <c r="K987" s="390"/>
      <c r="L987" s="390"/>
      <c r="M987" s="286"/>
      <c r="N987" s="286"/>
      <c r="O987" s="390"/>
      <c r="P987" s="65"/>
      <c r="Q987" s="287"/>
      <c r="R987" s="287"/>
      <c r="S987" s="285"/>
      <c r="T987" s="65"/>
      <c r="U987" s="285"/>
      <c r="V987" s="287"/>
      <c r="W987" s="285"/>
      <c r="X987" s="287"/>
      <c r="Y987" s="285"/>
      <c r="Z987" s="287"/>
      <c r="AA987" s="285"/>
      <c r="AB987" s="287"/>
      <c r="AC987" s="285"/>
      <c r="AD987" s="287"/>
      <c r="AE987" s="65"/>
    </row>
    <row r="988">
      <c r="A988" s="286"/>
      <c r="B988" s="286"/>
      <c r="C988" s="390"/>
      <c r="D988" s="390"/>
      <c r="E988" s="286"/>
      <c r="F988" s="286"/>
      <c r="G988" s="390"/>
      <c r="H988" s="390"/>
      <c r="I988" s="286"/>
      <c r="J988" s="286"/>
      <c r="K988" s="390"/>
      <c r="L988" s="390"/>
      <c r="M988" s="286"/>
      <c r="N988" s="286"/>
      <c r="O988" s="390"/>
      <c r="P988" s="65"/>
      <c r="Q988" s="287"/>
      <c r="R988" s="287"/>
      <c r="S988" s="285"/>
      <c r="T988" s="65"/>
      <c r="U988" s="285"/>
      <c r="V988" s="287"/>
      <c r="W988" s="285"/>
      <c r="X988" s="287"/>
      <c r="Y988" s="285"/>
      <c r="Z988" s="287"/>
      <c r="AA988" s="285"/>
      <c r="AB988" s="287"/>
      <c r="AC988" s="285"/>
      <c r="AD988" s="287"/>
      <c r="AE988" s="65"/>
    </row>
    <row r="989">
      <c r="A989" s="286"/>
      <c r="B989" s="286"/>
      <c r="C989" s="390"/>
      <c r="D989" s="390"/>
      <c r="E989" s="286"/>
      <c r="F989" s="286"/>
      <c r="G989" s="390"/>
      <c r="H989" s="390"/>
      <c r="I989" s="286"/>
      <c r="J989" s="286"/>
      <c r="K989" s="390"/>
      <c r="L989" s="390"/>
      <c r="M989" s="286"/>
      <c r="N989" s="286"/>
      <c r="O989" s="390"/>
      <c r="P989" s="65"/>
      <c r="Q989" s="287"/>
      <c r="R989" s="287"/>
      <c r="S989" s="285"/>
      <c r="T989" s="65"/>
      <c r="U989" s="285"/>
      <c r="V989" s="287"/>
      <c r="W989" s="285"/>
      <c r="X989" s="287"/>
      <c r="Y989" s="285"/>
      <c r="Z989" s="287"/>
      <c r="AA989" s="285"/>
      <c r="AB989" s="287"/>
      <c r="AC989" s="285"/>
      <c r="AD989" s="287"/>
      <c r="AE989" s="65"/>
    </row>
    <row r="990">
      <c r="A990" s="286"/>
      <c r="B990" s="286"/>
      <c r="C990" s="390"/>
      <c r="D990" s="390"/>
      <c r="E990" s="286"/>
      <c r="F990" s="286"/>
      <c r="G990" s="390"/>
      <c r="H990" s="390"/>
      <c r="I990" s="286"/>
      <c r="J990" s="286"/>
      <c r="K990" s="390"/>
      <c r="L990" s="390"/>
      <c r="M990" s="286"/>
      <c r="N990" s="286"/>
      <c r="O990" s="390"/>
      <c r="P990" s="65"/>
      <c r="Q990" s="287"/>
      <c r="R990" s="287"/>
      <c r="S990" s="285"/>
      <c r="T990" s="65"/>
      <c r="U990" s="285"/>
      <c r="V990" s="287"/>
      <c r="W990" s="285"/>
      <c r="X990" s="287"/>
      <c r="Y990" s="285"/>
      <c r="Z990" s="287"/>
      <c r="AA990" s="285"/>
      <c r="AB990" s="287"/>
      <c r="AC990" s="285"/>
      <c r="AD990" s="287"/>
      <c r="AE990" s="65"/>
    </row>
    <row r="991">
      <c r="A991" s="286"/>
      <c r="B991" s="286"/>
      <c r="C991" s="390"/>
      <c r="D991" s="390"/>
      <c r="E991" s="286"/>
      <c r="F991" s="286"/>
      <c r="G991" s="390"/>
      <c r="H991" s="390"/>
      <c r="I991" s="286"/>
      <c r="J991" s="286"/>
      <c r="K991" s="390"/>
      <c r="L991" s="390"/>
      <c r="M991" s="286"/>
      <c r="N991" s="286"/>
      <c r="O991" s="390"/>
      <c r="P991" s="65"/>
      <c r="Q991" s="287"/>
      <c r="R991" s="287"/>
      <c r="S991" s="285"/>
      <c r="T991" s="65"/>
      <c r="U991" s="285"/>
      <c r="V991" s="287"/>
      <c r="W991" s="285"/>
      <c r="X991" s="287"/>
      <c r="Y991" s="285"/>
      <c r="Z991" s="287"/>
      <c r="AA991" s="285"/>
      <c r="AB991" s="287"/>
      <c r="AC991" s="285"/>
      <c r="AD991" s="287"/>
      <c r="AE991" s="65"/>
    </row>
    <row r="992">
      <c r="A992" s="286"/>
      <c r="B992" s="286"/>
      <c r="C992" s="390"/>
      <c r="D992" s="390"/>
      <c r="E992" s="286"/>
      <c r="F992" s="286"/>
      <c r="G992" s="390"/>
      <c r="H992" s="390"/>
      <c r="I992" s="286"/>
      <c r="J992" s="286"/>
      <c r="K992" s="390"/>
      <c r="L992" s="390"/>
      <c r="M992" s="286"/>
      <c r="N992" s="286"/>
      <c r="O992" s="390"/>
      <c r="P992" s="65"/>
      <c r="Q992" s="287"/>
      <c r="R992" s="287"/>
      <c r="S992" s="285"/>
      <c r="T992" s="65"/>
      <c r="U992" s="285"/>
      <c r="V992" s="287"/>
      <c r="W992" s="285"/>
      <c r="X992" s="287"/>
      <c r="Y992" s="285"/>
      <c r="Z992" s="287"/>
      <c r="AA992" s="285"/>
      <c r="AB992" s="287"/>
      <c r="AC992" s="285"/>
      <c r="AD992" s="287"/>
      <c r="AE992" s="65"/>
    </row>
    <row r="993">
      <c r="A993" s="286"/>
      <c r="B993" s="286"/>
      <c r="C993" s="390"/>
      <c r="D993" s="390"/>
      <c r="E993" s="286"/>
      <c r="F993" s="286"/>
      <c r="G993" s="390"/>
      <c r="H993" s="390"/>
      <c r="I993" s="286"/>
      <c r="J993" s="286"/>
      <c r="K993" s="390"/>
      <c r="L993" s="390"/>
      <c r="M993" s="286"/>
      <c r="N993" s="286"/>
      <c r="O993" s="390"/>
      <c r="P993" s="65"/>
      <c r="Q993" s="287"/>
      <c r="R993" s="287"/>
      <c r="S993" s="285"/>
      <c r="T993" s="65"/>
      <c r="U993" s="285"/>
      <c r="V993" s="287"/>
      <c r="W993" s="285"/>
      <c r="X993" s="287"/>
      <c r="Y993" s="285"/>
      <c r="Z993" s="287"/>
      <c r="AA993" s="285"/>
      <c r="AB993" s="287"/>
      <c r="AC993" s="285"/>
      <c r="AD993" s="287"/>
      <c r="AE993" s="65"/>
    </row>
    <row r="994">
      <c r="A994" s="286"/>
      <c r="B994" s="286"/>
      <c r="C994" s="390"/>
      <c r="D994" s="390"/>
      <c r="E994" s="286"/>
      <c r="F994" s="286"/>
      <c r="G994" s="390"/>
      <c r="H994" s="390"/>
      <c r="I994" s="286"/>
      <c r="J994" s="286"/>
      <c r="K994" s="390"/>
      <c r="L994" s="390"/>
      <c r="M994" s="286"/>
      <c r="N994" s="286"/>
      <c r="O994" s="390"/>
      <c r="P994" s="65"/>
      <c r="Q994" s="287"/>
      <c r="R994" s="287"/>
      <c r="S994" s="285"/>
      <c r="T994" s="65"/>
      <c r="U994" s="285"/>
      <c r="V994" s="287"/>
      <c r="W994" s="285"/>
      <c r="X994" s="287"/>
      <c r="Y994" s="285"/>
      <c r="Z994" s="287"/>
      <c r="AA994" s="285"/>
      <c r="AB994" s="287"/>
      <c r="AC994" s="285"/>
      <c r="AD994" s="287"/>
      <c r="AE994" s="65"/>
    </row>
    <row r="995">
      <c r="A995" s="286"/>
      <c r="B995" s="286"/>
      <c r="C995" s="390"/>
      <c r="D995" s="390"/>
      <c r="E995" s="286"/>
      <c r="F995" s="286"/>
      <c r="G995" s="390"/>
      <c r="H995" s="390"/>
      <c r="I995" s="286"/>
      <c r="J995" s="286"/>
      <c r="K995" s="390"/>
      <c r="L995" s="390"/>
      <c r="M995" s="286"/>
      <c r="N995" s="286"/>
      <c r="O995" s="390"/>
      <c r="P995" s="65"/>
      <c r="Q995" s="287"/>
      <c r="R995" s="287"/>
      <c r="S995" s="285"/>
      <c r="T995" s="65"/>
      <c r="U995" s="285"/>
      <c r="V995" s="287"/>
      <c r="W995" s="285"/>
      <c r="X995" s="287"/>
      <c r="Y995" s="285"/>
      <c r="Z995" s="287"/>
      <c r="AA995" s="285"/>
      <c r="AB995" s="287"/>
      <c r="AC995" s="285"/>
      <c r="AD995" s="287"/>
      <c r="AE995" s="65"/>
    </row>
    <row r="996">
      <c r="A996" s="286"/>
      <c r="B996" s="286"/>
      <c r="C996" s="390"/>
      <c r="D996" s="390"/>
      <c r="E996" s="286"/>
      <c r="F996" s="286"/>
      <c r="G996" s="390"/>
      <c r="H996" s="390"/>
      <c r="I996" s="286"/>
      <c r="J996" s="286"/>
      <c r="K996" s="390"/>
      <c r="L996" s="390"/>
      <c r="M996" s="286"/>
      <c r="N996" s="286"/>
      <c r="O996" s="390"/>
      <c r="P996" s="65"/>
      <c r="Q996" s="287"/>
      <c r="R996" s="287"/>
      <c r="S996" s="285"/>
      <c r="T996" s="65"/>
      <c r="U996" s="285"/>
      <c r="V996" s="287"/>
      <c r="W996" s="285"/>
      <c r="X996" s="287"/>
      <c r="Y996" s="285"/>
      <c r="Z996" s="287"/>
      <c r="AA996" s="285"/>
      <c r="AB996" s="287"/>
      <c r="AC996" s="285"/>
      <c r="AD996" s="287"/>
      <c r="AE996" s="65"/>
    </row>
    <row r="997">
      <c r="A997" s="286"/>
      <c r="B997" s="286"/>
      <c r="C997" s="390"/>
      <c r="D997" s="390"/>
      <c r="E997" s="286"/>
      <c r="F997" s="286"/>
      <c r="G997" s="390"/>
      <c r="H997" s="390"/>
      <c r="I997" s="286"/>
      <c r="J997" s="286"/>
      <c r="K997" s="390"/>
      <c r="L997" s="390"/>
      <c r="M997" s="286"/>
      <c r="N997" s="286"/>
      <c r="O997" s="390"/>
      <c r="P997" s="65"/>
      <c r="Q997" s="287"/>
      <c r="R997" s="287"/>
      <c r="S997" s="285"/>
      <c r="T997" s="65"/>
      <c r="U997" s="285"/>
      <c r="V997" s="287"/>
      <c r="W997" s="285"/>
      <c r="X997" s="287"/>
      <c r="Y997" s="285"/>
      <c r="Z997" s="287"/>
      <c r="AA997" s="285"/>
      <c r="AB997" s="287"/>
      <c r="AC997" s="285"/>
      <c r="AD997" s="287"/>
      <c r="AE997" s="65"/>
    </row>
    <row r="998">
      <c r="A998" s="286"/>
      <c r="B998" s="286"/>
      <c r="C998" s="390"/>
      <c r="D998" s="390"/>
      <c r="E998" s="286"/>
      <c r="F998" s="286"/>
      <c r="G998" s="390"/>
      <c r="H998" s="390"/>
      <c r="I998" s="286"/>
      <c r="J998" s="286"/>
      <c r="K998" s="390"/>
      <c r="L998" s="390"/>
      <c r="M998" s="286"/>
      <c r="N998" s="286"/>
      <c r="O998" s="390"/>
      <c r="P998" s="65"/>
      <c r="Q998" s="287"/>
      <c r="R998" s="287"/>
      <c r="S998" s="285"/>
      <c r="T998" s="65"/>
      <c r="U998" s="285"/>
      <c r="V998" s="287"/>
      <c r="W998" s="285"/>
      <c r="X998" s="287"/>
      <c r="Y998" s="285"/>
      <c r="Z998" s="287"/>
      <c r="AA998" s="285"/>
      <c r="AB998" s="287"/>
      <c r="AC998" s="285"/>
      <c r="AD998" s="287"/>
      <c r="AE998" s="65"/>
    </row>
    <row r="999">
      <c r="A999" s="286"/>
      <c r="B999" s="286"/>
      <c r="C999" s="390"/>
      <c r="D999" s="390"/>
      <c r="E999" s="286"/>
      <c r="F999" s="286"/>
      <c r="G999" s="390"/>
      <c r="H999" s="390"/>
      <c r="I999" s="286"/>
      <c r="J999" s="286"/>
      <c r="K999" s="390"/>
      <c r="L999" s="390"/>
      <c r="M999" s="286"/>
      <c r="N999" s="286"/>
      <c r="O999" s="390"/>
      <c r="P999" s="65"/>
      <c r="Q999" s="287"/>
      <c r="R999" s="287"/>
      <c r="S999" s="285"/>
      <c r="T999" s="65"/>
      <c r="U999" s="285"/>
      <c r="V999" s="287"/>
      <c r="W999" s="285"/>
      <c r="X999" s="287"/>
      <c r="Y999" s="285"/>
      <c r="Z999" s="287"/>
      <c r="AA999" s="285"/>
      <c r="AB999" s="287"/>
      <c r="AC999" s="285"/>
      <c r="AD999" s="287"/>
      <c r="AE999" s="65"/>
    </row>
    <row r="1000">
      <c r="A1000" s="286"/>
      <c r="B1000" s="286"/>
      <c r="C1000" s="390"/>
      <c r="D1000" s="390"/>
      <c r="E1000" s="286"/>
      <c r="F1000" s="286"/>
      <c r="G1000" s="390"/>
      <c r="H1000" s="390"/>
      <c r="I1000" s="286"/>
      <c r="J1000" s="286"/>
      <c r="K1000" s="390"/>
      <c r="L1000" s="390"/>
      <c r="M1000" s="286"/>
      <c r="N1000" s="286"/>
      <c r="O1000" s="390"/>
      <c r="P1000" s="65"/>
      <c r="Q1000" s="287"/>
      <c r="R1000" s="287"/>
      <c r="S1000" s="285"/>
      <c r="T1000" s="65"/>
      <c r="U1000" s="285"/>
      <c r="V1000" s="287"/>
      <c r="W1000" s="285"/>
      <c r="X1000" s="287"/>
      <c r="Y1000" s="285"/>
      <c r="Z1000" s="287"/>
      <c r="AA1000" s="285"/>
      <c r="AB1000" s="287"/>
      <c r="AC1000" s="285"/>
      <c r="AD1000" s="287"/>
      <c r="AE1000" s="65"/>
    </row>
    <row r="1001">
      <c r="A1001" s="286"/>
      <c r="B1001" s="286"/>
      <c r="C1001" s="390"/>
      <c r="D1001" s="390"/>
      <c r="E1001" s="286"/>
      <c r="F1001" s="286"/>
      <c r="G1001" s="390"/>
      <c r="H1001" s="390"/>
      <c r="I1001" s="286"/>
      <c r="J1001" s="286"/>
      <c r="K1001" s="390"/>
      <c r="L1001" s="390"/>
      <c r="M1001" s="286"/>
      <c r="N1001" s="286"/>
      <c r="O1001" s="390"/>
      <c r="P1001" s="65"/>
      <c r="Q1001" s="287"/>
      <c r="R1001" s="287"/>
      <c r="S1001" s="285"/>
      <c r="T1001" s="65"/>
      <c r="U1001" s="285"/>
      <c r="V1001" s="287"/>
      <c r="W1001" s="285"/>
      <c r="X1001" s="287"/>
      <c r="Y1001" s="285"/>
      <c r="Z1001" s="287"/>
      <c r="AA1001" s="285"/>
      <c r="AB1001" s="287"/>
      <c r="AC1001" s="285"/>
      <c r="AD1001" s="287"/>
      <c r="AE1001" s="65"/>
    </row>
    <row r="1002">
      <c r="A1002" s="286"/>
      <c r="B1002" s="286"/>
      <c r="C1002" s="390"/>
      <c r="D1002" s="390"/>
      <c r="E1002" s="286"/>
      <c r="F1002" s="286"/>
      <c r="G1002" s="390"/>
      <c r="H1002" s="390"/>
      <c r="I1002" s="286"/>
      <c r="J1002" s="286"/>
      <c r="K1002" s="390"/>
      <c r="L1002" s="390"/>
      <c r="M1002" s="286"/>
      <c r="N1002" s="286"/>
      <c r="O1002" s="390"/>
      <c r="P1002" s="65"/>
      <c r="Q1002" s="287"/>
      <c r="R1002" s="287"/>
      <c r="S1002" s="285"/>
      <c r="T1002" s="65"/>
      <c r="U1002" s="285"/>
      <c r="V1002" s="287"/>
      <c r="W1002" s="285"/>
      <c r="X1002" s="287"/>
      <c r="Y1002" s="285"/>
      <c r="Z1002" s="287"/>
      <c r="AA1002" s="285"/>
      <c r="AB1002" s="287"/>
      <c r="AC1002" s="285"/>
      <c r="AD1002" s="287"/>
      <c r="AE1002" s="65"/>
    </row>
    <row r="1003">
      <c r="A1003" s="286"/>
      <c r="B1003" s="286"/>
      <c r="C1003" s="390"/>
      <c r="D1003" s="390"/>
      <c r="E1003" s="286"/>
      <c r="F1003" s="286"/>
      <c r="G1003" s="390"/>
      <c r="H1003" s="390"/>
      <c r="I1003" s="286"/>
      <c r="J1003" s="286"/>
      <c r="K1003" s="390"/>
      <c r="L1003" s="390"/>
      <c r="M1003" s="286"/>
      <c r="N1003" s="286"/>
      <c r="O1003" s="390"/>
      <c r="P1003" s="65"/>
      <c r="Q1003" s="287"/>
      <c r="R1003" s="287"/>
      <c r="S1003" s="285"/>
      <c r="T1003" s="65"/>
      <c r="U1003" s="285"/>
      <c r="V1003" s="287"/>
      <c r="W1003" s="285"/>
      <c r="X1003" s="287"/>
      <c r="Y1003" s="285"/>
      <c r="Z1003" s="287"/>
      <c r="AA1003" s="285"/>
      <c r="AB1003" s="287"/>
      <c r="AC1003" s="285"/>
      <c r="AD1003" s="287"/>
      <c r="AE1003" s="65"/>
    </row>
    <row r="1004">
      <c r="A1004" s="286"/>
      <c r="B1004" s="286"/>
      <c r="C1004" s="390"/>
      <c r="D1004" s="390"/>
      <c r="E1004" s="286"/>
      <c r="F1004" s="286"/>
      <c r="G1004" s="390"/>
      <c r="H1004" s="390"/>
      <c r="I1004" s="286"/>
      <c r="J1004" s="286"/>
      <c r="K1004" s="390"/>
      <c r="L1004" s="390"/>
      <c r="M1004" s="286"/>
      <c r="N1004" s="286"/>
      <c r="O1004" s="390"/>
      <c r="P1004" s="65"/>
      <c r="Q1004" s="287"/>
      <c r="R1004" s="287"/>
      <c r="S1004" s="285"/>
      <c r="T1004" s="65"/>
      <c r="U1004" s="285"/>
      <c r="V1004" s="287"/>
      <c r="W1004" s="285"/>
      <c r="X1004" s="287"/>
      <c r="Y1004" s="285"/>
      <c r="Z1004" s="287"/>
      <c r="AA1004" s="285"/>
      <c r="AB1004" s="287"/>
      <c r="AC1004" s="285"/>
      <c r="AD1004" s="287"/>
      <c r="AE1004" s="65"/>
    </row>
    <row r="1005">
      <c r="A1005" s="286"/>
      <c r="B1005" s="286"/>
      <c r="C1005" s="390"/>
      <c r="D1005" s="390"/>
      <c r="E1005" s="286"/>
      <c r="F1005" s="286"/>
      <c r="G1005" s="390"/>
      <c r="H1005" s="390"/>
      <c r="I1005" s="286"/>
      <c r="J1005" s="286"/>
      <c r="K1005" s="390"/>
      <c r="L1005" s="390"/>
      <c r="M1005" s="286"/>
      <c r="N1005" s="286"/>
      <c r="O1005" s="390"/>
      <c r="P1005" s="65"/>
      <c r="Q1005" s="287"/>
      <c r="R1005" s="287"/>
      <c r="S1005" s="285"/>
      <c r="T1005" s="65"/>
      <c r="U1005" s="285"/>
      <c r="V1005" s="287"/>
      <c r="W1005" s="285"/>
      <c r="X1005" s="287"/>
      <c r="Y1005" s="285"/>
      <c r="Z1005" s="287"/>
      <c r="AA1005" s="285"/>
      <c r="AB1005" s="287"/>
      <c r="AC1005" s="285"/>
      <c r="AD1005" s="287"/>
      <c r="AE1005" s="65"/>
    </row>
    <row r="1006">
      <c r="A1006" s="286"/>
      <c r="B1006" s="286"/>
      <c r="C1006" s="390"/>
      <c r="D1006" s="390"/>
      <c r="E1006" s="286"/>
      <c r="F1006" s="286"/>
      <c r="G1006" s="390"/>
      <c r="H1006" s="390"/>
      <c r="I1006" s="286"/>
      <c r="J1006" s="286"/>
      <c r="K1006" s="390"/>
      <c r="L1006" s="390"/>
      <c r="M1006" s="286"/>
      <c r="N1006" s="286"/>
      <c r="O1006" s="390"/>
      <c r="P1006" s="65"/>
      <c r="Q1006" s="287"/>
      <c r="R1006" s="287"/>
      <c r="S1006" s="285"/>
      <c r="T1006" s="65"/>
      <c r="U1006" s="285"/>
      <c r="V1006" s="287"/>
      <c r="W1006" s="285"/>
      <c r="X1006" s="287"/>
      <c r="Y1006" s="285"/>
      <c r="Z1006" s="287"/>
      <c r="AA1006" s="285"/>
      <c r="AB1006" s="287"/>
      <c r="AC1006" s="285"/>
      <c r="AD1006" s="287"/>
      <c r="AE1006" s="65"/>
    </row>
    <row r="1007">
      <c r="A1007" s="286"/>
      <c r="B1007" s="286"/>
      <c r="C1007" s="390"/>
      <c r="D1007" s="390"/>
      <c r="E1007" s="286"/>
      <c r="F1007" s="286"/>
      <c r="G1007" s="390"/>
      <c r="H1007" s="390"/>
      <c r="I1007" s="286"/>
      <c r="J1007" s="286"/>
      <c r="K1007" s="390"/>
      <c r="L1007" s="390"/>
      <c r="M1007" s="286"/>
      <c r="N1007" s="286"/>
      <c r="O1007" s="390"/>
      <c r="P1007" s="65"/>
      <c r="Q1007" s="287"/>
      <c r="R1007" s="287"/>
      <c r="S1007" s="285"/>
      <c r="T1007" s="65"/>
      <c r="U1007" s="285"/>
      <c r="V1007" s="287"/>
      <c r="W1007" s="285"/>
      <c r="X1007" s="287"/>
      <c r="Y1007" s="285"/>
      <c r="Z1007" s="287"/>
      <c r="AA1007" s="285"/>
      <c r="AB1007" s="287"/>
      <c r="AC1007" s="285"/>
      <c r="AD1007" s="287"/>
      <c r="AE1007" s="65"/>
    </row>
    <row r="1008">
      <c r="A1008" s="286"/>
      <c r="B1008" s="286"/>
      <c r="C1008" s="390"/>
      <c r="D1008" s="390"/>
      <c r="E1008" s="286"/>
      <c r="F1008" s="286"/>
      <c r="G1008" s="390"/>
      <c r="H1008" s="390"/>
      <c r="I1008" s="286"/>
      <c r="J1008" s="286"/>
      <c r="K1008" s="390"/>
      <c r="L1008" s="390"/>
      <c r="M1008" s="286"/>
      <c r="N1008" s="286"/>
      <c r="O1008" s="390"/>
      <c r="P1008" s="65"/>
      <c r="Q1008" s="287"/>
      <c r="R1008" s="287"/>
      <c r="S1008" s="285"/>
      <c r="T1008" s="65"/>
      <c r="U1008" s="285"/>
      <c r="V1008" s="287"/>
      <c r="W1008" s="285"/>
      <c r="X1008" s="287"/>
      <c r="Y1008" s="285"/>
      <c r="Z1008" s="287"/>
      <c r="AA1008" s="285"/>
      <c r="AB1008" s="287"/>
      <c r="AC1008" s="285"/>
      <c r="AD1008" s="287"/>
      <c r="AE1008" s="65"/>
    </row>
    <row r="1009">
      <c r="A1009" s="286"/>
      <c r="B1009" s="286"/>
      <c r="C1009" s="390"/>
      <c r="D1009" s="390"/>
      <c r="E1009" s="286"/>
      <c r="F1009" s="286"/>
      <c r="G1009" s="390"/>
      <c r="H1009" s="390"/>
      <c r="I1009" s="286"/>
      <c r="J1009" s="286"/>
      <c r="K1009" s="390"/>
      <c r="L1009" s="390"/>
      <c r="M1009" s="286"/>
      <c r="N1009" s="286"/>
      <c r="O1009" s="390"/>
      <c r="P1009" s="65"/>
      <c r="Q1009" s="287"/>
      <c r="R1009" s="287"/>
      <c r="S1009" s="285"/>
      <c r="T1009" s="65"/>
      <c r="U1009" s="285"/>
      <c r="V1009" s="287"/>
      <c r="W1009" s="285"/>
      <c r="X1009" s="287"/>
      <c r="Y1009" s="285"/>
      <c r="Z1009" s="287"/>
      <c r="AA1009" s="285"/>
      <c r="AB1009" s="287"/>
      <c r="AC1009" s="285"/>
      <c r="AD1009" s="287"/>
      <c r="AE1009" s="65"/>
    </row>
    <row r="1010">
      <c r="A1010" s="286"/>
      <c r="B1010" s="286"/>
      <c r="C1010" s="390"/>
      <c r="D1010" s="390"/>
      <c r="E1010" s="286"/>
      <c r="F1010" s="286"/>
      <c r="G1010" s="390"/>
      <c r="H1010" s="390"/>
      <c r="I1010" s="286"/>
      <c r="J1010" s="286"/>
      <c r="K1010" s="390"/>
      <c r="L1010" s="390"/>
      <c r="M1010" s="286"/>
      <c r="N1010" s="286"/>
      <c r="O1010" s="390"/>
      <c r="P1010" s="65"/>
      <c r="Q1010" s="287"/>
      <c r="R1010" s="287"/>
      <c r="S1010" s="285"/>
      <c r="T1010" s="65"/>
      <c r="U1010" s="285"/>
      <c r="V1010" s="287"/>
      <c r="W1010" s="285"/>
      <c r="X1010" s="287"/>
      <c r="Y1010" s="285"/>
      <c r="Z1010" s="287"/>
      <c r="AA1010" s="285"/>
      <c r="AB1010" s="287"/>
      <c r="AC1010" s="285"/>
      <c r="AD1010" s="287"/>
      <c r="AE1010" s="65"/>
    </row>
  </sheetData>
  <mergeCells count="19">
    <mergeCell ref="Y2:Z2"/>
    <mergeCell ref="AA2:AB2"/>
    <mergeCell ref="AC2:AD2"/>
    <mergeCell ref="U42:V42"/>
    <mergeCell ref="W42:X42"/>
    <mergeCell ref="Y42:Z42"/>
    <mergeCell ref="AA42:AB42"/>
    <mergeCell ref="AC42:AD42"/>
    <mergeCell ref="A233:C233"/>
    <mergeCell ref="E233:G233"/>
    <mergeCell ref="I233:K233"/>
    <mergeCell ref="M233:O233"/>
    <mergeCell ref="A1:C1"/>
    <mergeCell ref="E1:G1"/>
    <mergeCell ref="I1:K1"/>
    <mergeCell ref="M1:O1"/>
    <mergeCell ref="Q1:S1"/>
    <mergeCell ref="U2:V2"/>
    <mergeCell ref="W2:X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15.13"/>
    <col customWidth="1" min="3" max="3" width="10.13"/>
    <col customWidth="1" min="6" max="6" width="15.75"/>
  </cols>
  <sheetData>
    <row r="1">
      <c r="A1" s="501" t="s">
        <v>269</v>
      </c>
      <c r="G1" s="65"/>
      <c r="H1" s="65"/>
      <c r="I1" s="65"/>
      <c r="J1" s="65"/>
      <c r="K1" s="65"/>
      <c r="L1" s="65"/>
      <c r="M1" s="65"/>
      <c r="N1" s="65"/>
      <c r="O1" s="65"/>
      <c r="P1" s="65"/>
      <c r="Q1" s="65"/>
      <c r="R1" s="65"/>
      <c r="S1" s="65"/>
      <c r="T1" s="65"/>
      <c r="U1" s="65"/>
      <c r="V1" s="65"/>
      <c r="W1" s="65"/>
      <c r="X1" s="65"/>
    </row>
    <row r="2">
      <c r="A2" s="502" t="str">
        <f>VLOOKUP($A$1,Spells!$A:$I,1,False)</f>
        <v>Dancing Lights</v>
      </c>
      <c r="B2" s="503"/>
      <c r="C2" s="503"/>
      <c r="D2" s="503"/>
      <c r="E2" s="503"/>
      <c r="F2" s="504" t="str">
        <f>"| "&amp;VLOOKUP($A$1,Spells!$A:$I,3,False)&amp;" "</f>
        <v>| 1 AP </v>
      </c>
      <c r="G2" s="65"/>
      <c r="H2" s="65"/>
      <c r="I2" s="65"/>
      <c r="J2" s="65"/>
      <c r="K2" s="65"/>
      <c r="L2" s="65"/>
      <c r="M2" s="65"/>
      <c r="N2" s="65"/>
      <c r="O2" s="65"/>
      <c r="P2" s="65"/>
      <c r="Q2" s="65"/>
      <c r="R2" s="65"/>
      <c r="S2" s="65"/>
      <c r="T2" s="65"/>
      <c r="U2" s="65"/>
      <c r="V2" s="65"/>
      <c r="W2" s="65"/>
      <c r="X2" s="65"/>
      <c r="Y2" s="65"/>
      <c r="Z2" s="65"/>
    </row>
    <row r="3">
      <c r="A3" s="505" t="str">
        <f>"  "&amp;if(VLOOKUP($A$1,Spells!$A:$I,2,False)="Cantrip",VLOOKUP($A$1,Spells!$A:$I,5,False)&amp;" Cantrip",VLOOKUP($A$1,Spells!$A:$I,2,False)&amp;"-level "&amp;VLOOKUP($A$1,Spells!$A:$I,5,False))</f>
        <v>  Evocation Cantrip</v>
      </c>
      <c r="B3" s="506"/>
      <c r="C3" s="506"/>
      <c r="D3" s="506"/>
      <c r="E3" s="506"/>
      <c r="F3" s="507"/>
      <c r="G3" s="65"/>
      <c r="H3" s="145" t="s">
        <v>1284</v>
      </c>
      <c r="I3" s="65"/>
      <c r="J3" s="145" t="s">
        <v>1285</v>
      </c>
      <c r="K3" s="65"/>
      <c r="L3" s="65" t="str">
        <f>IFERROR(__xludf.DUMMYFUNCTION("filter(FLATTEN(H3:H6,J3:J6),FLATTEN(H3:H6,J3:J6)&lt;&gt;"""")"),"Hi")</f>
        <v>Hi</v>
      </c>
      <c r="M3" s="65"/>
      <c r="N3" s="65"/>
      <c r="O3" s="65"/>
      <c r="P3" s="65"/>
      <c r="Q3" s="65"/>
      <c r="R3" s="65"/>
      <c r="S3" s="65"/>
      <c r="T3" s="65"/>
      <c r="U3" s="65"/>
      <c r="V3" s="65"/>
      <c r="W3" s="65"/>
      <c r="X3" s="65"/>
      <c r="Y3" s="65"/>
      <c r="Z3" s="65"/>
    </row>
    <row r="4">
      <c r="A4" s="508"/>
      <c r="B4" s="509" t="str">
        <f>"Duration: "&amp;VLOOKUP($A$1,Spells!$A:$I,4,False)</f>
        <v>Duration: Concentration, up to 1 minute</v>
      </c>
      <c r="F4" s="81"/>
      <c r="G4" s="65"/>
      <c r="H4" s="145" t="s">
        <v>1286</v>
      </c>
      <c r="I4" s="65"/>
      <c r="J4" s="145" t="s">
        <v>1287</v>
      </c>
      <c r="K4" s="65"/>
      <c r="L4" s="65" t="str">
        <f>IFERROR(__xludf.DUMMYFUNCTION("""COMPUTED_VALUE"""),"Okay")</f>
        <v>Okay</v>
      </c>
      <c r="M4" s="65"/>
      <c r="N4" s="65"/>
      <c r="O4" s="65"/>
      <c r="P4" s="65"/>
      <c r="Q4" s="65"/>
      <c r="R4" s="65"/>
      <c r="S4" s="65"/>
      <c r="T4" s="65"/>
      <c r="U4" s="65"/>
      <c r="V4" s="65"/>
      <c r="W4" s="65"/>
      <c r="X4" s="65"/>
      <c r="Y4" s="65"/>
      <c r="Z4" s="65"/>
    </row>
    <row r="5">
      <c r="A5" s="508"/>
      <c r="B5" s="509" t="str">
        <f>"Range: "&amp;VLOOKUP($A$1,Spells!$A:$I,6,False)</f>
        <v>Range: 120 feet</v>
      </c>
      <c r="F5" s="510"/>
      <c r="G5" s="65"/>
      <c r="H5" s="65"/>
      <c r="I5" s="65"/>
      <c r="J5" s="65"/>
      <c r="K5" s="65"/>
      <c r="L5" s="65" t="str">
        <f>IFERROR(__xludf.DUMMYFUNCTION("""COMPUTED_VALUE"""),"yes")</f>
        <v>yes</v>
      </c>
      <c r="M5" s="65"/>
      <c r="N5" s="65"/>
      <c r="O5" s="65"/>
      <c r="P5" s="65"/>
      <c r="Q5" s="65"/>
      <c r="R5" s="65"/>
      <c r="S5" s="65"/>
      <c r="T5" s="65"/>
      <c r="U5" s="65"/>
      <c r="V5" s="65"/>
      <c r="W5" s="65"/>
      <c r="X5" s="65"/>
      <c r="Y5" s="65"/>
      <c r="Z5" s="65"/>
    </row>
    <row r="6">
      <c r="A6" s="508"/>
      <c r="B6" s="511" t="str">
        <f>"Components: "&amp;VLOOKUP($A$1,Spells!$A:$I,7,False)</f>
        <v>Components: V, S, M (a bit of phosphorus or wychwood, or a glowworm)</v>
      </c>
      <c r="C6" s="145"/>
      <c r="D6" s="145"/>
      <c r="E6" s="145"/>
      <c r="F6" s="512"/>
      <c r="G6" s="65"/>
      <c r="H6" s="65"/>
      <c r="I6" s="65"/>
      <c r="J6" s="65"/>
      <c r="K6" s="65"/>
      <c r="L6" s="65" t="str">
        <f>IFERROR(__xludf.DUMMYFUNCTION("""COMPUTED_VALUE"""),"you")</f>
        <v>you</v>
      </c>
      <c r="M6" s="65"/>
      <c r="N6" s="65"/>
      <c r="O6" s="65"/>
      <c r="P6" s="65"/>
      <c r="Q6" s="65"/>
      <c r="R6" s="65"/>
      <c r="S6" s="65"/>
      <c r="T6" s="65"/>
      <c r="U6" s="65"/>
      <c r="V6" s="65"/>
      <c r="W6" s="65"/>
      <c r="X6" s="65"/>
      <c r="Y6" s="65"/>
      <c r="Z6" s="65"/>
    </row>
    <row r="7">
      <c r="A7" s="513" t="str">
        <f>"  "&amp;VLOOKUP($A$1,Spells!$A:$I,8,False)&amp;"
"</f>
        <v>  You create up to four torch-sized lights within range, making them appear as torches, lanterns, or glowing orbs that hover in the air for the duration. You can also combine the four lights into one glowing vaguely humanoid form of Medium size. Whichever form you choose, each light sheds dim light in a 10-foot radius.As a bonus action on your turn, you can move the lights up to 60 feet to a new spot within range. A light must be within 20 feet of another light created by this spell, and a light winks out if it exceeds the spell's range.
</v>
      </c>
      <c r="B7" s="514"/>
      <c r="C7" s="514"/>
      <c r="D7" s="514"/>
      <c r="E7" s="514"/>
      <c r="F7" s="515"/>
      <c r="G7" s="65"/>
      <c r="H7" s="65"/>
      <c r="I7" s="65"/>
      <c r="J7" s="65"/>
      <c r="K7" s="65"/>
      <c r="L7" s="65"/>
      <c r="M7" s="65"/>
      <c r="N7" s="65"/>
      <c r="O7" s="65"/>
      <c r="P7" s="65"/>
      <c r="Q7" s="65"/>
      <c r="R7" s="65"/>
      <c r="S7" s="65"/>
      <c r="T7" s="65"/>
      <c r="U7" s="65"/>
      <c r="V7" s="65"/>
      <c r="W7" s="65"/>
      <c r="X7" s="65"/>
      <c r="Y7" s="65"/>
      <c r="Z7" s="65"/>
    </row>
    <row r="8">
      <c r="A8" s="516" t="str">
        <f>" "&amp;VLOOKUP($A$1,Spells!$A:$I,9,False)</f>
        <v> </v>
      </c>
      <c r="B8" s="97"/>
      <c r="C8" s="97"/>
      <c r="D8" s="97"/>
      <c r="E8" s="97"/>
      <c r="F8" s="93"/>
      <c r="G8" s="65"/>
      <c r="H8" s="65"/>
      <c r="I8" s="65"/>
      <c r="J8" s="65"/>
      <c r="K8" s="65"/>
      <c r="L8" s="65"/>
      <c r="M8" s="65"/>
      <c r="N8" s="65"/>
      <c r="O8" s="65"/>
      <c r="P8" s="65"/>
      <c r="Q8" s="65"/>
      <c r="R8" s="65"/>
      <c r="S8" s="65"/>
      <c r="T8" s="65"/>
      <c r="U8" s="65"/>
      <c r="V8" s="65"/>
      <c r="W8" s="65"/>
      <c r="X8" s="65"/>
      <c r="Y8" s="65"/>
      <c r="Z8" s="65"/>
    </row>
    <row r="9">
      <c r="G9" s="65"/>
      <c r="H9" s="65"/>
      <c r="I9" s="65"/>
      <c r="J9" s="65"/>
      <c r="K9" s="65"/>
      <c r="L9" s="65"/>
      <c r="M9" s="65"/>
      <c r="N9" s="65"/>
      <c r="O9" s="65"/>
      <c r="P9" s="65"/>
      <c r="Q9" s="65"/>
      <c r="R9" s="65"/>
      <c r="S9" s="65"/>
      <c r="T9" s="65"/>
      <c r="U9" s="65"/>
      <c r="V9" s="65"/>
      <c r="W9" s="65"/>
      <c r="X9" s="65"/>
      <c r="Y9" s="65"/>
      <c r="Z9" s="65"/>
    </row>
    <row r="10">
      <c r="A10" s="65"/>
      <c r="B10" s="65"/>
      <c r="C10" s="65"/>
      <c r="D10" s="65"/>
      <c r="E10" s="65"/>
      <c r="F10" s="287"/>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287"/>
      <c r="G11" s="65"/>
      <c r="H11" s="65"/>
      <c r="I11" s="65"/>
      <c r="J11" s="65"/>
      <c r="K11" s="65"/>
      <c r="L11" s="65"/>
      <c r="M11" s="65"/>
      <c r="N11" s="65"/>
      <c r="O11" s="65"/>
      <c r="P11" s="65"/>
      <c r="Q11" s="65"/>
      <c r="R11" s="65"/>
      <c r="S11" s="65"/>
      <c r="T11" s="65"/>
      <c r="U11" s="65"/>
      <c r="V11" s="65"/>
      <c r="W11" s="65"/>
      <c r="X11" s="65"/>
      <c r="Y11" s="65"/>
      <c r="Z11" s="65"/>
    </row>
    <row r="12">
      <c r="A12" s="65"/>
      <c r="B12" s="65"/>
      <c r="C12" s="65"/>
      <c r="D12" s="65"/>
      <c r="E12" s="65"/>
      <c r="F12" s="287"/>
      <c r="G12" s="65"/>
      <c r="H12" s="65"/>
      <c r="I12" s="65"/>
      <c r="J12" s="65"/>
      <c r="K12" s="65"/>
      <c r="L12" s="65"/>
      <c r="M12" s="65"/>
      <c r="N12" s="65"/>
      <c r="O12" s="65"/>
      <c r="P12" s="65"/>
      <c r="Q12" s="65"/>
      <c r="R12" s="65"/>
      <c r="S12" s="65"/>
      <c r="T12" s="65"/>
      <c r="U12" s="65"/>
      <c r="V12" s="65"/>
      <c r="W12" s="65"/>
      <c r="X12" s="65"/>
      <c r="Y12" s="65"/>
      <c r="Z12" s="65"/>
    </row>
    <row r="13">
      <c r="A13" s="65"/>
      <c r="B13" s="65"/>
      <c r="C13" s="65"/>
      <c r="D13" s="65"/>
      <c r="E13" s="65"/>
      <c r="F13" s="287"/>
      <c r="G13" s="65"/>
      <c r="H13" s="65"/>
      <c r="I13" s="65"/>
      <c r="J13" s="65"/>
      <c r="K13" s="65"/>
      <c r="L13" s="65"/>
      <c r="M13" s="65"/>
      <c r="N13" s="65"/>
      <c r="O13" s="65"/>
      <c r="P13" s="65"/>
      <c r="Q13" s="65"/>
      <c r="R13" s="65"/>
      <c r="S13" s="65"/>
      <c r="T13" s="65"/>
      <c r="U13" s="65"/>
      <c r="V13" s="65"/>
      <c r="W13" s="65"/>
      <c r="X13" s="65"/>
      <c r="Y13" s="65"/>
      <c r="Z13" s="65"/>
    </row>
    <row r="14">
      <c r="A14" s="65"/>
      <c r="B14" s="65"/>
      <c r="C14" s="65"/>
      <c r="D14" s="65"/>
      <c r="E14" s="65"/>
      <c r="F14" s="287"/>
      <c r="G14" s="65"/>
      <c r="H14" s="65"/>
      <c r="I14" s="65"/>
      <c r="J14" s="65"/>
      <c r="K14" s="65"/>
      <c r="L14" s="65"/>
      <c r="M14" s="65"/>
      <c r="N14" s="65"/>
      <c r="O14" s="65"/>
      <c r="P14" s="65"/>
      <c r="Q14" s="65"/>
      <c r="R14" s="65"/>
      <c r="S14" s="65"/>
      <c r="T14" s="65"/>
      <c r="U14" s="65"/>
      <c r="V14" s="65"/>
      <c r="W14" s="65"/>
      <c r="X14" s="65"/>
      <c r="Y14" s="65"/>
      <c r="Z14" s="65"/>
    </row>
    <row r="15">
      <c r="A15" s="65"/>
      <c r="B15" s="65"/>
      <c r="C15" s="65"/>
      <c r="D15" s="65"/>
      <c r="E15" s="65"/>
      <c r="F15" s="287"/>
      <c r="G15" s="65"/>
      <c r="H15" s="65"/>
      <c r="I15" s="65"/>
      <c r="J15" s="65"/>
      <c r="K15" s="65"/>
      <c r="L15" s="65"/>
      <c r="M15" s="65"/>
      <c r="N15" s="65"/>
      <c r="O15" s="65"/>
      <c r="P15" s="65"/>
      <c r="Q15" s="65"/>
      <c r="R15" s="65"/>
      <c r="S15" s="65"/>
      <c r="T15" s="65"/>
      <c r="U15" s="65"/>
      <c r="V15" s="65"/>
      <c r="W15" s="65"/>
      <c r="X15" s="65"/>
      <c r="Y15" s="65"/>
      <c r="Z15" s="65"/>
    </row>
    <row r="16">
      <c r="A16" s="65"/>
      <c r="B16" s="65"/>
      <c r="C16" s="65"/>
      <c r="D16" s="65"/>
      <c r="E16" s="65"/>
      <c r="F16" s="287"/>
      <c r="G16" s="65"/>
      <c r="H16" s="65"/>
      <c r="I16" s="65"/>
      <c r="J16" s="65"/>
      <c r="K16" s="65"/>
      <c r="L16" s="65"/>
      <c r="M16" s="65"/>
      <c r="N16" s="65"/>
      <c r="O16" s="65"/>
      <c r="P16" s="65"/>
      <c r="Q16" s="65"/>
      <c r="R16" s="65"/>
      <c r="S16" s="65"/>
      <c r="T16" s="65"/>
      <c r="U16" s="65"/>
      <c r="V16" s="65"/>
      <c r="W16" s="65"/>
      <c r="X16" s="65"/>
      <c r="Y16" s="65"/>
      <c r="Z16" s="65"/>
    </row>
    <row r="17">
      <c r="A17" s="65"/>
      <c r="B17" s="65"/>
      <c r="C17" s="65"/>
      <c r="D17" s="65"/>
      <c r="E17" s="65"/>
      <c r="F17" s="287"/>
      <c r="G17" s="65"/>
      <c r="H17" s="65"/>
      <c r="I17" s="65"/>
      <c r="J17" s="65"/>
      <c r="K17" s="65"/>
      <c r="L17" s="65"/>
      <c r="M17" s="65"/>
      <c r="N17" s="65"/>
      <c r="O17" s="65"/>
      <c r="P17" s="65"/>
      <c r="Q17" s="65"/>
      <c r="R17" s="65"/>
      <c r="S17" s="65"/>
      <c r="T17" s="65"/>
      <c r="U17" s="65"/>
      <c r="V17" s="65"/>
      <c r="W17" s="65"/>
      <c r="X17" s="65"/>
      <c r="Y17" s="65"/>
      <c r="Z17" s="65"/>
    </row>
    <row r="18">
      <c r="A18" s="65"/>
      <c r="B18" s="65"/>
      <c r="C18" s="65"/>
      <c r="D18" s="65"/>
      <c r="E18" s="65"/>
      <c r="F18" s="287"/>
      <c r="G18" s="65"/>
      <c r="H18" s="65"/>
      <c r="I18" s="65"/>
      <c r="J18" s="65"/>
      <c r="K18" s="65"/>
      <c r="L18" s="65"/>
      <c r="M18" s="65"/>
      <c r="N18" s="65"/>
      <c r="O18" s="65"/>
      <c r="P18" s="65"/>
      <c r="Q18" s="65"/>
      <c r="R18" s="65"/>
      <c r="S18" s="65"/>
      <c r="T18" s="65"/>
      <c r="U18" s="65"/>
      <c r="V18" s="65"/>
      <c r="W18" s="65"/>
      <c r="X18" s="65"/>
      <c r="Y18" s="65"/>
      <c r="Z18" s="65"/>
    </row>
    <row r="19">
      <c r="A19" s="65"/>
      <c r="B19" s="65"/>
      <c r="C19" s="65"/>
      <c r="D19" s="65"/>
      <c r="E19" s="65"/>
      <c r="F19" s="287"/>
      <c r="G19" s="65"/>
      <c r="H19" s="65"/>
      <c r="I19" s="65"/>
      <c r="J19" s="65"/>
      <c r="K19" s="65"/>
      <c r="L19" s="65"/>
      <c r="M19" s="65"/>
      <c r="N19" s="65"/>
      <c r="O19" s="65"/>
      <c r="P19" s="65"/>
      <c r="Q19" s="65"/>
      <c r="R19" s="65"/>
      <c r="S19" s="65"/>
      <c r="T19" s="65"/>
      <c r="U19" s="65"/>
      <c r="V19" s="65"/>
      <c r="W19" s="65"/>
      <c r="X19" s="65"/>
      <c r="Y19" s="65"/>
      <c r="Z19" s="65"/>
    </row>
    <row r="20">
      <c r="A20" s="65"/>
      <c r="B20" s="65"/>
      <c r="C20" s="65"/>
      <c r="D20" s="65"/>
      <c r="E20" s="65"/>
      <c r="F20" s="287"/>
      <c r="G20" s="65"/>
      <c r="H20" s="65"/>
      <c r="I20" s="65"/>
      <c r="J20" s="65"/>
      <c r="K20" s="65"/>
      <c r="L20" s="65"/>
      <c r="M20" s="65"/>
      <c r="N20" s="65"/>
      <c r="O20" s="65"/>
      <c r="P20" s="65"/>
      <c r="Q20" s="65"/>
      <c r="R20" s="65"/>
      <c r="S20" s="65"/>
      <c r="T20" s="65"/>
      <c r="U20" s="65"/>
      <c r="V20" s="65"/>
      <c r="W20" s="65"/>
      <c r="X20" s="65"/>
      <c r="Y20" s="65"/>
      <c r="Z20" s="65"/>
    </row>
    <row r="21">
      <c r="A21" s="65"/>
      <c r="B21" s="65"/>
      <c r="C21" s="65"/>
      <c r="D21" s="65"/>
      <c r="E21" s="65"/>
      <c r="F21" s="287"/>
      <c r="G21" s="65"/>
      <c r="H21" s="65"/>
      <c r="I21" s="65"/>
      <c r="J21" s="65"/>
      <c r="K21" s="65"/>
      <c r="L21" s="65"/>
      <c r="M21" s="65"/>
      <c r="N21" s="65"/>
      <c r="O21" s="65"/>
      <c r="P21" s="65"/>
      <c r="Q21" s="65"/>
      <c r="R21" s="65"/>
      <c r="S21" s="65"/>
      <c r="T21" s="65"/>
      <c r="U21" s="65"/>
      <c r="V21" s="65"/>
      <c r="W21" s="65"/>
      <c r="X21" s="65"/>
      <c r="Y21" s="65"/>
      <c r="Z21" s="65"/>
    </row>
    <row r="22">
      <c r="A22" s="65"/>
      <c r="B22" s="65"/>
      <c r="C22" s="65"/>
      <c r="D22" s="65"/>
      <c r="E22" s="65"/>
      <c r="F22" s="287"/>
      <c r="G22" s="65"/>
      <c r="H22" s="65"/>
      <c r="I22" s="65"/>
      <c r="J22" s="65"/>
      <c r="K22" s="65"/>
      <c r="L22" s="65"/>
      <c r="M22" s="65"/>
      <c r="N22" s="65"/>
      <c r="O22" s="65"/>
      <c r="P22" s="65"/>
      <c r="Q22" s="65"/>
      <c r="R22" s="65"/>
      <c r="S22" s="65"/>
      <c r="T22" s="65"/>
      <c r="U22" s="65"/>
      <c r="V22" s="65"/>
      <c r="W22" s="65"/>
      <c r="X22" s="65"/>
      <c r="Y22" s="65"/>
      <c r="Z22" s="65"/>
    </row>
    <row r="23">
      <c r="A23" s="65"/>
      <c r="B23" s="65"/>
      <c r="C23" s="65"/>
      <c r="D23" s="65"/>
      <c r="E23" s="65"/>
      <c r="F23" s="287"/>
      <c r="G23" s="65"/>
      <c r="H23" s="65"/>
      <c r="I23" s="65"/>
      <c r="J23" s="65"/>
      <c r="K23" s="65"/>
      <c r="L23" s="65"/>
      <c r="M23" s="65"/>
      <c r="N23" s="65"/>
      <c r="O23" s="65"/>
      <c r="P23" s="65"/>
      <c r="Q23" s="65"/>
      <c r="R23" s="65"/>
      <c r="S23" s="65"/>
      <c r="T23" s="65"/>
      <c r="U23" s="65"/>
      <c r="V23" s="65"/>
      <c r="W23" s="65"/>
      <c r="X23" s="65"/>
      <c r="Y23" s="65"/>
      <c r="Z23" s="65"/>
    </row>
    <row r="24">
      <c r="A24" s="65"/>
      <c r="B24" s="65"/>
      <c r="C24" s="65"/>
      <c r="D24" s="65"/>
      <c r="E24" s="65"/>
      <c r="F24" s="287"/>
      <c r="G24" s="65"/>
      <c r="H24" s="65"/>
      <c r="I24" s="65"/>
      <c r="J24" s="65"/>
      <c r="K24" s="65"/>
      <c r="L24" s="65"/>
      <c r="M24" s="65"/>
      <c r="N24" s="65"/>
      <c r="O24" s="65"/>
      <c r="P24" s="65"/>
      <c r="Q24" s="65"/>
      <c r="R24" s="65"/>
      <c r="S24" s="65"/>
      <c r="T24" s="65"/>
      <c r="U24" s="65"/>
      <c r="V24" s="65"/>
      <c r="W24" s="65"/>
      <c r="X24" s="65"/>
      <c r="Y24" s="65"/>
      <c r="Z24" s="65"/>
    </row>
    <row r="25">
      <c r="A25" s="65"/>
      <c r="B25" s="65"/>
      <c r="C25" s="65"/>
      <c r="D25" s="65"/>
      <c r="E25" s="65"/>
      <c r="F25" s="287"/>
      <c r="G25" s="65"/>
      <c r="H25" s="65"/>
      <c r="I25" s="65"/>
      <c r="J25" s="65"/>
      <c r="K25" s="65"/>
      <c r="L25" s="65"/>
      <c r="M25" s="65"/>
      <c r="N25" s="65"/>
      <c r="O25" s="65"/>
      <c r="P25" s="65"/>
      <c r="Q25" s="65"/>
      <c r="R25" s="65"/>
      <c r="S25" s="65"/>
      <c r="T25" s="65"/>
      <c r="U25" s="65"/>
      <c r="V25" s="65"/>
      <c r="W25" s="65"/>
      <c r="X25" s="65"/>
      <c r="Y25" s="65"/>
      <c r="Z25" s="65"/>
    </row>
    <row r="26">
      <c r="A26" s="65"/>
      <c r="B26" s="65"/>
      <c r="C26" s="65"/>
      <c r="D26" s="65"/>
      <c r="E26" s="65"/>
      <c r="F26" s="287"/>
      <c r="G26" s="65"/>
      <c r="H26" s="65"/>
      <c r="I26" s="65"/>
      <c r="J26" s="65"/>
      <c r="K26" s="65"/>
      <c r="L26" s="65"/>
      <c r="M26" s="65"/>
      <c r="N26" s="65"/>
      <c r="O26" s="65"/>
      <c r="P26" s="65"/>
      <c r="Q26" s="65"/>
      <c r="R26" s="65"/>
      <c r="S26" s="65"/>
      <c r="T26" s="65"/>
      <c r="U26" s="65"/>
      <c r="V26" s="65"/>
      <c r="W26" s="65"/>
      <c r="X26" s="65"/>
      <c r="Y26" s="65"/>
      <c r="Z26" s="65"/>
    </row>
    <row r="27">
      <c r="A27" s="65"/>
      <c r="B27" s="65"/>
      <c r="C27" s="65"/>
      <c r="D27" s="65"/>
      <c r="E27" s="65"/>
      <c r="F27" s="287"/>
      <c r="G27" s="65"/>
      <c r="H27" s="65"/>
      <c r="I27" s="65"/>
      <c r="J27" s="65"/>
      <c r="K27" s="65"/>
      <c r="L27" s="65"/>
      <c r="M27" s="65"/>
      <c r="N27" s="65"/>
      <c r="O27" s="65"/>
      <c r="P27" s="65"/>
      <c r="Q27" s="65"/>
      <c r="R27" s="65"/>
      <c r="S27" s="65"/>
      <c r="T27" s="65"/>
      <c r="U27" s="65"/>
      <c r="V27" s="65"/>
      <c r="W27" s="65"/>
      <c r="X27" s="65"/>
      <c r="Y27" s="65"/>
      <c r="Z27" s="65"/>
    </row>
    <row r="28">
      <c r="A28" s="65"/>
      <c r="B28" s="65"/>
      <c r="C28" s="65"/>
      <c r="D28" s="65"/>
      <c r="E28" s="65"/>
      <c r="F28" s="287"/>
      <c r="G28" s="65"/>
      <c r="H28" s="65"/>
      <c r="I28" s="65"/>
      <c r="J28" s="65"/>
      <c r="K28" s="65"/>
      <c r="L28" s="65"/>
      <c r="M28" s="65"/>
      <c r="N28" s="65"/>
      <c r="O28" s="65"/>
      <c r="P28" s="65"/>
      <c r="Q28" s="65"/>
      <c r="R28" s="65"/>
      <c r="S28" s="65"/>
      <c r="T28" s="65"/>
      <c r="U28" s="65"/>
      <c r="V28" s="65"/>
      <c r="W28" s="65"/>
      <c r="X28" s="65"/>
      <c r="Y28" s="65"/>
      <c r="Z28" s="65"/>
    </row>
    <row r="29">
      <c r="A29" s="65"/>
      <c r="B29" s="65"/>
      <c r="C29" s="65"/>
      <c r="D29" s="65"/>
      <c r="E29" s="65"/>
      <c r="F29" s="287"/>
      <c r="G29" s="65"/>
      <c r="H29" s="65"/>
      <c r="I29" s="65"/>
      <c r="J29" s="65"/>
      <c r="K29" s="65"/>
      <c r="L29" s="65"/>
      <c r="M29" s="65"/>
      <c r="N29" s="65"/>
      <c r="O29" s="65"/>
      <c r="P29" s="65"/>
      <c r="Q29" s="65"/>
      <c r="R29" s="65"/>
      <c r="S29" s="65"/>
      <c r="T29" s="65"/>
      <c r="U29" s="65"/>
      <c r="V29" s="65"/>
      <c r="W29" s="65"/>
      <c r="X29" s="65"/>
      <c r="Y29" s="65"/>
      <c r="Z29" s="65"/>
    </row>
    <row r="30">
      <c r="A30" s="65"/>
      <c r="B30" s="65"/>
      <c r="C30" s="65"/>
      <c r="D30" s="65"/>
      <c r="E30" s="65"/>
      <c r="F30" s="287"/>
      <c r="G30" s="65"/>
      <c r="H30" s="65"/>
      <c r="I30" s="65"/>
      <c r="J30" s="65"/>
      <c r="K30" s="65"/>
      <c r="L30" s="65"/>
      <c r="M30" s="65"/>
      <c r="N30" s="65"/>
      <c r="O30" s="65"/>
      <c r="P30" s="65"/>
      <c r="Q30" s="65"/>
      <c r="R30" s="65"/>
      <c r="S30" s="65"/>
      <c r="T30" s="65"/>
      <c r="U30" s="65"/>
      <c r="V30" s="65"/>
      <c r="W30" s="65"/>
      <c r="X30" s="65"/>
      <c r="Y30" s="65"/>
      <c r="Z30" s="65"/>
    </row>
    <row r="31">
      <c r="A31" s="65"/>
      <c r="B31" s="65"/>
      <c r="C31" s="65"/>
      <c r="D31" s="65"/>
      <c r="E31" s="65"/>
      <c r="F31" s="287"/>
      <c r="G31" s="65"/>
      <c r="H31" s="65"/>
      <c r="I31" s="65"/>
      <c r="J31" s="65"/>
      <c r="K31" s="65"/>
      <c r="L31" s="65"/>
      <c r="M31" s="65"/>
      <c r="N31" s="65"/>
      <c r="O31" s="65"/>
      <c r="P31" s="65"/>
      <c r="Q31" s="65"/>
      <c r="R31" s="65"/>
      <c r="S31" s="65"/>
      <c r="T31" s="65"/>
      <c r="U31" s="65"/>
      <c r="V31" s="65"/>
      <c r="W31" s="65"/>
      <c r="X31" s="65"/>
      <c r="Y31" s="65"/>
      <c r="Z31" s="65"/>
    </row>
    <row r="32">
      <c r="A32" s="65"/>
      <c r="B32" s="65"/>
      <c r="C32" s="65"/>
      <c r="D32" s="65"/>
      <c r="E32" s="65"/>
      <c r="F32" s="287"/>
      <c r="G32" s="65"/>
      <c r="H32" s="65"/>
      <c r="I32" s="65"/>
      <c r="J32" s="65"/>
      <c r="K32" s="65"/>
      <c r="L32" s="65"/>
      <c r="M32" s="65"/>
      <c r="N32" s="65"/>
      <c r="O32" s="65"/>
      <c r="P32" s="65"/>
      <c r="Q32" s="65"/>
      <c r="R32" s="65"/>
      <c r="S32" s="65"/>
      <c r="T32" s="65"/>
      <c r="U32" s="65"/>
      <c r="V32" s="65"/>
      <c r="W32" s="65"/>
      <c r="X32" s="65"/>
      <c r="Y32" s="65"/>
      <c r="Z32" s="65"/>
    </row>
    <row r="33">
      <c r="A33" s="65"/>
      <c r="B33" s="65"/>
      <c r="C33" s="65"/>
      <c r="D33" s="65"/>
      <c r="E33" s="65"/>
      <c r="F33" s="287"/>
      <c r="G33" s="65"/>
      <c r="H33" s="65"/>
      <c r="I33" s="65"/>
      <c r="J33" s="65"/>
      <c r="K33" s="65"/>
      <c r="L33" s="65"/>
      <c r="M33" s="65"/>
      <c r="N33" s="65"/>
      <c r="O33" s="65"/>
      <c r="P33" s="65"/>
      <c r="Q33" s="65"/>
      <c r="R33" s="65"/>
      <c r="S33" s="65"/>
      <c r="T33" s="65"/>
      <c r="U33" s="65"/>
      <c r="V33" s="65"/>
      <c r="W33" s="65"/>
      <c r="X33" s="65"/>
      <c r="Y33" s="65"/>
      <c r="Z33" s="65"/>
    </row>
    <row r="34">
      <c r="A34" s="65"/>
      <c r="B34" s="65"/>
      <c r="C34" s="65"/>
      <c r="D34" s="65"/>
      <c r="E34" s="65"/>
      <c r="F34" s="287"/>
      <c r="G34" s="65"/>
      <c r="H34" s="65"/>
      <c r="I34" s="65"/>
      <c r="J34" s="65"/>
      <c r="K34" s="65"/>
      <c r="L34" s="65"/>
      <c r="M34" s="65"/>
      <c r="N34" s="65"/>
      <c r="O34" s="65"/>
      <c r="P34" s="65"/>
      <c r="Q34" s="65"/>
      <c r="R34" s="65"/>
      <c r="S34" s="65"/>
      <c r="T34" s="65"/>
      <c r="U34" s="65"/>
      <c r="V34" s="65"/>
      <c r="W34" s="65"/>
      <c r="X34" s="65"/>
      <c r="Y34" s="65"/>
      <c r="Z34" s="65"/>
    </row>
    <row r="35">
      <c r="A35" s="65"/>
      <c r="B35" s="65"/>
      <c r="C35" s="65"/>
      <c r="D35" s="65"/>
      <c r="E35" s="65"/>
      <c r="F35" s="287"/>
      <c r="G35" s="65"/>
      <c r="H35" s="65"/>
      <c r="I35" s="65"/>
      <c r="J35" s="65"/>
      <c r="K35" s="65"/>
      <c r="L35" s="65"/>
      <c r="M35" s="65"/>
      <c r="N35" s="65"/>
      <c r="O35" s="65"/>
      <c r="P35" s="65"/>
      <c r="Q35" s="65"/>
      <c r="R35" s="65"/>
      <c r="S35" s="65"/>
      <c r="T35" s="65"/>
      <c r="U35" s="65"/>
      <c r="V35" s="65"/>
      <c r="W35" s="65"/>
      <c r="X35" s="65"/>
      <c r="Y35" s="65"/>
      <c r="Z35" s="65"/>
    </row>
    <row r="36">
      <c r="A36" s="65"/>
      <c r="B36" s="65"/>
      <c r="C36" s="65"/>
      <c r="D36" s="65"/>
      <c r="E36" s="65"/>
      <c r="F36" s="287"/>
      <c r="G36" s="65"/>
      <c r="H36" s="65"/>
      <c r="I36" s="65"/>
      <c r="J36" s="65"/>
      <c r="K36" s="65"/>
      <c r="L36" s="65"/>
      <c r="M36" s="65"/>
      <c r="N36" s="65"/>
      <c r="O36" s="65"/>
      <c r="P36" s="65"/>
      <c r="Q36" s="65"/>
      <c r="R36" s="65"/>
      <c r="S36" s="65"/>
      <c r="T36" s="65"/>
      <c r="U36" s="65"/>
      <c r="V36" s="65"/>
      <c r="W36" s="65"/>
      <c r="X36" s="65"/>
      <c r="Y36" s="65"/>
      <c r="Z36" s="65"/>
    </row>
    <row r="37">
      <c r="A37" s="65"/>
      <c r="B37" s="65"/>
      <c r="C37" s="65"/>
      <c r="D37" s="65"/>
      <c r="E37" s="65"/>
      <c r="F37" s="287"/>
      <c r="G37" s="65"/>
      <c r="H37" s="65"/>
      <c r="I37" s="65"/>
      <c r="J37" s="65"/>
      <c r="K37" s="65"/>
      <c r="L37" s="65"/>
      <c r="M37" s="65"/>
      <c r="N37" s="65"/>
      <c r="O37" s="65"/>
      <c r="P37" s="65"/>
      <c r="Q37" s="65"/>
      <c r="R37" s="65"/>
      <c r="S37" s="65"/>
      <c r="T37" s="65"/>
      <c r="U37" s="65"/>
      <c r="V37" s="65"/>
      <c r="W37" s="65"/>
      <c r="X37" s="65"/>
      <c r="Y37" s="65"/>
      <c r="Z37" s="65"/>
    </row>
    <row r="38">
      <c r="A38" s="65"/>
      <c r="B38" s="65"/>
      <c r="C38" s="65"/>
      <c r="D38" s="65"/>
      <c r="E38" s="65"/>
      <c r="F38" s="287"/>
      <c r="G38" s="65"/>
      <c r="H38" s="65"/>
      <c r="I38" s="65"/>
      <c r="J38" s="65"/>
      <c r="K38" s="65"/>
      <c r="L38" s="65"/>
      <c r="M38" s="65"/>
      <c r="N38" s="65"/>
      <c r="O38" s="65"/>
      <c r="P38" s="65"/>
      <c r="Q38" s="65"/>
      <c r="R38" s="65"/>
      <c r="S38" s="65"/>
      <c r="T38" s="65"/>
      <c r="U38" s="65"/>
      <c r="V38" s="65"/>
      <c r="W38" s="65"/>
      <c r="X38" s="65"/>
      <c r="Y38" s="65"/>
      <c r="Z38" s="65"/>
    </row>
    <row r="39">
      <c r="A39" s="65"/>
      <c r="B39" s="65"/>
      <c r="C39" s="65"/>
      <c r="D39" s="65"/>
      <c r="E39" s="65"/>
      <c r="F39" s="287"/>
      <c r="G39" s="65"/>
      <c r="H39" s="65"/>
      <c r="I39" s="65"/>
      <c r="J39" s="65"/>
      <c r="K39" s="65"/>
      <c r="L39" s="65"/>
      <c r="M39" s="65"/>
      <c r="N39" s="65"/>
      <c r="O39" s="65"/>
      <c r="P39" s="65"/>
      <c r="Q39" s="65"/>
      <c r="R39" s="65"/>
      <c r="S39" s="65"/>
      <c r="T39" s="65"/>
      <c r="U39" s="65"/>
      <c r="V39" s="65"/>
      <c r="W39" s="65"/>
      <c r="X39" s="65"/>
      <c r="Y39" s="65"/>
      <c r="Z39" s="65"/>
    </row>
    <row r="40">
      <c r="A40" s="65"/>
      <c r="B40" s="65"/>
      <c r="C40" s="65"/>
      <c r="D40" s="65"/>
      <c r="E40" s="65"/>
      <c r="F40" s="287"/>
      <c r="G40" s="65"/>
      <c r="H40" s="65"/>
      <c r="I40" s="65"/>
      <c r="J40" s="65"/>
      <c r="K40" s="65"/>
      <c r="L40" s="65"/>
      <c r="M40" s="65"/>
      <c r="N40" s="65"/>
      <c r="O40" s="65"/>
      <c r="P40" s="65"/>
      <c r="Q40" s="65"/>
      <c r="R40" s="65"/>
      <c r="S40" s="65"/>
      <c r="T40" s="65"/>
      <c r="U40" s="65"/>
      <c r="V40" s="65"/>
      <c r="W40" s="65"/>
      <c r="X40" s="65"/>
      <c r="Y40" s="65"/>
      <c r="Z40" s="65"/>
    </row>
    <row r="41">
      <c r="A41" s="65"/>
      <c r="B41" s="65"/>
      <c r="C41" s="65"/>
      <c r="D41" s="65"/>
      <c r="E41" s="65"/>
      <c r="F41" s="287"/>
      <c r="G41" s="65"/>
      <c r="H41" s="65"/>
      <c r="I41" s="65"/>
      <c r="J41" s="65"/>
      <c r="K41" s="65"/>
      <c r="L41" s="65"/>
      <c r="M41" s="65"/>
      <c r="N41" s="65"/>
      <c r="O41" s="65"/>
      <c r="P41" s="65"/>
      <c r="Q41" s="65"/>
      <c r="R41" s="65"/>
      <c r="S41" s="65"/>
      <c r="T41" s="65"/>
      <c r="U41" s="65"/>
      <c r="V41" s="65"/>
      <c r="W41" s="65"/>
      <c r="X41" s="65"/>
      <c r="Y41" s="65"/>
      <c r="Z41" s="65"/>
    </row>
    <row r="42">
      <c r="A42" s="65"/>
      <c r="B42" s="65"/>
      <c r="C42" s="65"/>
      <c r="D42" s="65"/>
      <c r="E42" s="65"/>
      <c r="F42" s="287"/>
      <c r="G42" s="65"/>
      <c r="H42" s="65"/>
      <c r="I42" s="65"/>
      <c r="J42" s="65"/>
      <c r="K42" s="65"/>
      <c r="L42" s="65"/>
      <c r="M42" s="65"/>
      <c r="N42" s="65"/>
      <c r="O42" s="65"/>
      <c r="P42" s="65"/>
      <c r="Q42" s="65"/>
      <c r="R42" s="65"/>
      <c r="S42" s="65"/>
      <c r="T42" s="65"/>
      <c r="U42" s="65"/>
      <c r="V42" s="65"/>
      <c r="W42" s="65"/>
      <c r="X42" s="65"/>
      <c r="Y42" s="65"/>
      <c r="Z42" s="65"/>
    </row>
    <row r="43">
      <c r="A43" s="65"/>
      <c r="B43" s="65"/>
      <c r="C43" s="65"/>
      <c r="D43" s="65"/>
      <c r="E43" s="65"/>
      <c r="F43" s="287"/>
      <c r="G43" s="65"/>
      <c r="H43" s="65"/>
      <c r="I43" s="65"/>
      <c r="J43" s="65"/>
      <c r="K43" s="65"/>
      <c r="L43" s="65"/>
      <c r="M43" s="65"/>
      <c r="N43" s="65"/>
      <c r="O43" s="65"/>
      <c r="P43" s="65"/>
      <c r="Q43" s="65"/>
      <c r="R43" s="65"/>
      <c r="S43" s="65"/>
      <c r="T43" s="65"/>
      <c r="U43" s="65"/>
      <c r="V43" s="65"/>
      <c r="W43" s="65"/>
      <c r="X43" s="65"/>
      <c r="Y43" s="65"/>
      <c r="Z43" s="65"/>
    </row>
    <row r="44">
      <c r="A44" s="65"/>
      <c r="B44" s="65"/>
      <c r="C44" s="65"/>
      <c r="D44" s="65"/>
      <c r="E44" s="65"/>
      <c r="F44" s="287"/>
      <c r="G44" s="65"/>
      <c r="H44" s="65"/>
      <c r="I44" s="65"/>
      <c r="J44" s="65"/>
      <c r="K44" s="65"/>
      <c r="L44" s="65"/>
      <c r="M44" s="65"/>
      <c r="N44" s="65"/>
      <c r="O44" s="65"/>
      <c r="P44" s="65"/>
      <c r="Q44" s="65"/>
      <c r="R44" s="65"/>
      <c r="S44" s="65"/>
      <c r="T44" s="65"/>
      <c r="U44" s="65"/>
      <c r="V44" s="65"/>
      <c r="W44" s="65"/>
      <c r="X44" s="65"/>
      <c r="Y44" s="65"/>
      <c r="Z44" s="65"/>
    </row>
    <row r="45">
      <c r="A45" s="65"/>
      <c r="B45" s="65"/>
      <c r="C45" s="65"/>
      <c r="D45" s="65"/>
      <c r="E45" s="65"/>
      <c r="F45" s="287"/>
      <c r="G45" s="65"/>
      <c r="H45" s="65"/>
      <c r="I45" s="65"/>
      <c r="J45" s="65"/>
      <c r="K45" s="65"/>
      <c r="L45" s="65"/>
      <c r="M45" s="65"/>
      <c r="N45" s="65"/>
      <c r="O45" s="65"/>
      <c r="P45" s="65"/>
      <c r="Q45" s="65"/>
      <c r="R45" s="65"/>
      <c r="S45" s="65"/>
      <c r="T45" s="65"/>
      <c r="U45" s="65"/>
      <c r="V45" s="65"/>
      <c r="W45" s="65"/>
      <c r="X45" s="65"/>
      <c r="Y45" s="65"/>
      <c r="Z45" s="65"/>
    </row>
    <row r="46">
      <c r="A46" s="65"/>
      <c r="B46" s="65"/>
      <c r="C46" s="65"/>
      <c r="D46" s="65"/>
      <c r="E46" s="65"/>
      <c r="F46" s="287"/>
      <c r="G46" s="65"/>
      <c r="H46" s="65"/>
      <c r="I46" s="65"/>
      <c r="J46" s="65"/>
      <c r="K46" s="65"/>
      <c r="L46" s="65"/>
      <c r="M46" s="65"/>
      <c r="N46" s="65"/>
      <c r="O46" s="65"/>
      <c r="P46" s="65"/>
      <c r="Q46" s="65"/>
      <c r="R46" s="65"/>
      <c r="S46" s="65"/>
      <c r="T46" s="65"/>
      <c r="U46" s="65"/>
      <c r="V46" s="65"/>
      <c r="W46" s="65"/>
      <c r="X46" s="65"/>
      <c r="Y46" s="65"/>
      <c r="Z46" s="65"/>
    </row>
    <row r="47">
      <c r="A47" s="65"/>
      <c r="B47" s="65"/>
      <c r="C47" s="65"/>
      <c r="D47" s="65"/>
      <c r="E47" s="65"/>
      <c r="F47" s="287"/>
      <c r="G47" s="65"/>
      <c r="H47" s="65"/>
      <c r="I47" s="65"/>
      <c r="J47" s="65"/>
      <c r="K47" s="65"/>
      <c r="L47" s="65"/>
      <c r="M47" s="65"/>
      <c r="N47" s="65"/>
      <c r="O47" s="65"/>
      <c r="P47" s="65"/>
      <c r="Q47" s="65"/>
      <c r="R47" s="65"/>
      <c r="S47" s="65"/>
      <c r="T47" s="65"/>
      <c r="U47" s="65"/>
      <c r="V47" s="65"/>
      <c r="W47" s="65"/>
      <c r="X47" s="65"/>
      <c r="Y47" s="65"/>
      <c r="Z47" s="65"/>
    </row>
    <row r="48">
      <c r="A48" s="65"/>
      <c r="B48" s="65"/>
      <c r="C48" s="65"/>
      <c r="D48" s="65"/>
      <c r="E48" s="65"/>
      <c r="F48" s="287"/>
      <c r="G48" s="65"/>
      <c r="H48" s="65"/>
      <c r="I48" s="65"/>
      <c r="J48" s="65"/>
      <c r="K48" s="65"/>
      <c r="L48" s="65"/>
      <c r="M48" s="65"/>
      <c r="N48" s="65"/>
      <c r="O48" s="65"/>
      <c r="P48" s="65"/>
      <c r="Q48" s="65"/>
      <c r="R48" s="65"/>
      <c r="S48" s="65"/>
      <c r="T48" s="65"/>
      <c r="U48" s="65"/>
      <c r="V48" s="65"/>
      <c r="W48" s="65"/>
      <c r="X48" s="65"/>
      <c r="Y48" s="65"/>
      <c r="Z48" s="65"/>
    </row>
    <row r="49">
      <c r="A49" s="65"/>
      <c r="B49" s="65"/>
      <c r="C49" s="65"/>
      <c r="D49" s="65"/>
      <c r="E49" s="65"/>
      <c r="F49" s="287"/>
      <c r="G49" s="65"/>
      <c r="H49" s="65"/>
      <c r="I49" s="65"/>
      <c r="J49" s="65"/>
      <c r="K49" s="65"/>
      <c r="L49" s="65"/>
      <c r="M49" s="65"/>
      <c r="N49" s="65"/>
      <c r="O49" s="65"/>
      <c r="P49" s="65"/>
      <c r="Q49" s="65"/>
      <c r="R49" s="65"/>
      <c r="S49" s="65"/>
      <c r="T49" s="65"/>
      <c r="U49" s="65"/>
      <c r="V49" s="65"/>
      <c r="W49" s="65"/>
      <c r="X49" s="65"/>
      <c r="Y49" s="65"/>
      <c r="Z49" s="65"/>
    </row>
    <row r="50">
      <c r="A50" s="65"/>
      <c r="B50" s="65"/>
      <c r="C50" s="65"/>
      <c r="D50" s="65"/>
      <c r="E50" s="65"/>
      <c r="F50" s="287"/>
      <c r="G50" s="65"/>
      <c r="H50" s="65"/>
      <c r="I50" s="65"/>
      <c r="J50" s="65"/>
      <c r="K50" s="65"/>
      <c r="L50" s="65"/>
      <c r="M50" s="65"/>
      <c r="N50" s="65"/>
      <c r="O50" s="65"/>
      <c r="P50" s="65"/>
      <c r="Q50" s="65"/>
      <c r="R50" s="65"/>
      <c r="S50" s="65"/>
      <c r="T50" s="65"/>
      <c r="U50" s="65"/>
      <c r="V50" s="65"/>
      <c r="W50" s="65"/>
      <c r="X50" s="65"/>
      <c r="Y50" s="65"/>
      <c r="Z50" s="65"/>
    </row>
    <row r="51">
      <c r="A51" s="65"/>
      <c r="B51" s="65"/>
      <c r="C51" s="65"/>
      <c r="D51" s="65"/>
      <c r="E51" s="65"/>
      <c r="F51" s="287"/>
      <c r="G51" s="65"/>
      <c r="H51" s="65"/>
      <c r="I51" s="65"/>
      <c r="J51" s="65"/>
      <c r="K51" s="65"/>
      <c r="L51" s="65"/>
      <c r="M51" s="65"/>
      <c r="N51" s="65"/>
      <c r="O51" s="65"/>
      <c r="P51" s="65"/>
      <c r="Q51" s="65"/>
      <c r="R51" s="65"/>
      <c r="S51" s="65"/>
      <c r="T51" s="65"/>
      <c r="U51" s="65"/>
      <c r="V51" s="65"/>
      <c r="W51" s="65"/>
      <c r="X51" s="65"/>
      <c r="Y51" s="65"/>
      <c r="Z51" s="65"/>
    </row>
    <row r="52">
      <c r="A52" s="65"/>
      <c r="B52" s="65"/>
      <c r="C52" s="65"/>
      <c r="D52" s="65"/>
      <c r="E52" s="65"/>
      <c r="F52" s="287"/>
      <c r="G52" s="65"/>
      <c r="H52" s="65"/>
      <c r="I52" s="65"/>
      <c r="J52" s="65"/>
      <c r="K52" s="65"/>
      <c r="L52" s="65"/>
      <c r="M52" s="65"/>
      <c r="N52" s="65"/>
      <c r="O52" s="65"/>
      <c r="P52" s="65"/>
      <c r="Q52" s="65"/>
      <c r="R52" s="65"/>
      <c r="S52" s="65"/>
      <c r="T52" s="65"/>
      <c r="U52" s="65"/>
      <c r="V52" s="65"/>
      <c r="W52" s="65"/>
      <c r="X52" s="65"/>
      <c r="Y52" s="65"/>
      <c r="Z52" s="65"/>
    </row>
    <row r="53">
      <c r="A53" s="65"/>
      <c r="B53" s="65"/>
      <c r="C53" s="65"/>
      <c r="D53" s="65"/>
      <c r="E53" s="65"/>
      <c r="F53" s="287"/>
      <c r="G53" s="65"/>
      <c r="H53" s="65"/>
      <c r="I53" s="65"/>
      <c r="J53" s="65"/>
      <c r="K53" s="65"/>
      <c r="L53" s="65"/>
      <c r="M53" s="65"/>
      <c r="N53" s="65"/>
      <c r="O53" s="65"/>
      <c r="P53" s="65"/>
      <c r="Q53" s="65"/>
      <c r="R53" s="65"/>
      <c r="S53" s="65"/>
      <c r="T53" s="65"/>
      <c r="U53" s="65"/>
      <c r="V53" s="65"/>
      <c r="W53" s="65"/>
      <c r="X53" s="65"/>
      <c r="Y53" s="65"/>
      <c r="Z53" s="65"/>
    </row>
    <row r="54">
      <c r="A54" s="65"/>
      <c r="B54" s="65"/>
      <c r="C54" s="65"/>
      <c r="D54" s="65"/>
      <c r="E54" s="65"/>
      <c r="F54" s="287"/>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287"/>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287"/>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287"/>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287"/>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287"/>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287"/>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287"/>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287"/>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287"/>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287"/>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287"/>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287"/>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287"/>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287"/>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287"/>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287"/>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287"/>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287"/>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287"/>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287"/>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287"/>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287"/>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287"/>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287"/>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287"/>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287"/>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287"/>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287"/>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287"/>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287"/>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287"/>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287"/>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287"/>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287"/>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287"/>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287"/>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287"/>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287"/>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287"/>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287"/>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287"/>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287"/>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287"/>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287"/>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287"/>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287"/>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287"/>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287"/>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287"/>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287"/>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287"/>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287"/>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287"/>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287"/>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287"/>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287"/>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287"/>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287"/>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287"/>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287"/>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287"/>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287"/>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287"/>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287"/>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287"/>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287"/>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287"/>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287"/>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287"/>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287"/>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287"/>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287"/>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287"/>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287"/>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287"/>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287"/>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287"/>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287"/>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287"/>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287"/>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287"/>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287"/>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287"/>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287"/>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287"/>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287"/>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287"/>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287"/>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287"/>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287"/>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287"/>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287"/>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287"/>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287"/>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287"/>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287"/>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287"/>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287"/>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287"/>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287"/>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287"/>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287"/>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287"/>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287"/>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287"/>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287"/>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287"/>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287"/>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287"/>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287"/>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287"/>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287"/>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287"/>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287"/>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287"/>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287"/>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287"/>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287"/>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287"/>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287"/>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287"/>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287"/>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287"/>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287"/>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287"/>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287"/>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287"/>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287"/>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287"/>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287"/>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287"/>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287"/>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287"/>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287"/>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287"/>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287"/>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287"/>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287"/>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287"/>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287"/>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287"/>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287"/>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287"/>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287"/>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287"/>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287"/>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287"/>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287"/>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287"/>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287"/>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287"/>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287"/>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287"/>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287"/>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287"/>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287"/>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287"/>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287"/>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287"/>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287"/>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287"/>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287"/>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287"/>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287"/>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287"/>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287"/>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287"/>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287"/>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287"/>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287"/>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287"/>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287"/>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287"/>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287"/>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287"/>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287"/>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287"/>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287"/>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287"/>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287"/>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287"/>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287"/>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287"/>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287"/>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287"/>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287"/>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287"/>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287"/>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287"/>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287"/>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287"/>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287"/>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287"/>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287"/>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287"/>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287"/>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287"/>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287"/>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287"/>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287"/>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287"/>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287"/>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287"/>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287"/>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287"/>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287"/>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287"/>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287"/>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287"/>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287"/>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287"/>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287"/>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287"/>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287"/>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287"/>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287"/>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287"/>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287"/>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287"/>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287"/>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287"/>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287"/>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287"/>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287"/>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287"/>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287"/>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287"/>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287"/>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287"/>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287"/>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287"/>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287"/>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287"/>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287"/>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287"/>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287"/>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287"/>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287"/>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287"/>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287"/>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287"/>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287"/>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287"/>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287"/>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287"/>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287"/>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287"/>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287"/>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287"/>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287"/>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287"/>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287"/>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287"/>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287"/>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287"/>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287"/>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287"/>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287"/>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287"/>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287"/>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287"/>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287"/>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287"/>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287"/>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287"/>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287"/>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287"/>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287"/>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287"/>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287"/>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287"/>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287"/>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287"/>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287"/>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287"/>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287"/>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287"/>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287"/>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287"/>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287"/>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287"/>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287"/>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287"/>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287"/>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287"/>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287"/>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287"/>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287"/>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287"/>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287"/>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287"/>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287"/>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287"/>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287"/>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287"/>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287"/>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287"/>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287"/>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287"/>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287"/>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287"/>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287"/>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287"/>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287"/>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287"/>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287"/>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287"/>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287"/>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287"/>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287"/>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287"/>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287"/>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287"/>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287"/>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287"/>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287"/>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287"/>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287"/>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287"/>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287"/>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287"/>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287"/>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287"/>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287"/>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287"/>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287"/>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287"/>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287"/>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287"/>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287"/>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287"/>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287"/>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287"/>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287"/>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287"/>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287"/>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287"/>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287"/>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287"/>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287"/>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287"/>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287"/>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287"/>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287"/>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287"/>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287"/>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287"/>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287"/>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287"/>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287"/>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287"/>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287"/>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287"/>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287"/>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287"/>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287"/>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287"/>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287"/>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287"/>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287"/>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287"/>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287"/>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287"/>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287"/>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287"/>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287"/>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287"/>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287"/>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287"/>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287"/>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287"/>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287"/>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287"/>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287"/>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287"/>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287"/>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287"/>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287"/>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287"/>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287"/>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287"/>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287"/>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287"/>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287"/>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287"/>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287"/>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287"/>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287"/>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287"/>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287"/>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287"/>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287"/>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287"/>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287"/>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287"/>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287"/>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287"/>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287"/>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287"/>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287"/>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287"/>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287"/>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287"/>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287"/>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287"/>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287"/>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287"/>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287"/>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287"/>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287"/>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287"/>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287"/>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287"/>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287"/>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287"/>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287"/>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287"/>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287"/>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287"/>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287"/>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287"/>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287"/>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287"/>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287"/>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287"/>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287"/>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287"/>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287"/>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287"/>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287"/>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287"/>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287"/>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287"/>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287"/>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287"/>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287"/>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287"/>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287"/>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287"/>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287"/>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287"/>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287"/>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287"/>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287"/>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287"/>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287"/>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287"/>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287"/>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287"/>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287"/>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287"/>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287"/>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287"/>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287"/>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287"/>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287"/>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287"/>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287"/>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287"/>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287"/>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287"/>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287"/>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287"/>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287"/>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287"/>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287"/>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287"/>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287"/>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287"/>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287"/>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287"/>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287"/>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287"/>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287"/>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287"/>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287"/>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287"/>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287"/>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287"/>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287"/>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287"/>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287"/>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287"/>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287"/>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287"/>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287"/>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287"/>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287"/>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287"/>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287"/>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287"/>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287"/>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287"/>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287"/>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287"/>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287"/>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287"/>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287"/>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287"/>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287"/>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287"/>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287"/>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287"/>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287"/>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287"/>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287"/>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287"/>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287"/>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287"/>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287"/>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287"/>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287"/>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287"/>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287"/>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287"/>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287"/>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287"/>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287"/>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287"/>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287"/>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287"/>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287"/>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287"/>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287"/>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287"/>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287"/>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287"/>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287"/>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287"/>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287"/>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287"/>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287"/>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287"/>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287"/>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287"/>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287"/>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287"/>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287"/>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287"/>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287"/>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287"/>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287"/>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287"/>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287"/>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287"/>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287"/>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287"/>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287"/>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287"/>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287"/>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287"/>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287"/>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287"/>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287"/>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287"/>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287"/>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287"/>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287"/>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287"/>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287"/>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287"/>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287"/>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287"/>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287"/>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287"/>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287"/>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287"/>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287"/>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287"/>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287"/>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287"/>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287"/>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287"/>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287"/>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287"/>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287"/>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287"/>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287"/>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287"/>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287"/>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287"/>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287"/>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287"/>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287"/>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287"/>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287"/>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287"/>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287"/>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287"/>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287"/>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287"/>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287"/>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287"/>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287"/>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287"/>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287"/>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287"/>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287"/>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287"/>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287"/>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287"/>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287"/>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287"/>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287"/>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287"/>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287"/>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287"/>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287"/>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287"/>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287"/>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287"/>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287"/>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287"/>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287"/>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287"/>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287"/>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287"/>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287"/>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287"/>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287"/>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287"/>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287"/>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287"/>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287"/>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287"/>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287"/>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287"/>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287"/>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287"/>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287"/>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287"/>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287"/>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287"/>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287"/>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287"/>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287"/>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287"/>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287"/>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287"/>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287"/>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287"/>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287"/>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287"/>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287"/>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287"/>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287"/>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287"/>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287"/>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287"/>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287"/>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287"/>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287"/>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287"/>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287"/>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287"/>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287"/>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287"/>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287"/>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287"/>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287"/>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287"/>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287"/>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287"/>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287"/>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287"/>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287"/>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287"/>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287"/>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287"/>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287"/>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287"/>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287"/>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287"/>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287"/>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287"/>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287"/>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287"/>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287"/>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287"/>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287"/>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287"/>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287"/>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287"/>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287"/>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287"/>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287"/>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287"/>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287"/>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287"/>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287"/>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287"/>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287"/>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287"/>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287"/>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287"/>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287"/>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287"/>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287"/>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287"/>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287"/>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287"/>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287"/>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287"/>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287"/>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287"/>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287"/>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287"/>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287"/>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287"/>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287"/>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287"/>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287"/>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287"/>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287"/>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287"/>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287"/>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287"/>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287"/>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287"/>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287"/>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287"/>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287"/>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287"/>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287"/>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287"/>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287"/>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287"/>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287"/>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287"/>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287"/>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287"/>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287"/>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287"/>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287"/>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287"/>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287"/>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287"/>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287"/>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287"/>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287"/>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287"/>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287"/>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287"/>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287"/>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287"/>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287"/>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287"/>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287"/>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287"/>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287"/>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287"/>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287"/>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287"/>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287"/>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287"/>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287"/>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287"/>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287"/>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287"/>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287"/>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287"/>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287"/>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287"/>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287"/>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287"/>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287"/>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287"/>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287"/>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287"/>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287"/>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287"/>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287"/>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287"/>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287"/>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287"/>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287"/>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287"/>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287"/>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287"/>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287"/>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287"/>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287"/>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287"/>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287"/>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287"/>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287"/>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287"/>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287"/>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287"/>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287"/>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287"/>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287"/>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287"/>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287"/>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287"/>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287"/>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287"/>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287"/>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287"/>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287"/>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287"/>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287"/>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287"/>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287"/>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287"/>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287"/>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287"/>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287"/>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287"/>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287"/>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287"/>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287"/>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287"/>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287"/>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287"/>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287"/>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287"/>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287"/>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287"/>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287"/>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287"/>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287"/>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287"/>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287"/>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287"/>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287"/>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287"/>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287"/>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287"/>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287"/>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287"/>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287"/>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287"/>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287"/>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287"/>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287"/>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287"/>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287"/>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287"/>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287"/>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287"/>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287"/>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287"/>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287"/>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287"/>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287"/>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287"/>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287"/>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287"/>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287"/>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287"/>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287"/>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287"/>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287"/>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287"/>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287"/>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287"/>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287"/>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287"/>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287"/>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287"/>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287"/>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287"/>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287"/>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287"/>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287"/>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287"/>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287"/>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287"/>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287"/>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287"/>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287"/>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287"/>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287"/>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287"/>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287"/>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287"/>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287"/>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287"/>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287"/>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287"/>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287"/>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287"/>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287"/>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287"/>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287"/>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287"/>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287"/>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287"/>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287"/>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287"/>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287"/>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287"/>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287"/>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287"/>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287"/>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287"/>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287"/>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287"/>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287"/>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287"/>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287"/>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287"/>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287"/>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287"/>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287"/>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287"/>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287"/>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287"/>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287"/>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287"/>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287"/>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287"/>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287"/>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287"/>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287"/>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287"/>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287"/>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287"/>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287"/>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287"/>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287"/>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287"/>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287"/>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287"/>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287"/>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287"/>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287"/>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287"/>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287"/>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287"/>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287"/>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287"/>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287"/>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287"/>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287"/>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287"/>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287"/>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287"/>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287"/>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287"/>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65"/>
      <c r="E996" s="65"/>
      <c r="F996" s="287"/>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65"/>
      <c r="E997" s="65"/>
      <c r="F997" s="287"/>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65"/>
      <c r="E998" s="65"/>
      <c r="F998" s="287"/>
      <c r="G998" s="65"/>
      <c r="H998" s="65"/>
      <c r="I998" s="65"/>
      <c r="J998" s="65"/>
      <c r="K998" s="65"/>
      <c r="L998" s="65"/>
      <c r="M998" s="65"/>
      <c r="N998" s="65"/>
      <c r="O998" s="65"/>
      <c r="P998" s="65"/>
      <c r="Q998" s="65"/>
      <c r="R998" s="65"/>
      <c r="S998" s="65"/>
      <c r="T998" s="65"/>
      <c r="U998" s="65"/>
      <c r="V998" s="65"/>
      <c r="W998" s="65"/>
      <c r="X998" s="65"/>
      <c r="Y998" s="65"/>
      <c r="Z998" s="65"/>
    </row>
    <row r="999">
      <c r="A999" s="65"/>
      <c r="B999" s="65"/>
      <c r="C999" s="65"/>
      <c r="D999" s="65"/>
      <c r="E999" s="65"/>
      <c r="F999" s="287"/>
      <c r="G999" s="65"/>
      <c r="H999" s="65"/>
      <c r="I999" s="65"/>
      <c r="J999" s="65"/>
      <c r="K999" s="65"/>
      <c r="L999" s="65"/>
      <c r="M999" s="65"/>
      <c r="N999" s="65"/>
      <c r="O999" s="65"/>
      <c r="P999" s="65"/>
      <c r="Q999" s="65"/>
      <c r="R999" s="65"/>
      <c r="S999" s="65"/>
      <c r="T999" s="65"/>
      <c r="U999" s="65"/>
      <c r="V999" s="65"/>
      <c r="W999" s="65"/>
      <c r="X999" s="65"/>
      <c r="Y999" s="65"/>
      <c r="Z999" s="65"/>
    </row>
    <row r="1000">
      <c r="A1000" s="65"/>
      <c r="B1000" s="65"/>
      <c r="C1000" s="65"/>
      <c r="D1000" s="65"/>
      <c r="E1000" s="65"/>
      <c r="F1000" s="287"/>
      <c r="G1000" s="65"/>
      <c r="H1000" s="65"/>
      <c r="I1000" s="65"/>
      <c r="J1000" s="65"/>
      <c r="K1000" s="65"/>
      <c r="L1000" s="65"/>
      <c r="M1000" s="65"/>
      <c r="N1000" s="65"/>
      <c r="O1000" s="65"/>
      <c r="P1000" s="65"/>
      <c r="Q1000" s="65"/>
      <c r="R1000" s="65"/>
      <c r="S1000" s="65"/>
      <c r="T1000" s="65"/>
      <c r="U1000" s="65"/>
      <c r="V1000" s="65"/>
      <c r="W1000" s="65"/>
      <c r="X1000" s="65"/>
      <c r="Y1000" s="65"/>
      <c r="Z1000" s="65"/>
    </row>
    <row r="1001">
      <c r="A1001" s="65"/>
      <c r="B1001" s="65"/>
      <c r="C1001" s="65"/>
      <c r="D1001" s="65"/>
      <c r="E1001" s="65"/>
      <c r="F1001" s="287"/>
      <c r="G1001" s="65"/>
      <c r="H1001" s="65"/>
      <c r="I1001" s="65"/>
      <c r="J1001" s="65"/>
      <c r="K1001" s="65"/>
      <c r="L1001" s="65"/>
      <c r="M1001" s="65"/>
      <c r="N1001" s="65"/>
      <c r="O1001" s="65"/>
      <c r="P1001" s="65"/>
      <c r="Q1001" s="65"/>
      <c r="R1001" s="65"/>
      <c r="S1001" s="65"/>
      <c r="T1001" s="65"/>
      <c r="U1001" s="65"/>
      <c r="V1001" s="65"/>
      <c r="W1001" s="65"/>
      <c r="X1001" s="65"/>
      <c r="Y1001" s="65"/>
      <c r="Z1001" s="65"/>
    </row>
    <row r="1002">
      <c r="A1002" s="65"/>
      <c r="B1002" s="65"/>
      <c r="C1002" s="65"/>
      <c r="D1002" s="65"/>
      <c r="E1002" s="65"/>
      <c r="F1002" s="287"/>
      <c r="G1002" s="65"/>
      <c r="H1002" s="65"/>
      <c r="I1002" s="65"/>
      <c r="J1002" s="65"/>
      <c r="K1002" s="65"/>
      <c r="L1002" s="65"/>
      <c r="M1002" s="65"/>
      <c r="N1002" s="65"/>
      <c r="O1002" s="65"/>
      <c r="P1002" s="65"/>
      <c r="Q1002" s="65"/>
      <c r="R1002" s="65"/>
      <c r="S1002" s="65"/>
      <c r="T1002" s="65"/>
      <c r="U1002" s="65"/>
      <c r="V1002" s="65"/>
      <c r="W1002" s="65"/>
      <c r="X1002" s="65"/>
      <c r="Y1002" s="65"/>
      <c r="Z1002" s="65"/>
    </row>
    <row r="1003">
      <c r="A1003" s="65"/>
      <c r="B1003" s="65"/>
      <c r="C1003" s="65"/>
      <c r="D1003" s="65"/>
      <c r="E1003" s="65"/>
      <c r="F1003" s="287"/>
      <c r="G1003" s="65"/>
      <c r="H1003" s="65"/>
      <c r="I1003" s="65"/>
      <c r="J1003" s="65"/>
      <c r="K1003" s="65"/>
      <c r="L1003" s="65"/>
      <c r="M1003" s="65"/>
      <c r="N1003" s="65"/>
      <c r="O1003" s="65"/>
      <c r="P1003" s="65"/>
      <c r="Q1003" s="65"/>
      <c r="R1003" s="65"/>
      <c r="S1003" s="65"/>
      <c r="T1003" s="65"/>
      <c r="U1003" s="65"/>
      <c r="V1003" s="65"/>
      <c r="W1003" s="65"/>
      <c r="X1003" s="65"/>
      <c r="Y1003" s="65"/>
      <c r="Z1003" s="65"/>
    </row>
  </sheetData>
  <mergeCells count="6">
    <mergeCell ref="A1:F1"/>
    <mergeCell ref="A2:E2"/>
    <mergeCell ref="B4:F4"/>
    <mergeCell ref="B5:C5"/>
    <mergeCell ref="A7:F7"/>
    <mergeCell ref="A8:F8"/>
  </mergeCells>
  <dataValidations>
    <dataValidation type="list" allowBlank="1" showErrorMessage="1" sqref="A1">
      <formula1>Spells!$A:$A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25"/>
    <col customWidth="1" min="3" max="3" width="15.63"/>
    <col customWidth="1" min="4" max="4" width="55.25"/>
    <col customWidth="1" min="7" max="7" width="6.38"/>
  </cols>
  <sheetData>
    <row r="1">
      <c r="B1" s="517" t="s">
        <v>233</v>
      </c>
      <c r="C1" s="518"/>
      <c r="D1" s="518"/>
      <c r="E1" s="518"/>
      <c r="F1" s="518"/>
    </row>
    <row r="2">
      <c r="B2" s="519" t="s">
        <v>249</v>
      </c>
      <c r="C2" s="520" t="s">
        <v>1288</v>
      </c>
      <c r="D2" s="521" t="s">
        <v>1289</v>
      </c>
      <c r="E2" s="519" t="s">
        <v>1290</v>
      </c>
      <c r="F2" s="522" t="s">
        <v>1291</v>
      </c>
    </row>
    <row r="3" ht="15.0" customHeight="1">
      <c r="B3" s="523" t="s">
        <v>35</v>
      </c>
      <c r="C3" s="524" t="s">
        <v>25</v>
      </c>
      <c r="D3" s="525" t="s">
        <v>1292</v>
      </c>
      <c r="E3" s="523">
        <v>1.0</v>
      </c>
      <c r="F3" s="523">
        <v>1.0</v>
      </c>
    </row>
    <row r="4" ht="15.0" customHeight="1">
      <c r="B4" s="523" t="s">
        <v>35</v>
      </c>
      <c r="D4" s="525" t="s">
        <v>1293</v>
      </c>
    </row>
    <row r="5">
      <c r="B5" s="526" t="s">
        <v>36</v>
      </c>
      <c r="C5" s="527" t="s">
        <v>25</v>
      </c>
      <c r="D5" s="528" t="s">
        <v>1294</v>
      </c>
      <c r="E5" s="526">
        <v>1.0</v>
      </c>
      <c r="F5" s="526">
        <v>1.0</v>
      </c>
    </row>
    <row r="6">
      <c r="B6" s="529" t="s">
        <v>37</v>
      </c>
      <c r="C6" s="530" t="s">
        <v>25</v>
      </c>
      <c r="D6" s="525" t="s">
        <v>87</v>
      </c>
      <c r="E6" s="529">
        <v>2.0</v>
      </c>
      <c r="F6" s="529">
        <v>1.0</v>
      </c>
    </row>
    <row r="7">
      <c r="B7" s="526" t="s">
        <v>38</v>
      </c>
      <c r="C7" s="527" t="s">
        <v>25</v>
      </c>
      <c r="D7" s="528" t="s">
        <v>1295</v>
      </c>
      <c r="E7" s="526">
        <v>2.0</v>
      </c>
      <c r="F7" s="526">
        <v>1.0</v>
      </c>
    </row>
    <row r="8">
      <c r="B8" s="529" t="s">
        <v>39</v>
      </c>
      <c r="C8" s="530" t="s">
        <v>61</v>
      </c>
      <c r="D8" s="525" t="s">
        <v>1296</v>
      </c>
      <c r="E8" s="529">
        <v>2.0</v>
      </c>
      <c r="F8" s="531">
        <f t="shared" ref="F8:F11" si="1">+2</f>
        <v>2</v>
      </c>
    </row>
    <row r="9">
      <c r="B9" s="526" t="s">
        <v>990</v>
      </c>
      <c r="C9" s="527" t="s">
        <v>61</v>
      </c>
      <c r="D9" s="528" t="s">
        <v>87</v>
      </c>
      <c r="E9" s="526">
        <v>3.0</v>
      </c>
      <c r="F9" s="532">
        <f t="shared" si="1"/>
        <v>2</v>
      </c>
    </row>
    <row r="10">
      <c r="B10" s="529" t="s">
        <v>1089</v>
      </c>
      <c r="C10" s="530" t="s">
        <v>61</v>
      </c>
      <c r="D10" s="525" t="s">
        <v>1297</v>
      </c>
      <c r="E10" s="529">
        <v>3.0</v>
      </c>
      <c r="F10" s="531">
        <f t="shared" si="1"/>
        <v>2</v>
      </c>
    </row>
    <row r="11">
      <c r="B11" s="526" t="s">
        <v>1149</v>
      </c>
      <c r="C11" s="527" t="s">
        <v>61</v>
      </c>
      <c r="D11" s="528" t="s">
        <v>1295</v>
      </c>
      <c r="E11" s="526">
        <v>3.0</v>
      </c>
      <c r="F11" s="532">
        <f t="shared" si="1"/>
        <v>2</v>
      </c>
    </row>
    <row r="12">
      <c r="B12" s="529" t="s">
        <v>1193</v>
      </c>
      <c r="C12" s="530" t="s">
        <v>1298</v>
      </c>
      <c r="D12" s="525" t="s">
        <v>1299</v>
      </c>
      <c r="E12" s="529">
        <v>3.0</v>
      </c>
      <c r="F12" s="531">
        <f t="shared" ref="F12:F18" si="2">+3</f>
        <v>3</v>
      </c>
    </row>
    <row r="13">
      <c r="B13" s="526" t="s">
        <v>1300</v>
      </c>
      <c r="C13" s="527" t="s">
        <v>1298</v>
      </c>
      <c r="D13" s="528" t="s">
        <v>87</v>
      </c>
      <c r="E13" s="526">
        <v>3.0</v>
      </c>
      <c r="F13" s="532">
        <f t="shared" si="2"/>
        <v>3</v>
      </c>
    </row>
    <row r="14">
      <c r="B14" s="529" t="s">
        <v>1301</v>
      </c>
      <c r="C14" s="530" t="s">
        <v>1298</v>
      </c>
      <c r="D14" s="525" t="s">
        <v>1302</v>
      </c>
      <c r="E14" s="529">
        <v>3.0</v>
      </c>
      <c r="F14" s="531">
        <f t="shared" si="2"/>
        <v>3</v>
      </c>
    </row>
    <row r="15">
      <c r="B15" s="526" t="s">
        <v>1303</v>
      </c>
      <c r="C15" s="527" t="s">
        <v>1298</v>
      </c>
      <c r="D15" s="528" t="s">
        <v>1295</v>
      </c>
      <c r="E15" s="526">
        <v>4.0</v>
      </c>
      <c r="F15" s="532">
        <f t="shared" si="2"/>
        <v>3</v>
      </c>
    </row>
    <row r="16">
      <c r="B16" s="529" t="s">
        <v>1304</v>
      </c>
      <c r="C16" s="530" t="s">
        <v>64</v>
      </c>
      <c r="D16" s="525" t="s">
        <v>1305</v>
      </c>
      <c r="E16" s="529">
        <v>4.0</v>
      </c>
      <c r="F16" s="531">
        <f t="shared" si="2"/>
        <v>3</v>
      </c>
    </row>
    <row r="17">
      <c r="B17" s="526" t="s">
        <v>1306</v>
      </c>
      <c r="C17" s="527" t="s">
        <v>64</v>
      </c>
      <c r="D17" s="528" t="s">
        <v>87</v>
      </c>
      <c r="E17" s="526">
        <v>4.0</v>
      </c>
      <c r="F17" s="532">
        <f t="shared" si="2"/>
        <v>3</v>
      </c>
    </row>
    <row r="18">
      <c r="B18" s="529" t="s">
        <v>1307</v>
      </c>
      <c r="C18" s="530" t="s">
        <v>64</v>
      </c>
      <c r="D18" s="525" t="s">
        <v>1308</v>
      </c>
      <c r="E18" s="529">
        <v>4.0</v>
      </c>
      <c r="F18" s="531">
        <f t="shared" si="2"/>
        <v>3</v>
      </c>
    </row>
    <row r="19">
      <c r="B19" s="526" t="s">
        <v>1309</v>
      </c>
      <c r="C19" s="527" t="s">
        <v>64</v>
      </c>
      <c r="D19" s="528" t="s">
        <v>1295</v>
      </c>
      <c r="E19" s="526">
        <v>4.0</v>
      </c>
      <c r="F19" s="532">
        <f t="shared" ref="F19:F23" si="3">+4</f>
        <v>4</v>
      </c>
    </row>
    <row r="20">
      <c r="B20" s="529" t="s">
        <v>1310</v>
      </c>
      <c r="C20" s="530" t="s">
        <v>1311</v>
      </c>
      <c r="D20" s="525" t="s">
        <v>1312</v>
      </c>
      <c r="E20" s="529">
        <v>5.0</v>
      </c>
      <c r="F20" s="531">
        <f t="shared" si="3"/>
        <v>4</v>
      </c>
    </row>
    <row r="21">
      <c r="B21" s="526" t="s">
        <v>1313</v>
      </c>
      <c r="C21" s="527" t="s">
        <v>1311</v>
      </c>
      <c r="D21" s="528" t="s">
        <v>1314</v>
      </c>
      <c r="E21" s="526">
        <v>5.0</v>
      </c>
      <c r="F21" s="532">
        <f t="shared" si="3"/>
        <v>4</v>
      </c>
    </row>
    <row r="22">
      <c r="B22" s="529" t="s">
        <v>1315</v>
      </c>
      <c r="C22" s="530" t="s">
        <v>1311</v>
      </c>
      <c r="D22" s="525" t="s">
        <v>1295</v>
      </c>
      <c r="E22" s="529">
        <v>5.0</v>
      </c>
      <c r="F22" s="531">
        <f t="shared" si="3"/>
        <v>4</v>
      </c>
    </row>
    <row r="23">
      <c r="B23" s="526" t="s">
        <v>1316</v>
      </c>
      <c r="C23" s="527" t="s">
        <v>1311</v>
      </c>
      <c r="D23" s="528" t="s">
        <v>1317</v>
      </c>
      <c r="E23" s="526" t="s">
        <v>747</v>
      </c>
      <c r="F23" s="532">
        <f t="shared" si="3"/>
        <v>4</v>
      </c>
    </row>
    <row r="24">
      <c r="B24" s="533" t="s">
        <v>7</v>
      </c>
      <c r="C24" s="534"/>
      <c r="D24" s="534"/>
      <c r="E24" s="534"/>
      <c r="F24" s="534"/>
    </row>
    <row r="25">
      <c r="B25" s="535" t="s">
        <v>8</v>
      </c>
      <c r="C25" s="536" t="s">
        <v>1318</v>
      </c>
      <c r="D25" s="537"/>
      <c r="E25" s="537"/>
      <c r="F25" s="537"/>
    </row>
    <row r="26">
      <c r="B26" s="535" t="s">
        <v>9</v>
      </c>
      <c r="C26" s="536" t="s">
        <v>1319</v>
      </c>
      <c r="D26" s="537"/>
      <c r="E26" s="537"/>
      <c r="F26" s="537"/>
    </row>
    <row r="27">
      <c r="B27" s="537"/>
      <c r="C27" s="537"/>
      <c r="D27" s="537"/>
      <c r="E27" s="537"/>
      <c r="F27" s="537"/>
    </row>
    <row r="28">
      <c r="B28" s="538" t="s">
        <v>10</v>
      </c>
      <c r="C28" s="537"/>
      <c r="D28" s="537"/>
      <c r="E28" s="537"/>
      <c r="F28" s="537"/>
    </row>
    <row r="29">
      <c r="B29" s="535" t="s">
        <v>11</v>
      </c>
      <c r="C29" s="536" t="s">
        <v>1320</v>
      </c>
      <c r="D29" s="537"/>
      <c r="E29" s="537"/>
      <c r="F29" s="537"/>
    </row>
    <row r="30">
      <c r="B30" s="535" t="s">
        <v>12</v>
      </c>
      <c r="C30" s="536" t="s">
        <v>1321</v>
      </c>
      <c r="D30" s="537"/>
      <c r="E30" s="537"/>
      <c r="F30" s="537"/>
    </row>
    <row r="31">
      <c r="B31" s="535" t="s">
        <v>13</v>
      </c>
      <c r="C31" s="536" t="s">
        <v>1322</v>
      </c>
      <c r="D31" s="537"/>
      <c r="E31" s="537"/>
      <c r="F31" s="537"/>
    </row>
    <row r="32">
      <c r="B32" s="535" t="s">
        <v>14</v>
      </c>
      <c r="C32" s="536" t="s">
        <v>1323</v>
      </c>
      <c r="D32" s="537"/>
      <c r="E32" s="537"/>
      <c r="F32" s="537"/>
    </row>
    <row r="33">
      <c r="B33" s="539" t="s">
        <v>15</v>
      </c>
      <c r="C33" s="540" t="s">
        <v>1324</v>
      </c>
      <c r="D33" s="540"/>
      <c r="E33" s="540"/>
      <c r="F33" s="540"/>
    </row>
    <row r="36">
      <c r="B36" s="541" t="s">
        <v>1325</v>
      </c>
      <c r="C36" s="542" t="s">
        <v>1292</v>
      </c>
      <c r="D36" s="518"/>
      <c r="E36" s="518"/>
      <c r="F36" s="518"/>
    </row>
    <row r="37">
      <c r="B37" s="543"/>
      <c r="C37" s="544" t="s">
        <v>1326</v>
      </c>
    </row>
    <row r="39">
      <c r="B39" s="541" t="s">
        <v>1325</v>
      </c>
      <c r="C39" s="542" t="s">
        <v>1293</v>
      </c>
      <c r="D39" s="518"/>
      <c r="E39" s="518"/>
      <c r="F39" s="518"/>
    </row>
    <row r="40">
      <c r="B40" s="543"/>
      <c r="C40" s="544" t="s">
        <v>1327</v>
      </c>
    </row>
    <row r="42">
      <c r="B42" s="541" t="s">
        <v>1328</v>
      </c>
      <c r="C42" s="542" t="s">
        <v>1294</v>
      </c>
      <c r="D42" s="518"/>
      <c r="E42" s="518"/>
      <c r="F42" s="518"/>
    </row>
    <row r="43">
      <c r="B43" s="543"/>
      <c r="C43" s="544" t="s">
        <v>1329</v>
      </c>
    </row>
    <row r="45">
      <c r="B45" s="541" t="s">
        <v>1330</v>
      </c>
      <c r="C45" s="542" t="s">
        <v>1331</v>
      </c>
      <c r="D45" s="518"/>
      <c r="E45" s="518"/>
      <c r="F45" s="518"/>
    </row>
    <row r="46">
      <c r="B46" s="543"/>
      <c r="C46" s="544"/>
    </row>
    <row r="48">
      <c r="B48" s="541" t="s">
        <v>1332</v>
      </c>
      <c r="C48" s="542" t="s">
        <v>1296</v>
      </c>
      <c r="D48" s="518"/>
      <c r="E48" s="518"/>
      <c r="F48" s="518"/>
    </row>
    <row r="49">
      <c r="B49" s="543"/>
      <c r="C49" s="544" t="s">
        <v>1333</v>
      </c>
    </row>
    <row r="51">
      <c r="B51" s="541" t="s">
        <v>1334</v>
      </c>
      <c r="C51" s="542" t="s">
        <v>1335</v>
      </c>
      <c r="D51" s="518"/>
      <c r="E51" s="518"/>
      <c r="F51" s="518"/>
    </row>
    <row r="52">
      <c r="B52" s="543"/>
      <c r="C52" s="544" t="s">
        <v>1336</v>
      </c>
    </row>
    <row r="54">
      <c r="B54" s="541" t="s">
        <v>1337</v>
      </c>
      <c r="C54" s="542" t="s">
        <v>1331</v>
      </c>
      <c r="D54" s="518"/>
      <c r="E54" s="518"/>
      <c r="F54" s="518"/>
    </row>
    <row r="55">
      <c r="B55" s="543"/>
      <c r="C55" s="544"/>
    </row>
    <row r="57">
      <c r="B57" s="541" t="s">
        <v>1338</v>
      </c>
      <c r="C57" s="542" t="s">
        <v>1299</v>
      </c>
      <c r="D57" s="518"/>
      <c r="E57" s="518"/>
      <c r="F57" s="518"/>
    </row>
    <row r="58">
      <c r="B58" s="543"/>
      <c r="C58" s="544" t="s">
        <v>1339</v>
      </c>
    </row>
    <row r="60">
      <c r="B60" s="541" t="s">
        <v>1340</v>
      </c>
      <c r="C60" s="542" t="s">
        <v>1302</v>
      </c>
      <c r="D60" s="518"/>
      <c r="E60" s="518"/>
      <c r="F60" s="518"/>
    </row>
    <row r="61">
      <c r="B61" s="543"/>
      <c r="C61" s="544" t="s">
        <v>1341</v>
      </c>
    </row>
    <row r="63">
      <c r="B63" s="541" t="s">
        <v>1342</v>
      </c>
      <c r="C63" s="542" t="s">
        <v>1331</v>
      </c>
      <c r="D63" s="518"/>
      <c r="E63" s="518"/>
      <c r="F63" s="518"/>
    </row>
    <row r="64">
      <c r="B64" s="543"/>
      <c r="C64" s="544"/>
    </row>
    <row r="66">
      <c r="B66" s="541" t="s">
        <v>1343</v>
      </c>
      <c r="C66" s="542" t="s">
        <v>1305</v>
      </c>
      <c r="D66" s="518"/>
      <c r="E66" s="518"/>
      <c r="F66" s="518"/>
    </row>
    <row r="67">
      <c r="B67" s="543"/>
      <c r="C67" s="544" t="s">
        <v>1344</v>
      </c>
    </row>
    <row r="69">
      <c r="B69" s="541" t="s">
        <v>1345</v>
      </c>
      <c r="C69" s="542" t="s">
        <v>1308</v>
      </c>
      <c r="D69" s="518"/>
      <c r="E69" s="518"/>
      <c r="F69" s="518"/>
    </row>
    <row r="70">
      <c r="B70" s="543"/>
      <c r="C70" s="544" t="s">
        <v>1346</v>
      </c>
    </row>
    <row r="72">
      <c r="B72" s="541" t="s">
        <v>1347</v>
      </c>
      <c r="C72" s="542" t="s">
        <v>1331</v>
      </c>
      <c r="D72" s="518"/>
      <c r="E72" s="518"/>
      <c r="F72" s="518"/>
    </row>
    <row r="73">
      <c r="B73" s="543"/>
      <c r="C73" s="544"/>
    </row>
    <row r="75">
      <c r="B75" s="541" t="s">
        <v>1348</v>
      </c>
      <c r="C75" s="542" t="s">
        <v>1312</v>
      </c>
      <c r="D75" s="518"/>
      <c r="E75" s="518"/>
      <c r="F75" s="518"/>
    </row>
    <row r="76">
      <c r="B76" s="543"/>
      <c r="C76" s="544" t="s">
        <v>1349</v>
      </c>
    </row>
    <row r="78">
      <c r="B78" s="541" t="s">
        <v>1350</v>
      </c>
      <c r="C78" s="542" t="s">
        <v>1314</v>
      </c>
      <c r="D78" s="518"/>
      <c r="E78" s="518"/>
      <c r="F78" s="518"/>
    </row>
    <row r="79">
      <c r="B79" s="543"/>
      <c r="C79" s="544" t="s">
        <v>1351</v>
      </c>
    </row>
    <row r="81">
      <c r="B81" s="541" t="s">
        <v>1352</v>
      </c>
      <c r="C81" s="542" t="s">
        <v>1331</v>
      </c>
      <c r="D81" s="518"/>
      <c r="E81" s="518"/>
      <c r="F81" s="518"/>
    </row>
    <row r="82">
      <c r="B82" s="543"/>
      <c r="C82" s="544"/>
    </row>
    <row r="84">
      <c r="B84" s="541" t="s">
        <v>1353</v>
      </c>
      <c r="C84" s="542" t="s">
        <v>1317</v>
      </c>
      <c r="D84" s="518"/>
      <c r="E84" s="518"/>
      <c r="F84" s="518"/>
    </row>
    <row r="85">
      <c r="B85" s="543"/>
      <c r="C85" s="544" t="s">
        <v>1354</v>
      </c>
    </row>
  </sheetData>
  <mergeCells count="38">
    <mergeCell ref="B1:F1"/>
    <mergeCell ref="C3:C4"/>
    <mergeCell ref="E3:E4"/>
    <mergeCell ref="F3:F4"/>
    <mergeCell ref="C36:F36"/>
    <mergeCell ref="C37:F37"/>
    <mergeCell ref="C39:F39"/>
    <mergeCell ref="C40:F40"/>
    <mergeCell ref="C42:F42"/>
    <mergeCell ref="C43:F43"/>
    <mergeCell ref="C45:F45"/>
    <mergeCell ref="C46:F46"/>
    <mergeCell ref="C48:F48"/>
    <mergeCell ref="C49:F49"/>
    <mergeCell ref="C51:F51"/>
    <mergeCell ref="C52:F52"/>
    <mergeCell ref="C54:F54"/>
    <mergeCell ref="C55:F55"/>
    <mergeCell ref="C57:F57"/>
    <mergeCell ref="C58:F58"/>
    <mergeCell ref="C60:F60"/>
    <mergeCell ref="C61:F61"/>
    <mergeCell ref="C63:F63"/>
    <mergeCell ref="C64:F64"/>
    <mergeCell ref="C66:F66"/>
    <mergeCell ref="C67:F67"/>
    <mergeCell ref="C69:F69"/>
    <mergeCell ref="C70:F70"/>
    <mergeCell ref="C82:F82"/>
    <mergeCell ref="C84:F84"/>
    <mergeCell ref="C85:F85"/>
    <mergeCell ref="C72:F72"/>
    <mergeCell ref="C73:F73"/>
    <mergeCell ref="C75:F75"/>
    <mergeCell ref="C76:F76"/>
    <mergeCell ref="C78:F78"/>
    <mergeCell ref="C79:F79"/>
    <mergeCell ref="C81:F81"/>
  </mergeCells>
  <drawing r:id="rId1"/>
</worksheet>
</file>