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sb131\Downloads\"/>
    </mc:Choice>
  </mc:AlternateContent>
  <bookViews>
    <workbookView xWindow="0" yWindow="0" windowWidth="21570" windowHeight="8055"/>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D61" i="1" l="1"/>
  <c r="D58" i="1"/>
  <c r="D60" i="1" l="1"/>
  <c r="D62" i="1"/>
  <c r="D55" i="1" l="1"/>
  <c r="D56" i="1"/>
  <c r="D53" i="1"/>
  <c r="D52" i="1"/>
  <c r="D51" i="1"/>
  <c r="D50" i="1"/>
  <c r="D49" i="1"/>
  <c r="D48" i="1"/>
  <c r="D54" i="1"/>
  <c r="D57" i="1"/>
  <c r="D59"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1" i="1" l="1"/>
  <c r="D72" i="1"/>
  <c r="D73" i="1"/>
  <c r="D74" i="1"/>
  <c r="D6" i="1"/>
  <c r="D7" i="1"/>
  <c r="D8" i="1"/>
  <c r="D9" i="1"/>
  <c r="D10" i="1"/>
  <c r="D11" i="1"/>
  <c r="D12" i="1"/>
  <c r="D13" i="1"/>
  <c r="D14" i="1"/>
  <c r="D16" i="1"/>
  <c r="D17" i="1"/>
  <c r="D39" i="1"/>
  <c r="D42" i="1"/>
  <c r="D43" i="1"/>
  <c r="D70" i="1"/>
  <c r="D75" i="1"/>
  <c r="D76" i="1"/>
  <c r="D77" i="1"/>
  <c r="D78" i="1"/>
  <c r="D79" i="1"/>
  <c r="D80" i="1"/>
  <c r="D81" i="1"/>
  <c r="D5" i="1"/>
  <c r="D83" i="1"/>
  <c r="D82" i="1"/>
</calcChain>
</file>

<file path=xl/comments1.xml><?xml version="1.0" encoding="utf-8"?>
<comments xmlns="http://schemas.openxmlformats.org/spreadsheetml/2006/main">
  <authors>
    <author>Hinkle, Lee B</author>
  </authors>
  <commentList>
    <comment ref="B2" authorId="0" shapeId="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authors>
    <author>Hinkle, Lee B</author>
  </authors>
  <commentList>
    <comment ref="B3" authorId="0" shapeId="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authors>
    <author>Hinkle, Lee B</author>
  </authors>
  <commentList>
    <comment ref="B3" authorId="0" shapeId="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authors>
    <author>Hinkle, Lee B</author>
  </authors>
  <commentList>
    <comment ref="B3" authorId="0" shapeId="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<sst xmlns="http://schemas.openxmlformats.org/spreadsheetml/2006/main" count="439" uniqueCount="105">
  <si>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</si>
  <si>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</si>
  <si>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</si>
  <si>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</si>
  <si>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</si>
  <si>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</si>
  <si>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</si>
  <si>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</si>
  <si>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</si>
  <si>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</si>
  <si>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</si>
  <si>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</si>
  <si>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</si>
  <si>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</si>
  <si>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</si>
  <si>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</si>
  <si>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</si>
  <si>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</si>
  <si>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</si>
  <si>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</si>
  <si>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</si>
  <si>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</si>
  <si>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</si>
  <si>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</si>
  <si>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</si>
  <si>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</si>
  <si>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</si>
  <si>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</si>
  <si>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</si>
  <si>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</si>
  <si>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</si>
  <si>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</si>
  <si>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</si>
  <si>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</si>
  <si>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</si>
  <si>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</si>
  <si>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</si>
  <si>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</si>
  <si>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</si>
  <si>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</si>
  <si>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</si>
  <si>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</si>
  <si>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</si>
  <si>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</si>
  <si>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</si>
  <si>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</si>
  <si>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</si>
  <si>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</si>
  <si>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</si>
  <si>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</si>
  <si>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</si>
  <si>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</si>
  <si>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</si>
  <si>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</si>
  <si>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</si>
  <si>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</si>
  <si>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</si>
  <si>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</si>
  <si>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</si>
  <si>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</si>
  <si>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</si>
  <si>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</si>
  <si>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</si>
  <si>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</si>
  <si>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</si>
  <si>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</si>
  <si>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</si>
  <si>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</si>
  <si>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</si>
  <si>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</si>
  <si>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</si>
  <si>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</si>
  <si>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</si>
  <si>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</si>
  <si>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</si>
  <si>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</si>
  <si>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</si>
  <si>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</si>
  <si>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</si>
  <si>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</si>
  <si>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</si>
  <si>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</si>
  <si>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</si>
  <si>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</si>
  <si>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</si>
  <si>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</si>
  <si>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</si>
  <si>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</si>
  <si>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</si>
  <si>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</si>
  <si>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</si>
  <si>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</si>
  <si>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</si>
  <si>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</si>
  <si>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</si>
  <si>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</si>
  <si>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</si>
  <si>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</si>
  <si>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Individual Reports Senior Design 1</t>
  </si>
  <si>
    <t>Test Schedule (Section 5)</t>
  </si>
  <si>
    <t>Test Cases (Section 4)</t>
  </si>
  <si>
    <t>Not currently doable</t>
  </si>
  <si>
    <t>1.12 Software Defined Radio Milestone Schedule (James Only)</t>
  </si>
  <si>
    <t>1.12 Software Defined Radio Milestone Schedule (Zach only)</t>
  </si>
  <si>
    <t>1.12 Software Defined Radio Milestone Schedule (Samual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</si>
</sst>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4"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101"/>
  <sheetViews>
    <sheetView tabSelected="1" topLeftCell="A49" zoomScale="90" zoomScaleNormal="90" workbookViewId="0">
      <selection activeCell="I61" sqref="I61"/>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20" t="s">
        <v>17</v>
      </c>
      <c r="C1" s="20"/>
      <c r="D1" s="20"/>
      <c r="E1" s="20"/>
      <c r="F1" s="20"/>
      <c r="G1" s="20"/>
      <c r="I1" s="1" t="s">
        <v>75</v>
      </c>
    </row>
    <row r="2" spans="2:9" x14ac:dyDescent="0.25">
      <c r="B2" s="3">
        <v>43432</v>
      </c>
      <c r="C2" s="1" t="s">
        <v>16</v>
      </c>
    </row>
    <row r="3" spans="2:9" x14ac:dyDescent="0.25">
      <c r="B3" s="4">
        <f>F74 - B2</f>
        <v>9</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25</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31</v>
      </c>
    </row>
    <row r="49" spans="2:9" s="15" customFormat="1" x14ac:dyDescent="0.25">
      <c r="B49" s="15" t="s">
        <v>24</v>
      </c>
      <c r="C49" s="6" t="s">
        <v>88</v>
      </c>
      <c r="D49" s="15">
        <f t="shared" si="1"/>
        <v>15</v>
      </c>
      <c r="E49" s="9">
        <v>43408</v>
      </c>
      <c r="F49" s="9">
        <v>43423</v>
      </c>
      <c r="G49" s="15" t="s">
        <v>31</v>
      </c>
    </row>
    <row r="50" spans="2:9" s="15" customFormat="1" x14ac:dyDescent="0.25">
      <c r="B50" s="15" t="s">
        <v>25</v>
      </c>
      <c r="C50" s="6" t="s">
        <v>89</v>
      </c>
      <c r="D50" s="15">
        <f t="shared" si="1"/>
        <v>15</v>
      </c>
      <c r="E50" s="9">
        <v>43408</v>
      </c>
      <c r="F50" s="9">
        <v>43423</v>
      </c>
      <c r="G50" s="15" t="s">
        <v>31</v>
      </c>
    </row>
    <row r="51" spans="2:9" s="15" customFormat="1" x14ac:dyDescent="0.25">
      <c r="B51" s="15" t="s">
        <v>30</v>
      </c>
      <c r="C51" s="6" t="s">
        <v>90</v>
      </c>
      <c r="D51" s="15">
        <f t="shared" si="1"/>
        <v>15</v>
      </c>
      <c r="E51" s="9">
        <v>43408</v>
      </c>
      <c r="F51" s="9">
        <v>43423</v>
      </c>
      <c r="G51" s="15" t="s">
        <v>31</v>
      </c>
    </row>
    <row r="52" spans="2:9" s="15" customFormat="1" x14ac:dyDescent="0.25">
      <c r="B52" s="15" t="s">
        <v>25</v>
      </c>
      <c r="C52" s="6" t="s">
        <v>91</v>
      </c>
      <c r="D52" s="15">
        <f t="shared" si="1"/>
        <v>15</v>
      </c>
      <c r="E52" s="9">
        <v>43408</v>
      </c>
      <c r="F52" s="9">
        <v>43423</v>
      </c>
      <c r="G52" s="15" t="s">
        <v>31</v>
      </c>
    </row>
    <row r="53" spans="2:9" s="15" customFormat="1" x14ac:dyDescent="0.25">
      <c r="B53" s="15" t="s">
        <v>24</v>
      </c>
      <c r="C53" s="6" t="s">
        <v>92</v>
      </c>
      <c r="D53" s="15">
        <f t="shared" si="1"/>
        <v>15</v>
      </c>
      <c r="E53" s="9">
        <v>43408</v>
      </c>
      <c r="F53" s="9">
        <v>43423</v>
      </c>
      <c r="G53" s="15" t="s">
        <v>31</v>
      </c>
    </row>
    <row r="54" spans="2:9" x14ac:dyDescent="0.25">
      <c r="B54" s="1" t="s">
        <v>25</v>
      </c>
      <c r="C54" s="6" t="s">
        <v>32</v>
      </c>
      <c r="D54" s="1">
        <f t="shared" si="0"/>
        <v>21</v>
      </c>
      <c r="E54" s="9">
        <v>43409</v>
      </c>
      <c r="F54" s="9">
        <v>43430</v>
      </c>
      <c r="G54" s="1" t="s">
        <v>31</v>
      </c>
    </row>
    <row r="55" spans="2:9" s="15" customFormat="1" x14ac:dyDescent="0.25">
      <c r="B55" s="15" t="s">
        <v>24</v>
      </c>
      <c r="C55" s="6" t="s">
        <v>93</v>
      </c>
      <c r="D55" s="15">
        <f t="shared" ref="D55" si="2">F55-E55</f>
        <v>30</v>
      </c>
      <c r="E55" s="9">
        <v>43411</v>
      </c>
      <c r="F55" s="9">
        <v>43441</v>
      </c>
      <c r="G55" s="15" t="s">
        <v>12</v>
      </c>
    </row>
    <row r="56" spans="2:9" x14ac:dyDescent="0.25">
      <c r="B56" s="16" t="s">
        <v>25</v>
      </c>
      <c r="C56" s="6" t="s">
        <v>33</v>
      </c>
      <c r="D56" s="1">
        <f t="shared" si="0"/>
        <v>14</v>
      </c>
      <c r="E56" s="9">
        <v>43409</v>
      </c>
      <c r="F56" s="9">
        <v>43423</v>
      </c>
      <c r="G56" s="1" t="s">
        <v>14</v>
      </c>
      <c r="I56" s="1" t="s">
        <v>101</v>
      </c>
    </row>
    <row r="57" spans="2:9" x14ac:dyDescent="0.25">
      <c r="B57" s="16" t="s">
        <v>24</v>
      </c>
      <c r="C57" s="6" t="s">
        <v>34</v>
      </c>
      <c r="D57" s="1">
        <f t="shared" si="0"/>
        <v>14</v>
      </c>
      <c r="E57" s="9">
        <v>43409</v>
      </c>
      <c r="F57" s="9">
        <v>43423</v>
      </c>
      <c r="G57" s="1" t="s">
        <v>11</v>
      </c>
    </row>
    <row r="58" spans="2:9" s="7" customFormat="1" x14ac:dyDescent="0.25">
      <c r="C58" s="10" t="s">
        <v>7</v>
      </c>
      <c r="D58" s="11">
        <f t="shared" ref="D58" si="3">F58-E58</f>
        <v>4</v>
      </c>
      <c r="E58" s="9">
        <v>43425</v>
      </c>
      <c r="F58" s="9">
        <v>43429</v>
      </c>
      <c r="G58" s="7" t="s">
        <v>31</v>
      </c>
    </row>
    <row r="59" spans="2:9" x14ac:dyDescent="0.25">
      <c r="B59" s="16" t="s">
        <v>25</v>
      </c>
      <c r="C59" s="6" t="s">
        <v>35</v>
      </c>
      <c r="D59" s="1">
        <f t="shared" si="0"/>
        <v>21</v>
      </c>
      <c r="E59" s="9">
        <v>43409</v>
      </c>
      <c r="F59" s="9">
        <v>43430</v>
      </c>
      <c r="G59" s="1" t="s">
        <v>31</v>
      </c>
    </row>
    <row r="60" spans="2:9" s="16" customFormat="1" x14ac:dyDescent="0.25">
      <c r="B60" s="16" t="s">
        <v>24</v>
      </c>
      <c r="C60" s="6" t="s">
        <v>37</v>
      </c>
      <c r="D60" s="16">
        <f t="shared" ref="D60:D61" si="4">F60-E60</f>
        <v>7</v>
      </c>
      <c r="E60" s="9">
        <v>43423</v>
      </c>
      <c r="F60" s="9">
        <v>43430</v>
      </c>
      <c r="G60" s="16" t="s">
        <v>11</v>
      </c>
    </row>
    <row r="61" spans="2:9" s="17" customFormat="1" x14ac:dyDescent="0.25">
      <c r="B61" s="17" t="s">
        <v>25</v>
      </c>
      <c r="C61" s="6" t="s">
        <v>5</v>
      </c>
      <c r="D61" s="17">
        <f t="shared" si="4"/>
        <v>16</v>
      </c>
      <c r="E61" s="9">
        <v>43416</v>
      </c>
      <c r="F61" s="9">
        <v>43432</v>
      </c>
      <c r="G61" s="17" t="s">
        <v>31</v>
      </c>
    </row>
    <row r="62" spans="2:9" x14ac:dyDescent="0.25">
      <c r="B62" s="1" t="s">
        <v>24</v>
      </c>
      <c r="C62" s="6" t="s">
        <v>96</v>
      </c>
      <c r="D62" s="1">
        <f t="shared" si="0"/>
        <v>11</v>
      </c>
      <c r="E62" s="9">
        <v>43423</v>
      </c>
      <c r="F62" s="9">
        <v>43434</v>
      </c>
      <c r="G62" s="1" t="s">
        <v>31</v>
      </c>
    </row>
    <row r="63" spans="2:9" s="15" customFormat="1" x14ac:dyDescent="0.25">
      <c r="B63" s="16" t="s">
        <v>30</v>
      </c>
      <c r="C63" s="6" t="s">
        <v>95</v>
      </c>
      <c r="E63" s="9">
        <v>43423</v>
      </c>
      <c r="F63" s="9">
        <v>43434</v>
      </c>
      <c r="G63" s="15" t="s">
        <v>12</v>
      </c>
    </row>
    <row r="64" spans="2:9" s="15" customFormat="1" x14ac:dyDescent="0.25">
      <c r="B64" s="15" t="s">
        <v>30</v>
      </c>
      <c r="C64" s="6" t="s">
        <v>97</v>
      </c>
      <c r="E64" s="9">
        <v>43423</v>
      </c>
      <c r="F64" s="9">
        <v>43434</v>
      </c>
      <c r="G64" s="15" t="s">
        <v>12</v>
      </c>
    </row>
    <row r="65" spans="2:7" s="15" customFormat="1" x14ac:dyDescent="0.25">
      <c r="B65" s="15" t="s">
        <v>25</v>
      </c>
      <c r="C65" s="6" t="s">
        <v>100</v>
      </c>
      <c r="E65" s="9">
        <v>43423</v>
      </c>
      <c r="F65" s="9">
        <v>43434</v>
      </c>
      <c r="G65" s="15" t="s">
        <v>12</v>
      </c>
    </row>
    <row r="66" spans="2:7" s="15" customFormat="1" x14ac:dyDescent="0.25">
      <c r="B66" s="15" t="s">
        <v>30</v>
      </c>
      <c r="C66" s="6" t="s">
        <v>99</v>
      </c>
      <c r="E66" s="9">
        <v>43423</v>
      </c>
      <c r="F66" s="9">
        <v>43434</v>
      </c>
      <c r="G66" s="15" t="s">
        <v>12</v>
      </c>
    </row>
    <row r="67" spans="2:7" s="15" customFormat="1" x14ac:dyDescent="0.25">
      <c r="B67" s="15" t="s">
        <v>24</v>
      </c>
      <c r="C67" s="6" t="s">
        <v>98</v>
      </c>
      <c r="E67" s="9">
        <v>43423</v>
      </c>
      <c r="F67" s="9">
        <v>43437</v>
      </c>
      <c r="G67" s="15" t="s">
        <v>12</v>
      </c>
    </row>
    <row r="68" spans="2:7" s="15" customFormat="1" x14ac:dyDescent="0.25">
      <c r="B68" s="15" t="s">
        <v>25</v>
      </c>
      <c r="C68" s="6" t="s">
        <v>98</v>
      </c>
      <c r="E68" s="9">
        <v>43423</v>
      </c>
      <c r="F68" s="9">
        <v>43437</v>
      </c>
      <c r="G68" s="15" t="s">
        <v>12</v>
      </c>
    </row>
    <row r="69" spans="2:7" s="15" customFormat="1" x14ac:dyDescent="0.25">
      <c r="B69" s="15" t="s">
        <v>30</v>
      </c>
      <c r="C69" s="6" t="s">
        <v>98</v>
      </c>
      <c r="E69" s="9">
        <v>43423</v>
      </c>
      <c r="F69" s="9">
        <v>43437</v>
      </c>
      <c r="G69" s="15" t="s">
        <v>12</v>
      </c>
    </row>
    <row r="70" spans="2:7" x14ac:dyDescent="0.25">
      <c r="B70" s="12"/>
      <c r="C70" s="6" t="s">
        <v>36</v>
      </c>
      <c r="D70" s="1">
        <f t="shared" si="0"/>
        <v>13</v>
      </c>
      <c r="E70" s="9">
        <v>43423</v>
      </c>
      <c r="F70" s="9">
        <v>43436</v>
      </c>
      <c r="G70" s="1" t="s">
        <v>11</v>
      </c>
    </row>
    <row r="71" spans="2:7" x14ac:dyDescent="0.25">
      <c r="C71" s="6" t="s">
        <v>38</v>
      </c>
      <c r="D71" s="1">
        <f t="shared" ref="D71" si="5">F71-E71</f>
        <v>9</v>
      </c>
      <c r="E71" s="9">
        <v>43430</v>
      </c>
      <c r="F71" s="9">
        <v>43439</v>
      </c>
      <c r="G71" s="1" t="s">
        <v>11</v>
      </c>
    </row>
    <row r="72" spans="2:7" x14ac:dyDescent="0.25">
      <c r="C72" s="6" t="s">
        <v>38</v>
      </c>
      <c r="D72" s="1">
        <f t="shared" si="0"/>
        <v>9</v>
      </c>
      <c r="E72" s="9">
        <v>43430</v>
      </c>
      <c r="F72" s="9">
        <v>43439</v>
      </c>
      <c r="G72" s="1" t="s">
        <v>11</v>
      </c>
    </row>
    <row r="73" spans="2:7" x14ac:dyDescent="0.25">
      <c r="C73" s="6" t="s">
        <v>39</v>
      </c>
      <c r="D73" s="1">
        <f t="shared" ref="D73" si="6">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21" t="s">
        <v>83</v>
      </c>
      <c r="E96" s="21"/>
      <c r="F96" s="21"/>
      <c r="G96" s="21" t="s">
        <v>84</v>
      </c>
      <c r="H96" s="21"/>
      <c r="I96" s="21" t="s">
        <v>85</v>
      </c>
      <c r="J96" s="21"/>
      <c r="K96" s="21"/>
      <c r="L96" s="21" t="s">
        <v>86</v>
      </c>
      <c r="M96" s="21"/>
      <c r="N96" s="21"/>
    </row>
    <row r="97" spans="2:14" x14ac:dyDescent="0.25">
      <c r="B97" s="1" t="s">
        <v>24</v>
      </c>
      <c r="C97" s="14">
        <f>COUNTIFS(B5:B90, "James Bell", G5:G90, "In progress")</f>
        <v>2</v>
      </c>
      <c r="D97" s="21">
        <f>COUNTIFS(B5:B90, "James Bell", G5:G90, "Overdue")</f>
        <v>0</v>
      </c>
      <c r="E97" s="21"/>
      <c r="F97" s="21"/>
      <c r="G97" s="21">
        <f>COUNTIFS(B5:B90, "James Bell", G5:G90, "Finished")</f>
        <v>20</v>
      </c>
      <c r="H97" s="21"/>
      <c r="I97" s="21">
        <f>COUNTIFS(B5:B90, "James Bell", G5:G90, "Not Started")</f>
        <v>2</v>
      </c>
      <c r="J97" s="21"/>
      <c r="K97" s="21"/>
      <c r="L97" s="21">
        <f>COUNTIFS(B5:B90, "James Bell", G5:G90, "Critical")</f>
        <v>0</v>
      </c>
      <c r="M97" s="21"/>
      <c r="N97" s="21"/>
    </row>
    <row r="98" spans="2:14" x14ac:dyDescent="0.25">
      <c r="B98" s="1" t="s">
        <v>30</v>
      </c>
      <c r="C98" s="14">
        <f>COUNTIFS(B5:B90, "Samuel Hussey", G5:G90, "In progress")</f>
        <v>4</v>
      </c>
      <c r="D98" s="21">
        <f>COUNTIFS(B5:B90, "Samuel Hussey", G5:G90, "Overdue")</f>
        <v>0</v>
      </c>
      <c r="E98" s="21"/>
      <c r="F98" s="21"/>
      <c r="G98" s="21">
        <f>COUNTIFS(B5:B90, "Samuel Hussey", G5:G90, "Finished")</f>
        <v>15</v>
      </c>
      <c r="H98" s="21"/>
      <c r="I98" s="21">
        <f>COUNTIFS(B5:B90, "Samuel Hussey", G5:G90, "Not Started")</f>
        <v>0</v>
      </c>
      <c r="J98" s="21"/>
      <c r="K98" s="21"/>
      <c r="L98" s="21">
        <f>COUNTIFS(B5:B90, "Samuel Hussey", G5:G90, "Critical")</f>
        <v>0</v>
      </c>
      <c r="M98" s="21"/>
      <c r="N98" s="21"/>
    </row>
    <row r="99" spans="2:14" x14ac:dyDescent="0.25">
      <c r="B99" s="1" t="s">
        <v>25</v>
      </c>
      <c r="C99" s="14">
        <f>COUNTIFS(B5:B90, "Zachary Schneiderman", G5:G90, "In progress")</f>
        <v>2</v>
      </c>
      <c r="D99" s="21">
        <f>COUNTIFS(B5:B90, "Zachary Schneiderman", G5:G90, "Overdue")</f>
        <v>2</v>
      </c>
      <c r="E99" s="21"/>
      <c r="F99" s="21"/>
      <c r="G99" s="21">
        <f>COUNTIFS(B5:B90, "Zachary Schneiderman", G5:G90, "Finished")</f>
        <v>16</v>
      </c>
      <c r="H99" s="21"/>
      <c r="I99" s="21">
        <f>COUNTIFS(B5:B90, "Zachary Schneiderman", G5:G90, "Not Started")</f>
        <v>0</v>
      </c>
      <c r="J99" s="21"/>
      <c r="K99" s="21"/>
      <c r="L99" s="21">
        <f>COUNTIFS(B5:B90, "Zachary Schneiderman", G5:G90, "Critical")</f>
        <v>0</v>
      </c>
      <c r="M99" s="21"/>
      <c r="N99" s="21"/>
    </row>
    <row r="100" spans="2:14" ht="30" customHeight="1" x14ac:dyDescent="0.25">
      <c r="B100" s="19" t="s">
        <v>71</v>
      </c>
      <c r="C100" s="14">
        <f>COUNTIFS(B5:B90, "James Bell (Team)", G5:G90, "In progress")</f>
        <v>0</v>
      </c>
      <c r="D100" s="21">
        <f>COUNTIFS(B5:B90, "James Bell (Team)", G5:G90, "Overdue")</f>
        <v>0</v>
      </c>
      <c r="E100" s="21"/>
      <c r="F100" s="21"/>
      <c r="G100" s="21">
        <f>COUNTIFS(B5:B90, "James Bell (Team)", G5:G90, "Finished")</f>
        <v>1</v>
      </c>
      <c r="H100" s="21"/>
      <c r="I100" s="21">
        <f>COUNTIFS(B5:B90, "James Bell (Team)", G5:G90, "Not Started")</f>
        <v>0</v>
      </c>
      <c r="J100" s="21"/>
      <c r="K100" s="21"/>
      <c r="L100" s="21">
        <f>COUNTIFS(B5:B90, "James Bell (Team)", G5:G90, "Critical")</f>
        <v>0</v>
      </c>
      <c r="M100" s="21"/>
      <c r="N100" s="21"/>
    </row>
    <row r="101" spans="2:14" x14ac:dyDescent="0.25">
      <c r="B101" s="19"/>
    </row>
  </sheetData>
  <mergeCells count="22">
    <mergeCell ref="L100:N100"/>
    <mergeCell ref="L98:N98"/>
    <mergeCell ref="D99:F99"/>
    <mergeCell ref="G99:H99"/>
    <mergeCell ref="I99:K99"/>
    <mergeCell ref="L99:N99"/>
    <mergeCell ref="L96:N96"/>
    <mergeCell ref="D97:F97"/>
    <mergeCell ref="G97:H97"/>
    <mergeCell ref="I97:K97"/>
    <mergeCell ref="L97:N97"/>
    <mergeCell ref="B100:B101"/>
    <mergeCell ref="B1:G1"/>
    <mergeCell ref="D96:F96"/>
    <mergeCell ref="G96:H96"/>
    <mergeCell ref="I96:K96"/>
    <mergeCell ref="D98:F98"/>
    <mergeCell ref="G98:H98"/>
    <mergeCell ref="I98:K98"/>
    <mergeCell ref="D100:F100"/>
    <mergeCell ref="G100:H100"/>
    <mergeCell ref="I100:K100"/>
  </mergeCells>
  <conditionalFormatting sqref="A102:XFD1048576 A101 C101:XFD101 A1:B1 H1:XFD1 G96 I96 L96 O96:XFD100 A96:D100 A2:XFD95">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96 I96 L96 A101:XFD1048576 O96:XFD100 A96:D100 A2:XFD95">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97:G100">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RIGHT(G97,LEN("Not Started"))="Not Started"</formula>
    </cfRule>
    <cfRule type="endsWith" dxfId="282" priority="24" operator="endsWith" text="In progress">
      <formula>RIGHT(G97,LEN("In progress"))="In progress"</formula>
    </cfRule>
    <cfRule type="endsWith" dxfId="281" priority="25" operator="endsWith" text="Finished">
      <formula>RIGHT(G97,LEN("Finished"))="Finished"</formula>
    </cfRule>
  </conditionalFormatting>
  <conditionalFormatting sqref="G97:G100">
    <cfRule type="containsText" dxfId="280" priority="19" operator="containsText" text="Overdue">
      <formula>NOT(ISERROR(SEARCH("Overdue",G97)))</formula>
    </cfRule>
    <cfRule type="containsText" dxfId="279" priority="20" operator="containsText" text="Critical">
      <formula>NOT(ISERROR(SEARCH("Critical",G97)))</formula>
    </cfRule>
  </conditionalFormatting>
  <conditionalFormatting sqref="I97:I100">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RIGHT(I97,LEN("Not Started"))="Not Started"</formula>
    </cfRule>
    <cfRule type="endsWith" dxfId="275" priority="17" operator="endsWith" text="In progress">
      <formula>RIGHT(I97,LEN("In progress"))="In progress"</formula>
    </cfRule>
    <cfRule type="endsWith" dxfId="274" priority="18" operator="endsWith" text="Finished">
      <formula>RIGHT(I97,LEN("Finished"))="Finished"</formula>
    </cfRule>
  </conditionalFormatting>
  <conditionalFormatting sqref="I97:I100">
    <cfRule type="containsText" dxfId="273" priority="12" operator="containsText" text="Overdue">
      <formula>NOT(ISERROR(SEARCH("Overdue",I97)))</formula>
    </cfRule>
    <cfRule type="containsText" dxfId="272" priority="13" operator="containsText" text="Critical">
      <formula>NOT(ISERROR(SEARCH("Critical",I97)))</formula>
    </cfRule>
  </conditionalFormatting>
  <conditionalFormatting sqref="L97:L100">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RIGHT(L97,LEN("Not Started"))="Not Started"</formula>
    </cfRule>
    <cfRule type="endsWith" dxfId="268" priority="10" operator="endsWith" text="In progress">
      <formula>RIGHT(L97,LEN("In progress"))="In progress"</formula>
    </cfRule>
    <cfRule type="endsWith" dxfId="267" priority="11" operator="endsWith" text="Finished">
      <formula>RIGHT(L97,LEN("Finished"))="Finished"</formula>
    </cfRule>
  </conditionalFormatting>
  <conditionalFormatting sqref="L97:L100">
    <cfRule type="containsText" dxfId="266" priority="5" operator="containsText" text="Overdue">
      <formula>NOT(ISERROR(SEARCH("Overdue",L97)))</formula>
    </cfRule>
    <cfRule type="containsText" dxfId="265" priority="6" operator="containsText" text="Critical">
      <formula>NOT(ISERROR(SEARCH("Critical",L97)))</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26"/>
  <sheetViews>
    <sheetView workbookViewId="0">
      <selection activeCell="C28" sqref="C28"/>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0" t="s">
        <v>102</v>
      </c>
      <c r="C2" s="20"/>
      <c r="D2" s="20"/>
      <c r="E2" s="20"/>
      <c r="F2" s="20"/>
      <c r="G2" s="20"/>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24</v>
      </c>
      <c r="C6" s="2" t="s">
        <v>20</v>
      </c>
      <c r="D6" s="18">
        <f t="shared" ref="D6:D26" si="0">F6-E6</f>
        <v>24</v>
      </c>
      <c r="E6" s="9">
        <v>43343</v>
      </c>
      <c r="F6" s="9">
        <v>43367</v>
      </c>
      <c r="G6" s="18" t="s">
        <v>31</v>
      </c>
    </row>
    <row r="7" spans="2:7" x14ac:dyDescent="0.25">
      <c r="B7" s="18" t="s">
        <v>24</v>
      </c>
      <c r="C7" s="2" t="s">
        <v>23</v>
      </c>
      <c r="D7" s="18">
        <f t="shared" si="0"/>
        <v>24</v>
      </c>
      <c r="E7" s="9">
        <v>43343</v>
      </c>
      <c r="F7" s="9">
        <v>43367</v>
      </c>
      <c r="G7" s="18" t="s">
        <v>31</v>
      </c>
    </row>
    <row r="8" spans="2:7" x14ac:dyDescent="0.25">
      <c r="B8" s="18" t="s">
        <v>24</v>
      </c>
      <c r="C8" s="2" t="s">
        <v>26</v>
      </c>
      <c r="D8" s="18">
        <f t="shared" si="0"/>
        <v>14</v>
      </c>
      <c r="E8" s="9">
        <v>43343</v>
      </c>
      <c r="F8" s="9">
        <v>43357</v>
      </c>
      <c r="G8" s="18" t="s">
        <v>31</v>
      </c>
    </row>
    <row r="9" spans="2:7" ht="30" x14ac:dyDescent="0.25">
      <c r="B9" s="18" t="s">
        <v>24</v>
      </c>
      <c r="C9" s="2" t="s">
        <v>29</v>
      </c>
      <c r="D9" s="18">
        <f t="shared" si="0"/>
        <v>33</v>
      </c>
      <c r="E9" s="9">
        <v>43355</v>
      </c>
      <c r="F9" s="9">
        <v>43388</v>
      </c>
      <c r="G9" s="18" t="s">
        <v>31</v>
      </c>
    </row>
    <row r="10" spans="2:7" x14ac:dyDescent="0.25">
      <c r="B10" s="18" t="s">
        <v>24</v>
      </c>
      <c r="C10" s="2" t="s">
        <v>47</v>
      </c>
      <c r="D10" s="18">
        <f t="shared" si="0"/>
        <v>14</v>
      </c>
      <c r="E10" s="9">
        <v>43374</v>
      </c>
      <c r="F10" s="9">
        <v>43388</v>
      </c>
      <c r="G10" s="18" t="s">
        <v>31</v>
      </c>
    </row>
    <row r="11" spans="2:7" x14ac:dyDescent="0.25">
      <c r="B11" s="18" t="s">
        <v>24</v>
      </c>
      <c r="C11" s="2" t="s">
        <v>48</v>
      </c>
      <c r="D11" s="18">
        <f t="shared" si="0"/>
        <v>14</v>
      </c>
      <c r="E11" s="9">
        <v>43374</v>
      </c>
      <c r="F11" s="9">
        <v>43388</v>
      </c>
      <c r="G11" s="18" t="s">
        <v>31</v>
      </c>
    </row>
    <row r="12" spans="2:7" x14ac:dyDescent="0.25">
      <c r="B12" s="18" t="s">
        <v>24</v>
      </c>
      <c r="C12" s="2" t="s">
        <v>49</v>
      </c>
      <c r="D12" s="18">
        <f t="shared" si="0"/>
        <v>14</v>
      </c>
      <c r="E12" s="9">
        <v>43374</v>
      </c>
      <c r="F12" s="9">
        <v>43388</v>
      </c>
      <c r="G12" s="18" t="s">
        <v>31</v>
      </c>
    </row>
    <row r="13" spans="2:7" x14ac:dyDescent="0.25">
      <c r="B13" s="18" t="s">
        <v>24</v>
      </c>
      <c r="C13" s="2" t="s">
        <v>54</v>
      </c>
      <c r="D13" s="18">
        <f t="shared" si="0"/>
        <v>14</v>
      </c>
      <c r="E13" s="9">
        <v>43374</v>
      </c>
      <c r="F13" s="9">
        <v>43388</v>
      </c>
      <c r="G13" s="18" t="s">
        <v>31</v>
      </c>
    </row>
    <row r="14" spans="2:7" x14ac:dyDescent="0.25">
      <c r="B14" s="18" t="s">
        <v>24</v>
      </c>
      <c r="C14" s="2" t="s">
        <v>57</v>
      </c>
      <c r="D14" s="18">
        <f t="shared" si="0"/>
        <v>14</v>
      </c>
      <c r="E14" s="9">
        <v>43374</v>
      </c>
      <c r="F14" s="9">
        <v>43388</v>
      </c>
      <c r="G14" s="18" t="s">
        <v>31</v>
      </c>
    </row>
    <row r="15" spans="2:7" x14ac:dyDescent="0.25">
      <c r="B15" s="18" t="s">
        <v>24</v>
      </c>
      <c r="C15" s="2" t="s">
        <v>61</v>
      </c>
      <c r="D15" s="18">
        <f t="shared" si="0"/>
        <v>14</v>
      </c>
      <c r="E15" s="9">
        <v>43374</v>
      </c>
      <c r="F15" s="9">
        <v>43388</v>
      </c>
      <c r="G15" s="18" t="s">
        <v>31</v>
      </c>
    </row>
    <row r="16" spans="2:7" x14ac:dyDescent="0.25">
      <c r="B16" s="18" t="s">
        <v>24</v>
      </c>
      <c r="C16" s="2" t="s">
        <v>62</v>
      </c>
      <c r="D16" s="18">
        <f t="shared" si="0"/>
        <v>14</v>
      </c>
      <c r="E16" s="9">
        <v>43374</v>
      </c>
      <c r="F16" s="9">
        <v>43388</v>
      </c>
      <c r="G16" s="18" t="s">
        <v>31</v>
      </c>
    </row>
    <row r="17" spans="2:7" ht="30" x14ac:dyDescent="0.25">
      <c r="B17" s="18" t="s">
        <v>24</v>
      </c>
      <c r="C17" s="2" t="s">
        <v>63</v>
      </c>
      <c r="D17" s="18">
        <f t="shared" si="0"/>
        <v>14</v>
      </c>
      <c r="E17" s="9">
        <v>43374</v>
      </c>
      <c r="F17" s="9">
        <v>43388</v>
      </c>
      <c r="G17" s="18" t="s">
        <v>31</v>
      </c>
    </row>
    <row r="18" spans="2:7" ht="30" x14ac:dyDescent="0.25">
      <c r="B18" s="18" t="s">
        <v>24</v>
      </c>
      <c r="C18" s="2" t="s">
        <v>64</v>
      </c>
      <c r="D18" s="18">
        <f t="shared" si="0"/>
        <v>14</v>
      </c>
      <c r="E18" s="9">
        <v>43374</v>
      </c>
      <c r="F18" s="9">
        <v>43388</v>
      </c>
      <c r="G18" s="18" t="s">
        <v>31</v>
      </c>
    </row>
    <row r="19" spans="2:7" x14ac:dyDescent="0.25">
      <c r="B19" s="18" t="s">
        <v>24</v>
      </c>
      <c r="C19" s="2" t="s">
        <v>67</v>
      </c>
      <c r="D19" s="18">
        <f t="shared" si="0"/>
        <v>14</v>
      </c>
      <c r="E19" s="9">
        <v>43374</v>
      </c>
      <c r="F19" s="9">
        <v>43388</v>
      </c>
      <c r="G19" s="18" t="s">
        <v>31</v>
      </c>
    </row>
    <row r="20" spans="2:7" x14ac:dyDescent="0.25">
      <c r="B20" s="18" t="s">
        <v>24</v>
      </c>
      <c r="C20" s="6" t="s">
        <v>78</v>
      </c>
      <c r="D20" s="18">
        <f t="shared" si="0"/>
        <v>12</v>
      </c>
      <c r="E20" s="9">
        <v>43383</v>
      </c>
      <c r="F20" s="9">
        <v>43395</v>
      </c>
      <c r="G20" s="18" t="s">
        <v>31</v>
      </c>
    </row>
    <row r="21" spans="2:7" x14ac:dyDescent="0.25">
      <c r="B21" s="18" t="s">
        <v>24</v>
      </c>
      <c r="C21" s="6" t="s">
        <v>76</v>
      </c>
      <c r="D21" s="18">
        <f t="shared" si="0"/>
        <v>14</v>
      </c>
      <c r="E21" s="9">
        <v>43388</v>
      </c>
      <c r="F21" s="9">
        <v>43402</v>
      </c>
      <c r="G21" s="18" t="s">
        <v>31</v>
      </c>
    </row>
    <row r="22" spans="2:7" x14ac:dyDescent="0.25">
      <c r="B22" s="18" t="s">
        <v>24</v>
      </c>
      <c r="C22" s="6" t="s">
        <v>80</v>
      </c>
      <c r="D22" s="18">
        <f t="shared" si="0"/>
        <v>4</v>
      </c>
      <c r="E22" s="9">
        <v>43397</v>
      </c>
      <c r="F22" s="9">
        <v>43401</v>
      </c>
      <c r="G22" s="18" t="s">
        <v>31</v>
      </c>
    </row>
    <row r="23" spans="2:7" x14ac:dyDescent="0.25">
      <c r="B23" s="18" t="s">
        <v>24</v>
      </c>
      <c r="C23" s="6" t="s">
        <v>87</v>
      </c>
      <c r="D23" s="18">
        <f t="shared" si="0"/>
        <v>15</v>
      </c>
      <c r="E23" s="9">
        <v>43408</v>
      </c>
      <c r="F23" s="9">
        <v>43423</v>
      </c>
      <c r="G23" s="18" t="s">
        <v>31</v>
      </c>
    </row>
    <row r="24" spans="2:7" x14ac:dyDescent="0.25">
      <c r="B24" s="18" t="s">
        <v>24</v>
      </c>
      <c r="C24" s="6" t="s">
        <v>88</v>
      </c>
      <c r="D24" s="18">
        <f t="shared" si="0"/>
        <v>15</v>
      </c>
      <c r="E24" s="9">
        <v>43408</v>
      </c>
      <c r="F24" s="9">
        <v>43423</v>
      </c>
      <c r="G24" s="18" t="s">
        <v>31</v>
      </c>
    </row>
    <row r="25" spans="2:7" x14ac:dyDescent="0.25">
      <c r="B25" s="18" t="s">
        <v>24</v>
      </c>
      <c r="C25" s="6" t="s">
        <v>92</v>
      </c>
      <c r="D25" s="18">
        <f t="shared" si="0"/>
        <v>15</v>
      </c>
      <c r="E25" s="9">
        <v>43408</v>
      </c>
      <c r="F25" s="9">
        <v>43423</v>
      </c>
      <c r="G25" s="18" t="s">
        <v>31</v>
      </c>
    </row>
    <row r="26" spans="2:7" x14ac:dyDescent="0.25">
      <c r="B26" s="18" t="s">
        <v>24</v>
      </c>
      <c r="C26" s="6" t="s">
        <v>96</v>
      </c>
      <c r="D26" s="18">
        <f t="shared" si="0"/>
        <v>11</v>
      </c>
      <c r="E26" s="9">
        <v>43423</v>
      </c>
      <c r="F26" s="9">
        <v>43434</v>
      </c>
      <c r="G26" s="18"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RIGHT('F''18'!B63,LEN("Not Started"))="Not Started"</xm:f>
            <x14:dxf>
              <fill>
                <patternFill>
                  <bgColor theme="9" tint="0.39994506668294322"/>
                </patternFill>
              </fill>
            </x14:dxf>
          </x14:cfRule>
          <x14:cfRule type="endsWith" priority="786" stopIfTrue="1" operator="endsWith" text="In progress" id="{8EE12A44-9951-46F5-A83E-DAC588E353F7}">
            <xm:f>RIGHT('F''18'!B63,LEN("In progress"))="In progress"</xm:f>
            <x14:dxf>
              <fill>
                <patternFill>
                  <bgColor theme="7" tint="0.59996337778862885"/>
                </patternFill>
              </fill>
            </x14:dxf>
          </x14:cfRule>
          <x14:cfRule type="endsWith" priority="787" operator="endsWith" text="Finished" id="{BB9E481F-F30B-43E5-8A94-11084F5233E6}">
            <xm:f>RIGHT('F''18'!B63,LEN("Finished"))="Finished"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NOT(ISERROR(SEARCH("Overdue",'F''18'!B63)))</xm:f>
            <x14:dxf>
              <fill>
                <patternFill>
                  <bgColor theme="2" tint="-0.499984740745262"/>
                </patternFill>
              </fill>
            </x14:dxf>
          </x14:cfRule>
          <x14:cfRule type="containsText" priority="789" operator="containsText" text="Critical" id="{AC132D5B-23D6-4C58-B814-16BA94BE372C}">
            <xm:f>NOT(ISERROR(SEARCH("Critical",'F''18'!B63)))</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'F''18'!$G63="In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RIGHT('F''18'!B49,LEN("Not Started"))="Not Started"</xm:f>
            <x14:dxf>
              <fill>
                <patternFill>
                  <bgColor theme="9" tint="0.39994506668294322"/>
                </patternFill>
              </fill>
            </x14:dxf>
          </x14:cfRule>
          <x14:cfRule type="endsWith" priority="1068" stopIfTrue="1" operator="endsWith" text="In progress" id="{8EE12A44-9951-46F5-A83E-DAC588E353F7}">
            <xm:f>RIGHT('F''18'!B49,LEN("In progress"))="In progress"</xm:f>
            <x14:dxf>
              <fill>
                <patternFill>
                  <bgColor theme="7" tint="0.59996337778862885"/>
                </patternFill>
              </fill>
            </x14:dxf>
          </x14:cfRule>
          <x14:cfRule type="endsWith" priority="1069" operator="endsWith" text="Finished" id="{BB9E481F-F30B-43E5-8A94-11084F5233E6}">
            <xm:f>RIGHT('F''18'!B49,LEN("Finished"))="Finished"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NOT(ISERROR(SEARCH("Overdue",'F''18'!B49)))</xm:f>
            <x14:dxf>
              <fill>
                <patternFill>
                  <bgColor theme="2" tint="-0.499984740745262"/>
                </patternFill>
              </fill>
            </x14:dxf>
          </x14:cfRule>
          <x14:cfRule type="containsText" priority="1073" operator="containsText" text="Critical" id="{AC132D5B-23D6-4C58-B814-16BA94BE372C}">
            <xm:f>NOT(ISERROR(SEARCH("Critical",'F''18'!B49)))</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'F''18'!$G49="In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RIGHT('F''18'!B54,LEN("Not Started"))="Not Started"</xm:f>
            <x14:dxf>
              <fill>
                <patternFill>
                  <bgColor theme="9" tint="0.39994506668294322"/>
                </patternFill>
              </fill>
            </x14:dxf>
          </x14:cfRule>
          <x14:cfRule type="endsWith" priority="1278" stopIfTrue="1" operator="endsWith" text="In progress" id="{8EE12A44-9951-46F5-A83E-DAC588E353F7}">
            <xm:f>RIGHT('F''18'!B54,LEN("In progress"))="In progress"</xm:f>
            <x14:dxf>
              <fill>
                <patternFill>
                  <bgColor theme="7" tint="0.59996337778862885"/>
                </patternFill>
              </fill>
            </x14:dxf>
          </x14:cfRule>
          <x14:cfRule type="endsWith" priority="1278" operator="endsWith" text="Finished" id="{BB9E481F-F30B-43E5-8A94-11084F5233E6}">
            <xm:f>RIGHT('F''18'!B54,LEN("Finished"))="Finished"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NOT(ISERROR(SEARCH("Overdue",'F''18'!B54)))</xm:f>
            <x14:dxf>
              <fill>
                <patternFill>
                  <bgColor theme="2" tint="-0.499984740745262"/>
                </patternFill>
              </fill>
            </x14:dxf>
          </x14:cfRule>
          <x14:cfRule type="containsText" priority="1280" operator="containsText" text="Critical" id="{AC132D5B-23D6-4C58-B814-16BA94BE372C}">
            <xm:f>NOT(ISERROR(SEARCH("Critical",'F''18'!B54)))</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'F''18'!$G54="In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21"/>
  <sheetViews>
    <sheetView workbookViewId="0">
      <selection activeCell="K15" sqref="K15"/>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0" t="s">
        <v>103</v>
      </c>
      <c r="C2" s="20"/>
      <c r="D2" s="20"/>
      <c r="E2" s="20"/>
      <c r="F2" s="20"/>
      <c r="G2" s="20"/>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25</v>
      </c>
      <c r="C6" s="2" t="s">
        <v>19</v>
      </c>
      <c r="D6" s="18">
        <f t="shared" ref="D6:D21" si="0">F6-E6</f>
        <v>24</v>
      </c>
      <c r="E6" s="9">
        <v>43343</v>
      </c>
      <c r="F6" s="9">
        <v>43367</v>
      </c>
      <c r="G6" s="18" t="s">
        <v>31</v>
      </c>
    </row>
    <row r="7" spans="2:7" x14ac:dyDescent="0.25">
      <c r="B7" s="18" t="s">
        <v>25</v>
      </c>
      <c r="C7" s="2" t="s">
        <v>21</v>
      </c>
      <c r="D7" s="18">
        <f t="shared" si="0"/>
        <v>24</v>
      </c>
      <c r="E7" s="9">
        <v>43343</v>
      </c>
      <c r="F7" s="9">
        <v>43367</v>
      </c>
      <c r="G7" s="18" t="s">
        <v>31</v>
      </c>
    </row>
    <row r="8" spans="2:7" x14ac:dyDescent="0.25">
      <c r="B8" s="18" t="s">
        <v>25</v>
      </c>
      <c r="C8" s="2" t="s">
        <v>26</v>
      </c>
      <c r="D8" s="18">
        <f t="shared" si="0"/>
        <v>14</v>
      </c>
      <c r="E8" s="9">
        <v>43343</v>
      </c>
      <c r="F8" s="9">
        <v>43357</v>
      </c>
      <c r="G8" s="18" t="s">
        <v>31</v>
      </c>
    </row>
    <row r="9" spans="2:7" ht="30" x14ac:dyDescent="0.25">
      <c r="B9" s="18" t="s">
        <v>25</v>
      </c>
      <c r="C9" s="2" t="s">
        <v>27</v>
      </c>
      <c r="D9" s="18">
        <f t="shared" si="0"/>
        <v>40</v>
      </c>
      <c r="E9" s="9">
        <v>43355</v>
      </c>
      <c r="F9" s="9">
        <v>43395</v>
      </c>
      <c r="G9" s="18" t="s">
        <v>31</v>
      </c>
    </row>
    <row r="10" spans="2:7" x14ac:dyDescent="0.25">
      <c r="B10" s="18" t="s">
        <v>25</v>
      </c>
      <c r="C10" s="2" t="s">
        <v>50</v>
      </c>
      <c r="D10" s="18">
        <f t="shared" si="0"/>
        <v>14</v>
      </c>
      <c r="E10" s="9">
        <v>43374</v>
      </c>
      <c r="F10" s="9">
        <v>43388</v>
      </c>
      <c r="G10" s="18" t="s">
        <v>31</v>
      </c>
    </row>
    <row r="11" spans="2:7" x14ac:dyDescent="0.25">
      <c r="B11" s="18" t="s">
        <v>25</v>
      </c>
      <c r="C11" s="2" t="s">
        <v>51</v>
      </c>
      <c r="D11" s="18">
        <f t="shared" si="0"/>
        <v>14</v>
      </c>
      <c r="E11" s="9">
        <v>43374</v>
      </c>
      <c r="F11" s="9">
        <v>43388</v>
      </c>
      <c r="G11" s="18" t="s">
        <v>31</v>
      </c>
    </row>
    <row r="12" spans="2:7" x14ac:dyDescent="0.25">
      <c r="B12" s="18" t="s">
        <v>25</v>
      </c>
      <c r="C12" s="2" t="s">
        <v>55</v>
      </c>
      <c r="D12" s="18">
        <f t="shared" si="0"/>
        <v>14</v>
      </c>
      <c r="E12" s="9">
        <v>43374</v>
      </c>
      <c r="F12" s="9">
        <v>43388</v>
      </c>
      <c r="G12" s="18" t="s">
        <v>31</v>
      </c>
    </row>
    <row r="13" spans="2:7" x14ac:dyDescent="0.25">
      <c r="B13" s="18" t="s">
        <v>25</v>
      </c>
      <c r="C13" s="2" t="s">
        <v>56</v>
      </c>
      <c r="D13" s="18">
        <f t="shared" si="0"/>
        <v>14</v>
      </c>
      <c r="E13" s="9">
        <v>43374</v>
      </c>
      <c r="F13" s="9">
        <v>43388</v>
      </c>
      <c r="G13" s="18" t="s">
        <v>31</v>
      </c>
    </row>
    <row r="14" spans="2:7" ht="30" x14ac:dyDescent="0.25">
      <c r="B14" s="18" t="s">
        <v>25</v>
      </c>
      <c r="C14" s="2" t="s">
        <v>60</v>
      </c>
      <c r="D14" s="18">
        <f t="shared" si="0"/>
        <v>14</v>
      </c>
      <c r="E14" s="9">
        <v>43374</v>
      </c>
      <c r="F14" s="9">
        <v>43388</v>
      </c>
      <c r="G14" s="18" t="s">
        <v>31</v>
      </c>
    </row>
    <row r="15" spans="2:7" x14ac:dyDescent="0.25">
      <c r="B15" s="18" t="s">
        <v>25</v>
      </c>
      <c r="C15" s="2" t="s">
        <v>66</v>
      </c>
      <c r="D15" s="18">
        <f t="shared" si="0"/>
        <v>14</v>
      </c>
      <c r="E15" s="9">
        <v>43374</v>
      </c>
      <c r="F15" s="9">
        <v>43388</v>
      </c>
      <c r="G15" s="18" t="s">
        <v>31</v>
      </c>
    </row>
    <row r="16" spans="2:7" x14ac:dyDescent="0.25">
      <c r="B16" s="18" t="s">
        <v>25</v>
      </c>
      <c r="C16" s="6" t="s">
        <v>74</v>
      </c>
      <c r="D16" s="18"/>
      <c r="E16" s="9">
        <v>43383</v>
      </c>
      <c r="F16" s="9">
        <v>43388</v>
      </c>
      <c r="G16" s="18" t="s">
        <v>31</v>
      </c>
    </row>
    <row r="17" spans="2:7" x14ac:dyDescent="0.25">
      <c r="B17" s="18" t="s">
        <v>25</v>
      </c>
      <c r="C17" s="6" t="s">
        <v>82</v>
      </c>
      <c r="D17" s="18">
        <f t="shared" si="0"/>
        <v>14</v>
      </c>
      <c r="E17" s="9">
        <v>43397</v>
      </c>
      <c r="F17" s="9">
        <v>43411</v>
      </c>
      <c r="G17" s="18" t="s">
        <v>14</v>
      </c>
    </row>
    <row r="18" spans="2:7" x14ac:dyDescent="0.25">
      <c r="B18" s="18" t="s">
        <v>25</v>
      </c>
      <c r="C18" s="6" t="s">
        <v>89</v>
      </c>
      <c r="D18" s="18">
        <f t="shared" si="0"/>
        <v>15</v>
      </c>
      <c r="E18" s="9">
        <v>43408</v>
      </c>
      <c r="F18" s="9">
        <v>43423</v>
      </c>
      <c r="G18" s="18" t="s">
        <v>31</v>
      </c>
    </row>
    <row r="19" spans="2:7" x14ac:dyDescent="0.25">
      <c r="B19" s="18" t="s">
        <v>25</v>
      </c>
      <c r="C19" s="6" t="s">
        <v>91</v>
      </c>
      <c r="D19" s="18">
        <f t="shared" si="0"/>
        <v>15</v>
      </c>
      <c r="E19" s="9">
        <v>43408</v>
      </c>
      <c r="F19" s="9">
        <v>43423</v>
      </c>
      <c r="G19" s="18" t="s">
        <v>31</v>
      </c>
    </row>
    <row r="20" spans="2:7" x14ac:dyDescent="0.25">
      <c r="B20" s="18" t="s">
        <v>25</v>
      </c>
      <c r="C20" s="6" t="s">
        <v>32</v>
      </c>
      <c r="D20" s="18">
        <f t="shared" si="0"/>
        <v>21</v>
      </c>
      <c r="E20" s="9">
        <v>43409</v>
      </c>
      <c r="F20" s="9">
        <v>43430</v>
      </c>
      <c r="G20" s="18" t="s">
        <v>31</v>
      </c>
    </row>
    <row r="21" spans="2:7" x14ac:dyDescent="0.25">
      <c r="B21" s="18" t="s">
        <v>25</v>
      </c>
      <c r="C21" s="6" t="s">
        <v>5</v>
      </c>
      <c r="D21" s="18">
        <f t="shared" si="0"/>
        <v>16</v>
      </c>
      <c r="E21" s="9">
        <v>43416</v>
      </c>
      <c r="F21" s="9">
        <v>43432</v>
      </c>
      <c r="G21" s="18"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xm:sqref>
        </x14:conditionalFormatting>
        <x14:conditionalFormatting xmlns:xm="http://schemas.microsoft.com/office/excel/2006/main">
          <x14:cfRule type="endsWith" priority="2643" operator="endsWith" text="Not Started" id="{AF38A09B-6266-4FC9-BBD1-D3C104E24308}">
            <xm:f>RIGHT('F''18'!B48,LEN("Not Started"))="Not Started"</xm:f>
            <x14:dxf>
              <fill>
                <patternFill>
                  <bgColor theme="9" tint="0.39994506668294322"/>
                </patternFill>
              </fill>
            </x14:dxf>
          </x14:cfRule>
          <x14:cfRule type="endsWith" priority="2644" stopIfTrue="1" operator="endsWith" text="In progress" id="{C2D8185F-1E54-4AA4-BCAB-EA9627261EEE}">
            <xm:f>RIGHT('F''18'!B48,LEN("In progress"))="In progress"</xm:f>
            <x14:dxf>
              <fill>
                <patternFill>
                  <bgColor theme="7" tint="0.59996337778862885"/>
                </patternFill>
              </fill>
            </x14:dxf>
          </x14:cfRule>
          <x14:cfRule type="endsWith" priority="2645" operator="endsWith" text="Finished" id="{5D30C8A7-EFA7-4CCC-B108-347CC97C7214}">
            <xm:f>RIGHT('F''18'!B48,LEN("Finished"))="Finished"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NOT(ISERROR(SEARCH("Overdue",'F''18'!B48)))</xm:f>
            <x14:dxf>
              <fill>
                <patternFill>
                  <bgColor theme="2" tint="-0.499984740745262"/>
                </patternFill>
              </fill>
            </x14:dxf>
          </x14:cfRule>
          <x14:cfRule type="containsText" priority="2649" operator="containsText" text="Critical" id="{740E01B9-81B3-4B9A-9A00-F0837C7D67A0}">
            <xm:f>NOT(ISERROR(SEARCH("Critical",'F''18'!B48)))</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'F''18'!$G48="In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RIGHT('F''18'!B51,LEN("Not Started"))="Not Started"</xm:f>
            <x14:dxf>
              <fill>
                <patternFill>
                  <bgColor theme="9" tint="0.39994506668294322"/>
                </patternFill>
              </fill>
            </x14:dxf>
          </x14:cfRule>
          <x14:cfRule type="endsWith" priority="2814" stopIfTrue="1" operator="endsWith" text="In progress" id="{C2D8185F-1E54-4AA4-BCAB-EA9627261EEE}">
            <xm:f>RIGHT('F''18'!B51,LEN("In progress"))="In progress"</xm:f>
            <x14:dxf>
              <fill>
                <patternFill>
                  <bgColor theme="7" tint="0.59996337778862885"/>
                </patternFill>
              </fill>
            </x14:dxf>
          </x14:cfRule>
          <x14:cfRule type="endsWith" priority="2815" operator="endsWith" text="Finished" id="{5D30C8A7-EFA7-4CCC-B108-347CC97C7214}">
            <xm:f>RIGHT('F''18'!B51,LEN("Finished"))="Finished"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NOT(ISERROR(SEARCH("Overdue",'F''18'!B51)))</xm:f>
            <x14:dxf>
              <fill>
                <patternFill>
                  <bgColor theme="2" tint="-0.499984740745262"/>
                </patternFill>
              </fill>
            </x14:dxf>
          </x14:cfRule>
          <x14:cfRule type="containsText" priority="2819" operator="containsText" text="Critical" id="{740E01B9-81B3-4B9A-9A00-F0837C7D67A0}">
            <xm:f>NOT(ISERROR(SEARCH("Critical",'F''18'!B51)))</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'F''18'!$G51="In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RIGHT('F''18'!B53,LEN("Not Started"))="Not Started"</xm:f>
            <x14:dxf>
              <fill>
                <patternFill>
                  <bgColor theme="9" tint="0.39994506668294322"/>
                </patternFill>
              </fill>
            </x14:dxf>
          </x14:cfRule>
          <x14:cfRule type="endsWith" priority="2990" stopIfTrue="1" operator="endsWith" text="In progress" id="{C2D8185F-1E54-4AA4-BCAB-EA9627261EEE}">
            <xm:f>RIGHT('F''18'!B53,LEN("In progress"))="In progress"</xm:f>
            <x14:dxf>
              <fill>
                <patternFill>
                  <bgColor theme="7" tint="0.59996337778862885"/>
                </patternFill>
              </fill>
            </x14:dxf>
          </x14:cfRule>
          <x14:cfRule type="endsWith" priority="2991" operator="endsWith" text="Finished" id="{5D30C8A7-EFA7-4CCC-B108-347CC97C7214}">
            <xm:f>RIGHT('F''18'!B53,LEN("Finished"))="Finished"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NOT(ISERROR(SEARCH("Overdue",'F''18'!B53)))</xm:f>
            <x14:dxf>
              <fill>
                <patternFill>
                  <bgColor theme="2" tint="-0.499984740745262"/>
                </patternFill>
              </fill>
            </x14:dxf>
          </x14:cfRule>
          <x14:cfRule type="containsText" priority="2995" operator="containsText" text="Critical" id="{740E01B9-81B3-4B9A-9A00-F0837C7D67A0}">
            <xm:f>NOT(ISERROR(SEARCH("Critical",'F''18'!B53)))</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'F''18'!$G53="In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RIGHT('F''18'!B55,LEN("Not Started"))="Not Started"</xm:f>
            <x14:dxf>
              <fill>
                <patternFill>
                  <bgColor theme="9" tint="0.39994506668294322"/>
                </patternFill>
              </fill>
            </x14:dxf>
          </x14:cfRule>
          <x14:cfRule type="endsWith" priority="3172" stopIfTrue="1" operator="endsWith" text="In progress" id="{C2D8185F-1E54-4AA4-BCAB-EA9627261EEE}">
            <xm:f>RIGHT('F''18'!B55,LEN("In progress"))="In progress"</xm:f>
            <x14:dxf>
              <fill>
                <patternFill>
                  <bgColor theme="7" tint="0.59996337778862885"/>
                </patternFill>
              </fill>
            </x14:dxf>
          </x14:cfRule>
          <x14:cfRule type="endsWith" priority="3173" operator="endsWith" text="Finished" id="{5D30C8A7-EFA7-4CCC-B108-347CC97C7214}">
            <xm:f>RIGHT('F''18'!B55,LEN("Finished"))="Finished"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NOT(ISERROR(SEARCH("Overdue",'F''18'!B55)))</xm:f>
            <x14:dxf>
              <fill>
                <patternFill>
                  <bgColor theme="2" tint="-0.499984740745262"/>
                </patternFill>
              </fill>
            </x14:dxf>
          </x14:cfRule>
          <x14:cfRule type="containsText" priority="3177" operator="containsText" text="Critical" id="{740E01B9-81B3-4B9A-9A00-F0837C7D67A0}">
            <xm:f>NOT(ISERROR(SEARCH("Critical",'F''18'!B55)))</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'F''18'!$G55="In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RIGHT('F''18'!B62,LEN("Not Started"))="Not Started"</xm:f>
            <x14:dxf>
              <fill>
                <patternFill>
                  <bgColor theme="9" tint="0.39994506668294322"/>
                </patternFill>
              </fill>
            </x14:dxf>
          </x14:cfRule>
          <x14:cfRule type="endsWith" priority="4303" stopIfTrue="1" operator="endsWith" text="In progress" id="{C2D8185F-1E54-4AA4-BCAB-EA9627261EEE}">
            <xm:f>RIGHT('F''18'!B62,LEN("In progress"))="In progress"</xm:f>
            <x14:dxf>
              <fill>
                <patternFill>
                  <bgColor theme="7" tint="0.59996337778862885"/>
                </patternFill>
              </fill>
            </x14:dxf>
          </x14:cfRule>
          <x14:cfRule type="endsWith" priority="4304" operator="endsWith" text="Finished" id="{5D30C8A7-EFA7-4CCC-B108-347CC97C7214}">
            <xm:f>RIGHT('F''18'!B62,LEN("Finished"))="Finished"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NOT(ISERROR(SEARCH("Overdue",'F''18'!B62)))</xm:f>
            <x14:dxf>
              <fill>
                <patternFill>
                  <bgColor theme="2" tint="-0.499984740745262"/>
                </patternFill>
              </fill>
            </x14:dxf>
          </x14:cfRule>
          <x14:cfRule type="containsText" priority="4306" operator="containsText" text="Critical" id="{740E01B9-81B3-4B9A-9A00-F0837C7D67A0}">
            <xm:f>NOT(ISERROR(SEARCH("Critical",'F''18'!B62)))</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'F''18'!$G62="In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21"/>
  <sheetViews>
    <sheetView workbookViewId="0">
      <selection activeCell="K10" sqref="K1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0" t="s">
        <v>104</v>
      </c>
      <c r="C2" s="20"/>
      <c r="D2" s="20"/>
      <c r="E2" s="20"/>
      <c r="F2" s="20"/>
      <c r="G2" s="20"/>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30</v>
      </c>
      <c r="C6" s="2" t="s">
        <v>18</v>
      </c>
      <c r="D6" s="18">
        <f>F6-E6</f>
        <v>24</v>
      </c>
      <c r="E6" s="9">
        <v>43343</v>
      </c>
      <c r="F6" s="9">
        <v>43367</v>
      </c>
      <c r="G6" s="18" t="s">
        <v>31</v>
      </c>
    </row>
    <row r="7" spans="2:7" x14ac:dyDescent="0.25">
      <c r="B7" s="18" t="s">
        <v>30</v>
      </c>
      <c r="C7" s="2" t="s">
        <v>22</v>
      </c>
      <c r="D7" s="18">
        <f t="shared" ref="D7:D21" si="0">F7-E7</f>
        <v>24</v>
      </c>
      <c r="E7" s="9">
        <v>43343</v>
      </c>
      <c r="F7" s="9">
        <v>43367</v>
      </c>
      <c r="G7" s="18" t="s">
        <v>31</v>
      </c>
    </row>
    <row r="8" spans="2:7" x14ac:dyDescent="0.25">
      <c r="B8" s="18" t="s">
        <v>30</v>
      </c>
      <c r="C8" s="2" t="s">
        <v>26</v>
      </c>
      <c r="D8" s="18">
        <f t="shared" si="0"/>
        <v>14</v>
      </c>
      <c r="E8" s="9">
        <v>43343</v>
      </c>
      <c r="F8" s="9">
        <v>43357</v>
      </c>
      <c r="G8" s="18" t="s">
        <v>31</v>
      </c>
    </row>
    <row r="9" spans="2:7" x14ac:dyDescent="0.25">
      <c r="B9" s="18" t="s">
        <v>30</v>
      </c>
      <c r="C9" s="2" t="s">
        <v>77</v>
      </c>
      <c r="D9" s="18">
        <f t="shared" si="0"/>
        <v>40</v>
      </c>
      <c r="E9" s="9">
        <v>43355</v>
      </c>
      <c r="F9" s="9">
        <v>43395</v>
      </c>
      <c r="G9" s="18" t="s">
        <v>31</v>
      </c>
    </row>
    <row r="10" spans="2:7" ht="30" x14ac:dyDescent="0.25">
      <c r="B10" s="18" t="s">
        <v>30</v>
      </c>
      <c r="C10" s="2" t="s">
        <v>28</v>
      </c>
      <c r="D10" s="18">
        <f t="shared" si="0"/>
        <v>40</v>
      </c>
      <c r="E10" s="9">
        <v>43355</v>
      </c>
      <c r="F10" s="9">
        <v>43395</v>
      </c>
      <c r="G10" s="18" t="s">
        <v>31</v>
      </c>
    </row>
    <row r="11" spans="2:7" ht="30" x14ac:dyDescent="0.25">
      <c r="B11" s="18" t="s">
        <v>24</v>
      </c>
      <c r="C11" s="2" t="s">
        <v>29</v>
      </c>
      <c r="D11" s="18">
        <f t="shared" si="0"/>
        <v>33</v>
      </c>
      <c r="E11" s="9">
        <v>43355</v>
      </c>
      <c r="F11" s="9">
        <v>43388</v>
      </c>
      <c r="G11" s="18" t="s">
        <v>31</v>
      </c>
    </row>
    <row r="12" spans="2:7" x14ac:dyDescent="0.25">
      <c r="B12" s="18" t="s">
        <v>30</v>
      </c>
      <c r="C12" s="2" t="s">
        <v>52</v>
      </c>
      <c r="D12" s="18">
        <f t="shared" si="0"/>
        <v>14</v>
      </c>
      <c r="E12" s="9">
        <v>43374</v>
      </c>
      <c r="F12" s="9">
        <v>43388</v>
      </c>
      <c r="G12" s="18" t="s">
        <v>31</v>
      </c>
    </row>
    <row r="13" spans="2:7" x14ac:dyDescent="0.25">
      <c r="B13" s="18" t="s">
        <v>30</v>
      </c>
      <c r="C13" s="2" t="s">
        <v>53</v>
      </c>
      <c r="D13" s="18">
        <f t="shared" si="0"/>
        <v>14</v>
      </c>
      <c r="E13" s="9">
        <v>43374</v>
      </c>
      <c r="F13" s="9">
        <v>43388</v>
      </c>
      <c r="G13" s="18" t="s">
        <v>31</v>
      </c>
    </row>
    <row r="14" spans="2:7" x14ac:dyDescent="0.25">
      <c r="B14" s="18" t="s">
        <v>30</v>
      </c>
      <c r="C14" s="2" t="s">
        <v>58</v>
      </c>
      <c r="D14" s="18">
        <f t="shared" si="0"/>
        <v>14</v>
      </c>
      <c r="E14" s="9">
        <v>43374</v>
      </c>
      <c r="F14" s="9">
        <v>43388</v>
      </c>
      <c r="G14" s="18" t="s">
        <v>31</v>
      </c>
    </row>
    <row r="15" spans="2:7" x14ac:dyDescent="0.25">
      <c r="B15" s="18" t="s">
        <v>30</v>
      </c>
      <c r="C15" s="2" t="s">
        <v>59</v>
      </c>
      <c r="D15" s="18">
        <f t="shared" si="0"/>
        <v>14</v>
      </c>
      <c r="E15" s="9">
        <v>43374</v>
      </c>
      <c r="F15" s="9">
        <v>43388</v>
      </c>
      <c r="G15" s="18" t="s">
        <v>31</v>
      </c>
    </row>
    <row r="16" spans="2:7" x14ac:dyDescent="0.25">
      <c r="B16" s="18" t="s">
        <v>30</v>
      </c>
      <c r="C16" s="2" t="s">
        <v>65</v>
      </c>
      <c r="D16" s="18">
        <f t="shared" si="0"/>
        <v>14</v>
      </c>
      <c r="E16" s="9">
        <v>43374</v>
      </c>
      <c r="F16" s="9">
        <v>43388</v>
      </c>
      <c r="G16" s="18" t="s">
        <v>31</v>
      </c>
    </row>
    <row r="17" spans="2:7" x14ac:dyDescent="0.25">
      <c r="B17" s="18" t="s">
        <v>30</v>
      </c>
      <c r="C17" s="6" t="s">
        <v>73</v>
      </c>
      <c r="D17" s="18">
        <f t="shared" si="0"/>
        <v>5</v>
      </c>
      <c r="E17" s="9">
        <v>43383</v>
      </c>
      <c r="F17" s="9">
        <v>43388</v>
      </c>
      <c r="G17" s="18" t="s">
        <v>31</v>
      </c>
    </row>
    <row r="18" spans="2:7" x14ac:dyDescent="0.25">
      <c r="B18" s="18" t="s">
        <v>30</v>
      </c>
      <c r="C18" s="6" t="s">
        <v>79</v>
      </c>
      <c r="D18" s="18">
        <f t="shared" si="0"/>
        <v>5</v>
      </c>
      <c r="E18" s="9">
        <v>43383</v>
      </c>
      <c r="F18" s="9">
        <v>43388</v>
      </c>
      <c r="G18" s="18" t="s">
        <v>31</v>
      </c>
    </row>
    <row r="19" spans="2:7" x14ac:dyDescent="0.25">
      <c r="B19" s="18" t="s">
        <v>30</v>
      </c>
      <c r="C19" s="6" t="s">
        <v>72</v>
      </c>
      <c r="D19" s="18">
        <f t="shared" si="0"/>
        <v>5</v>
      </c>
      <c r="E19" s="9">
        <v>43383</v>
      </c>
      <c r="F19" s="9">
        <v>43388</v>
      </c>
      <c r="G19" s="18" t="s">
        <v>31</v>
      </c>
    </row>
    <row r="20" spans="2:7" ht="30" x14ac:dyDescent="0.25">
      <c r="B20" s="18" t="s">
        <v>30</v>
      </c>
      <c r="C20" s="6" t="s">
        <v>81</v>
      </c>
      <c r="D20" s="18">
        <f t="shared" si="0"/>
        <v>8</v>
      </c>
      <c r="E20" s="9">
        <v>43397</v>
      </c>
      <c r="F20" s="9">
        <v>43405</v>
      </c>
      <c r="G20" s="18" t="s">
        <v>31</v>
      </c>
    </row>
    <row r="21" spans="2:7" x14ac:dyDescent="0.25">
      <c r="B21" s="18" t="s">
        <v>30</v>
      </c>
      <c r="C21" s="6" t="s">
        <v>90</v>
      </c>
      <c r="D21" s="18">
        <f t="shared" si="0"/>
        <v>15</v>
      </c>
      <c r="E21" s="9">
        <v>43408</v>
      </c>
      <c r="F21" s="9">
        <v>43423</v>
      </c>
      <c r="G21" s="18"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608" operator="endsWith" text="Not Started" id="{FB846D21-C41E-42C0-97EE-49F51C3FCD51}">
            <xm:f>RIGHT('F''18'!B47,LEN("Not Started"))="Not Started"</xm:f>
            <x14:dxf>
              <fill>
                <patternFill>
                  <bgColor theme="9" tint="0.39994506668294322"/>
                </patternFill>
              </fill>
            </x14:dxf>
          </x14:cfRule>
          <x14:cfRule type="endsWith" priority="6609" stopIfTrue="1" operator="endsWith" text="In progress" id="{BD0E37DB-E055-4629-8A84-E7EC285CBC4B}">
            <xm:f>RIGHT('F''18'!B47,LEN("In progress"))="In progress"</xm:f>
            <x14:dxf>
              <fill>
                <patternFill>
                  <bgColor theme="7" tint="0.59996337778862885"/>
                </patternFill>
              </fill>
            </x14:dxf>
          </x14:cfRule>
          <x14:cfRule type="endsWith" priority="6610" operator="endsWith" text="Finished" id="{D1318625-55E5-49BA-884A-CC18ACDFD234}">
            <xm:f>RIGHT('F''18'!B47,LEN("Finished"))="Finished"</xm:f>
            <x14:dxf>
              <fill>
                <patternFill>
                  <bgColor rgb="FF92D050"/>
                </patternFill>
              </fill>
            </x14:dxf>
          </x14:cfRule>
          <xm:sqref>B20:G20</xm:sqref>
        </x14:conditionalFormatting>
        <x14:conditionalFormatting xmlns:xm="http://schemas.microsoft.com/office/excel/2006/main">
          <x14:cfRule type="containsText" priority="6613" operator="containsText" text="Overdue" id="{3DE4D8E7-7F50-41AC-8CAB-B2A8B44311ED}">
            <xm:f>NOT(ISERROR(SEARCH("Overdue",'F''18'!B47)))</xm:f>
            <x14:dxf>
              <fill>
                <patternFill>
                  <bgColor theme="2" tint="-0.499984740745262"/>
                </patternFill>
              </fill>
            </x14:dxf>
          </x14:cfRule>
          <x14:cfRule type="containsText" priority="6614" operator="containsText" text="Critical" id="{E9EEEE1F-F1C5-429A-A38F-61365B235153}">
            <xm:f>NOT(ISERROR(SEARCH("Critical",'F''18'!B47)))</xm:f>
            <x14:dxf>
              <fill>
                <patternFill>
                  <bgColor theme="9" tint="-0.24994659260841701"/>
                </patternFill>
              </fill>
            </x14:dxf>
          </x14:cfRule>
          <xm:sqref>B20:G20</xm:sqref>
        </x14:conditionalFormatting>
        <x14:conditionalFormatting xmlns:xm="http://schemas.microsoft.com/office/excel/2006/main">
          <x14:cfRule type="expression" priority="6616" id="{E287EB0E-8908-4DF8-84CF-6D8A42BF0228}">
            <xm:f>'F''18'!$G47="In progress"</xm:f>
            <x14:dxf>
              <fill>
                <patternFill>
                  <bgColor theme="7" tint="0.59996337778862885"/>
                </patternFill>
              </fill>
            </x14:dxf>
          </x14:cfRule>
          <xm:sqref>B20:G20</xm:sqref>
        </x14:conditionalFormatting>
        <x14:conditionalFormatting xmlns:xm="http://schemas.microsoft.com/office/excel/2006/main">
          <x14:cfRule type="endsWith" priority="6873" operator="endsWith" text="Not Started" id="{FB846D21-C41E-42C0-97EE-49F51C3FCD51}">
            <xm:f>RIGHT('F''18'!B52,LEN("Not Started"))="Not Started"</xm:f>
            <x14:dxf>
              <fill>
                <patternFill>
                  <bgColor theme="9" tint="0.39994506668294322"/>
                </patternFill>
              </fill>
            </x14:dxf>
          </x14:cfRule>
          <x14:cfRule type="endsWith" priority="6874" stopIfTrue="1" operator="endsWith" text="In progress" id="{BD0E37DB-E055-4629-8A84-E7EC285CBC4B}">
            <xm:f>RIGHT('F''18'!B52,LEN("In progress"))="In progress"</xm:f>
            <x14:dxf>
              <fill>
                <patternFill>
                  <bgColor theme="7" tint="0.59996337778862885"/>
                </patternFill>
              </fill>
            </x14:dxf>
          </x14:cfRule>
          <x14:cfRule type="endsWith" priority="6875" operator="endsWith" text="Finished" id="{D1318625-55E5-49BA-884A-CC18ACDFD234}">
            <xm:f>RIGHT('F''18'!B52,LEN("Finished"))="Finished"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NOT(ISERROR(SEARCH("Overdue",'F''18'!B52)))</xm:f>
            <x14:dxf>
              <fill>
                <patternFill>
                  <bgColor theme="2" tint="-0.499984740745262"/>
                </patternFill>
              </fill>
            </x14:dxf>
          </x14:cfRule>
          <x14:cfRule type="containsText" priority="6879" operator="containsText" text="Critical" id="{E9EEEE1F-F1C5-429A-A38F-61365B235153}">
            <xm:f>NOT(ISERROR(SEARCH("Critical",'F''18'!B52)))</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'F''18'!$G52="In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Bell, James S</cp:lastModifiedBy>
  <dcterms:created xsi:type="dcterms:W3CDTF">2017-09-28T02:42:00Z</dcterms:created>
  <dcterms:modified xsi:type="dcterms:W3CDTF">2018-11-28T20:35:49Z</dcterms:modified>
</cp:coreProperties>
</file>