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BDA18ACF-43AB-463B-9A9E-85B219EF7DC5}" xr6:coauthVersionLast="38" xr6:coauthVersionMax="38" xr10:uidLastSave="{00000000-0000-0000-0000-000000000000}"/>
  <bookViews>
    <workbookView xWindow="0" yWindow="0" windowWidth="21570" windowHeight="793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<sst xmlns="http://schemas.openxmlformats.org/spreadsheetml/2006/main" count="253" uniqueCount="102">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</sst>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topLeftCell="A46" zoomScale="90" zoomScaleNormal="90" workbookViewId="0">
      <selection activeCell="G62" sqref="G62"/>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19" t="s">
        <v>17</v>
      </c>
      <c r="C1" s="19"/>
      <c r="D1" s="19"/>
      <c r="E1" s="19"/>
      <c r="F1" s="19"/>
      <c r="G1" s="19"/>
      <c r="I1" s="1" t="s">
        <v>75</v>
      </c>
    </row>
    <row r="2" spans="2:9" x14ac:dyDescent="0.25">
      <c r="B2" s="3">
        <v>43430</v>
      </c>
      <c r="C2" s="1" t="s">
        <v>16</v>
      </c>
    </row>
    <row r="3" spans="2:9" x14ac:dyDescent="0.25">
      <c r="B3" s="4">
        <f>F74 - B2</f>
        <v>11</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12</v>
      </c>
    </row>
    <row r="55" spans="2:9" s="15" customFormat="1" x14ac:dyDescent="0.25">
      <c r="B55" s="15" t="s">
        <v>24</v>
      </c>
      <c r="C55" s="6" t="s">
        <v>93</v>
      </c>
      <c r="D55" s="15">
        <f t="shared" ref="D55" si="2">F55-E55</f>
        <v>30</v>
      </c>
      <c r="E55" s="9">
        <v>43411</v>
      </c>
      <c r="F55" s="9">
        <v>43441</v>
      </c>
      <c r="G55" s="15" t="s">
        <v>12</v>
      </c>
    </row>
    <row r="56" spans="2:9" x14ac:dyDescent="0.25">
      <c r="B56" s="16" t="s">
        <v>25</v>
      </c>
      <c r="C56" s="6" t="s">
        <v>33</v>
      </c>
      <c r="D56" s="1">
        <f t="shared" si="0"/>
        <v>14</v>
      </c>
      <c r="E56" s="9">
        <v>43409</v>
      </c>
      <c r="F56" s="9">
        <v>43423</v>
      </c>
      <c r="G56" s="1" t="s">
        <v>14</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12</v>
      </c>
    </row>
    <row r="62" spans="2:9" x14ac:dyDescent="0.25">
      <c r="B62" s="1" t="s">
        <v>24</v>
      </c>
      <c r="C62" s="6" t="s">
        <v>96</v>
      </c>
      <c r="D62" s="1">
        <f t="shared" si="0"/>
        <v>11</v>
      </c>
      <c r="E62" s="9">
        <v>43423</v>
      </c>
      <c r="F62" s="9">
        <v>43434</v>
      </c>
      <c r="G62" s="1" t="s">
        <v>31</v>
      </c>
    </row>
    <row r="63" spans="2:9" s="15" customFormat="1" x14ac:dyDescent="0.25">
      <c r="B63" s="16" t="s">
        <v>30</v>
      </c>
      <c r="C63" s="6" t="s">
        <v>95</v>
      </c>
      <c r="E63" s="9">
        <v>43423</v>
      </c>
      <c r="F63" s="9">
        <v>43434</v>
      </c>
      <c r="G63" s="15" t="s">
        <v>12</v>
      </c>
    </row>
    <row r="64" spans="2:9" s="15" customFormat="1" x14ac:dyDescent="0.25">
      <c r="B64" s="15" t="s">
        <v>30</v>
      </c>
      <c r="C64" s="6" t="s">
        <v>97</v>
      </c>
      <c r="E64" s="9">
        <v>43423</v>
      </c>
      <c r="F64" s="9">
        <v>43434</v>
      </c>
      <c r="G64" s="15" t="s">
        <v>12</v>
      </c>
    </row>
    <row r="65" spans="2:7" s="15" customFormat="1" x14ac:dyDescent="0.25">
      <c r="B65" s="15" t="s">
        <v>25</v>
      </c>
      <c r="C65" s="6" t="s">
        <v>100</v>
      </c>
      <c r="E65" s="9">
        <v>43423</v>
      </c>
      <c r="F65" s="9">
        <v>43434</v>
      </c>
      <c r="G65" s="15" t="s">
        <v>12</v>
      </c>
    </row>
    <row r="66" spans="2:7" s="15" customFormat="1" x14ac:dyDescent="0.25">
      <c r="B66" s="15" t="s">
        <v>30</v>
      </c>
      <c r="C66" s="6" t="s">
        <v>99</v>
      </c>
      <c r="E66" s="9">
        <v>43423</v>
      </c>
      <c r="F66" s="9">
        <v>43434</v>
      </c>
      <c r="G66" s="15" t="s">
        <v>12</v>
      </c>
    </row>
    <row r="67" spans="2:7" s="15" customFormat="1" x14ac:dyDescent="0.25">
      <c r="B67" s="15" t="s">
        <v>24</v>
      </c>
      <c r="C67" s="6" t="s">
        <v>98</v>
      </c>
      <c r="E67" s="9">
        <v>43423</v>
      </c>
      <c r="F67" s="9">
        <v>43437</v>
      </c>
      <c r="G67" s="15" t="s">
        <v>12</v>
      </c>
    </row>
    <row r="68" spans="2:7" s="15" customFormat="1" x14ac:dyDescent="0.25">
      <c r="B68" s="15" t="s">
        <v>25</v>
      </c>
      <c r="C68" s="6" t="s">
        <v>98</v>
      </c>
      <c r="E68" s="9">
        <v>43423</v>
      </c>
      <c r="F68" s="9">
        <v>43437</v>
      </c>
      <c r="G68" s="15" t="s">
        <v>12</v>
      </c>
    </row>
    <row r="69" spans="2:7" s="15" customFormat="1" x14ac:dyDescent="0.25">
      <c r="B69" s="15" t="s">
        <v>30</v>
      </c>
      <c r="C69" s="6" t="s">
        <v>98</v>
      </c>
      <c r="E69" s="9">
        <v>43423</v>
      </c>
      <c r="F69" s="9">
        <v>43437</v>
      </c>
      <c r="G69" s="15" t="s">
        <v>12</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20" t="s">
        <v>83</v>
      </c>
      <c r="E96" s="20"/>
      <c r="F96" s="20"/>
      <c r="G96" s="20" t="s">
        <v>84</v>
      </c>
      <c r="H96" s="20"/>
      <c r="I96" s="20" t="s">
        <v>85</v>
      </c>
      <c r="J96" s="20"/>
      <c r="K96" s="20"/>
      <c r="L96" s="20" t="s">
        <v>86</v>
      </c>
      <c r="M96" s="20"/>
      <c r="N96" s="20"/>
    </row>
    <row r="97" spans="2:14" x14ac:dyDescent="0.25">
      <c r="B97" s="1" t="s">
        <v>24</v>
      </c>
      <c r="C97" s="14">
        <f>COUNTIFS(B5:B90, "James Bell", G5:G90, "In progress")</f>
        <v>2</v>
      </c>
      <c r="D97" s="20">
        <f>COUNTIFS(B5:B90, "James Bell", G5:G90, "Overdue")</f>
        <v>0</v>
      </c>
      <c r="E97" s="20"/>
      <c r="F97" s="20"/>
      <c r="G97" s="20">
        <f>COUNTIFS(B5:B90, "James Bell", G5:G90, "Finished")</f>
        <v>20</v>
      </c>
      <c r="H97" s="20"/>
      <c r="I97" s="20">
        <f>COUNTIFS(B5:B90, "James Bell", G5:G90, "Not Started")</f>
        <v>2</v>
      </c>
      <c r="J97" s="20"/>
      <c r="K97" s="20"/>
      <c r="L97" s="20">
        <f>COUNTIFS(B5:B90, "James Bell", G5:G90, "Critical")</f>
        <v>0</v>
      </c>
      <c r="M97" s="20"/>
      <c r="N97" s="20"/>
    </row>
    <row r="98" spans="2:14" x14ac:dyDescent="0.25">
      <c r="B98" s="1" t="s">
        <v>30</v>
      </c>
      <c r="C98" s="14">
        <f>COUNTIFS(B5:B90, "Samuel Hussey", G5:G90, "In progress")</f>
        <v>4</v>
      </c>
      <c r="D98" s="20">
        <f>COUNTIFS(B5:B90, "Samuel Hussey", G5:G90, "Overdue")</f>
        <v>0</v>
      </c>
      <c r="E98" s="20"/>
      <c r="F98" s="20"/>
      <c r="G98" s="20">
        <f>COUNTIFS(B5:B90, "Samuel Hussey", G5:G90, "Finished")</f>
        <v>15</v>
      </c>
      <c r="H98" s="20"/>
      <c r="I98" s="20">
        <f>COUNTIFS(B5:B90, "Samuel Hussey", G5:G90, "Not Started")</f>
        <v>0</v>
      </c>
      <c r="J98" s="20"/>
      <c r="K98" s="20"/>
      <c r="L98" s="20">
        <f>COUNTIFS(B5:B90, "Samuel Hussey", G5:G90, "Critical")</f>
        <v>0</v>
      </c>
      <c r="M98" s="20"/>
      <c r="N98" s="20"/>
    </row>
    <row r="99" spans="2:14" x14ac:dyDescent="0.25">
      <c r="B99" s="1" t="s">
        <v>25</v>
      </c>
      <c r="C99" s="14">
        <f>COUNTIFS(B5:B90, "Zachary Schneiderman", G5:G90, "In progress")</f>
        <v>4</v>
      </c>
      <c r="D99" s="20">
        <f>COUNTIFS(B5:B90, "Zachary Schneiderman", G5:G90, "Overdue")</f>
        <v>2</v>
      </c>
      <c r="E99" s="20"/>
      <c r="F99" s="20"/>
      <c r="G99" s="20">
        <f>COUNTIFS(B5:B90, "Zachary Schneiderman", G5:G90, "Finished")</f>
        <v>13</v>
      </c>
      <c r="H99" s="20"/>
      <c r="I99" s="20">
        <f>COUNTIFS(B5:B90, "Zachary Schneiderman", G5:G90, "Not Started")</f>
        <v>0</v>
      </c>
      <c r="J99" s="20"/>
      <c r="K99" s="20"/>
      <c r="L99" s="20">
        <f>COUNTIFS(B5:B90, "Zachary Schneiderman", G5:G90, "Critical")</f>
        <v>0</v>
      </c>
      <c r="M99" s="20"/>
      <c r="N99" s="20"/>
    </row>
    <row r="100" spans="2:14" ht="30" customHeight="1" x14ac:dyDescent="0.25">
      <c r="B100" s="18" t="s">
        <v>71</v>
      </c>
      <c r="C100" s="14">
        <f>COUNTIFS(B5:B90, "James Bell (Team)", G5:G90, "In progress")</f>
        <v>0</v>
      </c>
      <c r="D100" s="20">
        <f>COUNTIFS(B5:B90, "James Bell (Team)", G5:G90, "Overdue")</f>
        <v>0</v>
      </c>
      <c r="E100" s="20"/>
      <c r="F100" s="20"/>
      <c r="G100" s="20">
        <f>COUNTIFS(B5:B90, "James Bell (Team)", G5:G90, "Finished")</f>
        <v>2</v>
      </c>
      <c r="H100" s="20"/>
      <c r="I100" s="20">
        <f>COUNTIFS(B5:B90, "James Bell (Team)", G5:G90, "Not Started")</f>
        <v>0</v>
      </c>
      <c r="J100" s="20"/>
      <c r="K100" s="20"/>
      <c r="L100" s="20">
        <f>COUNTIFS(B5:B90, "James Bell (Team)", G5:G90, "Critical")</f>
        <v>0</v>
      </c>
      <c r="M100" s="20"/>
      <c r="N100" s="20"/>
    </row>
    <row r="101" spans="2:14" x14ac:dyDescent="0.25">
      <c r="B101" s="18"/>
    </row>
  </sheetData>
  <mergeCells count="22">
    <mergeCell ref="L100:N100"/>
    <mergeCell ref="L98:N98"/>
    <mergeCell ref="D99:F99"/>
    <mergeCell ref="G99:H99"/>
    <mergeCell ref="I99:K99"/>
    <mergeCell ref="L99:N99"/>
    <mergeCell ref="L96:N96"/>
    <mergeCell ref="D97:F97"/>
    <mergeCell ref="G97:H97"/>
    <mergeCell ref="I97:K97"/>
    <mergeCell ref="L97:N97"/>
    <mergeCell ref="B100:B101"/>
    <mergeCell ref="B1:G1"/>
    <mergeCell ref="D96:F96"/>
    <mergeCell ref="G96:H96"/>
    <mergeCell ref="I96:K96"/>
    <mergeCell ref="D98:F98"/>
    <mergeCell ref="G98:H98"/>
    <mergeCell ref="I98:K98"/>
    <mergeCell ref="D100:F100"/>
    <mergeCell ref="G100:H100"/>
    <mergeCell ref="I100:K100"/>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2018-11-26T15:27:10Z</dcterms:modified>
</cp:coreProperties>
</file>