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01"/>
  <workbookPr defaultThemeVersion="124226"/>
  <mc:AlternateContent xmlns:mc="http://schemas.openxmlformats.org/markup-compatibility/2006">
    <mc:Choice Requires="x15">
      <x15ac:absPath xmlns:x15ac="http://schemas.microsoft.com/office/spreadsheetml/2010/11/ac" url="C:\Users\jsb131\Downloads\"/>
    </mc:Choice>
  </mc:AlternateContent>
  <xr:revisionPtr revIDLastSave="0" documentId="13_ncr:1_{46A1FD7D-CA20-453C-84C8-A1753B322669}" xr6:coauthVersionLast="38" xr6:coauthVersionMax="38" xr10:uidLastSave="{00000000-0000-0000-0000-000000000000}"/>
  <bookViews>
    <workbookView xWindow="0" yWindow="0" windowWidth="28800" windowHeight="12165" xr2:uid="{00000000-000D-0000-FFFF-FFFF00000000}"/>
  </bookViews>
  <sheets>
    <sheet name="F'18" sheetId="1" r:id="rId1"/>
    <sheet name="Fields" sheetId="2" r:id="rId2"/>
  </sheets>
  <definedNames>
    <definedName name="Status" localSheetId="1">Fields!$A$1:$A$7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61" i="1" l="1"/>
  <c r="D58" i="1"/>
  <c r="D60" i="1" l="1"/>
  <c r="D62" i="1"/>
  <c r="D55" i="1" l="1"/>
  <c r="D56" i="1"/>
  <c r="D53" i="1"/>
  <c r="D52" i="1"/>
  <c r="D51" i="1"/>
  <c r="D50" i="1"/>
  <c r="D49" i="1"/>
  <c r="D48" i="1"/>
  <c r="D54" i="1"/>
  <c r="D57" i="1"/>
  <c r="D59" i="1"/>
  <c r="B3" i="1" l="1"/>
  <c r="L100" i="1" l="1"/>
  <c r="L99" i="1"/>
  <c r="L98" i="1"/>
  <c r="I100" i="1"/>
  <c r="I99" i="1"/>
  <c r="I98" i="1"/>
  <c r="G100" i="1"/>
  <c r="G99" i="1"/>
  <c r="G98" i="1"/>
  <c r="D100" i="1"/>
  <c r="D99" i="1"/>
  <c r="D98" i="1"/>
  <c r="C99" i="1"/>
  <c r="C98" i="1"/>
  <c r="C100" i="1"/>
  <c r="L97" i="1"/>
  <c r="I97" i="1"/>
  <c r="G97" i="1"/>
  <c r="D97" i="1"/>
  <c r="C97" i="1"/>
  <c r="D47" i="1" l="1"/>
  <c r="D46" i="1"/>
  <c r="D45" i="1"/>
  <c r="D40" i="1" l="1"/>
  <c r="D15" i="1"/>
  <c r="D44" i="1" l="1"/>
  <c r="D19" i="1" l="1"/>
  <c r="D20" i="1"/>
  <c r="D21" i="1"/>
  <c r="D22" i="1"/>
  <c r="D23" i="1"/>
  <c r="D24" i="1"/>
  <c r="D25" i="1"/>
  <c r="D26" i="1"/>
  <c r="D27" i="1"/>
  <c r="D28" i="1"/>
  <c r="D29" i="1"/>
  <c r="D30" i="1"/>
  <c r="D31" i="1"/>
  <c r="D32" i="1"/>
  <c r="D33" i="1"/>
  <c r="D34" i="1"/>
  <c r="D35" i="1"/>
  <c r="D36" i="1"/>
  <c r="D37" i="1"/>
  <c r="D38" i="1"/>
  <c r="D18" i="1"/>
  <c r="D71" i="1" l="1"/>
  <c r="D72" i="1"/>
  <c r="D73" i="1"/>
  <c r="D74" i="1"/>
  <c r="D6" i="1"/>
  <c r="D7" i="1"/>
  <c r="D8" i="1"/>
  <c r="D9" i="1"/>
  <c r="D10" i="1"/>
  <c r="D11" i="1"/>
  <c r="D12" i="1"/>
  <c r="D13" i="1"/>
  <c r="D14" i="1"/>
  <c r="D16" i="1"/>
  <c r="D17" i="1"/>
  <c r="D39" i="1"/>
  <c r="D42" i="1"/>
  <c r="D43" i="1"/>
  <c r="D70" i="1"/>
  <c r="D75" i="1"/>
  <c r="D76" i="1"/>
  <c r="D77" i="1"/>
  <c r="D78" i="1"/>
  <c r="D79" i="1"/>
  <c r="D80" i="1"/>
  <c r="D81" i="1"/>
  <c r="D5" i="1"/>
  <c r="D83" i="1"/>
  <c r="D8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Hinkle, Lee B</author>
  </authors>
  <commentList>
    <comment ref="B2" authorId="0" shapeId="0" xr:uid="{00000000-0006-0000-0000-000001000000}">
      <text>
        <r>
          <rPr>
            <b/>
            <sz val="9"/>
            <color indexed="81"/>
            <rFont val="Tahoma"/>
            <charset val="1"/>
          </rPr>
          <t>Hinkle, Lee B:</t>
        </r>
        <r>
          <rPr>
            <sz val="9"/>
            <color indexed="81"/>
            <rFont val="Tahoma"/>
            <charset val="1"/>
          </rPr>
          <t xml:space="preserve">
To automatically add todays date hold down &lt;cntrl&gt; press = key then ; key.  This will enter a static date that won't change.
If you use =TODAY(); it will update automatically.</t>
        </r>
      </text>
    </comment>
    <comment ref="B4" authorId="0" shapeId="0" xr:uid="{00000000-0006-0000-0000-000002000000}">
      <text>
        <r>
          <rPr>
            <b/>
            <sz val="9"/>
            <color indexed="81"/>
            <rFont val="Tahoma"/>
            <charset val="1"/>
          </rPr>
          <t>Hinkle, Lee B:</t>
        </r>
        <r>
          <rPr>
            <sz val="9"/>
            <color indexed="81"/>
            <rFont val="Tahoma"/>
            <charset val="1"/>
          </rPr>
          <t xml:space="preserve">
Designated Responsible Individual.   Put the name of the team member responsible for the task here.   If more then one, pick the lead person (or better yet divide the task further into individual tasks)</t>
        </r>
      </text>
    </comment>
    <comment ref="C4" authorId="0" shapeId="0" xr:uid="{00000000-0006-0000-0000-000003000000}">
      <text>
        <r>
          <rPr>
            <b/>
            <sz val="9"/>
            <color indexed="81"/>
            <rFont val="Tahoma"/>
            <charset val="1"/>
          </rPr>
          <t>Hinkle, Lee B:</t>
        </r>
        <r>
          <rPr>
            <sz val="9"/>
            <color indexed="81"/>
            <rFont val="Tahoma"/>
            <charset val="1"/>
          </rPr>
          <t xml:space="preserve">
Briefly describe the deliverable the DRI must provide back to the team.
GOOD:  Power Budget &amp; Battery Recommendation
BAD:  Investigate Battery Technologies</t>
        </r>
      </text>
    </comment>
  </commentList>
</comments>
</file>

<file path=xl/sharedStrings.xml><?xml version="1.0" encoding="utf-8"?>
<sst xmlns="http://schemas.openxmlformats.org/spreadsheetml/2006/main" count="253" uniqueCount="102">
  <si>
    <t>Senior Design Day</t>
  </si>
  <si>
    <t>Start</t>
  </si>
  <si>
    <t>End</t>
  </si>
  <si>
    <t>Dur</t>
  </si>
  <si>
    <t>calendar days until Senior Design Day</t>
  </si>
  <si>
    <t>Print Poster, Finalize Display</t>
  </si>
  <si>
    <t>DRI</t>
  </si>
  <si>
    <t>Thanksgiving Break</t>
  </si>
  <si>
    <t>Finalize Poster</t>
  </si>
  <si>
    <t>Task</t>
  </si>
  <si>
    <t>Status</t>
  </si>
  <si>
    <t>Not Started</t>
  </si>
  <si>
    <t>In progress</t>
  </si>
  <si>
    <t>Late</t>
  </si>
  <si>
    <t>Overdue</t>
  </si>
  <si>
    <t>Critical</t>
  </si>
  <si>
    <t>Last Update</t>
  </si>
  <si>
    <t>1.12 Software Defined Radio Milestone Schedule</t>
  </si>
  <si>
    <t>Statement Of Work (Executive Summary)</t>
  </si>
  <si>
    <t>Statement Of Work (Buisness Need)</t>
  </si>
  <si>
    <t>Statement Of Work (Product Scope Description)</t>
  </si>
  <si>
    <t>Statement Of Work (Project Scope Description)</t>
  </si>
  <si>
    <t>Statement Of Work (Sponser Support Elements)</t>
  </si>
  <si>
    <t>Statement Of Work (Aprovals Signature)</t>
  </si>
  <si>
    <t>James Bell</t>
  </si>
  <si>
    <t>Zachary Schneiderman</t>
  </si>
  <si>
    <t>Watch and take notes on Videos of SDR</t>
  </si>
  <si>
    <t>List of components in Prototype priced and deliver estimates</t>
  </si>
  <si>
    <t>Schematics for Prototype in multi-sim or other such software</t>
  </si>
  <si>
    <t>Organizing, and commenting pre-existing code for Prototype</t>
  </si>
  <si>
    <t>Samuel Hussey</t>
  </si>
  <si>
    <t>Finished</t>
  </si>
  <si>
    <t>Poster Draft</t>
  </si>
  <si>
    <t>Test/Benchmark Circuits</t>
  </si>
  <si>
    <t>Develop Passthrough Tests</t>
  </si>
  <si>
    <t>Create Quadrature Converter</t>
  </si>
  <si>
    <t>Configure LCD/Tuner Knob</t>
  </si>
  <si>
    <t>Implement RF Receive Code</t>
  </si>
  <si>
    <t>Receive/Tune tests</t>
  </si>
  <si>
    <t>Transmitting/Tune tests</t>
  </si>
  <si>
    <t xml:space="preserve">Add licensing selection to radio </t>
  </si>
  <si>
    <t xml:space="preserve">Raspberry Pi implementation </t>
  </si>
  <si>
    <t>Custom PCB</t>
  </si>
  <si>
    <t xml:space="preserve">Higher Power Amplifier </t>
  </si>
  <si>
    <t>Alternate Power Sources</t>
  </si>
  <si>
    <t>Custom Cases</t>
  </si>
  <si>
    <t>Head phone output jack</t>
  </si>
  <si>
    <t>Functional Spec section 1.1 (Summary)</t>
  </si>
  <si>
    <t>Functional Spec section 1.2 (Sponser Requirments)</t>
  </si>
  <si>
    <t>Functional Spec section 1.3 (Existing System)</t>
  </si>
  <si>
    <t>Functional Spec section 1.4 (Terminology)</t>
  </si>
  <si>
    <t>Functional Spec section 2.1 (User Attributes and Use Cases)</t>
  </si>
  <si>
    <t>Functional Spec section 2.2 (Administration Functions)</t>
  </si>
  <si>
    <t>Functional Spec section 2.3 (Error Handling)</t>
  </si>
  <si>
    <t>Functional Spec section 2.4 (Saftey and Security)</t>
  </si>
  <si>
    <t>Functional Spec section 2.5 (Help and User Documentation)</t>
  </si>
  <si>
    <t>Functional Spec section 2.6.1 (User)</t>
  </si>
  <si>
    <t>Functional Spec section 2.6.2 (Software)</t>
  </si>
  <si>
    <t>Functional Spec section 2.6.3 (Hardware)</t>
  </si>
  <si>
    <t>Functional Spec section 2.6.4 (Mechanical)</t>
  </si>
  <si>
    <t>Functional Spec section 2.7 (Boundary Conditions and Constraints)</t>
  </si>
  <si>
    <t>Functional Spec section 2.8 (Performance)</t>
  </si>
  <si>
    <t>Functional Spec section 2.9 (Software Platforms)</t>
  </si>
  <si>
    <t>Functional Spec section 2.10 (Service, Support, &amp; Maintence)</t>
  </si>
  <si>
    <t>Functional Spec section 2.11 (Expandability or Customization)</t>
  </si>
  <si>
    <t>Functional Spec section 3 (Project Alignment Matrix)</t>
  </si>
  <si>
    <t>Functional Spec section 4 (References)</t>
  </si>
  <si>
    <t>Functional Spec section 5 (Approvals)</t>
  </si>
  <si>
    <t>James Bell (Team)</t>
  </si>
  <si>
    <t>Names</t>
  </si>
  <si>
    <t>Total Tasks In progress</t>
  </si>
  <si>
    <t>"Team" tasks (To do in adhoc meetings</t>
  </si>
  <si>
    <t>Bandpass Filter Simulation</t>
  </si>
  <si>
    <t>RF Amplifier Simulation v0.1</t>
  </si>
  <si>
    <t>RF Amplifier Biuld/ research, (redesign?)</t>
  </si>
  <si>
    <t>Notes</t>
  </si>
  <si>
    <t xml:space="preserve">Prep and do initial design review </t>
  </si>
  <si>
    <t>Data/Signal Flow chart</t>
  </si>
  <si>
    <t>IDR Power Point</t>
  </si>
  <si>
    <t>Speaker Amplifier</t>
  </si>
  <si>
    <t>Order Parts</t>
  </si>
  <si>
    <t>All Siumulations Completed for analog components we are constructing</t>
  </si>
  <si>
    <t xml:space="preserve">Bandpass Filter and Radio Frequeny Amplifier built </t>
  </si>
  <si>
    <t>Total Task Overdue</t>
  </si>
  <si>
    <t>Total Tasks Finished</t>
  </si>
  <si>
    <t>Total Tasks Not started</t>
  </si>
  <si>
    <t>Total Tasks Critical</t>
  </si>
  <si>
    <t>Labor Cost Schedule Section 1</t>
  </si>
  <si>
    <t>Labor Cost Schedule Section 2</t>
  </si>
  <si>
    <t>Labor Cost Schedule Section 3</t>
  </si>
  <si>
    <t>Labor Cost Schedule Section 4</t>
  </si>
  <si>
    <t>Labor Cost Schedule Section 5</t>
  </si>
  <si>
    <t>Labor Cost Schedule Section 6</t>
  </si>
  <si>
    <t>Compile Senior design day notebook</t>
  </si>
  <si>
    <t>Can not build band pass filter without torroids</t>
  </si>
  <si>
    <t>Test Plan Features to be tested/not to be tested (Section 2)</t>
  </si>
  <si>
    <t>Test Plan Overview (Section 1)</t>
  </si>
  <si>
    <t>Testing Approach (Section 3)</t>
  </si>
  <si>
    <t>Individual Reports Senior Design 1</t>
  </si>
  <si>
    <t>Test Schedule (Section 5)</t>
  </si>
  <si>
    <t>Test Cases (Section 4)</t>
  </si>
  <si>
    <t>Not currently doable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</si>
</sst>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9"/>
      <color indexed="81"/>
      <name val="Tahoma"/>
      <charset val="1"/>
    </font>
    <font>
      <b/>
      <sz val="9"/>
      <color indexed="81"/>
      <name val="Tahoma"/>
      <charset val="1"/>
    </font>
    <font>
      <b/>
      <sz val="11"/>
      <color theme="1"/>
      <name val="Calibri"/>
      <family val="2"/>
      <scheme val="minor"/>
    </font>
    <font>
      <sz val="20"/>
      <color theme="1"/>
      <name val="Calibri"/>
      <family val="2"/>
      <scheme val="minor"/>
    </font>
    <font>
      <sz val="11"/>
      <color theme="1"/>
      <name val="Calibri"/>
      <family val="2"/>
    </font>
    <font>
      <sz val="1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0" fillId="0" borderId="0" xfId="0" applyAlignment="1">
      <alignment horizontal="left" vertical="top"/>
    </xf>
    <xf numFmtId="0" fontId="0" fillId="0" borderId="0" xfId="0" applyAlignment="1">
      <alignment horizontal="left" vertical="top" wrapText="1"/>
    </xf>
    <xf numFmtId="14" fontId="0" fillId="0" borderId="0" xfId="0" applyNumberFormat="1" applyAlignment="1">
      <alignment horizontal="left" vertical="top"/>
    </xf>
    <xf numFmtId="1" fontId="0" fillId="0" borderId="0" xfId="0" applyNumberFormat="1" applyAlignment="1">
      <alignment horizontal="left" vertical="top"/>
    </xf>
    <xf numFmtId="0" fontId="3" fillId="0" borderId="1" xfId="0" applyFont="1" applyBorder="1" applyAlignment="1">
      <alignment horizontal="left" vertical="top"/>
    </xf>
    <xf numFmtId="0" fontId="5" fillId="0" borderId="0" xfId="0" applyFont="1" applyBorder="1" applyAlignment="1">
      <alignment horizontal="left" vertical="top" wrapText="1"/>
    </xf>
    <xf numFmtId="0" fontId="0" fillId="0" borderId="0" xfId="0" applyFill="1" applyAlignment="1">
      <alignment horizontal="left" vertical="top"/>
    </xf>
    <xf numFmtId="0" fontId="3" fillId="0" borderId="1" xfId="0" applyFont="1" applyFill="1" applyBorder="1" applyAlignment="1">
      <alignment horizontal="left" vertical="top"/>
    </xf>
    <xf numFmtId="14" fontId="0" fillId="0" borderId="0" xfId="0" applyNumberFormat="1" applyFill="1" applyAlignment="1">
      <alignment horizontal="left" vertical="top"/>
    </xf>
    <xf numFmtId="0" fontId="5" fillId="0" borderId="0" xfId="0" applyFont="1" applyFill="1" applyBorder="1" applyAlignment="1">
      <alignment horizontal="left" vertical="top" wrapText="1"/>
    </xf>
    <xf numFmtId="0" fontId="6" fillId="0" borderId="0" xfId="0" applyFont="1" applyFill="1" applyAlignment="1">
      <alignment horizontal="left" vertical="top"/>
    </xf>
    <xf numFmtId="0" fontId="5" fillId="0" borderId="0" xfId="0" applyFont="1" applyBorder="1" applyAlignment="1">
      <alignment horizontal="left" vertical="top"/>
    </xf>
    <xf numFmtId="0" fontId="0" fillId="0" borderId="0" xfId="0" applyAlignment="1">
      <alignment horizontal="left" vertical="top"/>
    </xf>
    <xf numFmtId="0" fontId="0" fillId="0" borderId="0" xfId="0" applyAlignment="1">
      <alignment horizontal="center" vertical="center"/>
    </xf>
    <xf numFmtId="0" fontId="0" fillId="0" borderId="0" xfId="0" applyAlignment="1">
      <alignment horizontal="left" vertical="top"/>
    </xf>
    <xf numFmtId="0" fontId="0" fillId="0" borderId="0" xfId="0" applyAlignment="1">
      <alignment horizontal="left" vertical="top"/>
    </xf>
    <xf numFmtId="0" fontId="0" fillId="0" borderId="0" xfId="0" applyAlignment="1">
      <alignment horizontal="left" vertical="top"/>
    </xf>
    <xf numFmtId="0" fontId="0" fillId="0" borderId="0" xfId="0" applyAlignment="1">
      <alignment horizontal="center" vertical="top"/>
    </xf>
    <xf numFmtId="0" fontId="0" fillId="0" borderId="0" xfId="0" applyAlignment="1">
      <alignment horizontal="left" vertical="top"/>
    </xf>
    <xf numFmtId="0" fontId="4" fillId="0" borderId="0" xfId="0" applyFont="1" applyAlignment="1">
      <alignment horizontal="center" vertical="top"/>
    </xf>
  </cellXfs>
  <cellStyles count="1">
    <cellStyle name="Normal" xfId="0" builtinId="0"/>
  </cellStyles>
  <dxfs count="29">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s>
  <tableStyles count="0" defaultTableStyle="TableStyleMedium2" defaultPivotStyle="PivotStyleLight16"/>
  <colors>
    <mruColors>
      <color rgb="FF00FFFF"/>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N101"/>
  <sheetViews>
    <sheetView tabSelected="1" zoomScale="90" zoomScaleNormal="90" workbookViewId="0">
      <selection activeCell="B2" sqref="B2"/>
    </sheetView>
  </sheetViews>
  <sheetFormatPr defaultRowHeight="15" x14ac:dyDescent="0.25"/>
  <cols>
    <col min="1" max="1" width="3" style="1" customWidth="1"/>
    <col min="2" max="2" width="21.5703125" style="1" customWidth="1"/>
    <col min="3" max="3" width="55" style="1" customWidth="1"/>
    <col min="4" max="4" width="3.7109375" style="1" customWidth="1"/>
    <col min="5" max="6" width="12" style="7" customWidth="1"/>
    <col min="7" max="7" width="10.85546875" style="1" customWidth="1"/>
    <col min="8" max="16384" width="9.140625" style="1"/>
  </cols>
  <sheetData>
    <row r="1" spans="2:9" ht="26.25" x14ac:dyDescent="0.25">
      <c r="B1" s="20" t="s">
        <v>17</v>
      </c>
      <c r="C1" s="20"/>
      <c r="D1" s="20"/>
      <c r="E1" s="20"/>
      <c r="F1" s="20"/>
      <c r="G1" s="20"/>
      <c r="I1" s="1" t="s">
        <v>75</v>
      </c>
    </row>
    <row r="2" spans="2:9" x14ac:dyDescent="0.25">
      <c r="B2" s="3">
        <v>43430</v>
      </c>
      <c r="C2" s="1" t="s">
        <v>16</v>
      </c>
    </row>
    <row r="3" spans="2:9" x14ac:dyDescent="0.25">
      <c r="B3" s="4">
        <f>F74 - B2</f>
        <v>11</v>
      </c>
      <c r="C3" s="1" t="s">
        <v>4</v>
      </c>
    </row>
    <row r="4" spans="2:9" x14ac:dyDescent="0.25">
      <c r="B4" s="5" t="s">
        <v>6</v>
      </c>
      <c r="C4" s="5" t="s">
        <v>9</v>
      </c>
      <c r="D4" s="5" t="s">
        <v>3</v>
      </c>
      <c r="E4" s="8" t="s">
        <v>1</v>
      </c>
      <c r="F4" s="8" t="s">
        <v>2</v>
      </c>
      <c r="G4" s="5" t="s">
        <v>10</v>
      </c>
    </row>
    <row r="5" spans="2:9" x14ac:dyDescent="0.25">
      <c r="B5" s="1" t="s">
        <v>30</v>
      </c>
      <c r="C5" s="2" t="s">
        <v>18</v>
      </c>
      <c r="D5" s="1">
        <f>F5-E5</f>
        <v>24</v>
      </c>
      <c r="E5" s="9">
        <v>43343</v>
      </c>
      <c r="F5" s="9">
        <v>43367</v>
      </c>
      <c r="G5" s="1" t="s">
        <v>31</v>
      </c>
    </row>
    <row r="6" spans="2:9" x14ac:dyDescent="0.25">
      <c r="B6" s="1" t="s">
        <v>25</v>
      </c>
      <c r="C6" s="2" t="s">
        <v>19</v>
      </c>
      <c r="D6" s="1">
        <f t="shared" ref="D6:D83" si="0">F6-E6</f>
        <v>24</v>
      </c>
      <c r="E6" s="9">
        <v>43343</v>
      </c>
      <c r="F6" s="9">
        <v>43367</v>
      </c>
      <c r="G6" s="1" t="s">
        <v>31</v>
      </c>
    </row>
    <row r="7" spans="2:9" x14ac:dyDescent="0.25">
      <c r="B7" s="1" t="s">
        <v>24</v>
      </c>
      <c r="C7" s="2" t="s">
        <v>20</v>
      </c>
      <c r="D7" s="1">
        <f t="shared" si="0"/>
        <v>24</v>
      </c>
      <c r="E7" s="9">
        <v>43343</v>
      </c>
      <c r="F7" s="9">
        <v>43367</v>
      </c>
      <c r="G7" s="1" t="s">
        <v>31</v>
      </c>
    </row>
    <row r="8" spans="2:9" x14ac:dyDescent="0.25">
      <c r="B8" s="1" t="s">
        <v>25</v>
      </c>
      <c r="C8" s="2" t="s">
        <v>21</v>
      </c>
      <c r="D8" s="1">
        <f t="shared" si="0"/>
        <v>24</v>
      </c>
      <c r="E8" s="9">
        <v>43343</v>
      </c>
      <c r="F8" s="9">
        <v>43367</v>
      </c>
      <c r="G8" s="1" t="s">
        <v>31</v>
      </c>
    </row>
    <row r="9" spans="2:9" x14ac:dyDescent="0.25">
      <c r="B9" s="1" t="s">
        <v>30</v>
      </c>
      <c r="C9" s="2" t="s">
        <v>22</v>
      </c>
      <c r="D9" s="1">
        <f t="shared" si="0"/>
        <v>24</v>
      </c>
      <c r="E9" s="9">
        <v>43343</v>
      </c>
      <c r="F9" s="9">
        <v>43367</v>
      </c>
      <c r="G9" s="1" t="s">
        <v>31</v>
      </c>
    </row>
    <row r="10" spans="2:9" x14ac:dyDescent="0.25">
      <c r="B10" s="1" t="s">
        <v>24</v>
      </c>
      <c r="C10" s="2" t="s">
        <v>23</v>
      </c>
      <c r="D10" s="1">
        <f t="shared" si="0"/>
        <v>24</v>
      </c>
      <c r="E10" s="9">
        <v>43343</v>
      </c>
      <c r="F10" s="9">
        <v>43367</v>
      </c>
      <c r="G10" s="1" t="s">
        <v>31</v>
      </c>
    </row>
    <row r="11" spans="2:9" x14ac:dyDescent="0.25">
      <c r="B11" s="1" t="s">
        <v>24</v>
      </c>
      <c r="C11" s="2" t="s">
        <v>26</v>
      </c>
      <c r="D11" s="1">
        <f t="shared" si="0"/>
        <v>14</v>
      </c>
      <c r="E11" s="9">
        <v>43343</v>
      </c>
      <c r="F11" s="9">
        <v>43357</v>
      </c>
      <c r="G11" s="1" t="s">
        <v>31</v>
      </c>
    </row>
    <row r="12" spans="2:9" x14ac:dyDescent="0.25">
      <c r="B12" s="1" t="s">
        <v>25</v>
      </c>
      <c r="C12" s="2" t="s">
        <v>26</v>
      </c>
      <c r="D12" s="1">
        <f t="shared" si="0"/>
        <v>14</v>
      </c>
      <c r="E12" s="9">
        <v>43343</v>
      </c>
      <c r="F12" s="9">
        <v>43357</v>
      </c>
      <c r="G12" s="1" t="s">
        <v>31</v>
      </c>
    </row>
    <row r="13" spans="2:9" x14ac:dyDescent="0.25">
      <c r="B13" s="1" t="s">
        <v>30</v>
      </c>
      <c r="C13" s="2" t="s">
        <v>26</v>
      </c>
      <c r="D13" s="1">
        <f t="shared" si="0"/>
        <v>14</v>
      </c>
      <c r="E13" s="9">
        <v>43343</v>
      </c>
      <c r="F13" s="9">
        <v>43357</v>
      </c>
      <c r="G13" s="1" t="s">
        <v>31</v>
      </c>
    </row>
    <row r="14" spans="2:9" ht="30" x14ac:dyDescent="0.25">
      <c r="B14" s="1" t="s">
        <v>25</v>
      </c>
      <c r="C14" s="2" t="s">
        <v>27</v>
      </c>
      <c r="D14" s="1">
        <f t="shared" si="0"/>
        <v>40</v>
      </c>
      <c r="E14" s="9">
        <v>43355</v>
      </c>
      <c r="F14" s="9">
        <v>43395</v>
      </c>
      <c r="G14" s="1" t="s">
        <v>31</v>
      </c>
    </row>
    <row r="15" spans="2:9" x14ac:dyDescent="0.25">
      <c r="B15" s="13" t="s">
        <v>30</v>
      </c>
      <c r="C15" s="2" t="s">
        <v>77</v>
      </c>
      <c r="D15" s="1">
        <f t="shared" si="0"/>
        <v>40</v>
      </c>
      <c r="E15" s="9">
        <v>43355</v>
      </c>
      <c r="F15" s="9">
        <v>43395</v>
      </c>
      <c r="G15" s="1" t="s">
        <v>31</v>
      </c>
    </row>
    <row r="16" spans="2:9" ht="30" x14ac:dyDescent="0.25">
      <c r="B16" s="1" t="s">
        <v>30</v>
      </c>
      <c r="C16" s="2" t="s">
        <v>28</v>
      </c>
      <c r="D16" s="1">
        <f t="shared" si="0"/>
        <v>40</v>
      </c>
      <c r="E16" s="9">
        <v>43355</v>
      </c>
      <c r="F16" s="9">
        <v>43395</v>
      </c>
      <c r="G16" s="1" t="s">
        <v>31</v>
      </c>
    </row>
    <row r="17" spans="2:7" ht="30" x14ac:dyDescent="0.25">
      <c r="B17" s="1" t="s">
        <v>24</v>
      </c>
      <c r="C17" s="2" t="s">
        <v>29</v>
      </c>
      <c r="D17" s="1">
        <f t="shared" si="0"/>
        <v>33</v>
      </c>
      <c r="E17" s="9">
        <v>43355</v>
      </c>
      <c r="F17" s="9">
        <v>43388</v>
      </c>
      <c r="G17" s="1" t="s">
        <v>31</v>
      </c>
    </row>
    <row r="18" spans="2:7" x14ac:dyDescent="0.25">
      <c r="B18" s="1" t="s">
        <v>24</v>
      </c>
      <c r="C18" s="2" t="s">
        <v>47</v>
      </c>
      <c r="D18" s="1">
        <f t="shared" si="0"/>
        <v>14</v>
      </c>
      <c r="E18" s="9">
        <v>43374</v>
      </c>
      <c r="F18" s="9">
        <v>43388</v>
      </c>
      <c r="G18" s="1" t="s">
        <v>31</v>
      </c>
    </row>
    <row r="19" spans="2:7" x14ac:dyDescent="0.25">
      <c r="B19" s="1" t="s">
        <v>24</v>
      </c>
      <c r="C19" s="2" t="s">
        <v>48</v>
      </c>
      <c r="D19" s="1">
        <f t="shared" si="0"/>
        <v>14</v>
      </c>
      <c r="E19" s="9">
        <v>43374</v>
      </c>
      <c r="F19" s="9">
        <v>43388</v>
      </c>
      <c r="G19" s="1" t="s">
        <v>31</v>
      </c>
    </row>
    <row r="20" spans="2:7" x14ac:dyDescent="0.25">
      <c r="B20" s="1" t="s">
        <v>24</v>
      </c>
      <c r="C20" s="2" t="s">
        <v>49</v>
      </c>
      <c r="D20" s="1">
        <f t="shared" si="0"/>
        <v>14</v>
      </c>
      <c r="E20" s="9">
        <v>43374</v>
      </c>
      <c r="F20" s="9">
        <v>43388</v>
      </c>
      <c r="G20" s="1" t="s">
        <v>31</v>
      </c>
    </row>
    <row r="21" spans="2:7" x14ac:dyDescent="0.25">
      <c r="B21" s="1" t="s">
        <v>25</v>
      </c>
      <c r="C21" s="2" t="s">
        <v>50</v>
      </c>
      <c r="D21" s="1">
        <f t="shared" si="0"/>
        <v>14</v>
      </c>
      <c r="E21" s="9">
        <v>43374</v>
      </c>
      <c r="F21" s="9">
        <v>43388</v>
      </c>
      <c r="G21" s="1" t="s">
        <v>31</v>
      </c>
    </row>
    <row r="22" spans="2:7" x14ac:dyDescent="0.25">
      <c r="B22" s="1" t="s">
        <v>25</v>
      </c>
      <c r="C22" s="2" t="s">
        <v>51</v>
      </c>
      <c r="D22" s="1">
        <f t="shared" si="0"/>
        <v>14</v>
      </c>
      <c r="E22" s="9">
        <v>43374</v>
      </c>
      <c r="F22" s="9">
        <v>43388</v>
      </c>
      <c r="G22" s="1" t="s">
        <v>31</v>
      </c>
    </row>
    <row r="23" spans="2:7" x14ac:dyDescent="0.25">
      <c r="B23" s="1" t="s">
        <v>30</v>
      </c>
      <c r="C23" s="2" t="s">
        <v>52</v>
      </c>
      <c r="D23" s="1">
        <f t="shared" si="0"/>
        <v>14</v>
      </c>
      <c r="E23" s="9">
        <v>43374</v>
      </c>
      <c r="F23" s="9">
        <v>43388</v>
      </c>
      <c r="G23" s="1" t="s">
        <v>31</v>
      </c>
    </row>
    <row r="24" spans="2:7" x14ac:dyDescent="0.25">
      <c r="B24" s="1" t="s">
        <v>30</v>
      </c>
      <c r="C24" s="2" t="s">
        <v>53</v>
      </c>
      <c r="D24" s="1">
        <f t="shared" si="0"/>
        <v>14</v>
      </c>
      <c r="E24" s="9">
        <v>43374</v>
      </c>
      <c r="F24" s="9">
        <v>43388</v>
      </c>
      <c r="G24" s="1" t="s">
        <v>31</v>
      </c>
    </row>
    <row r="25" spans="2:7" x14ac:dyDescent="0.25">
      <c r="B25" s="1" t="s">
        <v>24</v>
      </c>
      <c r="C25" s="2" t="s">
        <v>54</v>
      </c>
      <c r="D25" s="1">
        <f t="shared" si="0"/>
        <v>14</v>
      </c>
      <c r="E25" s="9">
        <v>43374</v>
      </c>
      <c r="F25" s="9">
        <v>43388</v>
      </c>
      <c r="G25" s="1" t="s">
        <v>31</v>
      </c>
    </row>
    <row r="26" spans="2:7" x14ac:dyDescent="0.25">
      <c r="B26" s="1" t="s">
        <v>25</v>
      </c>
      <c r="C26" s="2" t="s">
        <v>55</v>
      </c>
      <c r="D26" s="1">
        <f t="shared" si="0"/>
        <v>14</v>
      </c>
      <c r="E26" s="9">
        <v>43374</v>
      </c>
      <c r="F26" s="9">
        <v>43388</v>
      </c>
      <c r="G26" s="1" t="s">
        <v>31</v>
      </c>
    </row>
    <row r="27" spans="2:7" x14ac:dyDescent="0.25">
      <c r="B27" s="1" t="s">
        <v>25</v>
      </c>
      <c r="C27" s="2" t="s">
        <v>56</v>
      </c>
      <c r="D27" s="1">
        <f t="shared" si="0"/>
        <v>14</v>
      </c>
      <c r="E27" s="9">
        <v>43374</v>
      </c>
      <c r="F27" s="9">
        <v>43388</v>
      </c>
      <c r="G27" s="1" t="s">
        <v>31</v>
      </c>
    </row>
    <row r="28" spans="2:7" x14ac:dyDescent="0.25">
      <c r="B28" s="1" t="s">
        <v>24</v>
      </c>
      <c r="C28" s="2" t="s">
        <v>57</v>
      </c>
      <c r="D28" s="1">
        <f t="shared" si="0"/>
        <v>14</v>
      </c>
      <c r="E28" s="9">
        <v>43374</v>
      </c>
      <c r="F28" s="9">
        <v>43388</v>
      </c>
      <c r="G28" s="1" t="s">
        <v>31</v>
      </c>
    </row>
    <row r="29" spans="2:7" x14ac:dyDescent="0.25">
      <c r="B29" s="1" t="s">
        <v>30</v>
      </c>
      <c r="C29" s="2" t="s">
        <v>58</v>
      </c>
      <c r="D29" s="1">
        <f t="shared" si="0"/>
        <v>14</v>
      </c>
      <c r="E29" s="9">
        <v>43374</v>
      </c>
      <c r="F29" s="9">
        <v>43388</v>
      </c>
      <c r="G29" s="1" t="s">
        <v>31</v>
      </c>
    </row>
    <row r="30" spans="2:7" x14ac:dyDescent="0.25">
      <c r="B30" s="1" t="s">
        <v>30</v>
      </c>
      <c r="C30" s="2" t="s">
        <v>59</v>
      </c>
      <c r="D30" s="1">
        <f t="shared" si="0"/>
        <v>14</v>
      </c>
      <c r="E30" s="9">
        <v>43374</v>
      </c>
      <c r="F30" s="9">
        <v>43388</v>
      </c>
      <c r="G30" s="1" t="s">
        <v>31</v>
      </c>
    </row>
    <row r="31" spans="2:7" ht="30" x14ac:dyDescent="0.25">
      <c r="B31" s="1" t="s">
        <v>25</v>
      </c>
      <c r="C31" s="2" t="s">
        <v>60</v>
      </c>
      <c r="D31" s="1">
        <f t="shared" si="0"/>
        <v>14</v>
      </c>
      <c r="E31" s="9">
        <v>43374</v>
      </c>
      <c r="F31" s="9">
        <v>43388</v>
      </c>
      <c r="G31" s="1" t="s">
        <v>31</v>
      </c>
    </row>
    <row r="32" spans="2:7" x14ac:dyDescent="0.25">
      <c r="B32" s="1" t="s">
        <v>68</v>
      </c>
      <c r="C32" s="2" t="s">
        <v>61</v>
      </c>
      <c r="D32" s="1">
        <f t="shared" si="0"/>
        <v>14</v>
      </c>
      <c r="E32" s="9">
        <v>43374</v>
      </c>
      <c r="F32" s="9">
        <v>43388</v>
      </c>
      <c r="G32" s="1" t="s">
        <v>31</v>
      </c>
    </row>
    <row r="33" spans="2:9" x14ac:dyDescent="0.25">
      <c r="B33" s="1" t="s">
        <v>24</v>
      </c>
      <c r="C33" s="2" t="s">
        <v>62</v>
      </c>
      <c r="D33" s="1">
        <f t="shared" si="0"/>
        <v>14</v>
      </c>
      <c r="E33" s="9">
        <v>43374</v>
      </c>
      <c r="F33" s="9">
        <v>43388</v>
      </c>
      <c r="G33" s="1" t="s">
        <v>31</v>
      </c>
    </row>
    <row r="34" spans="2:9" ht="30" x14ac:dyDescent="0.25">
      <c r="B34" s="1" t="s">
        <v>24</v>
      </c>
      <c r="C34" s="2" t="s">
        <v>63</v>
      </c>
      <c r="D34" s="1">
        <f t="shared" si="0"/>
        <v>14</v>
      </c>
      <c r="E34" s="9">
        <v>43374</v>
      </c>
      <c r="F34" s="9">
        <v>43388</v>
      </c>
      <c r="G34" s="1" t="s">
        <v>31</v>
      </c>
    </row>
    <row r="35" spans="2:9" ht="30" x14ac:dyDescent="0.25">
      <c r="B35" s="1" t="s">
        <v>24</v>
      </c>
      <c r="C35" s="2" t="s">
        <v>64</v>
      </c>
      <c r="D35" s="1">
        <f t="shared" si="0"/>
        <v>14</v>
      </c>
      <c r="E35" s="9">
        <v>43374</v>
      </c>
      <c r="F35" s="9">
        <v>43388</v>
      </c>
      <c r="G35" s="1" t="s">
        <v>31</v>
      </c>
    </row>
    <row r="36" spans="2:9" x14ac:dyDescent="0.25">
      <c r="B36" s="1" t="s">
        <v>30</v>
      </c>
      <c r="C36" s="2" t="s">
        <v>65</v>
      </c>
      <c r="D36" s="1">
        <f t="shared" si="0"/>
        <v>14</v>
      </c>
      <c r="E36" s="9">
        <v>43374</v>
      </c>
      <c r="F36" s="9">
        <v>43388</v>
      </c>
      <c r="G36" s="1" t="s">
        <v>31</v>
      </c>
    </row>
    <row r="37" spans="2:9" x14ac:dyDescent="0.25">
      <c r="B37" s="1" t="s">
        <v>68</v>
      </c>
      <c r="C37" s="2" t="s">
        <v>66</v>
      </c>
      <c r="D37" s="1">
        <f t="shared" si="0"/>
        <v>14</v>
      </c>
      <c r="E37" s="9">
        <v>43374</v>
      </c>
      <c r="F37" s="9">
        <v>43388</v>
      </c>
      <c r="G37" s="1" t="s">
        <v>31</v>
      </c>
    </row>
    <row r="38" spans="2:9" x14ac:dyDescent="0.25">
      <c r="B38" s="1" t="s">
        <v>24</v>
      </c>
      <c r="C38" s="2" t="s">
        <v>67</v>
      </c>
      <c r="D38" s="1">
        <f t="shared" si="0"/>
        <v>14</v>
      </c>
      <c r="E38" s="9">
        <v>43374</v>
      </c>
      <c r="F38" s="9">
        <v>43388</v>
      </c>
      <c r="G38" s="1" t="s">
        <v>31</v>
      </c>
    </row>
    <row r="39" spans="2:9" x14ac:dyDescent="0.25">
      <c r="B39" s="1" t="s">
        <v>30</v>
      </c>
      <c r="C39" s="6" t="s">
        <v>73</v>
      </c>
      <c r="D39" s="1">
        <f t="shared" si="0"/>
        <v>5</v>
      </c>
      <c r="E39" s="9">
        <v>43383</v>
      </c>
      <c r="F39" s="9">
        <v>43388</v>
      </c>
      <c r="G39" s="1" t="s">
        <v>31</v>
      </c>
    </row>
    <row r="40" spans="2:9" x14ac:dyDescent="0.25">
      <c r="B40" s="1" t="s">
        <v>24</v>
      </c>
      <c r="C40" s="6" t="s">
        <v>78</v>
      </c>
      <c r="D40" s="1">
        <f t="shared" si="0"/>
        <v>12</v>
      </c>
      <c r="E40" s="9">
        <v>43383</v>
      </c>
      <c r="F40" s="9">
        <v>43395</v>
      </c>
      <c r="G40" s="1" t="s">
        <v>31</v>
      </c>
    </row>
    <row r="41" spans="2:9" x14ac:dyDescent="0.25">
      <c r="B41" s="1" t="s">
        <v>25</v>
      </c>
      <c r="C41" s="6" t="s">
        <v>74</v>
      </c>
      <c r="E41" s="9">
        <v>43383</v>
      </c>
      <c r="F41" s="9">
        <v>43388</v>
      </c>
      <c r="G41" s="1" t="s">
        <v>31</v>
      </c>
    </row>
    <row r="42" spans="2:9" x14ac:dyDescent="0.25">
      <c r="B42" s="1" t="s">
        <v>30</v>
      </c>
      <c r="C42" s="6" t="s">
        <v>79</v>
      </c>
      <c r="D42" s="1">
        <f t="shared" si="0"/>
        <v>5</v>
      </c>
      <c r="E42" s="9">
        <v>43383</v>
      </c>
      <c r="F42" s="9">
        <v>43388</v>
      </c>
      <c r="G42" s="1" t="s">
        <v>31</v>
      </c>
    </row>
    <row r="43" spans="2:9" x14ac:dyDescent="0.25">
      <c r="B43" s="1" t="s">
        <v>30</v>
      </c>
      <c r="C43" s="6" t="s">
        <v>72</v>
      </c>
      <c r="D43" s="1">
        <f t="shared" si="0"/>
        <v>5</v>
      </c>
      <c r="E43" s="9">
        <v>43383</v>
      </c>
      <c r="F43" s="9">
        <v>43388</v>
      </c>
      <c r="G43" s="1" t="s">
        <v>31</v>
      </c>
    </row>
    <row r="44" spans="2:9" x14ac:dyDescent="0.25">
      <c r="B44" s="1" t="s">
        <v>24</v>
      </c>
      <c r="C44" s="6" t="s">
        <v>76</v>
      </c>
      <c r="D44" s="1">
        <f t="shared" si="0"/>
        <v>14</v>
      </c>
      <c r="E44" s="9">
        <v>43388</v>
      </c>
      <c r="F44" s="9">
        <v>43402</v>
      </c>
      <c r="G44" s="13" t="s">
        <v>31</v>
      </c>
    </row>
    <row r="45" spans="2:9" x14ac:dyDescent="0.25">
      <c r="B45" s="1" t="s">
        <v>24</v>
      </c>
      <c r="C45" s="6" t="s">
        <v>80</v>
      </c>
      <c r="D45" s="1">
        <f t="shared" si="0"/>
        <v>4</v>
      </c>
      <c r="E45" s="9">
        <v>43397</v>
      </c>
      <c r="F45" s="9">
        <v>43401</v>
      </c>
      <c r="G45" s="13" t="s">
        <v>31</v>
      </c>
    </row>
    <row r="46" spans="2:9" ht="30" x14ac:dyDescent="0.25">
      <c r="B46" s="1" t="s">
        <v>30</v>
      </c>
      <c r="C46" s="6" t="s">
        <v>81</v>
      </c>
      <c r="D46" s="1">
        <f t="shared" si="0"/>
        <v>8</v>
      </c>
      <c r="E46" s="9">
        <v>43397</v>
      </c>
      <c r="F46" s="9">
        <v>43405</v>
      </c>
      <c r="G46" s="13" t="s">
        <v>31</v>
      </c>
    </row>
    <row r="47" spans="2:9" x14ac:dyDescent="0.25">
      <c r="B47" s="1" t="s">
        <v>25</v>
      </c>
      <c r="C47" s="6" t="s">
        <v>82</v>
      </c>
      <c r="D47" s="1">
        <f t="shared" si="0"/>
        <v>14</v>
      </c>
      <c r="E47" s="9">
        <v>43397</v>
      </c>
      <c r="F47" s="9">
        <v>43411</v>
      </c>
      <c r="G47" s="13" t="s">
        <v>14</v>
      </c>
      <c r="I47" s="1" t="s">
        <v>94</v>
      </c>
    </row>
    <row r="48" spans="2:9" s="15" customFormat="1" x14ac:dyDescent="0.25">
      <c r="B48" s="15" t="s">
        <v>24</v>
      </c>
      <c r="C48" s="6" t="s">
        <v>87</v>
      </c>
      <c r="D48" s="15">
        <f t="shared" ref="D48:D53" si="1">F48-E48</f>
        <v>15</v>
      </c>
      <c r="E48" s="9">
        <v>43408</v>
      </c>
      <c r="F48" s="9">
        <v>43423</v>
      </c>
      <c r="G48" s="15" t="s">
        <v>31</v>
      </c>
    </row>
    <row r="49" spans="2:9" s="15" customFormat="1" x14ac:dyDescent="0.25">
      <c r="B49" s="15" t="s">
        <v>24</v>
      </c>
      <c r="C49" s="6" t="s">
        <v>88</v>
      </c>
      <c r="D49" s="15">
        <f t="shared" si="1"/>
        <v>15</v>
      </c>
      <c r="E49" s="9">
        <v>43408</v>
      </c>
      <c r="F49" s="9">
        <v>43423</v>
      </c>
      <c r="G49" s="15" t="s">
        <v>31</v>
      </c>
    </row>
    <row r="50" spans="2:9" s="15" customFormat="1" x14ac:dyDescent="0.25">
      <c r="B50" s="15" t="s">
        <v>25</v>
      </c>
      <c r="C50" s="6" t="s">
        <v>89</v>
      </c>
      <c r="D50" s="15">
        <f t="shared" si="1"/>
        <v>15</v>
      </c>
      <c r="E50" s="9">
        <v>43408</v>
      </c>
      <c r="F50" s="9">
        <v>43423</v>
      </c>
      <c r="G50" s="15" t="s">
        <v>31</v>
      </c>
    </row>
    <row r="51" spans="2:9" s="15" customFormat="1" x14ac:dyDescent="0.25">
      <c r="B51" s="15" t="s">
        <v>30</v>
      </c>
      <c r="C51" s="6" t="s">
        <v>90</v>
      </c>
      <c r="D51" s="15">
        <f t="shared" si="1"/>
        <v>15</v>
      </c>
      <c r="E51" s="9">
        <v>43408</v>
      </c>
      <c r="F51" s="9">
        <v>43423</v>
      </c>
      <c r="G51" s="15" t="s">
        <v>31</v>
      </c>
    </row>
    <row r="52" spans="2:9" s="15" customFormat="1" x14ac:dyDescent="0.25">
      <c r="B52" s="15" t="s">
        <v>25</v>
      </c>
      <c r="C52" s="6" t="s">
        <v>91</v>
      </c>
      <c r="D52" s="15">
        <f t="shared" si="1"/>
        <v>15</v>
      </c>
      <c r="E52" s="9">
        <v>43408</v>
      </c>
      <c r="F52" s="9">
        <v>43423</v>
      </c>
      <c r="G52" s="15" t="s">
        <v>31</v>
      </c>
    </row>
    <row r="53" spans="2:9" s="15" customFormat="1" x14ac:dyDescent="0.25">
      <c r="B53" s="15" t="s">
        <v>24</v>
      </c>
      <c r="C53" s="6" t="s">
        <v>92</v>
      </c>
      <c r="D53" s="15">
        <f t="shared" si="1"/>
        <v>15</v>
      </c>
      <c r="E53" s="9">
        <v>43408</v>
      </c>
      <c r="F53" s="9">
        <v>43423</v>
      </c>
      <c r="G53" s="15" t="s">
        <v>31</v>
      </c>
    </row>
    <row r="54" spans="2:9" x14ac:dyDescent="0.25">
      <c r="B54" s="1" t="s">
        <v>25</v>
      </c>
      <c r="C54" s="6" t="s">
        <v>32</v>
      </c>
      <c r="D54" s="1">
        <f t="shared" si="0"/>
        <v>21</v>
      </c>
      <c r="E54" s="9">
        <v>43409</v>
      </c>
      <c r="F54" s="9">
        <v>43430</v>
      </c>
      <c r="G54" s="1" t="s">
        <v>12</v>
      </c>
    </row>
    <row r="55" spans="2:9" s="15" customFormat="1" x14ac:dyDescent="0.25">
      <c r="B55" s="15" t="s">
        <v>24</v>
      </c>
      <c r="C55" s="6" t="s">
        <v>93</v>
      </c>
      <c r="D55" s="15">
        <f t="shared" ref="D55" si="2">F55-E55</f>
        <v>30</v>
      </c>
      <c r="E55" s="9">
        <v>43411</v>
      </c>
      <c r="F55" s="9">
        <v>43441</v>
      </c>
      <c r="G55" s="15" t="s">
        <v>12</v>
      </c>
    </row>
    <row r="56" spans="2:9" x14ac:dyDescent="0.25">
      <c r="B56" s="16" t="s">
        <v>25</v>
      </c>
      <c r="C56" s="6" t="s">
        <v>33</v>
      </c>
      <c r="D56" s="1">
        <f t="shared" si="0"/>
        <v>14</v>
      </c>
      <c r="E56" s="9">
        <v>43409</v>
      </c>
      <c r="F56" s="9">
        <v>43423</v>
      </c>
      <c r="G56" s="1" t="s">
        <v>12</v>
      </c>
      <c r="I56" s="1" t="s">
        <v>101</v>
      </c>
    </row>
    <row r="57" spans="2:9" x14ac:dyDescent="0.25">
      <c r="B57" s="16" t="s">
        <v>24</v>
      </c>
      <c r="C57" s="6" t="s">
        <v>34</v>
      </c>
      <c r="D57" s="1">
        <f t="shared" si="0"/>
        <v>14</v>
      </c>
      <c r="E57" s="9">
        <v>43409</v>
      </c>
      <c r="F57" s="9">
        <v>43423</v>
      </c>
      <c r="G57" s="1" t="s">
        <v>11</v>
      </c>
    </row>
    <row r="58" spans="2:9" s="7" customFormat="1" x14ac:dyDescent="0.25">
      <c r="C58" s="10" t="s">
        <v>7</v>
      </c>
      <c r="D58" s="11">
        <f t="shared" ref="D58" si="3">F58-E58</f>
        <v>4</v>
      </c>
      <c r="E58" s="9">
        <v>43425</v>
      </c>
      <c r="F58" s="9">
        <v>43429</v>
      </c>
      <c r="G58" s="7" t="s">
        <v>31</v>
      </c>
    </row>
    <row r="59" spans="2:9" x14ac:dyDescent="0.25">
      <c r="B59" s="16" t="s">
        <v>25</v>
      </c>
      <c r="C59" s="6" t="s">
        <v>35</v>
      </c>
      <c r="D59" s="1">
        <f t="shared" si="0"/>
        <v>21</v>
      </c>
      <c r="E59" s="9">
        <v>43409</v>
      </c>
      <c r="F59" s="9">
        <v>43430</v>
      </c>
      <c r="G59" s="1" t="s">
        <v>31</v>
      </c>
    </row>
    <row r="60" spans="2:9" s="16" customFormat="1" x14ac:dyDescent="0.25">
      <c r="B60" s="16" t="s">
        <v>24</v>
      </c>
      <c r="C60" s="6" t="s">
        <v>37</v>
      </c>
      <c r="D60" s="16">
        <f t="shared" ref="D60:D61" si="4">F60-E60</f>
        <v>7</v>
      </c>
      <c r="E60" s="9">
        <v>43423</v>
      </c>
      <c r="F60" s="9">
        <v>43430</v>
      </c>
      <c r="G60" s="16" t="s">
        <v>11</v>
      </c>
    </row>
    <row r="61" spans="2:9" s="17" customFormat="1" x14ac:dyDescent="0.25">
      <c r="B61" s="17" t="s">
        <v>25</v>
      </c>
      <c r="C61" s="6" t="s">
        <v>5</v>
      </c>
      <c r="D61" s="17">
        <f t="shared" si="4"/>
        <v>16</v>
      </c>
      <c r="E61" s="9">
        <v>43416</v>
      </c>
      <c r="F61" s="9">
        <v>43432</v>
      </c>
      <c r="G61" s="17" t="s">
        <v>12</v>
      </c>
    </row>
    <row r="62" spans="2:9" x14ac:dyDescent="0.25">
      <c r="B62" s="1" t="s">
        <v>24</v>
      </c>
      <c r="C62" s="6" t="s">
        <v>96</v>
      </c>
      <c r="D62" s="1">
        <f t="shared" si="0"/>
        <v>11</v>
      </c>
      <c r="E62" s="9">
        <v>43423</v>
      </c>
      <c r="F62" s="9">
        <v>43434</v>
      </c>
      <c r="G62" s="1" t="s">
        <v>12</v>
      </c>
    </row>
    <row r="63" spans="2:9" s="15" customFormat="1" x14ac:dyDescent="0.25">
      <c r="B63" s="16" t="s">
        <v>30</v>
      </c>
      <c r="C63" s="6" t="s">
        <v>95</v>
      </c>
      <c r="E63" s="9">
        <v>43423</v>
      </c>
      <c r="F63" s="9">
        <v>43434</v>
      </c>
      <c r="G63" s="15" t="s">
        <v>12</v>
      </c>
    </row>
    <row r="64" spans="2:9" s="15" customFormat="1" x14ac:dyDescent="0.25">
      <c r="B64" s="15" t="s">
        <v>30</v>
      </c>
      <c r="C64" s="6" t="s">
        <v>97</v>
      </c>
      <c r="E64" s="9">
        <v>43423</v>
      </c>
      <c r="F64" s="9">
        <v>43434</v>
      </c>
      <c r="G64" s="15" t="s">
        <v>12</v>
      </c>
    </row>
    <row r="65" spans="2:7" s="15" customFormat="1" x14ac:dyDescent="0.25">
      <c r="B65" s="15" t="s">
        <v>25</v>
      </c>
      <c r="C65" s="6" t="s">
        <v>100</v>
      </c>
      <c r="E65" s="9">
        <v>43423</v>
      </c>
      <c r="F65" s="9">
        <v>43434</v>
      </c>
      <c r="G65" s="15" t="s">
        <v>12</v>
      </c>
    </row>
    <row r="66" spans="2:7" s="15" customFormat="1" x14ac:dyDescent="0.25">
      <c r="B66" s="15" t="s">
        <v>30</v>
      </c>
      <c r="C66" s="6" t="s">
        <v>99</v>
      </c>
      <c r="E66" s="9">
        <v>43423</v>
      </c>
      <c r="F66" s="9">
        <v>43434</v>
      </c>
      <c r="G66" s="15" t="s">
        <v>12</v>
      </c>
    </row>
    <row r="67" spans="2:7" s="15" customFormat="1" x14ac:dyDescent="0.25">
      <c r="B67" s="15" t="s">
        <v>24</v>
      </c>
      <c r="C67" s="6" t="s">
        <v>98</v>
      </c>
      <c r="E67" s="9">
        <v>43423</v>
      </c>
      <c r="F67" s="9">
        <v>43437</v>
      </c>
      <c r="G67" s="15" t="s">
        <v>12</v>
      </c>
    </row>
    <row r="68" spans="2:7" s="15" customFormat="1" x14ac:dyDescent="0.25">
      <c r="B68" s="15" t="s">
        <v>25</v>
      </c>
      <c r="C68" s="6" t="s">
        <v>98</v>
      </c>
      <c r="E68" s="9">
        <v>43423</v>
      </c>
      <c r="F68" s="9">
        <v>43437</v>
      </c>
      <c r="G68" s="15" t="s">
        <v>12</v>
      </c>
    </row>
    <row r="69" spans="2:7" s="15" customFormat="1" x14ac:dyDescent="0.25">
      <c r="B69" s="15" t="s">
        <v>30</v>
      </c>
      <c r="C69" s="6" t="s">
        <v>98</v>
      </c>
      <c r="E69" s="9">
        <v>43423</v>
      </c>
      <c r="F69" s="9">
        <v>43437</v>
      </c>
      <c r="G69" s="15" t="s">
        <v>12</v>
      </c>
    </row>
    <row r="70" spans="2:7" x14ac:dyDescent="0.25">
      <c r="B70" s="12"/>
      <c r="C70" s="6" t="s">
        <v>36</v>
      </c>
      <c r="D70" s="1">
        <f t="shared" si="0"/>
        <v>13</v>
      </c>
      <c r="E70" s="9">
        <v>43423</v>
      </c>
      <c r="F70" s="9">
        <v>43436</v>
      </c>
      <c r="G70" s="1" t="s">
        <v>11</v>
      </c>
    </row>
    <row r="71" spans="2:7" x14ac:dyDescent="0.25">
      <c r="C71" s="6" t="s">
        <v>38</v>
      </c>
      <c r="D71" s="1">
        <f t="shared" ref="D71" si="5">F71-E71</f>
        <v>9</v>
      </c>
      <c r="E71" s="9">
        <v>43430</v>
      </c>
      <c r="F71" s="9">
        <v>43439</v>
      </c>
      <c r="G71" s="1" t="s">
        <v>11</v>
      </c>
    </row>
    <row r="72" spans="2:7" x14ac:dyDescent="0.25">
      <c r="C72" s="6" t="s">
        <v>38</v>
      </c>
      <c r="D72" s="1">
        <f t="shared" si="0"/>
        <v>9</v>
      </c>
      <c r="E72" s="9">
        <v>43430</v>
      </c>
      <c r="F72" s="9">
        <v>43439</v>
      </c>
      <c r="G72" s="1" t="s">
        <v>11</v>
      </c>
    </row>
    <row r="73" spans="2:7" x14ac:dyDescent="0.25">
      <c r="C73" s="6" t="s">
        <v>39</v>
      </c>
      <c r="D73" s="1">
        <f t="shared" ref="D73" si="6">F73-E73</f>
        <v>9</v>
      </c>
      <c r="E73" s="9">
        <v>43430</v>
      </c>
      <c r="F73" s="9">
        <v>43439</v>
      </c>
      <c r="G73" s="1" t="s">
        <v>11</v>
      </c>
    </row>
    <row r="74" spans="2:7" x14ac:dyDescent="0.25">
      <c r="C74" s="6" t="s">
        <v>0</v>
      </c>
      <c r="D74" s="1">
        <f t="shared" si="0"/>
        <v>0</v>
      </c>
      <c r="E74" s="9">
        <v>43441</v>
      </c>
      <c r="F74" s="9">
        <v>43441</v>
      </c>
      <c r="G74" s="1" t="s">
        <v>11</v>
      </c>
    </row>
    <row r="75" spans="2:7" x14ac:dyDescent="0.25">
      <c r="C75" s="6" t="s">
        <v>40</v>
      </c>
      <c r="D75" s="1">
        <f t="shared" si="0"/>
        <v>28</v>
      </c>
      <c r="E75" s="9">
        <v>43487</v>
      </c>
      <c r="F75" s="9">
        <v>43515</v>
      </c>
      <c r="G75" s="1" t="s">
        <v>11</v>
      </c>
    </row>
    <row r="76" spans="2:7" x14ac:dyDescent="0.25">
      <c r="C76" s="6" t="s">
        <v>41</v>
      </c>
      <c r="D76" s="1">
        <f t="shared" si="0"/>
        <v>41</v>
      </c>
      <c r="E76" s="9">
        <v>43487</v>
      </c>
      <c r="F76" s="9">
        <v>43528</v>
      </c>
      <c r="G76" s="1" t="s">
        <v>11</v>
      </c>
    </row>
    <row r="77" spans="2:7" x14ac:dyDescent="0.25">
      <c r="C77" s="6" t="s">
        <v>42</v>
      </c>
      <c r="D77" s="1">
        <f t="shared" si="0"/>
        <v>41</v>
      </c>
      <c r="E77" s="9">
        <v>43487</v>
      </c>
      <c r="F77" s="9">
        <v>43528</v>
      </c>
      <c r="G77" s="1" t="s">
        <v>11</v>
      </c>
    </row>
    <row r="78" spans="2:7" x14ac:dyDescent="0.25">
      <c r="C78" s="6" t="s">
        <v>43</v>
      </c>
      <c r="D78" s="1">
        <f t="shared" si="0"/>
        <v>21</v>
      </c>
      <c r="E78" s="9">
        <v>43515</v>
      </c>
      <c r="F78" s="9">
        <v>43536</v>
      </c>
      <c r="G78" s="1" t="s">
        <v>11</v>
      </c>
    </row>
    <row r="79" spans="2:7" x14ac:dyDescent="0.25">
      <c r="C79" s="6" t="s">
        <v>44</v>
      </c>
      <c r="D79" s="1">
        <f t="shared" si="0"/>
        <v>21</v>
      </c>
      <c r="E79" s="9">
        <v>43515</v>
      </c>
      <c r="F79" s="9">
        <v>43536</v>
      </c>
      <c r="G79" s="1" t="s">
        <v>11</v>
      </c>
    </row>
    <row r="80" spans="2:7" x14ac:dyDescent="0.25">
      <c r="C80" s="6" t="s">
        <v>45</v>
      </c>
      <c r="D80" s="1">
        <f t="shared" si="0"/>
        <v>28</v>
      </c>
      <c r="E80" s="9">
        <v>43536</v>
      </c>
      <c r="F80" s="9">
        <v>43564</v>
      </c>
      <c r="G80" s="1" t="s">
        <v>11</v>
      </c>
    </row>
    <row r="81" spans="2:14" x14ac:dyDescent="0.25">
      <c r="C81" s="6" t="s">
        <v>46</v>
      </c>
      <c r="D81" s="1">
        <f t="shared" si="0"/>
        <v>27</v>
      </c>
      <c r="E81" s="9">
        <v>43564</v>
      </c>
      <c r="F81" s="9">
        <v>43591</v>
      </c>
      <c r="G81" s="1" t="s">
        <v>11</v>
      </c>
    </row>
    <row r="82" spans="2:14" x14ac:dyDescent="0.25">
      <c r="C82" s="2" t="s">
        <v>8</v>
      </c>
      <c r="D82" s="1">
        <f t="shared" si="0"/>
        <v>0</v>
      </c>
      <c r="E82" s="9"/>
      <c r="F82" s="9"/>
      <c r="G82" s="1" t="s">
        <v>11</v>
      </c>
    </row>
    <row r="83" spans="2:14" x14ac:dyDescent="0.25">
      <c r="C83" s="2" t="s">
        <v>5</v>
      </c>
      <c r="D83" s="1">
        <f t="shared" si="0"/>
        <v>0</v>
      </c>
      <c r="E83" s="9"/>
      <c r="F83" s="9"/>
      <c r="G83" s="1" t="s">
        <v>11</v>
      </c>
    </row>
    <row r="84" spans="2:14" x14ac:dyDescent="0.25">
      <c r="C84" s="2" t="s">
        <v>0</v>
      </c>
      <c r="E84" s="9"/>
      <c r="F84" s="9"/>
      <c r="G84" s="1" t="s">
        <v>11</v>
      </c>
    </row>
    <row r="85" spans="2:14" x14ac:dyDescent="0.25">
      <c r="C85" s="2"/>
    </row>
    <row r="96" spans="2:14" x14ac:dyDescent="0.25">
      <c r="B96" s="1" t="s">
        <v>69</v>
      </c>
      <c r="C96" s="1" t="s">
        <v>70</v>
      </c>
      <c r="D96" s="18" t="s">
        <v>83</v>
      </c>
      <c r="E96" s="18"/>
      <c r="F96" s="18"/>
      <c r="G96" s="18" t="s">
        <v>84</v>
      </c>
      <c r="H96" s="18"/>
      <c r="I96" s="18" t="s">
        <v>85</v>
      </c>
      <c r="J96" s="18"/>
      <c r="K96" s="18"/>
      <c r="L96" s="18" t="s">
        <v>86</v>
      </c>
      <c r="M96" s="18"/>
      <c r="N96" s="18"/>
    </row>
    <row r="97" spans="2:14" x14ac:dyDescent="0.25">
      <c r="B97" s="1" t="s">
        <v>24</v>
      </c>
      <c r="C97" s="14">
        <f>COUNTIFS(B5:B90, "James Bell", G5:G90, "In progress")</f>
        <v>3</v>
      </c>
      <c r="D97" s="18">
        <f>COUNTIFS(B5:B90, "James Bell", G5:G90, "Overdue")</f>
        <v>0</v>
      </c>
      <c r="E97" s="18"/>
      <c r="F97" s="18"/>
      <c r="G97" s="18">
        <f>COUNTIFS(B5:B90, "James Bell", G5:G90, "Finished")</f>
        <v>19</v>
      </c>
      <c r="H97" s="18"/>
      <c r="I97" s="18">
        <f>COUNTIFS(B5:B90, "James Bell", G5:G90, "Not Started")</f>
        <v>2</v>
      </c>
      <c r="J97" s="18"/>
      <c r="K97" s="18"/>
      <c r="L97" s="18">
        <f>COUNTIFS(B5:B90, "James Bell", G5:G90, "Critical")</f>
        <v>0</v>
      </c>
      <c r="M97" s="18"/>
      <c r="N97" s="18"/>
    </row>
    <row r="98" spans="2:14" x14ac:dyDescent="0.25">
      <c r="B98" s="1" t="s">
        <v>30</v>
      </c>
      <c r="C98" s="14">
        <f>COUNTIFS(B5:B90, "Samuel Hussey", G5:G90, "In progress")</f>
        <v>4</v>
      </c>
      <c r="D98" s="18">
        <f>COUNTIFS(B5:B90, "Samuel Hussey", G5:G90, "Overdue")</f>
        <v>0</v>
      </c>
      <c r="E98" s="18"/>
      <c r="F98" s="18"/>
      <c r="G98" s="18">
        <f>COUNTIFS(B5:B90, "Samuel Hussey", G5:G90, "Finished")</f>
        <v>15</v>
      </c>
      <c r="H98" s="18"/>
      <c r="I98" s="18">
        <f>COUNTIFS(B5:B90, "Samuel Hussey", G5:G90, "Not Started")</f>
        <v>0</v>
      </c>
      <c r="J98" s="18"/>
      <c r="K98" s="18"/>
      <c r="L98" s="18">
        <f>COUNTIFS(B5:B90, "Samuel Hussey", G5:G90, "Critical")</f>
        <v>0</v>
      </c>
      <c r="M98" s="18"/>
      <c r="N98" s="18"/>
    </row>
    <row r="99" spans="2:14" x14ac:dyDescent="0.25">
      <c r="B99" s="1" t="s">
        <v>25</v>
      </c>
      <c r="C99" s="14">
        <f>COUNTIFS(B5:B90, "Zachary Schneiderman", G5:G90, "In progress")</f>
        <v>5</v>
      </c>
      <c r="D99" s="18">
        <f>COUNTIFS(B5:B90, "Zachary Schneiderman", G5:G90, "Overdue")</f>
        <v>1</v>
      </c>
      <c r="E99" s="18"/>
      <c r="F99" s="18"/>
      <c r="G99" s="18">
        <f>COUNTIFS(B5:B90, "Zachary Schneiderman", G5:G90, "Finished")</f>
        <v>13</v>
      </c>
      <c r="H99" s="18"/>
      <c r="I99" s="18">
        <f>COUNTIFS(B5:B90, "Zachary Schneiderman", G5:G90, "Not Started")</f>
        <v>0</v>
      </c>
      <c r="J99" s="18"/>
      <c r="K99" s="18"/>
      <c r="L99" s="18">
        <f>COUNTIFS(B5:B90, "Zachary Schneiderman", G5:G90, "Critical")</f>
        <v>0</v>
      </c>
      <c r="M99" s="18"/>
      <c r="N99" s="18"/>
    </row>
    <row r="100" spans="2:14" ht="30" customHeight="1" x14ac:dyDescent="0.25">
      <c r="B100" s="19" t="s">
        <v>71</v>
      </c>
      <c r="C100" s="14">
        <f>COUNTIFS(B5:B90, "James Bell (Team)", G5:G90, "In progress")</f>
        <v>0</v>
      </c>
      <c r="D100" s="18">
        <f>COUNTIFS(B5:B90, "James Bell (Team)", G5:G90, "Overdue")</f>
        <v>0</v>
      </c>
      <c r="E100" s="18"/>
      <c r="F100" s="18"/>
      <c r="G100" s="18">
        <f>COUNTIFS(B5:B90, "James Bell (Team)", G5:G90, "Finished")</f>
        <v>2</v>
      </c>
      <c r="H100" s="18"/>
      <c r="I100" s="18">
        <f>COUNTIFS(B5:B90, "James Bell (Team)", G5:G90, "Not Started")</f>
        <v>0</v>
      </c>
      <c r="J100" s="18"/>
      <c r="K100" s="18"/>
      <c r="L100" s="18">
        <f>COUNTIFS(B5:B90, "James Bell (Team)", G5:G90, "Critical")</f>
        <v>0</v>
      </c>
      <c r="M100" s="18"/>
      <c r="N100" s="18"/>
    </row>
    <row r="101" spans="2:14" x14ac:dyDescent="0.25">
      <c r="B101" s="19"/>
    </row>
  </sheetData>
  <mergeCells count="22">
    <mergeCell ref="B100:B101"/>
    <mergeCell ref="B1:G1"/>
    <mergeCell ref="D96:F96"/>
    <mergeCell ref="G96:H96"/>
    <mergeCell ref="I96:K96"/>
    <mergeCell ref="D98:F98"/>
    <mergeCell ref="G98:H98"/>
    <mergeCell ref="I98:K98"/>
    <mergeCell ref="D100:F100"/>
    <mergeCell ref="G100:H100"/>
    <mergeCell ref="I100:K100"/>
    <mergeCell ref="L96:N96"/>
    <mergeCell ref="D97:F97"/>
    <mergeCell ref="G97:H97"/>
    <mergeCell ref="I97:K97"/>
    <mergeCell ref="L97:N97"/>
    <mergeCell ref="L100:N100"/>
    <mergeCell ref="L98:N98"/>
    <mergeCell ref="D99:F99"/>
    <mergeCell ref="G99:H99"/>
    <mergeCell ref="I99:K99"/>
    <mergeCell ref="L99:N99"/>
  </mergeCells>
  <conditionalFormatting sqref="A102:XFD1048576 A101 C101:XFD101 A1:B1 H1:XFD1 G96 I96 L96 O96:XFD100 A96:D100 A2:XFD95">
    <cfRule type="cellIs" dxfId="28" priority="28" operator="between">
      <formula>43466</formula>
      <formula>43831</formula>
    </cfRule>
    <cfRule type="cellIs" dxfId="27" priority="29" operator="between">
      <formula>43343</formula>
      <formula>43466</formula>
    </cfRule>
    <cfRule type="endsWith" dxfId="26" priority="32" operator="endsWith" text="Not Started">
      <formula>RIGHT(A1,LEN("Not Started"))="Not Started"</formula>
    </cfRule>
    <cfRule type="endsWith" dxfId="25" priority="33" stopIfTrue="1" operator="endsWith" text="In progress">
      <formula>RIGHT(A1,LEN("In progress"))="In progress"</formula>
    </cfRule>
    <cfRule type="endsWith" dxfId="24" priority="34" operator="endsWith" text="Finished">
      <formula>RIGHT(A1,LEN("Finished"))="Finished"</formula>
    </cfRule>
  </conditionalFormatting>
  <conditionalFormatting sqref="A1:B1 H1:XFD1 G96 I96 L96 A101:XFD1048576 O96:XFD100 A96:D100 A2:XFD95">
    <cfRule type="containsText" dxfId="23" priority="26" operator="containsText" text="Overdue">
      <formula>NOT(ISERROR(SEARCH("Overdue",A1)))</formula>
    </cfRule>
    <cfRule type="containsText" dxfId="22" priority="27" operator="containsText" text="Critical">
      <formula>NOT(ISERROR(SEARCH("Critical",A1)))</formula>
    </cfRule>
  </conditionalFormatting>
  <conditionalFormatting sqref="G97:G100">
    <cfRule type="cellIs" dxfId="21" priority="21" operator="between">
      <formula>43466</formula>
      <formula>43831</formula>
    </cfRule>
    <cfRule type="cellIs" dxfId="20" priority="22" operator="between">
      <formula>43343</formula>
      <formula>43466</formula>
    </cfRule>
    <cfRule type="endsWith" dxfId="19" priority="23" operator="endsWith" text="Not Started">
      <formula>RIGHT(G97,LEN("Not Started"))="Not Started"</formula>
    </cfRule>
    <cfRule type="endsWith" dxfId="18" priority="24" operator="endsWith" text="In progress">
      <formula>RIGHT(G97,LEN("In progress"))="In progress"</formula>
    </cfRule>
    <cfRule type="endsWith" dxfId="17" priority="25" operator="endsWith" text="Finished">
      <formula>RIGHT(G97,LEN("Finished"))="Finished"</formula>
    </cfRule>
  </conditionalFormatting>
  <conditionalFormatting sqref="G97:G100">
    <cfRule type="containsText" dxfId="16" priority="19" operator="containsText" text="Overdue">
      <formula>NOT(ISERROR(SEARCH("Overdue",G97)))</formula>
    </cfRule>
    <cfRule type="containsText" dxfId="15" priority="20" operator="containsText" text="Critical">
      <formula>NOT(ISERROR(SEARCH("Critical",G97)))</formula>
    </cfRule>
  </conditionalFormatting>
  <conditionalFormatting sqref="I97:I100">
    <cfRule type="cellIs" dxfId="14" priority="14" operator="between">
      <formula>43466</formula>
      <formula>43831</formula>
    </cfRule>
    <cfRule type="cellIs" dxfId="13" priority="15" operator="between">
      <formula>43343</formula>
      <formula>43466</formula>
    </cfRule>
    <cfRule type="endsWith" dxfId="12" priority="16" operator="endsWith" text="Not Started">
      <formula>RIGHT(I97,LEN("Not Started"))="Not Started"</formula>
    </cfRule>
    <cfRule type="endsWith" dxfId="11" priority="17" operator="endsWith" text="In progress">
      <formula>RIGHT(I97,LEN("In progress"))="In progress"</formula>
    </cfRule>
    <cfRule type="endsWith" dxfId="10" priority="18" operator="endsWith" text="Finished">
      <formula>RIGHT(I97,LEN("Finished"))="Finished"</formula>
    </cfRule>
  </conditionalFormatting>
  <conditionalFormatting sqref="I97:I100">
    <cfRule type="containsText" dxfId="9" priority="12" operator="containsText" text="Overdue">
      <formula>NOT(ISERROR(SEARCH("Overdue",I97)))</formula>
    </cfRule>
    <cfRule type="containsText" dxfId="8" priority="13" operator="containsText" text="Critical">
      <formula>NOT(ISERROR(SEARCH("Critical",I97)))</formula>
    </cfRule>
  </conditionalFormatting>
  <conditionalFormatting sqref="L97:L100">
    <cfRule type="cellIs" dxfId="7" priority="7" operator="between">
      <formula>43466</formula>
      <formula>43831</formula>
    </cfRule>
    <cfRule type="cellIs" dxfId="6" priority="8" operator="between">
      <formula>43343</formula>
      <formula>43466</formula>
    </cfRule>
    <cfRule type="endsWith" dxfId="5" priority="9" operator="endsWith" text="Not Started">
      <formula>RIGHT(L97,LEN("Not Started"))="Not Started"</formula>
    </cfRule>
    <cfRule type="endsWith" dxfId="4" priority="10" operator="endsWith" text="In progress">
      <formula>RIGHT(L97,LEN("In progress"))="In progress"</formula>
    </cfRule>
    <cfRule type="endsWith" dxfId="3" priority="11" operator="endsWith" text="Finished">
      <formula>RIGHT(L97,LEN("Finished"))="Finished"</formula>
    </cfRule>
  </conditionalFormatting>
  <conditionalFormatting sqref="L97:L100">
    <cfRule type="containsText" dxfId="2" priority="5" operator="containsText" text="Overdue">
      <formula>NOT(ISERROR(SEARCH("Overdue",L97)))</formula>
    </cfRule>
    <cfRule type="containsText" dxfId="1" priority="6" operator="containsText" text="Critical">
      <formula>NOT(ISERROR(SEARCH("Critical",L97)))</formula>
    </cfRule>
  </conditionalFormatting>
  <conditionalFormatting sqref="A1:XFD1048576">
    <cfRule type="expression" dxfId="0" priority="1">
      <formula>$G1="In progress"</formula>
    </cfRule>
  </conditionalFormatting>
  <pageMargins left="0.7" right="0.7" top="0.75" bottom="0.75" header="0.3" footer="0.3"/>
  <pageSetup orientation="portrait" horizontalDpi="4294967295" verticalDpi="4294967295"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Fields!$A$2:$A$7</xm:f>
          </x14:formula1>
          <xm:sqref>G5:G84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workbookViewId="0">
      <selection activeCell="A6" sqref="A6"/>
    </sheetView>
  </sheetViews>
  <sheetFormatPr defaultRowHeight="15" x14ac:dyDescent="0.25"/>
  <cols>
    <col min="1" max="1" width="14" customWidth="1"/>
  </cols>
  <sheetData>
    <row r="1" spans="1:1" x14ac:dyDescent="0.25">
      <c r="A1" t="s">
        <v>10</v>
      </c>
    </row>
    <row r="2" spans="1:1" x14ac:dyDescent="0.25">
      <c r="A2" t="s">
        <v>11</v>
      </c>
    </row>
    <row r="3" spans="1:1" x14ac:dyDescent="0.25">
      <c r="A3" t="s">
        <v>12</v>
      </c>
    </row>
    <row r="4" spans="1:1" x14ac:dyDescent="0.25">
      <c r="A4" t="s">
        <v>13</v>
      </c>
    </row>
    <row r="5" spans="1:1" x14ac:dyDescent="0.25">
      <c r="A5" t="s">
        <v>14</v>
      </c>
    </row>
    <row r="6" spans="1:1" x14ac:dyDescent="0.25">
      <c r="A6" t="s">
        <v>15</v>
      </c>
    </row>
    <row r="7" spans="1:1" x14ac:dyDescent="0.25">
      <c r="A7" t="s">
        <v>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F'18</vt:lpstr>
      <vt:lpstr>Fields</vt:lpstr>
      <vt:lpstr>Fields!Status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 Hinkle</dc:creator>
  <cp:lastModifiedBy>Texas State User</cp:lastModifiedBy>
  <dcterms:created xsi:type="dcterms:W3CDTF">2017-09-28T02:42:00Z</dcterms:created>
  <dcterms:modified xsi:type="dcterms:W3CDTF">2018-11-26T14:41:35Z</dcterms:modified>
</cp:coreProperties>
</file>