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de.helquist\OneDrive - Western Governors University\Desktop\"/>
    </mc:Choice>
  </mc:AlternateContent>
  <xr:revisionPtr revIDLastSave="0" documentId="13_ncr:1_{356E7C8A-C6AF-4EF4-895D-9DACBE3DDC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tered Daily Stats" sheetId="3" r:id="rId1"/>
    <sheet name="Weekly Average" sheetId="1" r:id="rId2"/>
    <sheet name="Monday" sheetId="7" r:id="rId3"/>
    <sheet name="Tuesday" sheetId="76" r:id="rId4"/>
    <sheet name="Wednesday" sheetId="75" r:id="rId5"/>
    <sheet name="Thursday" sheetId="77" r:id="rId6"/>
    <sheet name="Friday" sheetId="78" r:id="rId7"/>
    <sheet name="Saturday" sheetId="8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3" l="1"/>
  <c r="M4" i="3"/>
  <c r="R4" i="3"/>
  <c r="S4" i="3"/>
  <c r="T4" i="3"/>
  <c r="AA4" i="3"/>
  <c r="AB4" i="3"/>
  <c r="AC4" i="3"/>
  <c r="AF4" i="3"/>
  <c r="D4" i="3" s="1"/>
  <c r="AG4" i="3"/>
  <c r="E4" i="3" s="1"/>
  <c r="AH4" i="3"/>
  <c r="F4" i="3" s="1"/>
  <c r="AI4" i="3"/>
  <c r="N4" i="3" s="1"/>
  <c r="AJ4" i="3"/>
  <c r="V4" i="3" s="1"/>
  <c r="AK4" i="3"/>
  <c r="W4" i="3" s="1"/>
  <c r="AM4" i="3"/>
  <c r="AO4" i="3"/>
  <c r="AP4" i="3"/>
  <c r="N5" i="3"/>
  <c r="O5" i="3"/>
  <c r="U5" i="3"/>
  <c r="V5" i="3"/>
  <c r="W5" i="3"/>
  <c r="Y5" i="3"/>
  <c r="AB5" i="3"/>
  <c r="AF5" i="3"/>
  <c r="R5" i="3" s="1"/>
  <c r="AG5" i="3"/>
  <c r="S5" i="3" s="1"/>
  <c r="AH5" i="3"/>
  <c r="AA5" i="3" s="1"/>
  <c r="AI5" i="3"/>
  <c r="G5" i="3" s="1"/>
  <c r="AJ5" i="3"/>
  <c r="H5" i="3" s="1"/>
  <c r="AK5" i="3"/>
  <c r="I5" i="3" s="1"/>
  <c r="AP5" i="3"/>
  <c r="AQ5" i="3"/>
  <c r="K6" i="3"/>
  <c r="M6" i="3"/>
  <c r="R6" i="3"/>
  <c r="S6" i="3"/>
  <c r="T6" i="3"/>
  <c r="AA6" i="3"/>
  <c r="AB6" i="3"/>
  <c r="AC6" i="3"/>
  <c r="AF6" i="3"/>
  <c r="D6" i="3" s="1"/>
  <c r="AG6" i="3"/>
  <c r="E6" i="3" s="1"/>
  <c r="AH6" i="3"/>
  <c r="F6" i="3" s="1"/>
  <c r="AI6" i="3"/>
  <c r="N6" i="3" s="1"/>
  <c r="AJ6" i="3"/>
  <c r="V6" i="3" s="1"/>
  <c r="AK6" i="3"/>
  <c r="W6" i="3" s="1"/>
  <c r="AM6" i="3"/>
  <c r="AO6" i="3"/>
  <c r="AP6" i="3"/>
  <c r="N7" i="3"/>
  <c r="O7" i="3"/>
  <c r="U7" i="3"/>
  <c r="V7" i="3"/>
  <c r="W7" i="3"/>
  <c r="Y7" i="3"/>
  <c r="AB7" i="3"/>
  <c r="AF7" i="3"/>
  <c r="R7" i="3" s="1"/>
  <c r="AG7" i="3"/>
  <c r="S7" i="3" s="1"/>
  <c r="AH7" i="3"/>
  <c r="AA7" i="3" s="1"/>
  <c r="AI7" i="3"/>
  <c r="G7" i="3" s="1"/>
  <c r="AJ7" i="3"/>
  <c r="H7" i="3" s="1"/>
  <c r="AK7" i="3"/>
  <c r="I7" i="3" s="1"/>
  <c r="AP7" i="3"/>
  <c r="AQ7" i="3"/>
  <c r="K8" i="3"/>
  <c r="M8" i="3"/>
  <c r="R8" i="3"/>
  <c r="S8" i="3"/>
  <c r="T8" i="3"/>
  <c r="AA8" i="3"/>
  <c r="AB8" i="3"/>
  <c r="AC8" i="3"/>
  <c r="AF8" i="3"/>
  <c r="D8" i="3" s="1"/>
  <c r="AG8" i="3"/>
  <c r="E8" i="3" s="1"/>
  <c r="AH8" i="3"/>
  <c r="F8" i="3" s="1"/>
  <c r="AI8" i="3"/>
  <c r="N8" i="3" s="1"/>
  <c r="AJ8" i="3"/>
  <c r="V8" i="3" s="1"/>
  <c r="AK8" i="3"/>
  <c r="W8" i="3" s="1"/>
  <c r="AM8" i="3"/>
  <c r="AO8" i="3"/>
  <c r="AP8" i="3"/>
  <c r="H9" i="3"/>
  <c r="N9" i="3"/>
  <c r="O9" i="3"/>
  <c r="U9" i="3"/>
  <c r="V9" i="3"/>
  <c r="W9" i="3"/>
  <c r="Y9" i="3"/>
  <c r="AB9" i="3"/>
  <c r="AF9" i="3"/>
  <c r="R9" i="3" s="1"/>
  <c r="AG9" i="3"/>
  <c r="S9" i="3" s="1"/>
  <c r="AH9" i="3"/>
  <c r="AA9" i="3" s="1"/>
  <c r="AI9" i="3"/>
  <c r="G9" i="3" s="1"/>
  <c r="AJ9" i="3"/>
  <c r="AC9" i="3" s="1"/>
  <c r="AK9" i="3"/>
  <c r="I9" i="3" s="1"/>
  <c r="AP9" i="3"/>
  <c r="AQ9" i="3"/>
  <c r="K10" i="3"/>
  <c r="M10" i="3"/>
  <c r="R10" i="3"/>
  <c r="S10" i="3"/>
  <c r="T10" i="3"/>
  <c r="AA10" i="3"/>
  <c r="AB10" i="3"/>
  <c r="AC10" i="3"/>
  <c r="AF10" i="3"/>
  <c r="D10" i="3" s="1"/>
  <c r="AG10" i="3"/>
  <c r="E10" i="3" s="1"/>
  <c r="AH10" i="3"/>
  <c r="F10" i="3" s="1"/>
  <c r="AI10" i="3"/>
  <c r="N10" i="3" s="1"/>
  <c r="AJ10" i="3"/>
  <c r="O10" i="3" s="1"/>
  <c r="AK10" i="3"/>
  <c r="W10" i="3" s="1"/>
  <c r="AM10" i="3"/>
  <c r="AO10" i="3"/>
  <c r="AP10" i="3"/>
  <c r="N11" i="3"/>
  <c r="O11" i="3"/>
  <c r="U11" i="3"/>
  <c r="V11" i="3"/>
  <c r="W11" i="3"/>
  <c r="Y11" i="3"/>
  <c r="AB11" i="3"/>
  <c r="AF11" i="3"/>
  <c r="D11" i="3" s="1"/>
  <c r="AG11" i="3"/>
  <c r="S11" i="3" s="1"/>
  <c r="AH11" i="3"/>
  <c r="AA11" i="3" s="1"/>
  <c r="AI11" i="3"/>
  <c r="G11" i="3" s="1"/>
  <c r="AJ11" i="3"/>
  <c r="H11" i="3" s="1"/>
  <c r="AK11" i="3"/>
  <c r="I11" i="3" s="1"/>
  <c r="AP11" i="3"/>
  <c r="AQ11" i="3"/>
  <c r="K12" i="3"/>
  <c r="M12" i="3"/>
  <c r="R12" i="3"/>
  <c r="S12" i="3"/>
  <c r="T12" i="3"/>
  <c r="AA12" i="3"/>
  <c r="AB12" i="3"/>
  <c r="AC12" i="3"/>
  <c r="AF12" i="3"/>
  <c r="Y12" i="3" s="1"/>
  <c r="AG12" i="3"/>
  <c r="E12" i="3" s="1"/>
  <c r="AH12" i="3"/>
  <c r="F12" i="3" s="1"/>
  <c r="AI12" i="3"/>
  <c r="N12" i="3" s="1"/>
  <c r="AJ12" i="3"/>
  <c r="V12" i="3" s="1"/>
  <c r="AK12" i="3"/>
  <c r="W12" i="3" s="1"/>
  <c r="AM12" i="3"/>
  <c r="AO12" i="3"/>
  <c r="AP12" i="3"/>
  <c r="N13" i="3"/>
  <c r="O13" i="3"/>
  <c r="U13" i="3"/>
  <c r="V13" i="3"/>
  <c r="W13" i="3"/>
  <c r="Y13" i="3"/>
  <c r="AB13" i="3"/>
  <c r="AF13" i="3"/>
  <c r="K13" i="3" s="1"/>
  <c r="AG13" i="3"/>
  <c r="S13" i="3" s="1"/>
  <c r="AH13" i="3"/>
  <c r="AA13" i="3" s="1"/>
  <c r="AI13" i="3"/>
  <c r="G13" i="3" s="1"/>
  <c r="AJ13" i="3"/>
  <c r="H13" i="3" s="1"/>
  <c r="AK13" i="3"/>
  <c r="I13" i="3" s="1"/>
  <c r="AP13" i="3"/>
  <c r="AQ13" i="3"/>
  <c r="K14" i="3"/>
  <c r="M14" i="3"/>
  <c r="R14" i="3"/>
  <c r="S14" i="3"/>
  <c r="T14" i="3"/>
  <c r="AA14" i="3"/>
  <c r="AB14" i="3"/>
  <c r="AC14" i="3"/>
  <c r="AF14" i="3"/>
  <c r="D14" i="3" s="1"/>
  <c r="AG14" i="3"/>
  <c r="E14" i="3" s="1"/>
  <c r="AH14" i="3"/>
  <c r="F14" i="3" s="1"/>
  <c r="AI14" i="3"/>
  <c r="N14" i="3" s="1"/>
  <c r="AJ14" i="3"/>
  <c r="O14" i="3" s="1"/>
  <c r="AK14" i="3"/>
  <c r="W14" i="3" s="1"/>
  <c r="AM14" i="3"/>
  <c r="AO14" i="3"/>
  <c r="AP14" i="3"/>
  <c r="N15" i="3"/>
  <c r="O15" i="3"/>
  <c r="U15" i="3"/>
  <c r="V15" i="3"/>
  <c r="W15" i="3"/>
  <c r="Y15" i="3"/>
  <c r="AB15" i="3"/>
  <c r="AF15" i="3"/>
  <c r="K15" i="3" s="1"/>
  <c r="AG15" i="3"/>
  <c r="S15" i="3" s="1"/>
  <c r="AH15" i="3"/>
  <c r="AA15" i="3" s="1"/>
  <c r="AI15" i="3"/>
  <c r="G15" i="3" s="1"/>
  <c r="AJ15" i="3"/>
  <c r="H15" i="3" s="1"/>
  <c r="AK15" i="3"/>
  <c r="I15" i="3" s="1"/>
  <c r="AP15" i="3"/>
  <c r="AQ15" i="3"/>
  <c r="K16" i="3"/>
  <c r="M16" i="3"/>
  <c r="R16" i="3"/>
  <c r="S16" i="3"/>
  <c r="T16" i="3"/>
  <c r="AA16" i="3"/>
  <c r="AB16" i="3"/>
  <c r="AC16" i="3"/>
  <c r="AF16" i="3"/>
  <c r="D16" i="3" s="1"/>
  <c r="AG16" i="3"/>
  <c r="E16" i="3" s="1"/>
  <c r="AH16" i="3"/>
  <c r="F16" i="3" s="1"/>
  <c r="AI16" i="3"/>
  <c r="N16" i="3" s="1"/>
  <c r="AJ16" i="3"/>
  <c r="H16" i="3" s="1"/>
  <c r="AK16" i="3"/>
  <c r="W16" i="3" s="1"/>
  <c r="AM16" i="3"/>
  <c r="AO16" i="3"/>
  <c r="AP16" i="3"/>
  <c r="N17" i="3"/>
  <c r="O17" i="3"/>
  <c r="U17" i="3"/>
  <c r="V17" i="3"/>
  <c r="W17" i="3"/>
  <c r="Y17" i="3"/>
  <c r="AB17" i="3"/>
  <c r="AF17" i="3"/>
  <c r="D17" i="3" s="1"/>
  <c r="AG17" i="3"/>
  <c r="S17" i="3" s="1"/>
  <c r="AH17" i="3"/>
  <c r="AA17" i="3" s="1"/>
  <c r="AI17" i="3"/>
  <c r="G17" i="3" s="1"/>
  <c r="AJ17" i="3"/>
  <c r="H17" i="3" s="1"/>
  <c r="AK17" i="3"/>
  <c r="I17" i="3" s="1"/>
  <c r="AP17" i="3"/>
  <c r="AQ17" i="3"/>
  <c r="K18" i="3"/>
  <c r="M18" i="3"/>
  <c r="R18" i="3"/>
  <c r="S18" i="3"/>
  <c r="T18" i="3"/>
  <c r="AA18" i="3"/>
  <c r="AB18" i="3"/>
  <c r="AC18" i="3"/>
  <c r="AF18" i="3"/>
  <c r="D18" i="3" s="1"/>
  <c r="AG18" i="3"/>
  <c r="E18" i="3" s="1"/>
  <c r="AH18" i="3"/>
  <c r="F18" i="3" s="1"/>
  <c r="AI18" i="3"/>
  <c r="N18" i="3" s="1"/>
  <c r="AJ18" i="3"/>
  <c r="O18" i="3" s="1"/>
  <c r="AK18" i="3"/>
  <c r="W18" i="3" s="1"/>
  <c r="AM18" i="3"/>
  <c r="AO18" i="3"/>
  <c r="AP18" i="3"/>
  <c r="G5" i="7" a="1"/>
  <c r="V18" i="3" l="1"/>
  <c r="R17" i="3"/>
  <c r="V16" i="3"/>
  <c r="R15" i="3"/>
  <c r="V14" i="3"/>
  <c r="R13" i="3"/>
  <c r="D12" i="3"/>
  <c r="R11" i="3"/>
  <c r="V10" i="3"/>
  <c r="AN18" i="3"/>
  <c r="AD18" i="3"/>
  <c r="U18" i="3"/>
  <c r="L18" i="3"/>
  <c r="AR17" i="3"/>
  <c r="Z17" i="3"/>
  <c r="P17" i="3"/>
  <c r="AN16" i="3"/>
  <c r="AD16" i="3"/>
  <c r="U16" i="3"/>
  <c r="L16" i="3"/>
  <c r="AR15" i="3"/>
  <c r="Z15" i="3"/>
  <c r="P15" i="3"/>
  <c r="AN14" i="3"/>
  <c r="AD14" i="3"/>
  <c r="U14" i="3"/>
  <c r="L14" i="3"/>
  <c r="AR13" i="3"/>
  <c r="Z13" i="3"/>
  <c r="P13" i="3"/>
  <c r="AN12" i="3"/>
  <c r="AD12" i="3"/>
  <c r="U12" i="3"/>
  <c r="L12" i="3"/>
  <c r="AR11" i="3"/>
  <c r="Z11" i="3"/>
  <c r="P11" i="3"/>
  <c r="AN10" i="3"/>
  <c r="AD10" i="3"/>
  <c r="U10" i="3"/>
  <c r="L10" i="3"/>
  <c r="AR9" i="3"/>
  <c r="Z9" i="3"/>
  <c r="P9" i="3"/>
  <c r="AN8" i="3"/>
  <c r="AD8" i="3"/>
  <c r="U8" i="3"/>
  <c r="L8" i="3"/>
  <c r="AR7" i="3"/>
  <c r="Z7" i="3"/>
  <c r="P7" i="3"/>
  <c r="AN6" i="3"/>
  <c r="AD6" i="3"/>
  <c r="U6" i="3"/>
  <c r="L6" i="3"/>
  <c r="AR5" i="3"/>
  <c r="Z5" i="3"/>
  <c r="P5" i="3"/>
  <c r="AN4" i="3"/>
  <c r="AD4" i="3"/>
  <c r="U4" i="3"/>
  <c r="L4" i="3"/>
  <c r="E15" i="3"/>
  <c r="I14" i="3"/>
  <c r="E13" i="3"/>
  <c r="I12" i="3"/>
  <c r="E11" i="3"/>
  <c r="I10" i="3"/>
  <c r="E9" i="3"/>
  <c r="I8" i="3"/>
  <c r="E7" i="3"/>
  <c r="I6" i="3"/>
  <c r="E5" i="3"/>
  <c r="I4" i="3"/>
  <c r="H18" i="3"/>
  <c r="AO13" i="3"/>
  <c r="F9" i="3"/>
  <c r="E17" i="3"/>
  <c r="AO15" i="3"/>
  <c r="M15" i="3"/>
  <c r="H14" i="3"/>
  <c r="M13" i="3"/>
  <c r="H10" i="3"/>
  <c r="AO5" i="3"/>
  <c r="M5" i="3"/>
  <c r="D5" i="3"/>
  <c r="H4" i="3"/>
  <c r="Z18" i="3"/>
  <c r="P18" i="3"/>
  <c r="G18" i="3"/>
  <c r="AN17" i="3"/>
  <c r="AD17" i="3"/>
  <c r="L17" i="3"/>
  <c r="AR16" i="3"/>
  <c r="Z16" i="3"/>
  <c r="P16" i="3"/>
  <c r="G16" i="3"/>
  <c r="AN15" i="3"/>
  <c r="AD15" i="3"/>
  <c r="L15" i="3"/>
  <c r="AR14" i="3"/>
  <c r="Z14" i="3"/>
  <c r="P14" i="3"/>
  <c r="G14" i="3"/>
  <c r="AN13" i="3"/>
  <c r="AD13" i="3"/>
  <c r="L13" i="3"/>
  <c r="AR12" i="3"/>
  <c r="Z12" i="3"/>
  <c r="P12" i="3"/>
  <c r="G12" i="3"/>
  <c r="AN11" i="3"/>
  <c r="AD11" i="3"/>
  <c r="L11" i="3"/>
  <c r="AR10" i="3"/>
  <c r="Z10" i="3"/>
  <c r="P10" i="3"/>
  <c r="G10" i="3"/>
  <c r="AN9" i="3"/>
  <c r="AD9" i="3"/>
  <c r="L9" i="3"/>
  <c r="AR8" i="3"/>
  <c r="Z8" i="3"/>
  <c r="P8" i="3"/>
  <c r="G8" i="3"/>
  <c r="AN7" i="3"/>
  <c r="AD7" i="3"/>
  <c r="L7" i="3"/>
  <c r="AR6" i="3"/>
  <c r="Z6" i="3"/>
  <c r="P6" i="3"/>
  <c r="G6" i="3"/>
  <c r="AN5" i="3"/>
  <c r="AD5" i="3"/>
  <c r="L5" i="3"/>
  <c r="AR4" i="3"/>
  <c r="Z4" i="3"/>
  <c r="P4" i="3"/>
  <c r="G4" i="3"/>
  <c r="F13" i="3"/>
  <c r="F5" i="3"/>
  <c r="I16" i="3"/>
  <c r="AO17" i="3"/>
  <c r="M17" i="3"/>
  <c r="D15" i="3"/>
  <c r="D13" i="3"/>
  <c r="AO11" i="3"/>
  <c r="M11" i="3"/>
  <c r="AO7" i="3"/>
  <c r="M7" i="3"/>
  <c r="AR18" i="3"/>
  <c r="AQ18" i="3"/>
  <c r="Y18" i="3"/>
  <c r="AM17" i="3"/>
  <c r="AC17" i="3"/>
  <c r="T17" i="3"/>
  <c r="K17" i="3"/>
  <c r="AQ16" i="3"/>
  <c r="Y16" i="3"/>
  <c r="O16" i="3"/>
  <c r="AM15" i="3"/>
  <c r="AC15" i="3"/>
  <c r="T15" i="3"/>
  <c r="AQ14" i="3"/>
  <c r="Y14" i="3"/>
  <c r="AM13" i="3"/>
  <c r="AC13" i="3"/>
  <c r="T13" i="3"/>
  <c r="AQ12" i="3"/>
  <c r="O12" i="3"/>
  <c r="AM11" i="3"/>
  <c r="AC11" i="3"/>
  <c r="T11" i="3"/>
  <c r="K11" i="3"/>
  <c r="AQ10" i="3"/>
  <c r="Y10" i="3"/>
  <c r="AM9" i="3"/>
  <c r="T9" i="3"/>
  <c r="K9" i="3"/>
  <c r="AQ8" i="3"/>
  <c r="Y8" i="3"/>
  <c r="O8" i="3"/>
  <c r="AM7" i="3"/>
  <c r="AC7" i="3"/>
  <c r="T7" i="3"/>
  <c r="K7" i="3"/>
  <c r="AQ6" i="3"/>
  <c r="Y6" i="3"/>
  <c r="O6" i="3"/>
  <c r="AM5" i="3"/>
  <c r="AC5" i="3"/>
  <c r="T5" i="3"/>
  <c r="K5" i="3"/>
  <c r="AQ4" i="3"/>
  <c r="Y4" i="3"/>
  <c r="O4" i="3"/>
  <c r="F15" i="3"/>
  <c r="F7" i="3"/>
  <c r="I18" i="3"/>
  <c r="H12" i="3"/>
  <c r="AO9" i="3"/>
  <c r="M9" i="3"/>
  <c r="D9" i="3"/>
  <c r="H8" i="3"/>
  <c r="D7" i="3"/>
  <c r="H6" i="3"/>
  <c r="F17" i="3"/>
  <c r="F11" i="3"/>
  <c r="G5" i="7"/>
  <c r="B5" i="1"/>
  <c r="T19" i="1" l="1"/>
  <c r="B9" i="1"/>
  <c r="B17" i="1"/>
  <c r="B18" i="1"/>
  <c r="B19" i="1"/>
  <c r="B12" i="1"/>
  <c r="B13" i="1"/>
  <c r="B11" i="1"/>
  <c r="B14" i="1"/>
  <c r="B7" i="1"/>
  <c r="B15" i="1"/>
  <c r="B10" i="1"/>
  <c r="B6" i="1"/>
  <c r="B8" i="1"/>
  <c r="B16" i="1"/>
  <c r="AK20" i="3"/>
  <c r="AI20" i="3"/>
  <c r="AJ20" i="3"/>
  <c r="AH20" i="3"/>
  <c r="AF20" i="3"/>
  <c r="AG20" i="3"/>
  <c r="E19" i="80"/>
  <c r="E18" i="80"/>
  <c r="E17" i="80"/>
  <c r="E16" i="80"/>
  <c r="E15" i="80"/>
  <c r="E14" i="80"/>
  <c r="E13" i="80"/>
  <c r="E12" i="80"/>
  <c r="E11" i="80"/>
  <c r="W10" i="80"/>
  <c r="E10" i="80"/>
  <c r="W9" i="80"/>
  <c r="E9" i="80"/>
  <c r="W8" i="80"/>
  <c r="E8" i="80"/>
  <c r="E7" i="80"/>
  <c r="E6" i="80"/>
  <c r="W5" i="80"/>
  <c r="E5" i="80"/>
  <c r="G1" i="80"/>
  <c r="A1" i="80"/>
  <c r="E19" i="78"/>
  <c r="E18" i="78"/>
  <c r="E17" i="78"/>
  <c r="E16" i="78"/>
  <c r="E15" i="78"/>
  <c r="E14" i="78"/>
  <c r="E13" i="78"/>
  <c r="E12" i="78"/>
  <c r="E11" i="78"/>
  <c r="W10" i="78"/>
  <c r="E10" i="78"/>
  <c r="W9" i="78"/>
  <c r="E9" i="78"/>
  <c r="W8" i="78"/>
  <c r="E8" i="78"/>
  <c r="E7" i="78"/>
  <c r="E6" i="78"/>
  <c r="W5" i="78"/>
  <c r="E5" i="78"/>
  <c r="G1" i="78"/>
  <c r="A1" i="78"/>
  <c r="E19" i="77"/>
  <c r="E18" i="77"/>
  <c r="E17" i="77"/>
  <c r="E16" i="77"/>
  <c r="E15" i="77"/>
  <c r="E14" i="77"/>
  <c r="E13" i="77"/>
  <c r="E12" i="77"/>
  <c r="E11" i="77"/>
  <c r="W10" i="77"/>
  <c r="E10" i="77"/>
  <c r="W9" i="77"/>
  <c r="E9" i="77"/>
  <c r="W8" i="77"/>
  <c r="E8" i="77"/>
  <c r="E7" i="77"/>
  <c r="E6" i="77"/>
  <c r="W5" i="77"/>
  <c r="E5" i="77"/>
  <c r="G1" i="77"/>
  <c r="A1" i="77"/>
  <c r="E19" i="76"/>
  <c r="E18" i="76"/>
  <c r="E17" i="76"/>
  <c r="E16" i="76"/>
  <c r="E15" i="76"/>
  <c r="E14" i="76"/>
  <c r="E13" i="76"/>
  <c r="E12" i="76"/>
  <c r="E11" i="76"/>
  <c r="W10" i="76"/>
  <c r="E10" i="76"/>
  <c r="W9" i="76"/>
  <c r="E9" i="76"/>
  <c r="W8" i="76"/>
  <c r="E8" i="76"/>
  <c r="E7" i="76"/>
  <c r="E6" i="76"/>
  <c r="W5" i="76"/>
  <c r="E5" i="76"/>
  <c r="G1" i="76"/>
  <c r="A1" i="76"/>
  <c r="E19" i="75"/>
  <c r="E18" i="75"/>
  <c r="E17" i="75"/>
  <c r="E16" i="75"/>
  <c r="E15" i="75"/>
  <c r="E14" i="75"/>
  <c r="E13" i="75"/>
  <c r="E12" i="75"/>
  <c r="E11" i="75"/>
  <c r="W10" i="75"/>
  <c r="E10" i="75"/>
  <c r="W9" i="75"/>
  <c r="E9" i="75"/>
  <c r="W8" i="75"/>
  <c r="E8" i="75"/>
  <c r="E7" i="75"/>
  <c r="E6" i="75"/>
  <c r="W5" i="75"/>
  <c r="E5" i="75"/>
  <c r="G1" i="75"/>
  <c r="A1" i="75"/>
  <c r="AN20" i="3" l="1"/>
  <c r="AO20" i="3"/>
  <c r="AP20" i="3"/>
  <c r="AR20" i="3"/>
  <c r="AQ20" i="3"/>
  <c r="AM20" i="3"/>
  <c r="AD20" i="3"/>
  <c r="AB20" i="3"/>
  <c r="M20" i="3"/>
  <c r="Y20" i="3"/>
  <c r="P20" i="3"/>
  <c r="E20" i="3"/>
  <c r="G20" i="3"/>
  <c r="R20" i="3"/>
  <c r="V20" i="3"/>
  <c r="AA20" i="3"/>
  <c r="W20" i="3"/>
  <c r="L20" i="3"/>
  <c r="U20" i="3"/>
  <c r="D20" i="3"/>
  <c r="O20" i="3"/>
  <c r="Z20" i="3"/>
  <c r="N20" i="3"/>
  <c r="K20" i="3"/>
  <c r="H20" i="3"/>
  <c r="T20" i="3"/>
  <c r="F20" i="3"/>
  <c r="I20" i="3"/>
  <c r="AC20" i="3"/>
  <c r="S20" i="3"/>
  <c r="X10" i="1"/>
  <c r="X9" i="1"/>
  <c r="X8" i="1"/>
  <c r="X5" i="1"/>
  <c r="W10" i="7"/>
  <c r="W9" i="7"/>
  <c r="W8" i="7"/>
  <c r="W5" i="7"/>
  <c r="G1" i="7"/>
  <c r="E12" i="7" l="1"/>
  <c r="N1" i="1" l="1"/>
  <c r="J1" i="1"/>
  <c r="A1" i="7" l="1"/>
  <c r="A1" i="1"/>
  <c r="C13" i="80" a="1"/>
  <c r="C15" i="78" a="1"/>
  <c r="C14" i="78" a="1"/>
  <c r="C7" i="75" a="1"/>
  <c r="C15" i="80" a="1"/>
  <c r="C17" i="7" a="1"/>
  <c r="C11" i="75" a="1"/>
  <c r="C14" i="80" a="1"/>
  <c r="C6" i="7" a="1"/>
  <c r="C9" i="78" a="1"/>
  <c r="C19" i="75" a="1"/>
  <c r="C6" i="78" a="1"/>
  <c r="C19" i="7" a="1"/>
  <c r="C8" i="80" a="1"/>
  <c r="C18" i="78" a="1"/>
  <c r="C17" i="78" a="1"/>
  <c r="C16" i="7" a="1"/>
  <c r="C11" i="7" a="1"/>
  <c r="C19" i="80" a="1"/>
  <c r="C10" i="78" a="1"/>
  <c r="C16" i="75" a="1"/>
  <c r="C14" i="7" a="1"/>
  <c r="C13" i="7" a="1"/>
  <c r="C11" i="80" a="1"/>
  <c r="C12" i="80" a="1"/>
  <c r="C9" i="7" a="1"/>
  <c r="C5" i="78" a="1"/>
  <c r="C7" i="7" a="1"/>
  <c r="C10" i="7" a="1"/>
  <c r="C7" i="78" a="1"/>
  <c r="C5" i="75" a="1"/>
  <c r="C6" i="80" a="1"/>
  <c r="C8" i="7" a="1"/>
  <c r="C18" i="7" a="1"/>
  <c r="C16" i="80" a="1"/>
  <c r="C6" i="75" a="1"/>
  <c r="C8" i="78" a="1"/>
  <c r="C7" i="80" a="1"/>
  <c r="C14" i="75" a="1"/>
  <c r="C10" i="80" a="1"/>
  <c r="C16" i="78" a="1"/>
  <c r="C15" i="75" a="1"/>
  <c r="C11" i="78" a="1"/>
  <c r="C13" i="75" a="1"/>
  <c r="C15" i="7" a="1"/>
  <c r="C12" i="7" a="1"/>
  <c r="C10" i="75" a="1"/>
  <c r="C13" i="78" a="1"/>
  <c r="C8" i="75" a="1"/>
  <c r="C17" i="80" a="1"/>
  <c r="C18" i="80" a="1"/>
  <c r="C18" i="75" a="1"/>
  <c r="C9" i="75" a="1"/>
  <c r="C5" i="80" a="1"/>
  <c r="C19" i="78" a="1"/>
  <c r="C12" i="75" a="1"/>
  <c r="C17" i="75" a="1"/>
  <c r="C9" i="80" a="1"/>
  <c r="C12" i="78" a="1"/>
  <c r="C6" i="80" l="1"/>
  <c r="C10" i="80"/>
  <c r="C14" i="80"/>
  <c r="C18" i="80"/>
  <c r="C9" i="80"/>
  <c r="C13" i="80"/>
  <c r="C17" i="80"/>
  <c r="C5" i="80"/>
  <c r="C8" i="80"/>
  <c r="C12" i="80"/>
  <c r="C16" i="80"/>
  <c r="C7" i="80"/>
  <c r="C11" i="80"/>
  <c r="C15" i="80"/>
  <c r="C19" i="80"/>
  <c r="C10" i="78"/>
  <c r="C6" i="78"/>
  <c r="C14" i="78"/>
  <c r="C9" i="78"/>
  <c r="C13" i="78"/>
  <c r="C17" i="78"/>
  <c r="C5" i="78"/>
  <c r="C8" i="78"/>
  <c r="C12" i="78"/>
  <c r="C16" i="78"/>
  <c r="C18" i="78"/>
  <c r="C7" i="78"/>
  <c r="C11" i="78"/>
  <c r="C15" i="78"/>
  <c r="C19" i="78"/>
  <c r="C8" i="75"/>
  <c r="C12" i="75"/>
  <c r="C16" i="75"/>
  <c r="C11" i="75"/>
  <c r="C15" i="75"/>
  <c r="C19" i="75"/>
  <c r="C7" i="75"/>
  <c r="C6" i="75"/>
  <c r="C10" i="75"/>
  <c r="C14" i="75"/>
  <c r="C18" i="75"/>
  <c r="C5" i="75"/>
  <c r="C9" i="75"/>
  <c r="C13" i="75"/>
  <c r="C17" i="75"/>
  <c r="C10" i="7"/>
  <c r="C7" i="7"/>
  <c r="C8" i="7"/>
  <c r="C12" i="7"/>
  <c r="C16" i="7"/>
  <c r="C19" i="7"/>
  <c r="C14" i="7"/>
  <c r="C18" i="7"/>
  <c r="C11" i="7"/>
  <c r="C15" i="7"/>
  <c r="C6" i="7"/>
  <c r="C13" i="7"/>
  <c r="C17" i="7"/>
  <c r="C9" i="7"/>
  <c r="S6" i="75" a="1"/>
  <c r="C5" i="77" a="1"/>
  <c r="N17" i="78" a="1"/>
  <c r="S15" i="76" a="1"/>
  <c r="N8" i="77" a="1"/>
  <c r="S5" i="77" a="1"/>
  <c r="K8" i="77" a="1"/>
  <c r="N7" i="77" a="1"/>
  <c r="S16" i="76" a="1"/>
  <c r="I17" i="80" a="1"/>
  <c r="I8" i="78" a="1"/>
  <c r="G13" i="77" a="1"/>
  <c r="N10" i="78" a="1"/>
  <c r="N7" i="80" a="1"/>
  <c r="N6" i="78" a="1"/>
  <c r="K5" i="78" a="1"/>
  <c r="S12" i="76" a="1"/>
  <c r="G8" i="80" a="1"/>
  <c r="N14" i="80" a="1"/>
  <c r="S7" i="80" a="1"/>
  <c r="I10" i="77" a="1"/>
  <c r="C7" i="77" a="1"/>
  <c r="S8" i="7" a="1"/>
  <c r="N9" i="78" a="1"/>
  <c r="N15" i="80" a="1"/>
  <c r="I13" i="78" a="1"/>
  <c r="S17" i="76" a="1"/>
  <c r="S13" i="80" a="1"/>
  <c r="S6" i="77" a="1"/>
  <c r="N18" i="77" a="1"/>
  <c r="K17" i="77" a="1"/>
  <c r="I8" i="80" a="1"/>
  <c r="S16" i="80" a="1"/>
  <c r="S14" i="75" a="1"/>
  <c r="S19" i="7" a="1"/>
  <c r="S18" i="7" a="1"/>
  <c r="C10" i="77" a="1"/>
  <c r="I7" i="77" a="1"/>
  <c r="C9" i="76" a="1"/>
  <c r="I13" i="80" a="1"/>
  <c r="C9" i="77" a="1"/>
  <c r="S8" i="80" a="1"/>
  <c r="S17" i="77" a="1"/>
  <c r="C11" i="76" a="1"/>
  <c r="I13" i="77" a="1"/>
  <c r="G8" i="78" a="1"/>
  <c r="K14" i="78" a="1"/>
  <c r="S16" i="7" a="1"/>
  <c r="C17" i="77" a="1"/>
  <c r="S6" i="78" a="1"/>
  <c r="I12" i="80" a="1"/>
  <c r="C18" i="76" a="1"/>
  <c r="N15" i="78" a="1"/>
  <c r="N9" i="80" a="1"/>
  <c r="N10" i="80" a="1"/>
  <c r="S6" i="80" a="1"/>
  <c r="K12" i="77" a="1"/>
  <c r="C5" i="76" a="1"/>
  <c r="N5" i="78" a="1"/>
  <c r="S15" i="7" a="1"/>
  <c r="S7" i="76" a="1"/>
  <c r="G9" i="80" a="1"/>
  <c r="S14" i="78" a="1"/>
  <c r="I16" i="78" a="1"/>
  <c r="G18" i="80" a="1"/>
  <c r="C19" i="77" a="1"/>
  <c r="S16" i="77" a="1"/>
  <c r="S13" i="78" a="1"/>
  <c r="N16" i="78" a="1"/>
  <c r="K7" i="80" a="1"/>
  <c r="S5" i="78" a="1"/>
  <c r="N19" i="80" a="1"/>
  <c r="C15" i="77" a="1"/>
  <c r="N15" i="77" a="1"/>
  <c r="I11" i="77" a="1"/>
  <c r="S19" i="78" a="1"/>
  <c r="S11" i="78" a="1"/>
  <c r="S17" i="78" a="1"/>
  <c r="G9" i="78" a="1"/>
  <c r="C8" i="77" a="1"/>
  <c r="K6" i="80" a="1"/>
  <c r="N13" i="80" a="1"/>
  <c r="S12" i="78" a="1"/>
  <c r="I18" i="80" a="1"/>
  <c r="I11" i="80" a="1"/>
  <c r="G18" i="78" a="1"/>
  <c r="K8" i="80" a="1"/>
  <c r="N19" i="77" a="1"/>
  <c r="N12" i="80" a="1"/>
  <c r="G14" i="78" a="1"/>
  <c r="G18" i="77" a="1"/>
  <c r="S11" i="77" a="1"/>
  <c r="S11" i="75" a="1"/>
  <c r="G19" i="78" a="1"/>
  <c r="S15" i="77" a="1"/>
  <c r="G15" i="80" a="1"/>
  <c r="I18" i="77" a="1"/>
  <c r="K6" i="78" a="1"/>
  <c r="G14" i="77" a="1"/>
  <c r="I9" i="77" a="1"/>
  <c r="I12" i="77" a="1"/>
  <c r="S18" i="76" a="1"/>
  <c r="C16" i="77" a="1"/>
  <c r="N9" i="77" a="1"/>
  <c r="N16" i="80" a="1"/>
  <c r="G13" i="78" a="1"/>
  <c r="K15" i="78" a="1"/>
  <c r="K16" i="77" a="1"/>
  <c r="G11" i="77" a="1"/>
  <c r="I5" i="80" a="1"/>
  <c r="C8" i="76" a="1"/>
  <c r="S10" i="75" a="1"/>
  <c r="G14" i="80" a="1"/>
  <c r="S5" i="76" a="1"/>
  <c r="G16" i="80" a="1"/>
  <c r="S10" i="7" a="1"/>
  <c r="N7" i="78" a="1"/>
  <c r="S8" i="75" a="1"/>
  <c r="S13" i="76" a="1"/>
  <c r="C11" i="77" a="1"/>
  <c r="I10" i="80" a="1"/>
  <c r="N10" i="77" a="1"/>
  <c r="S17" i="80" a="1"/>
  <c r="N13" i="78" a="1"/>
  <c r="S8" i="76" a="1"/>
  <c r="I19" i="80" a="1"/>
  <c r="S18" i="80" a="1"/>
  <c r="I19" i="78" a="1"/>
  <c r="N18" i="78" a="1"/>
  <c r="S9" i="75" a="1"/>
  <c r="N12" i="77" a="1"/>
  <c r="N5" i="77" a="1"/>
  <c r="I17" i="77" a="1"/>
  <c r="N16" i="77" a="1"/>
  <c r="C6" i="77" a="1"/>
  <c r="K13" i="80" a="1"/>
  <c r="K19" i="78" a="1"/>
  <c r="N11" i="77" a="1"/>
  <c r="C19" i="76" a="1"/>
  <c r="C6" i="76" a="1"/>
  <c r="G10" i="80" a="1"/>
  <c r="I6" i="80" a="1"/>
  <c r="S17" i="75" a="1"/>
  <c r="S16" i="78" a="1"/>
  <c r="S19" i="80" a="1"/>
  <c r="G7" i="80" a="1"/>
  <c r="I7" i="80" a="1"/>
  <c r="K17" i="78" a="1"/>
  <c r="S10" i="76" a="1"/>
  <c r="S9" i="7" a="1"/>
  <c r="S14" i="77" a="1"/>
  <c r="G11" i="78" a="1"/>
  <c r="I19" i="77" a="1"/>
  <c r="G12" i="80" a="1"/>
  <c r="N5" i="80" a="1"/>
  <c r="I5" i="77" a="1"/>
  <c r="C17" i="76" a="1"/>
  <c r="S18" i="77" a="1"/>
  <c r="C18" i="77" a="1"/>
  <c r="G5" i="80" a="1"/>
  <c r="K16" i="80" a="1"/>
  <c r="N14" i="78" a="1"/>
  <c r="K18" i="78" a="1"/>
  <c r="S7" i="75" a="1"/>
  <c r="K5" i="80" a="1"/>
  <c r="G7" i="78" a="1"/>
  <c r="K16" i="78" a="1"/>
  <c r="K12" i="78" a="1"/>
  <c r="S18" i="78" a="1"/>
  <c r="G5" i="77" a="1"/>
  <c r="S12" i="7" a="1"/>
  <c r="S11" i="7" a="1"/>
  <c r="K9" i="78" a="1"/>
  <c r="S15" i="75" a="1"/>
  <c r="K18" i="80" a="1"/>
  <c r="K7" i="77" a="1"/>
  <c r="G10" i="77" a="1"/>
  <c r="S10" i="77" a="1"/>
  <c r="S15" i="78" a="1"/>
  <c r="I14" i="77" a="1"/>
  <c r="S13" i="75" a="1"/>
  <c r="K18" i="77" a="1"/>
  <c r="S13" i="7" a="1"/>
  <c r="S5" i="75" a="1"/>
  <c r="S9" i="80" a="1"/>
  <c r="I6" i="78" a="1"/>
  <c r="S17" i="7" a="1"/>
  <c r="N11" i="80" a="1"/>
  <c r="I14" i="78" a="1"/>
  <c r="S14" i="7" a="1"/>
  <c r="C15" i="76" a="1"/>
  <c r="C16" i="76" a="1"/>
  <c r="K11" i="78" a="1"/>
  <c r="I17" i="78" a="1"/>
  <c r="S16" i="75" a="1"/>
  <c r="I15" i="80" a="1"/>
  <c r="N11" i="78" a="1"/>
  <c r="S18" i="75" a="1"/>
  <c r="I5" i="78" a="1"/>
  <c r="N18" i="80" a="1"/>
  <c r="G5" i="78" a="1"/>
  <c r="K19" i="77" a="1"/>
  <c r="N8" i="78" a="1"/>
  <c r="I8" i="77" a="1"/>
  <c r="S6" i="7" a="1"/>
  <c r="C14" i="76" a="1"/>
  <c r="S12" i="80" a="1"/>
  <c r="N6" i="77" a="1"/>
  <c r="K6" i="77" a="1"/>
  <c r="I15" i="78" a="1"/>
  <c r="K12" i="80" a="1"/>
  <c r="C13" i="76" a="1"/>
  <c r="G9" i="77" a="1"/>
  <c r="S15" i="80" a="1"/>
  <c r="G17" i="77" a="1"/>
  <c r="I16" i="77" a="1"/>
  <c r="K11" i="77" a="1"/>
  <c r="S10" i="78" a="1"/>
  <c r="S8" i="77" a="1"/>
  <c r="G17" i="80" a="1"/>
  <c r="I10" i="78" a="1"/>
  <c r="G17" i="78" a="1"/>
  <c r="K13" i="77" a="1"/>
  <c r="G6" i="80" a="1"/>
  <c r="S14" i="76" a="1"/>
  <c r="N17" i="77" a="1"/>
  <c r="N19" i="78" a="1"/>
  <c r="S7" i="78" a="1"/>
  <c r="N12" i="78" a="1"/>
  <c r="I18" i="78" a="1"/>
  <c r="K15" i="77" a="1"/>
  <c r="K13" i="78" a="1"/>
  <c r="K8" i="78" a="1"/>
  <c r="G12" i="78" a="1"/>
  <c r="G13" i="80" a="1"/>
  <c r="I14" i="80" a="1"/>
  <c r="S12" i="75" a="1"/>
  <c r="I16" i="80" a="1"/>
  <c r="C14" i="77" a="1"/>
  <c r="N8" i="80" a="1"/>
  <c r="I6" i="77" a="1"/>
  <c r="C10" i="76" a="1"/>
  <c r="G15" i="77" a="1"/>
  <c r="G16" i="78" a="1"/>
  <c r="S10" i="80" a="1"/>
  <c r="K14" i="77" a="1"/>
  <c r="I9" i="78" a="1"/>
  <c r="G11" i="80" a="1"/>
  <c r="K10" i="77" a="1"/>
  <c r="N13" i="77" a="1"/>
  <c r="S7" i="77" a="1"/>
  <c r="K10" i="80" a="1"/>
  <c r="G12" i="77" a="1"/>
  <c r="G16" i="77" a="1"/>
  <c r="N14" i="77" a="1"/>
  <c r="S6" i="76" a="1"/>
  <c r="G10" i="78" a="1"/>
  <c r="G7" i="77" a="1"/>
  <c r="G6" i="77" a="1"/>
  <c r="S13" i="77" a="1"/>
  <c r="S9" i="77" a="1"/>
  <c r="K5" i="77" a="1"/>
  <c r="G6" i="78" a="1"/>
  <c r="I7" i="78" a="1"/>
  <c r="S11" i="80" a="1"/>
  <c r="K17" i="80" a="1"/>
  <c r="K14" i="80" a="1"/>
  <c r="S14" i="80" a="1"/>
  <c r="S9" i="76" a="1"/>
  <c r="S12" i="77" a="1"/>
  <c r="C7" i="76" a="1"/>
  <c r="N17" i="80" a="1"/>
  <c r="S8" i="78" a="1"/>
  <c r="S5" i="80" a="1"/>
  <c r="K9" i="80" a="1"/>
  <c r="S19" i="75" a="1"/>
  <c r="K9" i="77" a="1"/>
  <c r="K10" i="78" a="1"/>
  <c r="I11" i="78" a="1"/>
  <c r="S11" i="76" a="1"/>
  <c r="S7" i="7" a="1"/>
  <c r="G19" i="77" a="1"/>
  <c r="G19" i="80" a="1"/>
  <c r="K19" i="80" a="1"/>
  <c r="S19" i="76" a="1"/>
  <c r="K15" i="80" a="1"/>
  <c r="C12" i="77" a="1"/>
  <c r="S19" i="77" a="1"/>
  <c r="I9" i="80" a="1"/>
  <c r="G15" i="78" a="1"/>
  <c r="I15" i="77" a="1"/>
  <c r="I12" i="78" a="1"/>
  <c r="G8" i="77" a="1"/>
  <c r="S9" i="78" a="1"/>
  <c r="K11" i="80" a="1"/>
  <c r="K7" i="78" a="1"/>
  <c r="N6" i="80" a="1"/>
  <c r="C12" i="76" a="1"/>
  <c r="C13" i="77" a="1"/>
  <c r="C21" i="80" l="1"/>
  <c r="I13" i="80"/>
  <c r="I10" i="80"/>
  <c r="I9" i="80"/>
  <c r="G13" i="80"/>
  <c r="S5" i="80"/>
  <c r="I6" i="80"/>
  <c r="G7" i="80"/>
  <c r="G8" i="80"/>
  <c r="K9" i="80"/>
  <c r="G12" i="80"/>
  <c r="G15" i="80"/>
  <c r="K16" i="80"/>
  <c r="K6" i="80"/>
  <c r="S8" i="80"/>
  <c r="S6" i="80"/>
  <c r="G17" i="80"/>
  <c r="N5" i="80"/>
  <c r="K12" i="80"/>
  <c r="N16" i="80"/>
  <c r="N15" i="80"/>
  <c r="I5" i="80"/>
  <c r="K17" i="80"/>
  <c r="S18" i="80"/>
  <c r="G18" i="80"/>
  <c r="K18" i="80"/>
  <c r="N6" i="80"/>
  <c r="G11" i="80"/>
  <c r="G10" i="80"/>
  <c r="N11" i="80"/>
  <c r="I17" i="80"/>
  <c r="I15" i="80"/>
  <c r="I19" i="80"/>
  <c r="G16" i="80"/>
  <c r="K11" i="80"/>
  <c r="N12" i="80"/>
  <c r="S19" i="80"/>
  <c r="S10" i="80"/>
  <c r="N10" i="80"/>
  <c r="I12" i="80"/>
  <c r="G6" i="80"/>
  <c r="K13" i="80"/>
  <c r="K7" i="80"/>
  <c r="K15" i="80"/>
  <c r="I11" i="80"/>
  <c r="N13" i="80"/>
  <c r="S15" i="80"/>
  <c r="S14" i="80"/>
  <c r="I14" i="80"/>
  <c r="N8" i="80"/>
  <c r="S16" i="80"/>
  <c r="N19" i="80"/>
  <c r="K14" i="80"/>
  <c r="N18" i="80"/>
  <c r="G14" i="80"/>
  <c r="I16" i="80"/>
  <c r="G19" i="80"/>
  <c r="G9" i="80"/>
  <c r="N7" i="80"/>
  <c r="K8" i="80"/>
  <c r="S11" i="80"/>
  <c r="S17" i="80"/>
  <c r="N17" i="80"/>
  <c r="K19" i="80"/>
  <c r="S9" i="80"/>
  <c r="S12" i="80"/>
  <c r="I18" i="80"/>
  <c r="N14" i="80"/>
  <c r="I8" i="80"/>
  <c r="I7" i="80"/>
  <c r="G5" i="80"/>
  <c r="K5" i="80"/>
  <c r="K10" i="80"/>
  <c r="N9" i="80"/>
  <c r="S7" i="80"/>
  <c r="S13" i="80"/>
  <c r="S13" i="76"/>
  <c r="S9" i="76"/>
  <c r="S11" i="76"/>
  <c r="S15" i="76"/>
  <c r="S5" i="76"/>
  <c r="S7" i="76"/>
  <c r="S18" i="76"/>
  <c r="S16" i="76"/>
  <c r="S14" i="76"/>
  <c r="S12" i="76"/>
  <c r="S10" i="76"/>
  <c r="S8" i="76"/>
  <c r="S6" i="76"/>
  <c r="S17" i="76"/>
  <c r="S19" i="76"/>
  <c r="S13" i="77"/>
  <c r="S18" i="77"/>
  <c r="S9" i="77"/>
  <c r="S16" i="77"/>
  <c r="S5" i="77"/>
  <c r="S7" i="77"/>
  <c r="S12" i="77"/>
  <c r="S6" i="77"/>
  <c r="S8" i="77"/>
  <c r="S19" i="77"/>
  <c r="S10" i="77"/>
  <c r="S15" i="77"/>
  <c r="S14" i="77"/>
  <c r="S11" i="77"/>
  <c r="S17" i="77"/>
  <c r="I5" i="78"/>
  <c r="K5" i="78"/>
  <c r="G18" i="78"/>
  <c r="N8" i="78"/>
  <c r="G14" i="78"/>
  <c r="I9" i="78"/>
  <c r="G19" i="78"/>
  <c r="K14" i="78"/>
  <c r="N19" i="78"/>
  <c r="G5" i="78"/>
  <c r="S5" i="78"/>
  <c r="N7" i="78"/>
  <c r="K6" i="78"/>
  <c r="N14" i="78"/>
  <c r="S16" i="78"/>
  <c r="S14" i="78"/>
  <c r="I11" i="78"/>
  <c r="G10" i="78"/>
  <c r="K8" i="78"/>
  <c r="S7" i="78"/>
  <c r="N13" i="78"/>
  <c r="N15" i="78"/>
  <c r="N9" i="78"/>
  <c r="N17" i="78"/>
  <c r="K18" i="78"/>
  <c r="K12" i="78"/>
  <c r="G15" i="78"/>
  <c r="G17" i="78"/>
  <c r="S12" i="78"/>
  <c r="S6" i="78"/>
  <c r="I18" i="78"/>
  <c r="G6" i="78"/>
  <c r="N18" i="78"/>
  <c r="I10" i="78"/>
  <c r="I17" i="78"/>
  <c r="K11" i="78"/>
  <c r="N6" i="78"/>
  <c r="I16" i="78"/>
  <c r="I12" i="78"/>
  <c r="I8" i="78"/>
  <c r="K10" i="78"/>
  <c r="K16" i="78"/>
  <c r="S8" i="78"/>
  <c r="S18" i="78"/>
  <c r="I19" i="78"/>
  <c r="S11" i="78"/>
  <c r="K13" i="78"/>
  <c r="G11" i="78"/>
  <c r="I14" i="78"/>
  <c r="N5" i="78"/>
  <c r="K7" i="78"/>
  <c r="N10" i="78"/>
  <c r="I7" i="78"/>
  <c r="K17" i="78"/>
  <c r="G16" i="78"/>
  <c r="N16" i="78"/>
  <c r="N12" i="78"/>
  <c r="I6" i="78"/>
  <c r="G12" i="78"/>
  <c r="S19" i="78"/>
  <c r="S17" i="78"/>
  <c r="K19" i="78"/>
  <c r="S9" i="78"/>
  <c r="N11" i="78"/>
  <c r="I15" i="78"/>
  <c r="G13" i="78"/>
  <c r="S10" i="78"/>
  <c r="I13" i="78"/>
  <c r="K9" i="78"/>
  <c r="K15" i="78"/>
  <c r="G8" i="78"/>
  <c r="G7" i="78"/>
  <c r="G9" i="78"/>
  <c r="S15" i="78"/>
  <c r="S13" i="78"/>
  <c r="C21" i="78"/>
  <c r="K13" i="77"/>
  <c r="I7" i="77"/>
  <c r="I8" i="77"/>
  <c r="N9" i="77"/>
  <c r="I12" i="77"/>
  <c r="I15" i="77"/>
  <c r="N16" i="77"/>
  <c r="N6" i="77"/>
  <c r="I18" i="77"/>
  <c r="G8" i="77"/>
  <c r="C8" i="77"/>
  <c r="I11" i="77"/>
  <c r="C19" i="77"/>
  <c r="G19" i="77"/>
  <c r="N14" i="77"/>
  <c r="K6" i="77"/>
  <c r="N12" i="77"/>
  <c r="C16" i="77"/>
  <c r="G16" i="77"/>
  <c r="C15" i="77"/>
  <c r="G15" i="77"/>
  <c r="K5" i="77"/>
  <c r="N17" i="77"/>
  <c r="K14" i="77"/>
  <c r="C17" i="77"/>
  <c r="G17" i="77"/>
  <c r="N19" i="77"/>
  <c r="I13" i="77"/>
  <c r="K10" i="77"/>
  <c r="K17" i="77"/>
  <c r="I6" i="77"/>
  <c r="C13" i="77"/>
  <c r="G13" i="77"/>
  <c r="C10" i="77"/>
  <c r="G10" i="77"/>
  <c r="K12" i="77"/>
  <c r="G5" i="77"/>
  <c r="C5" i="77"/>
  <c r="C11" i="77"/>
  <c r="G11" i="77"/>
  <c r="K15" i="77"/>
  <c r="I16" i="77"/>
  <c r="K11" i="77"/>
  <c r="C18" i="77"/>
  <c r="G18" i="77"/>
  <c r="I14" i="77"/>
  <c r="K16" i="77"/>
  <c r="I19" i="77"/>
  <c r="I9" i="77"/>
  <c r="G7" i="77"/>
  <c r="C7" i="77"/>
  <c r="N8" i="77"/>
  <c r="I17" i="77"/>
  <c r="N18" i="77"/>
  <c r="G6" i="77"/>
  <c r="C6" i="77"/>
  <c r="K9" i="77"/>
  <c r="I10" i="77"/>
  <c r="K19" i="77"/>
  <c r="N11" i="77"/>
  <c r="C12" i="77"/>
  <c r="G12" i="77"/>
  <c r="N13" i="77"/>
  <c r="N7" i="77"/>
  <c r="N15" i="77"/>
  <c r="K18" i="77"/>
  <c r="C14" i="77"/>
  <c r="G14" i="77"/>
  <c r="K8" i="77"/>
  <c r="K7" i="77"/>
  <c r="I5" i="77"/>
  <c r="N5" i="77"/>
  <c r="N10" i="77"/>
  <c r="G9" i="77"/>
  <c r="C9" i="77"/>
  <c r="C6" i="76"/>
  <c r="C18" i="76"/>
  <c r="C14" i="76"/>
  <c r="C19" i="76"/>
  <c r="C5" i="76"/>
  <c r="C16" i="76"/>
  <c r="C15" i="76"/>
  <c r="C7" i="76"/>
  <c r="C11" i="76"/>
  <c r="C12" i="76"/>
  <c r="C13" i="76"/>
  <c r="C9" i="76"/>
  <c r="C10" i="76"/>
  <c r="C8" i="76"/>
  <c r="C17" i="76"/>
  <c r="S7" i="75"/>
  <c r="S18" i="75"/>
  <c r="S16" i="75"/>
  <c r="S14" i="75"/>
  <c r="S12" i="75"/>
  <c r="S10" i="75"/>
  <c r="S8" i="75"/>
  <c r="S5" i="75"/>
  <c r="S6" i="75"/>
  <c r="S17" i="75"/>
  <c r="S19" i="75"/>
  <c r="S13" i="75"/>
  <c r="S15" i="75"/>
  <c r="S9" i="75"/>
  <c r="S11" i="75"/>
  <c r="C21" i="75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C5" i="7" a="1"/>
  <c r="O15" i="77" l="1"/>
  <c r="S21" i="75"/>
  <c r="O6" i="78"/>
  <c r="U13" i="80"/>
  <c r="U13" i="78"/>
  <c r="U13" i="77"/>
  <c r="U13" i="75"/>
  <c r="U13" i="76"/>
  <c r="S21" i="77"/>
  <c r="O17" i="80"/>
  <c r="S21" i="80"/>
  <c r="S21" i="78"/>
  <c r="S21" i="76"/>
  <c r="O7" i="80"/>
  <c r="O18" i="78"/>
  <c r="O19" i="80"/>
  <c r="O9" i="80"/>
  <c r="O12" i="80"/>
  <c r="O14" i="80"/>
  <c r="O18" i="80"/>
  <c r="O13" i="80"/>
  <c r="O11" i="80"/>
  <c r="L10" i="80"/>
  <c r="L5" i="80"/>
  <c r="K21" i="80"/>
  <c r="L19" i="80"/>
  <c r="G21" i="80"/>
  <c r="O10" i="80"/>
  <c r="L17" i="80"/>
  <c r="I21" i="80"/>
  <c r="L6" i="80"/>
  <c r="L14" i="80"/>
  <c r="O15" i="80"/>
  <c r="L16" i="80"/>
  <c r="L8" i="80"/>
  <c r="L15" i="80"/>
  <c r="O16" i="80"/>
  <c r="L7" i="80"/>
  <c r="L11" i="80"/>
  <c r="O6" i="80"/>
  <c r="L12" i="80"/>
  <c r="O8" i="80"/>
  <c r="L13" i="80"/>
  <c r="L18" i="80"/>
  <c r="O5" i="80"/>
  <c r="N21" i="80"/>
  <c r="L9" i="80"/>
  <c r="O13" i="78"/>
  <c r="O12" i="78"/>
  <c r="O19" i="78"/>
  <c r="I21" i="78"/>
  <c r="O16" i="78"/>
  <c r="O17" i="78"/>
  <c r="O9" i="77"/>
  <c r="O11" i="78"/>
  <c r="L14" i="78"/>
  <c r="L13" i="78"/>
  <c r="O9" i="78"/>
  <c r="L15" i="78"/>
  <c r="L19" i="78"/>
  <c r="L17" i="78"/>
  <c r="O15" i="78"/>
  <c r="O14" i="78"/>
  <c r="L9" i="78"/>
  <c r="O10" i="78"/>
  <c r="L11" i="78"/>
  <c r="O7" i="78"/>
  <c r="O8" i="78"/>
  <c r="L10" i="78"/>
  <c r="L18" i="78"/>
  <c r="O13" i="77"/>
  <c r="L7" i="78"/>
  <c r="L8" i="78"/>
  <c r="O10" i="77"/>
  <c r="L6" i="78"/>
  <c r="O5" i="78"/>
  <c r="N21" i="78"/>
  <c r="L16" i="78"/>
  <c r="L12" i="78"/>
  <c r="G21" i="78"/>
  <c r="L5" i="78"/>
  <c r="K21" i="78"/>
  <c r="O7" i="77"/>
  <c r="O6" i="77"/>
  <c r="O17" i="77"/>
  <c r="O18" i="77"/>
  <c r="O11" i="77"/>
  <c r="I21" i="77"/>
  <c r="L16" i="77"/>
  <c r="O14" i="77"/>
  <c r="O16" i="77"/>
  <c r="L7" i="77"/>
  <c r="C21" i="77"/>
  <c r="L17" i="77"/>
  <c r="L5" i="77"/>
  <c r="K21" i="77"/>
  <c r="L14" i="77"/>
  <c r="L8" i="77"/>
  <c r="G21" i="77"/>
  <c r="L10" i="77"/>
  <c r="O5" i="77"/>
  <c r="N21" i="77"/>
  <c r="O8" i="77"/>
  <c r="L12" i="77"/>
  <c r="L19" i="77"/>
  <c r="L11" i="77"/>
  <c r="O19" i="77"/>
  <c r="L6" i="77"/>
  <c r="L18" i="77"/>
  <c r="L9" i="77"/>
  <c r="L15" i="77"/>
  <c r="Q15" i="77" s="1"/>
  <c r="O12" i="77"/>
  <c r="L13" i="77"/>
  <c r="C21" i="76"/>
  <c r="C5" i="7"/>
  <c r="C21" i="7" s="1"/>
  <c r="G8" i="75" a="1"/>
  <c r="G5" i="76" a="1"/>
  <c r="G9" i="75" a="1"/>
  <c r="I8" i="75" a="1"/>
  <c r="G9" i="76" a="1"/>
  <c r="N18" i="76" a="1"/>
  <c r="N19" i="7" a="1"/>
  <c r="K19" i="75" a="1"/>
  <c r="K19" i="76" a="1"/>
  <c r="N5" i="75" a="1"/>
  <c r="I6" i="7" a="1"/>
  <c r="N5" i="7" a="1"/>
  <c r="I17" i="75" a="1"/>
  <c r="N11" i="75" a="1"/>
  <c r="N7" i="75" a="1"/>
  <c r="I16" i="7" a="1"/>
  <c r="K10" i="7" a="1"/>
  <c r="G5" i="75" a="1"/>
  <c r="I11" i="76" a="1"/>
  <c r="I16" i="76" a="1"/>
  <c r="G10" i="7" a="1"/>
  <c r="G19" i="7" a="1"/>
  <c r="I19" i="76" a="1"/>
  <c r="N6" i="76" a="1"/>
  <c r="I17" i="7" a="1"/>
  <c r="N10" i="75" a="1"/>
  <c r="K7" i="75" a="1"/>
  <c r="K13" i="75" a="1"/>
  <c r="N13" i="7" a="1"/>
  <c r="I8" i="76" a="1"/>
  <c r="N6" i="7" a="1"/>
  <c r="I13" i="75" a="1"/>
  <c r="I12" i="75" a="1"/>
  <c r="N7" i="7" a="1"/>
  <c r="K17" i="75" a="1"/>
  <c r="K11" i="76" a="1"/>
  <c r="N8" i="75" a="1"/>
  <c r="N13" i="76" a="1"/>
  <c r="I9" i="75" a="1"/>
  <c r="I12" i="76" a="1"/>
  <c r="G13" i="75" a="1"/>
  <c r="I7" i="7" a="1"/>
  <c r="K14" i="7" a="1"/>
  <c r="K11" i="7" a="1"/>
  <c r="G16" i="75" a="1"/>
  <c r="G15" i="7" a="1"/>
  <c r="I8" i="7" a="1"/>
  <c r="K10" i="76" a="1"/>
  <c r="G17" i="7" a="1"/>
  <c r="N15" i="76" a="1"/>
  <c r="K12" i="76" a="1"/>
  <c r="I14" i="75" a="1"/>
  <c r="K5" i="75" a="1"/>
  <c r="N9" i="75" a="1"/>
  <c r="G7" i="76" a="1"/>
  <c r="I9" i="76" a="1"/>
  <c r="I18" i="76" a="1"/>
  <c r="G6" i="7" a="1"/>
  <c r="G14" i="7" a="1"/>
  <c r="I12" i="7" a="1"/>
  <c r="N19" i="76" a="1"/>
  <c r="N10" i="7" a="1"/>
  <c r="G16" i="7" a="1"/>
  <c r="K11" i="75" a="1"/>
  <c r="K6" i="75" a="1"/>
  <c r="K15" i="75" a="1"/>
  <c r="I11" i="7" a="1"/>
  <c r="K6" i="7" a="1"/>
  <c r="G10" i="75" a="1"/>
  <c r="G15" i="76" a="1"/>
  <c r="G12" i="7" a="1"/>
  <c r="G11" i="76" a="1"/>
  <c r="K16" i="7" a="1"/>
  <c r="G19" i="76" a="1"/>
  <c r="I16" i="75" a="1"/>
  <c r="G14" i="75" a="1"/>
  <c r="K14" i="75" a="1"/>
  <c r="G15" i="75" a="1"/>
  <c r="G17" i="76" a="1"/>
  <c r="I9" i="7" a="1"/>
  <c r="K17" i="76" a="1"/>
  <c r="K12" i="75" a="1"/>
  <c r="N19" i="75" a="1"/>
  <c r="K5" i="7" a="1"/>
  <c r="I15" i="7" a="1"/>
  <c r="I17" i="76" a="1"/>
  <c r="I19" i="7" a="1"/>
  <c r="I13" i="76" a="1"/>
  <c r="G8" i="76" a="1"/>
  <c r="I13" i="7" a="1"/>
  <c r="K15" i="76" a="1"/>
  <c r="G12" i="75" a="1"/>
  <c r="G12" i="76" a="1"/>
  <c r="I7" i="76" a="1"/>
  <c r="G16" i="76" a="1"/>
  <c r="I14" i="76" a="1"/>
  <c r="G18" i="76" a="1"/>
  <c r="K15" i="7" a="1"/>
  <c r="K13" i="76" a="1"/>
  <c r="K6" i="76" a="1"/>
  <c r="N14" i="76" a="1"/>
  <c r="K8" i="75" a="1"/>
  <c r="N16" i="76" a="1"/>
  <c r="N12" i="75" a="1"/>
  <c r="N8" i="76" a="1"/>
  <c r="I10" i="76" a="1"/>
  <c r="N17" i="7" a="1"/>
  <c r="I18" i="75" a="1"/>
  <c r="G19" i="75" a="1"/>
  <c r="I6" i="76" a="1"/>
  <c r="I18" i="7" a="1"/>
  <c r="N15" i="7" a="1"/>
  <c r="G11" i="75" a="1"/>
  <c r="G10" i="76" a="1"/>
  <c r="S5" i="7" a="1"/>
  <c r="I11" i="75" a="1"/>
  <c r="G7" i="7" a="1"/>
  <c r="I15" i="76" a="1"/>
  <c r="I5" i="7" a="1"/>
  <c r="G6" i="75" a="1"/>
  <c r="I15" i="75" a="1"/>
  <c r="K14" i="76" a="1"/>
  <c r="N10" i="76" a="1"/>
  <c r="K12" i="7" a="1"/>
  <c r="K8" i="7" a="1"/>
  <c r="N12" i="7" a="1"/>
  <c r="N18" i="75" a="1"/>
  <c r="K13" i="7" a="1"/>
  <c r="G18" i="75" a="1"/>
  <c r="N5" i="76" a="1"/>
  <c r="G8" i="7" a="1"/>
  <c r="K18" i="76" a="1"/>
  <c r="N18" i="7" a="1"/>
  <c r="K7" i="7" a="1"/>
  <c r="K16" i="75" a="1"/>
  <c r="K18" i="75" a="1"/>
  <c r="G7" i="75" a="1"/>
  <c r="G11" i="7" a="1"/>
  <c r="N8" i="7" a="1"/>
  <c r="I6" i="75" a="1"/>
  <c r="N13" i="75" a="1"/>
  <c r="I19" i="75" a="1"/>
  <c r="K7" i="76" a="1"/>
  <c r="N17" i="76" a="1"/>
  <c r="G13" i="7" a="1"/>
  <c r="K9" i="76" a="1"/>
  <c r="I5" i="75" a="1"/>
  <c r="K8" i="76" a="1"/>
  <c r="K5" i="76" a="1"/>
  <c r="G13" i="76" a="1"/>
  <c r="K9" i="7" a="1"/>
  <c r="G14" i="76" a="1"/>
  <c r="K16" i="76" a="1"/>
  <c r="K10" i="75" a="1"/>
  <c r="N16" i="75" a="1"/>
  <c r="N11" i="7" a="1"/>
  <c r="G17" i="75" a="1"/>
  <c r="N9" i="7" a="1"/>
  <c r="K19" i="7" a="1"/>
  <c r="N14" i="75" a="1"/>
  <c r="N16" i="7" a="1"/>
  <c r="G6" i="76" a="1"/>
  <c r="K9" i="75" a="1"/>
  <c r="G18" i="7" a="1"/>
  <c r="N7" i="76" a="1"/>
  <c r="I7" i="75" a="1"/>
  <c r="G9" i="7" a="1"/>
  <c r="I5" i="76" a="1"/>
  <c r="N9" i="76" a="1"/>
  <c r="N17" i="75" a="1"/>
  <c r="I14" i="7" a="1"/>
  <c r="N14" i="7" a="1"/>
  <c r="K17" i="7" a="1"/>
  <c r="K18" i="7" a="1"/>
  <c r="N6" i="75" a="1"/>
  <c r="I10" i="7" a="1"/>
  <c r="I10" i="75" a="1"/>
  <c r="N15" i="75" a="1"/>
  <c r="N11" i="76" a="1"/>
  <c r="N12" i="76" a="1"/>
  <c r="Q6" i="78" l="1"/>
  <c r="Q17" i="80"/>
  <c r="Q7" i="80"/>
  <c r="Q18" i="78"/>
  <c r="Q11" i="80"/>
  <c r="Q15" i="80"/>
  <c r="Q12" i="80"/>
  <c r="Q6" i="80"/>
  <c r="Q9" i="80"/>
  <c r="Q16" i="80"/>
  <c r="Q19" i="80"/>
  <c r="Q5" i="80"/>
  <c r="Q13" i="80"/>
  <c r="Q10" i="80"/>
  <c r="Q8" i="80"/>
  <c r="Q12" i="78"/>
  <c r="Q18" i="80"/>
  <c r="O21" i="80"/>
  <c r="Q14" i="80"/>
  <c r="L21" i="80"/>
  <c r="Q19" i="78"/>
  <c r="Q16" i="77"/>
  <c r="Q15" i="78"/>
  <c r="Q11" i="78"/>
  <c r="Q17" i="77"/>
  <c r="Q14" i="78"/>
  <c r="Q12" i="77"/>
  <c r="Q16" i="78"/>
  <c r="Q13" i="78"/>
  <c r="Q9" i="78"/>
  <c r="Q8" i="77"/>
  <c r="Q9" i="77"/>
  <c r="Q10" i="77"/>
  <c r="I8" i="76"/>
  <c r="N18" i="76"/>
  <c r="G15" i="76"/>
  <c r="G5" i="76"/>
  <c r="K19" i="76"/>
  <c r="K18" i="76"/>
  <c r="N6" i="76"/>
  <c r="G10" i="76"/>
  <c r="G8" i="76"/>
  <c r="K10" i="76"/>
  <c r="K6" i="76"/>
  <c r="I11" i="76"/>
  <c r="I6" i="76"/>
  <c r="I17" i="76"/>
  <c r="N15" i="76"/>
  <c r="N13" i="76"/>
  <c r="N9" i="76"/>
  <c r="N14" i="76"/>
  <c r="N16" i="76"/>
  <c r="I15" i="76"/>
  <c r="K16" i="76"/>
  <c r="G14" i="76"/>
  <c r="G12" i="76"/>
  <c r="I5" i="76"/>
  <c r="G11" i="76"/>
  <c r="G6" i="76"/>
  <c r="K15" i="76"/>
  <c r="I18" i="76"/>
  <c r="I13" i="76"/>
  <c r="N11" i="76"/>
  <c r="N5" i="76"/>
  <c r="N17" i="76"/>
  <c r="N12" i="76"/>
  <c r="G16" i="76"/>
  <c r="K7" i="76"/>
  <c r="K8" i="76"/>
  <c r="I10" i="76"/>
  <c r="N19" i="76"/>
  <c r="G17" i="76"/>
  <c r="K13" i="76"/>
  <c r="K14" i="76"/>
  <c r="G13" i="76"/>
  <c r="K11" i="76"/>
  <c r="K5" i="76"/>
  <c r="K17" i="76"/>
  <c r="K12" i="76"/>
  <c r="G19" i="76"/>
  <c r="G9" i="76"/>
  <c r="N10" i="76"/>
  <c r="K9" i="76"/>
  <c r="I7" i="76"/>
  <c r="G7" i="76"/>
  <c r="G18" i="76"/>
  <c r="I19" i="76"/>
  <c r="I16" i="76"/>
  <c r="I14" i="76"/>
  <c r="I9" i="76"/>
  <c r="I12" i="76"/>
  <c r="N7" i="76"/>
  <c r="N8" i="76"/>
  <c r="Q18" i="77"/>
  <c r="Q6" i="77"/>
  <c r="Q8" i="78"/>
  <c r="Q17" i="78"/>
  <c r="O21" i="78"/>
  <c r="Q10" i="78"/>
  <c r="Q7" i="78"/>
  <c r="Q7" i="77"/>
  <c r="Q13" i="77"/>
  <c r="Q11" i="77"/>
  <c r="L21" i="78"/>
  <c r="Q5" i="78"/>
  <c r="Q19" i="77"/>
  <c r="Q14" i="77"/>
  <c r="O21" i="77"/>
  <c r="L21" i="77"/>
  <c r="Q5" i="77"/>
  <c r="G16" i="75"/>
  <c r="I10" i="75"/>
  <c r="G15" i="75"/>
  <c r="G5" i="75"/>
  <c r="G10" i="75"/>
  <c r="G8" i="75"/>
  <c r="K19" i="75"/>
  <c r="K10" i="75"/>
  <c r="K6" i="75"/>
  <c r="K18" i="75"/>
  <c r="G9" i="75"/>
  <c r="N19" i="75"/>
  <c r="N18" i="75"/>
  <c r="I11" i="75"/>
  <c r="I6" i="75"/>
  <c r="I17" i="75"/>
  <c r="N15" i="75"/>
  <c r="N13" i="75"/>
  <c r="N9" i="75"/>
  <c r="N14" i="75"/>
  <c r="N16" i="75"/>
  <c r="G19" i="75"/>
  <c r="I15" i="75"/>
  <c r="N10" i="75"/>
  <c r="K15" i="75"/>
  <c r="K13" i="75"/>
  <c r="K9" i="75"/>
  <c r="K14" i="75"/>
  <c r="K16" i="75"/>
  <c r="G12" i="75"/>
  <c r="K8" i="75"/>
  <c r="I8" i="75"/>
  <c r="G6" i="75"/>
  <c r="G17" i="75"/>
  <c r="I7" i="75"/>
  <c r="I18" i="75"/>
  <c r="I13" i="75"/>
  <c r="N11" i="75"/>
  <c r="N5" i="75"/>
  <c r="N17" i="75"/>
  <c r="N12" i="75"/>
  <c r="N6" i="75"/>
  <c r="G11" i="75"/>
  <c r="G7" i="75"/>
  <c r="G18" i="75"/>
  <c r="G13" i="75"/>
  <c r="K11" i="75"/>
  <c r="K5" i="75"/>
  <c r="K17" i="75"/>
  <c r="K12" i="75"/>
  <c r="G14" i="75"/>
  <c r="K7" i="75"/>
  <c r="I5" i="75"/>
  <c r="I19" i="75"/>
  <c r="I16" i="75"/>
  <c r="I14" i="75"/>
  <c r="I9" i="75"/>
  <c r="I12" i="75"/>
  <c r="N7" i="75"/>
  <c r="N8" i="75"/>
  <c r="G14" i="7"/>
  <c r="G15" i="7"/>
  <c r="G8" i="7"/>
  <c r="G6" i="7"/>
  <c r="G9" i="7"/>
  <c r="G17" i="7"/>
  <c r="G12" i="7"/>
  <c r="G10" i="7"/>
  <c r="G13" i="7"/>
  <c r="G11" i="7"/>
  <c r="G7" i="7"/>
  <c r="G18" i="7"/>
  <c r="G16" i="7"/>
  <c r="G19" i="7"/>
  <c r="H16" i="1"/>
  <c r="S5" i="7"/>
  <c r="U13" i="7" s="1"/>
  <c r="T5" i="1"/>
  <c r="T21" i="1" s="1"/>
  <c r="K7" i="7"/>
  <c r="K6" i="7"/>
  <c r="J13" i="1"/>
  <c r="J10" i="1"/>
  <c r="J9" i="1"/>
  <c r="J11" i="1"/>
  <c r="N5" i="7"/>
  <c r="F5" i="1"/>
  <c r="F6" i="1"/>
  <c r="F13" i="1"/>
  <c r="H6" i="1"/>
  <c r="F8" i="1"/>
  <c r="F7" i="1"/>
  <c r="F18" i="1"/>
  <c r="F9" i="1"/>
  <c r="F16" i="1"/>
  <c r="F17" i="1"/>
  <c r="F12" i="1"/>
  <c r="F19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5" i="1"/>
  <c r="H18" i="1"/>
  <c r="H19" i="1"/>
  <c r="H12" i="1"/>
  <c r="H15" i="1"/>
  <c r="H9" i="1"/>
  <c r="H10" i="1"/>
  <c r="H7" i="1"/>
  <c r="N15" i="7"/>
  <c r="N8" i="7"/>
  <c r="N12" i="7"/>
  <c r="N16" i="7"/>
  <c r="N7" i="7"/>
  <c r="N19" i="7"/>
  <c r="N9" i="7"/>
  <c r="N13" i="7"/>
  <c r="N17" i="7"/>
  <c r="N11" i="7"/>
  <c r="N6" i="7"/>
  <c r="N10" i="7"/>
  <c r="N14" i="7"/>
  <c r="N18" i="7"/>
  <c r="K5" i="7"/>
  <c r="K12" i="7"/>
  <c r="K16" i="7"/>
  <c r="K8" i="7"/>
  <c r="K9" i="7"/>
  <c r="K17" i="7"/>
  <c r="K13" i="7"/>
  <c r="K10" i="7"/>
  <c r="K14" i="7"/>
  <c r="K18" i="7"/>
  <c r="K11" i="7"/>
  <c r="K15" i="7"/>
  <c r="K19" i="7"/>
  <c r="I5" i="7"/>
  <c r="I8" i="7"/>
  <c r="I16" i="7"/>
  <c r="I9" i="7"/>
  <c r="I6" i="7"/>
  <c r="I18" i="7"/>
  <c r="I13" i="7"/>
  <c r="I10" i="7"/>
  <c r="I14" i="7"/>
  <c r="I12" i="7"/>
  <c r="I11" i="7"/>
  <c r="I19" i="7"/>
  <c r="I17" i="7"/>
  <c r="I7" i="7"/>
  <c r="I15" i="7"/>
  <c r="S21" i="7" l="1"/>
  <c r="N21" i="7"/>
  <c r="K21" i="7"/>
  <c r="J21" i="1"/>
  <c r="O7" i="76"/>
  <c r="M21" i="1"/>
  <c r="L13" i="76"/>
  <c r="O8" i="76"/>
  <c r="H21" i="1"/>
  <c r="F21" i="1"/>
  <c r="O10" i="75"/>
  <c r="Q21" i="80"/>
  <c r="L16" i="76"/>
  <c r="L11" i="76"/>
  <c r="L15" i="76"/>
  <c r="L6" i="76"/>
  <c r="O18" i="76"/>
  <c r="Q21" i="78"/>
  <c r="O10" i="76"/>
  <c r="O12" i="76"/>
  <c r="O9" i="76"/>
  <c r="O17" i="76"/>
  <c r="O11" i="75"/>
  <c r="I21" i="76"/>
  <c r="O13" i="76"/>
  <c r="N21" i="76"/>
  <c r="O5" i="76"/>
  <c r="O15" i="76"/>
  <c r="O6" i="76"/>
  <c r="L14" i="76"/>
  <c r="L12" i="76"/>
  <c r="O19" i="76"/>
  <c r="O11" i="76"/>
  <c r="L18" i="76"/>
  <c r="L17" i="76"/>
  <c r="L19" i="76"/>
  <c r="K21" i="76"/>
  <c r="L5" i="76"/>
  <c r="L8" i="76"/>
  <c r="G21" i="76"/>
  <c r="L7" i="76"/>
  <c r="O16" i="76"/>
  <c r="L9" i="76"/>
  <c r="O14" i="76"/>
  <c r="L10" i="76"/>
  <c r="O6" i="75"/>
  <c r="Q21" i="77"/>
  <c r="O17" i="75"/>
  <c r="O8" i="75"/>
  <c r="O19" i="75"/>
  <c r="O14" i="75"/>
  <c r="L5" i="75"/>
  <c r="K21" i="75"/>
  <c r="L10" i="75"/>
  <c r="L11" i="75"/>
  <c r="O5" i="75"/>
  <c r="N21" i="75"/>
  <c r="L8" i="75"/>
  <c r="L19" i="75"/>
  <c r="I21" i="75"/>
  <c r="L16" i="75"/>
  <c r="O16" i="75"/>
  <c r="O18" i="75"/>
  <c r="L7" i="75"/>
  <c r="L14" i="75"/>
  <c r="G21" i="75"/>
  <c r="O7" i="75"/>
  <c r="L9" i="75"/>
  <c r="O9" i="75"/>
  <c r="L12" i="75"/>
  <c r="L13" i="75"/>
  <c r="O13" i="75"/>
  <c r="L18" i="75"/>
  <c r="L17" i="75"/>
  <c r="O12" i="75"/>
  <c r="L15" i="75"/>
  <c r="O15" i="75"/>
  <c r="L6" i="75"/>
  <c r="Q6" i="75" s="1"/>
  <c r="I21" i="7"/>
  <c r="G21" i="7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Q8" i="76" l="1"/>
  <c r="Q7" i="76"/>
  <c r="N21" i="1"/>
  <c r="Q13" i="76"/>
  <c r="Q17" i="75"/>
  <c r="Q6" i="76"/>
  <c r="Q10" i="75"/>
  <c r="Q10" i="76"/>
  <c r="Q19" i="76"/>
  <c r="Q14" i="76"/>
  <c r="Q11" i="76"/>
  <c r="Q9" i="76"/>
  <c r="Q16" i="76"/>
  <c r="Q17" i="76"/>
  <c r="Q12" i="76"/>
  <c r="Q18" i="76"/>
  <c r="O21" i="76"/>
  <c r="Q11" i="75"/>
  <c r="Q15" i="76"/>
  <c r="L21" i="76"/>
  <c r="Q5" i="76"/>
  <c r="Q18" i="75"/>
  <c r="Q15" i="75"/>
  <c r="Q14" i="75"/>
  <c r="Q9" i="75"/>
  <c r="Q19" i="75"/>
  <c r="Q12" i="75"/>
  <c r="Q16" i="75"/>
  <c r="Q8" i="75"/>
  <c r="Q13" i="75"/>
  <c r="O21" i="75"/>
  <c r="Q7" i="75"/>
  <c r="L21" i="75"/>
  <c r="Q5" i="75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Q21" i="76" l="1"/>
  <c r="Q21" i="75"/>
  <c r="O21" i="7"/>
  <c r="L21" i="7"/>
  <c r="Q5" i="7"/>
  <c r="Q17" i="7"/>
  <c r="Q18" i="7"/>
  <c r="Q19" i="7"/>
  <c r="Q13" i="7"/>
  <c r="Q16" i="7"/>
  <c r="Q11" i="7"/>
  <c r="Q9" i="7"/>
  <c r="Q7" i="7"/>
  <c r="Q15" i="7"/>
  <c r="Q12" i="7"/>
  <c r="Q8" i="7"/>
  <c r="Q14" i="7"/>
  <c r="Q10" i="7"/>
  <c r="Q6" i="7"/>
  <c r="Q21" i="7" l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1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21" i="1" l="1"/>
  <c r="P18" i="1"/>
  <c r="P19" i="1" l="1"/>
  <c r="P13" i="1"/>
  <c r="P5" i="1"/>
  <c r="P15" i="1" l="1"/>
  <c r="P11" i="1"/>
  <c r="P10" i="1"/>
  <c r="P8" i="1"/>
  <c r="P17" i="1"/>
  <c r="P9" i="1"/>
  <c r="P12" i="1"/>
  <c r="P14" i="1"/>
  <c r="P6" i="1"/>
  <c r="P7" i="1"/>
  <c r="P16" i="1"/>
  <c r="P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<sst xmlns="http://schemas.openxmlformats.org/spreadsheetml/2006/main" count="203" uniqueCount="56">
  <si>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</si>
  <si>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</si>
  <si>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</si>
  <si>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</si>
  <si>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</si>
  <si>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</si>
  <si>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</si>
  <si>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</si>
  <si>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</si>
  <si>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</si>
  <si>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</si>
  <si>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</si>
  <si>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</si>
  <si>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</si>
  <si>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</si>
  <si>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</si>
  <si>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</si>
  <si>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</si>
  <si>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</si>
  <si>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</si>
  <si>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</si>
  <si>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</si>
  <si>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</si>
  <si>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</si>
  <si>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</si>
  <si>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</si>
  <si>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</si>
  <si>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</si>
  <si>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</si>
  <si>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</si>
  <si>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</si>
  <si>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</si>
  <si>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</si>
  <si>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</si>
  <si>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</si>
  <si>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</si>
  <si>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</si>
  <si>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</si>
  <si>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</si>
  <si>
    <t>(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</si>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</sst>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9" fontId="5" fillId="7" borderId="0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36"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2438754"/>
          <a:ext cx="3660572" cy="36387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AD6F2C73-D79E-494C-B2A0-E6C0C733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C30B20C-ABA8-46AF-A387-2EEB8E50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36A600EC-7542-4771-A57D-57C40BC9A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880A7A61-12DA-4972-9AB8-3A1DB0761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4BE24B9-1476-46AE-A0AA-3046762B2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9"/>
  <sheetViews>
    <sheetView tabSelected="1" zoomScale="72" zoomScaleNormal="72" workbookViewId="0">
      <selection activeCell="AF13" sqref="AF13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18" width="5.44140625" style="54" bestFit="1" customWidth="1"/>
    <col min="19" max="19" width="4.44140625" style="54" bestFit="1" customWidth="1"/>
    <col min="20" max="20" width="5.2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95" t="s">
        <v>40</v>
      </c>
      <c r="B1" s="95"/>
      <c r="C1" s="9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95"/>
      <c r="B2" s="95"/>
      <c r="C2" s="95"/>
      <c r="D2" s="89" t="s">
        <v>22</v>
      </c>
      <c r="E2" s="90"/>
      <c r="F2" s="90"/>
      <c r="G2" s="90"/>
      <c r="H2" s="90"/>
      <c r="I2" s="91"/>
      <c r="J2" s="66"/>
      <c r="K2" s="89" t="s">
        <v>23</v>
      </c>
      <c r="L2" s="90"/>
      <c r="M2" s="90"/>
      <c r="N2" s="90"/>
      <c r="O2" s="90"/>
      <c r="P2" s="91"/>
      <c r="Q2" s="66"/>
      <c r="R2" s="89" t="s">
        <v>24</v>
      </c>
      <c r="S2" s="90"/>
      <c r="T2" s="90"/>
      <c r="U2" s="90"/>
      <c r="V2" s="90"/>
      <c r="W2" s="91"/>
      <c r="X2" s="66"/>
      <c r="Y2" s="89" t="s">
        <v>25</v>
      </c>
      <c r="Z2" s="90"/>
      <c r="AA2" s="90"/>
      <c r="AB2" s="90"/>
      <c r="AC2" s="90"/>
      <c r="AD2" s="91"/>
      <c r="AE2" s="66"/>
      <c r="AF2" s="89" t="s">
        <v>26</v>
      </c>
      <c r="AG2" s="90"/>
      <c r="AH2" s="90"/>
      <c r="AI2" s="90"/>
      <c r="AJ2" s="90"/>
      <c r="AK2" s="91"/>
      <c r="AL2" s="1"/>
      <c r="AM2" s="87" t="s">
        <v>31</v>
      </c>
      <c r="AN2" s="85"/>
      <c r="AO2" s="85"/>
      <c r="AP2" s="85"/>
      <c r="AQ2" s="85"/>
      <c r="AR2" s="88"/>
      <c r="AS2" s="56"/>
      <c r="AT2" s="56"/>
    </row>
    <row r="3" spans="1:46" ht="22.8" customHeight="1" x14ac:dyDescent="0.3">
      <c r="A3" s="96"/>
      <c r="B3" s="96"/>
      <c r="C3" s="96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33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92" t="s">
        <v>41</v>
      </c>
      <c r="B4" s="93"/>
      <c r="C4" s="94"/>
      <c r="D4" s="84">
        <f ca="1">((RAND()*0.2306)+0.0806)*AF4</f>
        <v>0.17321402818631432</v>
      </c>
      <c r="E4" s="84">
        <f t="shared" ref="E4:F18" ca="1" si="0">((RAND()*0.2306)+0.0806)*AG4</f>
        <v>0.11655505873282473</v>
      </c>
      <c r="F4" s="84">
        <f ca="1">((RAND()*0.2306)+0.0806)*AH4</f>
        <v>0</v>
      </c>
      <c r="G4" s="84">
        <f t="shared" ref="G4:I18" ca="1" si="1">((RAND()*0.2306)+0.0806)*AI4</f>
        <v>0.24742117332492553</v>
      </c>
      <c r="H4" s="84">
        <f t="shared" ca="1" si="1"/>
        <v>8.5611494461428433E-2</v>
      </c>
      <c r="I4" s="84">
        <f t="shared" ca="1" si="1"/>
        <v>0.27882098662153221</v>
      </c>
      <c r="J4" s="82"/>
      <c r="K4" s="83">
        <f ca="1">INT((INT(RAND()*10)+1)*AF4)</f>
        <v>7</v>
      </c>
      <c r="L4" s="83">
        <f t="shared" ref="L4:L18" ca="1" si="2">INT((INT(RAND()*10)+1)*AG4)</f>
        <v>10</v>
      </c>
      <c r="M4" s="83">
        <f t="shared" ref="M4:M18" ca="1" si="3">INT((INT(RAND()*10)+1)*AH4)</f>
        <v>0</v>
      </c>
      <c r="N4" s="83">
        <f t="shared" ref="N4:N18" ca="1" si="4">INT((INT(RAND()*10)+1)*AI4)</f>
        <v>1</v>
      </c>
      <c r="O4" s="83">
        <f t="shared" ref="O4:O18" ca="1" si="5">INT((INT(RAND()*10)+1)*AJ4)</f>
        <v>2</v>
      </c>
      <c r="P4" s="83">
        <f t="shared" ref="P4:P17" ca="1" si="6">INT((INT(RAND()*10)+1)*AK4)</f>
        <v>7</v>
      </c>
      <c r="Q4" s="82"/>
      <c r="R4" s="83">
        <f ca="1">(INT(RAND()*70)+1)*AF4</f>
        <v>22</v>
      </c>
      <c r="S4" s="83">
        <f t="shared" ref="S4:W18" ca="1" si="7">(INT(RAND()*70)+1)*AG4</f>
        <v>10</v>
      </c>
      <c r="T4" s="83">
        <f t="shared" ca="1" si="7"/>
        <v>0</v>
      </c>
      <c r="U4" s="83">
        <f t="shared" ca="1" si="7"/>
        <v>51</v>
      </c>
      <c r="V4" s="83">
        <f t="shared" ca="1" si="7"/>
        <v>32</v>
      </c>
      <c r="W4" s="83">
        <f t="shared" ca="1" si="7"/>
        <v>38</v>
      </c>
      <c r="X4" s="82"/>
      <c r="Y4" s="84">
        <f ca="1">((RAND()*0.2194)+0.0354)*AF4</f>
        <v>4.1752684701706268E-2</v>
      </c>
      <c r="Z4" s="84">
        <f t="shared" ref="Z4:AD18" ca="1" si="8">((RAND()*0.2194)+0.0354)*AG4</f>
        <v>0.23493758879108945</v>
      </c>
      <c r="AA4" s="84">
        <f t="shared" ca="1" si="8"/>
        <v>0</v>
      </c>
      <c r="AB4" s="84">
        <f t="shared" ca="1" si="8"/>
        <v>0.2076321179853497</v>
      </c>
      <c r="AC4" s="84">
        <f t="shared" ca="1" si="8"/>
        <v>8.8353109836009386E-2</v>
      </c>
      <c r="AD4" s="84">
        <f t="shared" ca="1" si="8"/>
        <v>0.11870025283430438</v>
      </c>
      <c r="AE4" s="82"/>
      <c r="AF4" s="83">
        <f ca="1">IF(RAND()*100&lt;22,0,IF((RAND()*100)&lt;=10,INT(RAND()*4)*0.25,1))</f>
        <v>1</v>
      </c>
      <c r="AG4" s="83">
        <f t="shared" ref="AG4:AK18" ca="1" si="9">IF(RAND()*100&lt;22,0,IF((RAND()*100)&lt;=10,INT(RAND()*4)*0.25,1))</f>
        <v>1</v>
      </c>
      <c r="AH4" s="83">
        <f t="shared" ca="1" si="9"/>
        <v>0</v>
      </c>
      <c r="AI4" s="83">
        <f t="shared" ca="1" si="9"/>
        <v>1</v>
      </c>
      <c r="AJ4" s="83">
        <f t="shared" ca="1" si="9"/>
        <v>1</v>
      </c>
      <c r="AK4" s="83">
        <f t="shared" ca="1" si="9"/>
        <v>1</v>
      </c>
      <c r="AL4" s="82"/>
      <c r="AM4" s="83">
        <f ca="1">INT(INT(RAND()*5)*AF4)</f>
        <v>1</v>
      </c>
      <c r="AN4" s="83">
        <f t="shared" ref="AN4:AR18" ca="1" si="10">INT(INT(RAND()*5)*AG4)</f>
        <v>2</v>
      </c>
      <c r="AO4" s="83">
        <f t="shared" ca="1" si="10"/>
        <v>0</v>
      </c>
      <c r="AP4" s="83">
        <f t="shared" ca="1" si="10"/>
        <v>3</v>
      </c>
      <c r="AQ4" s="83">
        <f t="shared" ca="1" si="10"/>
        <v>4</v>
      </c>
      <c r="AR4" s="83">
        <f t="shared" ca="1" si="10"/>
        <v>3</v>
      </c>
      <c r="AS4" s="56"/>
      <c r="AT4" s="56"/>
    </row>
    <row r="5" spans="1:46" ht="18" customHeight="1" x14ac:dyDescent="0.3">
      <c r="A5" s="92" t="s">
        <v>42</v>
      </c>
      <c r="B5" s="93"/>
      <c r="C5" s="94"/>
      <c r="D5" s="84">
        <f t="shared" ref="D5:D18" ca="1" si="11">((RAND()*0.2306)+0.0806)*AF5</f>
        <v>0.2750562815873776</v>
      </c>
      <c r="E5" s="84">
        <f t="shared" ca="1" si="0"/>
        <v>0.15297399456037744</v>
      </c>
      <c r="F5" s="84">
        <f t="shared" ca="1" si="0"/>
        <v>0.20624306775072979</v>
      </c>
      <c r="G5" s="84">
        <f t="shared" ca="1" si="1"/>
        <v>0</v>
      </c>
      <c r="H5" s="84">
        <f t="shared" ca="1" si="1"/>
        <v>0.16561817955814892</v>
      </c>
      <c r="I5" s="84">
        <f t="shared" ca="1" si="1"/>
        <v>0</v>
      </c>
      <c r="J5" s="82"/>
      <c r="K5" s="83">
        <f t="shared" ref="K5:K18" ca="1" si="12">INT((INT(RAND()*10)+1)*AF5)</f>
        <v>5</v>
      </c>
      <c r="L5" s="83">
        <f t="shared" ca="1" si="2"/>
        <v>10</v>
      </c>
      <c r="M5" s="83">
        <f t="shared" ca="1" si="3"/>
        <v>6</v>
      </c>
      <c r="N5" s="83">
        <f t="shared" ca="1" si="4"/>
        <v>0</v>
      </c>
      <c r="O5" s="83">
        <f t="shared" ca="1" si="5"/>
        <v>3</v>
      </c>
      <c r="P5" s="83">
        <f t="shared" ca="1" si="6"/>
        <v>0</v>
      </c>
      <c r="Q5" s="82"/>
      <c r="R5" s="83">
        <f t="shared" ref="R5:R18" ca="1" si="13">(INT(RAND()*70)+1)*AF5</f>
        <v>5</v>
      </c>
      <c r="S5" s="83">
        <f t="shared" ca="1" si="7"/>
        <v>27</v>
      </c>
      <c r="T5" s="83">
        <f t="shared" ca="1" si="7"/>
        <v>36</v>
      </c>
      <c r="U5" s="83">
        <f t="shared" ca="1" si="7"/>
        <v>0</v>
      </c>
      <c r="V5" s="83">
        <f t="shared" ca="1" si="7"/>
        <v>65</v>
      </c>
      <c r="W5" s="83">
        <f t="shared" ca="1" si="7"/>
        <v>0</v>
      </c>
      <c r="X5" s="82"/>
      <c r="Y5" s="84">
        <f t="shared" ref="Y5:Y18" ca="1" si="14">((RAND()*0.2194)+0.0354)*AF5</f>
        <v>0.20453931517009943</v>
      </c>
      <c r="Z5" s="84">
        <f t="shared" ca="1" si="8"/>
        <v>7.2195866219247659E-2</v>
      </c>
      <c r="AA5" s="84">
        <f t="shared" ca="1" si="8"/>
        <v>0.20612766264705684</v>
      </c>
      <c r="AB5" s="84">
        <f t="shared" ca="1" si="8"/>
        <v>0</v>
      </c>
      <c r="AC5" s="84">
        <f t="shared" ca="1" si="8"/>
        <v>7.39964602577078E-2</v>
      </c>
      <c r="AD5" s="84">
        <f t="shared" ca="1" si="8"/>
        <v>0</v>
      </c>
      <c r="AE5" s="82"/>
      <c r="AF5" s="83">
        <f t="shared" ref="AF5:AF18" ca="1" si="15">IF(RAND()*100&lt;22,0,IF((RAND()*100)&lt;=10,INT(RAND()*4)*0.25,1))</f>
        <v>1</v>
      </c>
      <c r="AG5" s="83">
        <f t="shared" ca="1" si="9"/>
        <v>1</v>
      </c>
      <c r="AH5" s="83">
        <f t="shared" ca="1" si="9"/>
        <v>1</v>
      </c>
      <c r="AI5" s="83">
        <f t="shared" ca="1" si="9"/>
        <v>0</v>
      </c>
      <c r="AJ5" s="83">
        <f t="shared" ca="1" si="9"/>
        <v>1</v>
      </c>
      <c r="AK5" s="83">
        <f t="shared" ca="1" si="9"/>
        <v>0</v>
      </c>
      <c r="AL5" s="82"/>
      <c r="AM5" s="83">
        <f t="shared" ref="AM5:AM18" ca="1" si="16">INT(INT(RAND()*5)*AF5)</f>
        <v>4</v>
      </c>
      <c r="AN5" s="83">
        <f t="shared" ca="1" si="10"/>
        <v>1</v>
      </c>
      <c r="AO5" s="83">
        <f t="shared" ca="1" si="10"/>
        <v>3</v>
      </c>
      <c r="AP5" s="83">
        <f t="shared" ca="1" si="10"/>
        <v>0</v>
      </c>
      <c r="AQ5" s="83">
        <f t="shared" ca="1" si="10"/>
        <v>3</v>
      </c>
      <c r="AR5" s="83">
        <f t="shared" ca="1" si="10"/>
        <v>0</v>
      </c>
      <c r="AS5" s="56"/>
      <c r="AT5" s="56"/>
    </row>
    <row r="6" spans="1:46" ht="18" customHeight="1" x14ac:dyDescent="0.3">
      <c r="A6" s="92" t="s">
        <v>43</v>
      </c>
      <c r="B6" s="93"/>
      <c r="C6" s="94"/>
      <c r="D6" s="84">
        <f t="shared" ca="1" si="11"/>
        <v>0</v>
      </c>
      <c r="E6" s="84">
        <f t="shared" ca="1" si="0"/>
        <v>0</v>
      </c>
      <c r="F6" s="84">
        <f t="shared" ca="1" si="0"/>
        <v>0</v>
      </c>
      <c r="G6" s="84">
        <f t="shared" ca="1" si="1"/>
        <v>0.1832008783011454</v>
      </c>
      <c r="H6" s="84">
        <f t="shared" ca="1" si="1"/>
        <v>0.28179261618087087</v>
      </c>
      <c r="I6" s="84">
        <f t="shared" ca="1" si="1"/>
        <v>0.28114185109018575</v>
      </c>
      <c r="J6" s="82"/>
      <c r="K6" s="83">
        <f t="shared" ca="1" si="12"/>
        <v>0</v>
      </c>
      <c r="L6" s="83">
        <f t="shared" ca="1" si="2"/>
        <v>0</v>
      </c>
      <c r="M6" s="83">
        <f t="shared" ca="1" si="3"/>
        <v>0</v>
      </c>
      <c r="N6" s="83">
        <f t="shared" ca="1" si="4"/>
        <v>7</v>
      </c>
      <c r="O6" s="83">
        <f t="shared" ca="1" si="5"/>
        <v>6</v>
      </c>
      <c r="P6" s="83">
        <f t="shared" ca="1" si="6"/>
        <v>5</v>
      </c>
      <c r="Q6" s="82"/>
      <c r="R6" s="83">
        <f t="shared" ca="1" si="13"/>
        <v>0</v>
      </c>
      <c r="S6" s="83">
        <f t="shared" ca="1" si="7"/>
        <v>0</v>
      </c>
      <c r="T6" s="83">
        <f t="shared" ca="1" si="7"/>
        <v>0</v>
      </c>
      <c r="U6" s="83">
        <f t="shared" ca="1" si="7"/>
        <v>15.75</v>
      </c>
      <c r="V6" s="83">
        <f t="shared" ca="1" si="7"/>
        <v>10</v>
      </c>
      <c r="W6" s="83">
        <f t="shared" ca="1" si="7"/>
        <v>8</v>
      </c>
      <c r="X6" s="82"/>
      <c r="Y6" s="84">
        <f t="shared" ca="1" si="14"/>
        <v>0</v>
      </c>
      <c r="Z6" s="84">
        <f t="shared" ca="1" si="8"/>
        <v>0</v>
      </c>
      <c r="AA6" s="84">
        <f t="shared" ca="1" si="8"/>
        <v>0</v>
      </c>
      <c r="AB6" s="84">
        <f t="shared" ca="1" si="8"/>
        <v>0.1739782630820991</v>
      </c>
      <c r="AC6" s="84">
        <f t="shared" ca="1" si="8"/>
        <v>0.11148009768356294</v>
      </c>
      <c r="AD6" s="84">
        <f t="shared" ca="1" si="8"/>
        <v>4.0180741503562677E-2</v>
      </c>
      <c r="AE6" s="82"/>
      <c r="AF6" s="83">
        <f t="shared" ca="1" si="15"/>
        <v>0</v>
      </c>
      <c r="AG6" s="83">
        <f t="shared" ca="1" si="9"/>
        <v>0</v>
      </c>
      <c r="AH6" s="83">
        <f t="shared" ca="1" si="9"/>
        <v>0</v>
      </c>
      <c r="AI6" s="83">
        <f t="shared" ca="1" si="9"/>
        <v>0.75</v>
      </c>
      <c r="AJ6" s="83">
        <f t="shared" ca="1" si="9"/>
        <v>1</v>
      </c>
      <c r="AK6" s="83">
        <f t="shared" ca="1" si="9"/>
        <v>1</v>
      </c>
      <c r="AL6" s="82"/>
      <c r="AM6" s="83">
        <f t="shared" ca="1" si="16"/>
        <v>0</v>
      </c>
      <c r="AN6" s="83">
        <f t="shared" ca="1" si="10"/>
        <v>0</v>
      </c>
      <c r="AO6" s="83">
        <f t="shared" ca="1" si="10"/>
        <v>0</v>
      </c>
      <c r="AP6" s="83">
        <f t="shared" ca="1" si="10"/>
        <v>1</v>
      </c>
      <c r="AQ6" s="83">
        <f t="shared" ca="1" si="10"/>
        <v>4</v>
      </c>
      <c r="AR6" s="83">
        <f t="shared" ca="1" si="10"/>
        <v>1</v>
      </c>
      <c r="AS6" s="56"/>
      <c r="AT6" s="56"/>
    </row>
    <row r="7" spans="1:46" ht="18" customHeight="1" x14ac:dyDescent="0.3">
      <c r="A7" s="92" t="s">
        <v>44</v>
      </c>
      <c r="B7" s="93"/>
      <c r="C7" s="94"/>
      <c r="D7" s="84">
        <f t="shared" ca="1" si="11"/>
        <v>9.5538264438746578E-2</v>
      </c>
      <c r="E7" s="84">
        <f t="shared" ca="1" si="0"/>
        <v>0</v>
      </c>
      <c r="F7" s="84">
        <f t="shared" ca="1" si="0"/>
        <v>0.12473439030064601</v>
      </c>
      <c r="G7" s="84">
        <f t="shared" ca="1" si="1"/>
        <v>0</v>
      </c>
      <c r="H7" s="84">
        <f t="shared" ca="1" si="1"/>
        <v>0.29095895101546532</v>
      </c>
      <c r="I7" s="84">
        <f t="shared" ca="1" si="1"/>
        <v>0</v>
      </c>
      <c r="J7" s="82"/>
      <c r="K7" s="83">
        <f t="shared" ca="1" si="12"/>
        <v>9</v>
      </c>
      <c r="L7" s="83">
        <f t="shared" ca="1" si="2"/>
        <v>0</v>
      </c>
      <c r="M7" s="83">
        <f t="shared" ca="1" si="3"/>
        <v>2</v>
      </c>
      <c r="N7" s="83">
        <f t="shared" ca="1" si="4"/>
        <v>0</v>
      </c>
      <c r="O7" s="83">
        <f t="shared" ca="1" si="5"/>
        <v>3</v>
      </c>
      <c r="P7" s="83">
        <f t="shared" ca="1" si="6"/>
        <v>0</v>
      </c>
      <c r="Q7" s="82"/>
      <c r="R7" s="83">
        <f t="shared" ca="1" si="13"/>
        <v>17</v>
      </c>
      <c r="S7" s="83">
        <f t="shared" ca="1" si="7"/>
        <v>0</v>
      </c>
      <c r="T7" s="83">
        <f t="shared" ca="1" si="7"/>
        <v>18</v>
      </c>
      <c r="U7" s="83">
        <f t="shared" ca="1" si="7"/>
        <v>0</v>
      </c>
      <c r="V7" s="83">
        <f t="shared" ca="1" si="7"/>
        <v>15</v>
      </c>
      <c r="W7" s="83">
        <f t="shared" ca="1" si="7"/>
        <v>0</v>
      </c>
      <c r="X7" s="82"/>
      <c r="Y7" s="84">
        <f t="shared" ca="1" si="14"/>
        <v>7.4995645066430694E-2</v>
      </c>
      <c r="Z7" s="84">
        <f t="shared" ca="1" si="8"/>
        <v>0</v>
      </c>
      <c r="AA7" s="84">
        <f t="shared" ca="1" si="8"/>
        <v>3.9064519640512066E-2</v>
      </c>
      <c r="AB7" s="84">
        <f t="shared" ca="1" si="8"/>
        <v>0</v>
      </c>
      <c r="AC7" s="84">
        <f t="shared" ca="1" si="8"/>
        <v>5.6825024305303569E-2</v>
      </c>
      <c r="AD7" s="84">
        <f t="shared" ca="1" si="8"/>
        <v>0</v>
      </c>
      <c r="AE7" s="82"/>
      <c r="AF7" s="83">
        <f t="shared" ca="1" si="15"/>
        <v>1</v>
      </c>
      <c r="AG7" s="83">
        <f t="shared" ca="1" si="9"/>
        <v>0</v>
      </c>
      <c r="AH7" s="83">
        <f t="shared" ca="1" si="9"/>
        <v>1</v>
      </c>
      <c r="AI7" s="83">
        <f t="shared" ca="1" si="9"/>
        <v>0</v>
      </c>
      <c r="AJ7" s="83">
        <f t="shared" ca="1" si="9"/>
        <v>1</v>
      </c>
      <c r="AK7" s="83">
        <f t="shared" ca="1" si="9"/>
        <v>0</v>
      </c>
      <c r="AL7" s="82"/>
      <c r="AM7" s="83">
        <f t="shared" ca="1" si="16"/>
        <v>1</v>
      </c>
      <c r="AN7" s="83">
        <f t="shared" ca="1" si="10"/>
        <v>0</v>
      </c>
      <c r="AO7" s="83">
        <f t="shared" ca="1" si="10"/>
        <v>1</v>
      </c>
      <c r="AP7" s="83">
        <f t="shared" ca="1" si="10"/>
        <v>0</v>
      </c>
      <c r="AQ7" s="83">
        <f t="shared" ca="1" si="10"/>
        <v>3</v>
      </c>
      <c r="AR7" s="83">
        <f t="shared" ca="1" si="10"/>
        <v>0</v>
      </c>
      <c r="AS7" s="56"/>
      <c r="AT7" s="56"/>
    </row>
    <row r="8" spans="1:46" ht="18" customHeight="1" x14ac:dyDescent="0.3">
      <c r="A8" s="92" t="s">
        <v>45</v>
      </c>
      <c r="B8" s="93"/>
      <c r="C8" s="94"/>
      <c r="D8" s="84">
        <f t="shared" ca="1" si="11"/>
        <v>0.28621498831436126</v>
      </c>
      <c r="E8" s="84">
        <f t="shared" ca="1" si="0"/>
        <v>0.1907026829668112</v>
      </c>
      <c r="F8" s="84">
        <f t="shared" ca="1" si="0"/>
        <v>0.2288079777027065</v>
      </c>
      <c r="G8" s="84">
        <f t="shared" ca="1" si="1"/>
        <v>0.22122883105242236</v>
      </c>
      <c r="H8" s="84">
        <f t="shared" ca="1" si="1"/>
        <v>0.24220663386727886</v>
      </c>
      <c r="I8" s="84">
        <f t="shared" ca="1" si="1"/>
        <v>0.10986332888988452</v>
      </c>
      <c r="J8" s="82"/>
      <c r="K8" s="83">
        <f t="shared" ca="1" si="12"/>
        <v>9</v>
      </c>
      <c r="L8" s="83">
        <f t="shared" ca="1" si="2"/>
        <v>6</v>
      </c>
      <c r="M8" s="83">
        <f t="shared" ca="1" si="3"/>
        <v>2</v>
      </c>
      <c r="N8" s="83">
        <f t="shared" ca="1" si="4"/>
        <v>1</v>
      </c>
      <c r="O8" s="83">
        <f t="shared" ca="1" si="5"/>
        <v>2</v>
      </c>
      <c r="P8" s="83">
        <f t="shared" ca="1" si="6"/>
        <v>5</v>
      </c>
      <c r="Q8" s="82"/>
      <c r="R8" s="83">
        <f t="shared" ca="1" si="13"/>
        <v>41</v>
      </c>
      <c r="S8" s="83">
        <f t="shared" ca="1" si="7"/>
        <v>47</v>
      </c>
      <c r="T8" s="83">
        <f t="shared" ca="1" si="7"/>
        <v>67</v>
      </c>
      <c r="U8" s="83">
        <f t="shared" ca="1" si="7"/>
        <v>52</v>
      </c>
      <c r="V8" s="83">
        <f t="shared" ca="1" si="7"/>
        <v>39</v>
      </c>
      <c r="W8" s="83">
        <f t="shared" ca="1" si="7"/>
        <v>16.5</v>
      </c>
      <c r="X8" s="82"/>
      <c r="Y8" s="84">
        <f t="shared" ca="1" si="14"/>
        <v>0.10838963351431709</v>
      </c>
      <c r="Z8" s="84">
        <f t="shared" ca="1" si="8"/>
        <v>0.1668544466398475</v>
      </c>
      <c r="AA8" s="84">
        <f t="shared" ca="1" si="8"/>
        <v>9.632258662282854E-2</v>
      </c>
      <c r="AB8" s="84">
        <f t="shared" ca="1" si="8"/>
        <v>0.15201080187597829</v>
      </c>
      <c r="AC8" s="84">
        <f t="shared" ca="1" si="8"/>
        <v>0.22806215503984273</v>
      </c>
      <c r="AD8" s="84">
        <f t="shared" ca="1" si="8"/>
        <v>3.3993626790273249E-2</v>
      </c>
      <c r="AE8" s="82"/>
      <c r="AF8" s="83">
        <f t="shared" ca="1" si="15"/>
        <v>1</v>
      </c>
      <c r="AG8" s="83">
        <f t="shared" ca="1" si="9"/>
        <v>1</v>
      </c>
      <c r="AH8" s="83">
        <f t="shared" ca="1" si="9"/>
        <v>1</v>
      </c>
      <c r="AI8" s="83">
        <f t="shared" ca="1" si="9"/>
        <v>1</v>
      </c>
      <c r="AJ8" s="83">
        <f t="shared" ca="1" si="9"/>
        <v>1</v>
      </c>
      <c r="AK8" s="83">
        <f t="shared" ca="1" si="9"/>
        <v>0.5</v>
      </c>
      <c r="AL8" s="82"/>
      <c r="AM8" s="83">
        <f t="shared" ca="1" si="16"/>
        <v>0</v>
      </c>
      <c r="AN8" s="83">
        <f t="shared" ca="1" si="10"/>
        <v>1</v>
      </c>
      <c r="AO8" s="83">
        <f t="shared" ca="1" si="10"/>
        <v>4</v>
      </c>
      <c r="AP8" s="83">
        <f t="shared" ca="1" si="10"/>
        <v>1</v>
      </c>
      <c r="AQ8" s="83">
        <f t="shared" ca="1" si="10"/>
        <v>3</v>
      </c>
      <c r="AR8" s="83">
        <f t="shared" ca="1" si="10"/>
        <v>0</v>
      </c>
      <c r="AS8" s="56"/>
      <c r="AT8" s="56"/>
    </row>
    <row r="9" spans="1:46" ht="18" customHeight="1" x14ac:dyDescent="0.3">
      <c r="A9" s="92" t="s">
        <v>46</v>
      </c>
      <c r="B9" s="93"/>
      <c r="C9" s="94"/>
      <c r="D9" s="84">
        <f t="shared" ca="1" si="11"/>
        <v>0</v>
      </c>
      <c r="E9" s="84">
        <f t="shared" ca="1" si="0"/>
        <v>0</v>
      </c>
      <c r="F9" s="84">
        <f t="shared" ca="1" si="0"/>
        <v>0.29136821385896117</v>
      </c>
      <c r="G9" s="84">
        <f t="shared" ca="1" si="1"/>
        <v>0.11848589788857532</v>
      </c>
      <c r="H9" s="84">
        <f t="shared" ca="1" si="1"/>
        <v>0.1315668381414509</v>
      </c>
      <c r="I9" s="84">
        <f t="shared" ca="1" si="1"/>
        <v>0.13184824634775</v>
      </c>
      <c r="J9" s="82"/>
      <c r="K9" s="83">
        <f t="shared" ca="1" si="12"/>
        <v>0</v>
      </c>
      <c r="L9" s="83">
        <f t="shared" ca="1" si="2"/>
        <v>0</v>
      </c>
      <c r="M9" s="83">
        <f t="shared" ca="1" si="3"/>
        <v>4</v>
      </c>
      <c r="N9" s="83">
        <f t="shared" ca="1" si="4"/>
        <v>8</v>
      </c>
      <c r="O9" s="83">
        <f t="shared" ca="1" si="5"/>
        <v>9</v>
      </c>
      <c r="P9" s="83">
        <f t="shared" ca="1" si="6"/>
        <v>9</v>
      </c>
      <c r="Q9" s="82"/>
      <c r="R9" s="83">
        <f t="shared" ca="1" si="13"/>
        <v>0</v>
      </c>
      <c r="S9" s="83">
        <f t="shared" ca="1" si="7"/>
        <v>0</v>
      </c>
      <c r="T9" s="83">
        <f t="shared" ca="1" si="7"/>
        <v>51</v>
      </c>
      <c r="U9" s="83">
        <f t="shared" ca="1" si="7"/>
        <v>28</v>
      </c>
      <c r="V9" s="83">
        <f t="shared" ca="1" si="7"/>
        <v>47</v>
      </c>
      <c r="W9" s="83">
        <f t="shared" ca="1" si="7"/>
        <v>32</v>
      </c>
      <c r="X9" s="82"/>
      <c r="Y9" s="84">
        <f t="shared" ca="1" si="14"/>
        <v>0</v>
      </c>
      <c r="Z9" s="84">
        <f t="shared" ca="1" si="8"/>
        <v>0</v>
      </c>
      <c r="AA9" s="84">
        <f t="shared" ca="1" si="8"/>
        <v>0.23085112519987772</v>
      </c>
      <c r="AB9" s="84">
        <f t="shared" ca="1" si="8"/>
        <v>0.19650460902215139</v>
      </c>
      <c r="AC9" s="84">
        <f t="shared" ca="1" si="8"/>
        <v>0.14704328574786074</v>
      </c>
      <c r="AD9" s="84">
        <f t="shared" ca="1" si="8"/>
        <v>0.24949788758664226</v>
      </c>
      <c r="AE9" s="82"/>
      <c r="AF9" s="83">
        <f t="shared" ca="1" si="15"/>
        <v>0</v>
      </c>
      <c r="AG9" s="83">
        <f t="shared" ca="1" si="9"/>
        <v>0</v>
      </c>
      <c r="AH9" s="83">
        <f t="shared" ca="1" si="9"/>
        <v>1</v>
      </c>
      <c r="AI9" s="83">
        <f t="shared" ca="1" si="9"/>
        <v>1</v>
      </c>
      <c r="AJ9" s="83">
        <f t="shared" ca="1" si="9"/>
        <v>1</v>
      </c>
      <c r="AK9" s="83">
        <f t="shared" ca="1" si="9"/>
        <v>1</v>
      </c>
      <c r="AL9" s="82"/>
      <c r="AM9" s="83">
        <f t="shared" ca="1" si="16"/>
        <v>0</v>
      </c>
      <c r="AN9" s="83">
        <f t="shared" ca="1" si="10"/>
        <v>0</v>
      </c>
      <c r="AO9" s="83">
        <f t="shared" ca="1" si="10"/>
        <v>2</v>
      </c>
      <c r="AP9" s="83">
        <f t="shared" ca="1" si="10"/>
        <v>1</v>
      </c>
      <c r="AQ9" s="83">
        <f t="shared" ca="1" si="10"/>
        <v>1</v>
      </c>
      <c r="AR9" s="83">
        <f t="shared" ca="1" si="10"/>
        <v>0</v>
      </c>
      <c r="AS9" s="56"/>
      <c r="AT9" s="56"/>
    </row>
    <row r="10" spans="1:46" ht="18" customHeight="1" x14ac:dyDescent="0.3">
      <c r="A10" s="92" t="s">
        <v>47</v>
      </c>
      <c r="B10" s="93"/>
      <c r="C10" s="94"/>
      <c r="D10" s="84">
        <f t="shared" ca="1" si="11"/>
        <v>0.15314685676201398</v>
      </c>
      <c r="E10" s="84">
        <f t="shared" ca="1" si="0"/>
        <v>0</v>
      </c>
      <c r="F10" s="84">
        <f t="shared" ca="1" si="0"/>
        <v>0.14881729814699027</v>
      </c>
      <c r="G10" s="84">
        <f t="shared" ca="1" si="1"/>
        <v>0.12961567933032186</v>
      </c>
      <c r="H10" s="84">
        <f t="shared" ca="1" si="1"/>
        <v>0.21977043371453939</v>
      </c>
      <c r="I10" s="84">
        <f t="shared" ca="1" si="1"/>
        <v>0.2203648657791647</v>
      </c>
      <c r="J10" s="82"/>
      <c r="K10" s="83">
        <f t="shared" ca="1" si="12"/>
        <v>10</v>
      </c>
      <c r="L10" s="83">
        <f t="shared" ca="1" si="2"/>
        <v>0</v>
      </c>
      <c r="M10" s="83">
        <f t="shared" ca="1" si="3"/>
        <v>2</v>
      </c>
      <c r="N10" s="83">
        <f t="shared" ca="1" si="4"/>
        <v>8</v>
      </c>
      <c r="O10" s="83">
        <f t="shared" ca="1" si="5"/>
        <v>4</v>
      </c>
      <c r="P10" s="83">
        <f t="shared" ca="1" si="6"/>
        <v>10</v>
      </c>
      <c r="Q10" s="82"/>
      <c r="R10" s="83">
        <f t="shared" ca="1" si="13"/>
        <v>23</v>
      </c>
      <c r="S10" s="83">
        <f t="shared" ca="1" si="7"/>
        <v>0</v>
      </c>
      <c r="T10" s="83">
        <f t="shared" ca="1" si="7"/>
        <v>14</v>
      </c>
      <c r="U10" s="83">
        <f t="shared" ca="1" si="7"/>
        <v>46</v>
      </c>
      <c r="V10" s="83">
        <f t="shared" ca="1" si="7"/>
        <v>54</v>
      </c>
      <c r="W10" s="83">
        <f t="shared" ca="1" si="7"/>
        <v>1</v>
      </c>
      <c r="X10" s="82"/>
      <c r="Y10" s="84">
        <f t="shared" ca="1" si="14"/>
        <v>5.9328584720706637E-2</v>
      </c>
      <c r="Z10" s="84">
        <f t="shared" ca="1" si="8"/>
        <v>0</v>
      </c>
      <c r="AA10" s="84">
        <f t="shared" ca="1" si="8"/>
        <v>5.0077265757771425E-2</v>
      </c>
      <c r="AB10" s="84">
        <f t="shared" ca="1" si="8"/>
        <v>0.20431926050716692</v>
      </c>
      <c r="AC10" s="84">
        <f t="shared" ca="1" si="8"/>
        <v>0.14593690051656119</v>
      </c>
      <c r="AD10" s="84">
        <f t="shared" ca="1" si="8"/>
        <v>7.6940551415743949E-2</v>
      </c>
      <c r="AE10" s="82"/>
      <c r="AF10" s="83">
        <f t="shared" ca="1" si="15"/>
        <v>1</v>
      </c>
      <c r="AG10" s="83">
        <f t="shared" ca="1" si="9"/>
        <v>0</v>
      </c>
      <c r="AH10" s="83">
        <f t="shared" ca="1" si="9"/>
        <v>1</v>
      </c>
      <c r="AI10" s="83">
        <f t="shared" ca="1" si="9"/>
        <v>1</v>
      </c>
      <c r="AJ10" s="83">
        <f t="shared" ca="1" si="9"/>
        <v>1</v>
      </c>
      <c r="AK10" s="83">
        <f t="shared" ca="1" si="9"/>
        <v>1</v>
      </c>
      <c r="AL10" s="82"/>
      <c r="AM10" s="83">
        <f t="shared" ca="1" si="16"/>
        <v>0</v>
      </c>
      <c r="AN10" s="83">
        <f t="shared" ca="1" si="10"/>
        <v>0</v>
      </c>
      <c r="AO10" s="83">
        <f t="shared" ca="1" si="10"/>
        <v>2</v>
      </c>
      <c r="AP10" s="83">
        <f t="shared" ca="1" si="10"/>
        <v>4</v>
      </c>
      <c r="AQ10" s="83">
        <f t="shared" ca="1" si="10"/>
        <v>0</v>
      </c>
      <c r="AR10" s="83">
        <f t="shared" ca="1" si="10"/>
        <v>4</v>
      </c>
      <c r="AS10" s="56"/>
      <c r="AT10" s="56"/>
    </row>
    <row r="11" spans="1:46" ht="18" customHeight="1" x14ac:dyDescent="0.3">
      <c r="A11" s="92" t="s">
        <v>48</v>
      </c>
      <c r="B11" s="93"/>
      <c r="C11" s="94"/>
      <c r="D11" s="84">
        <f t="shared" ca="1" si="11"/>
        <v>0.24113083444348832</v>
      </c>
      <c r="E11" s="84">
        <f t="shared" ca="1" si="0"/>
        <v>0.23234499104007583</v>
      </c>
      <c r="F11" s="84">
        <f t="shared" ca="1" si="0"/>
        <v>0.18664095241979173</v>
      </c>
      <c r="G11" s="84">
        <f t="shared" ca="1" si="1"/>
        <v>0</v>
      </c>
      <c r="H11" s="84">
        <f t="shared" ca="1" si="1"/>
        <v>0.23920150180499339</v>
      </c>
      <c r="I11" s="84">
        <f t="shared" ca="1" si="1"/>
        <v>0.14260989401057034</v>
      </c>
      <c r="J11" s="82"/>
      <c r="K11" s="83">
        <f t="shared" ca="1" si="12"/>
        <v>4</v>
      </c>
      <c r="L11" s="83">
        <f t="shared" ca="1" si="2"/>
        <v>10</v>
      </c>
      <c r="M11" s="83">
        <f t="shared" ca="1" si="3"/>
        <v>4</v>
      </c>
      <c r="N11" s="83">
        <f t="shared" ca="1" si="4"/>
        <v>0</v>
      </c>
      <c r="O11" s="83">
        <f t="shared" ca="1" si="5"/>
        <v>3</v>
      </c>
      <c r="P11" s="83">
        <f t="shared" ca="1" si="6"/>
        <v>6</v>
      </c>
      <c r="Q11" s="82"/>
      <c r="R11" s="83">
        <f t="shared" ca="1" si="13"/>
        <v>14</v>
      </c>
      <c r="S11" s="83">
        <f t="shared" ca="1" si="7"/>
        <v>67</v>
      </c>
      <c r="T11" s="83">
        <f t="shared" ca="1" si="7"/>
        <v>7</v>
      </c>
      <c r="U11" s="83">
        <f t="shared" ca="1" si="7"/>
        <v>0</v>
      </c>
      <c r="V11" s="83">
        <f t="shared" ca="1" si="7"/>
        <v>38</v>
      </c>
      <c r="W11" s="83">
        <f t="shared" ca="1" si="7"/>
        <v>19</v>
      </c>
      <c r="X11" s="82"/>
      <c r="Y11" s="84">
        <f t="shared" ca="1" si="14"/>
        <v>0.1089174604022807</v>
      </c>
      <c r="Z11" s="84">
        <f t="shared" ca="1" si="8"/>
        <v>4.7889159839232559E-2</v>
      </c>
      <c r="AA11" s="84">
        <f t="shared" ca="1" si="8"/>
        <v>5.6553144003712696E-2</v>
      </c>
      <c r="AB11" s="84">
        <f t="shared" ca="1" si="8"/>
        <v>0</v>
      </c>
      <c r="AC11" s="84">
        <f t="shared" ca="1" si="8"/>
        <v>4.0720479522945573E-2</v>
      </c>
      <c r="AD11" s="84">
        <f t="shared" ca="1" si="8"/>
        <v>0.18696714848096579</v>
      </c>
      <c r="AE11" s="82"/>
      <c r="AF11" s="83">
        <f t="shared" ca="1" si="15"/>
        <v>1</v>
      </c>
      <c r="AG11" s="83">
        <f t="shared" ca="1" si="9"/>
        <v>1</v>
      </c>
      <c r="AH11" s="83">
        <f t="shared" ca="1" si="9"/>
        <v>1</v>
      </c>
      <c r="AI11" s="83">
        <f t="shared" ca="1" si="9"/>
        <v>0</v>
      </c>
      <c r="AJ11" s="83">
        <f t="shared" ca="1" si="9"/>
        <v>1</v>
      </c>
      <c r="AK11" s="83">
        <f t="shared" ca="1" si="9"/>
        <v>1</v>
      </c>
      <c r="AL11" s="82"/>
      <c r="AM11" s="83">
        <f t="shared" ca="1" si="16"/>
        <v>0</v>
      </c>
      <c r="AN11" s="83">
        <f t="shared" ca="1" si="10"/>
        <v>3</v>
      </c>
      <c r="AO11" s="83">
        <f t="shared" ca="1" si="10"/>
        <v>3</v>
      </c>
      <c r="AP11" s="83">
        <f t="shared" ca="1" si="10"/>
        <v>0</v>
      </c>
      <c r="AQ11" s="83">
        <f t="shared" ca="1" si="10"/>
        <v>1</v>
      </c>
      <c r="AR11" s="83">
        <f t="shared" ca="1" si="10"/>
        <v>4</v>
      </c>
      <c r="AS11" s="56"/>
      <c r="AT11" s="56"/>
    </row>
    <row r="12" spans="1:46" ht="18" customHeight="1" x14ac:dyDescent="0.3">
      <c r="A12" s="92" t="s">
        <v>49</v>
      </c>
      <c r="B12" s="93"/>
      <c r="C12" s="94"/>
      <c r="D12" s="84">
        <f t="shared" ca="1" si="11"/>
        <v>0.16328186537849307</v>
      </c>
      <c r="E12" s="84">
        <f t="shared" ca="1" si="0"/>
        <v>4.2919281165440332E-2</v>
      </c>
      <c r="F12" s="84">
        <f t="shared" ca="1" si="0"/>
        <v>0</v>
      </c>
      <c r="G12" s="84">
        <f t="shared" ca="1" si="1"/>
        <v>0.23284316081170034</v>
      </c>
      <c r="H12" s="84">
        <f t="shared" ca="1" si="1"/>
        <v>0.22592310521227463</v>
      </c>
      <c r="I12" s="84">
        <f t="shared" ca="1" si="1"/>
        <v>0.15608936177380001</v>
      </c>
      <c r="J12" s="82"/>
      <c r="K12" s="83">
        <f t="shared" ca="1" si="12"/>
        <v>7</v>
      </c>
      <c r="L12" s="83">
        <f t="shared" ca="1" si="2"/>
        <v>1</v>
      </c>
      <c r="M12" s="83">
        <f t="shared" ca="1" si="3"/>
        <v>0</v>
      </c>
      <c r="N12" s="83">
        <f t="shared" ca="1" si="4"/>
        <v>7</v>
      </c>
      <c r="O12" s="83">
        <f t="shared" ca="1" si="5"/>
        <v>8</v>
      </c>
      <c r="P12" s="83">
        <f t="shared" ca="1" si="6"/>
        <v>6</v>
      </c>
      <c r="Q12" s="82"/>
      <c r="R12" s="83">
        <f t="shared" ca="1" si="13"/>
        <v>22</v>
      </c>
      <c r="S12" s="83">
        <f t="shared" ca="1" si="7"/>
        <v>1.25</v>
      </c>
      <c r="T12" s="83">
        <f t="shared" ca="1" si="7"/>
        <v>0</v>
      </c>
      <c r="U12" s="83">
        <f t="shared" ca="1" si="7"/>
        <v>46</v>
      </c>
      <c r="V12" s="83">
        <f t="shared" ca="1" si="7"/>
        <v>60</v>
      </c>
      <c r="W12" s="83">
        <f t="shared" ca="1" si="7"/>
        <v>29</v>
      </c>
      <c r="X12" s="82"/>
      <c r="Y12" s="84">
        <f t="shared" ca="1" si="14"/>
        <v>0.17595751109421937</v>
      </c>
      <c r="Z12" s="84">
        <f t="shared" ca="1" si="8"/>
        <v>4.6246898723853222E-2</v>
      </c>
      <c r="AA12" s="84">
        <f t="shared" ca="1" si="8"/>
        <v>0</v>
      </c>
      <c r="AB12" s="84">
        <f t="shared" ca="1" si="8"/>
        <v>0.13255041840864532</v>
      </c>
      <c r="AC12" s="84">
        <f t="shared" ca="1" si="8"/>
        <v>5.0854658782127367E-2</v>
      </c>
      <c r="AD12" s="84">
        <f t="shared" ca="1" si="8"/>
        <v>0.12834063383986671</v>
      </c>
      <c r="AE12" s="82"/>
      <c r="AF12" s="83">
        <f t="shared" ca="1" si="15"/>
        <v>1</v>
      </c>
      <c r="AG12" s="83">
        <f t="shared" ca="1" si="9"/>
        <v>0.25</v>
      </c>
      <c r="AH12" s="83">
        <f t="shared" ca="1" si="9"/>
        <v>0</v>
      </c>
      <c r="AI12" s="83">
        <f t="shared" ca="1" si="9"/>
        <v>1</v>
      </c>
      <c r="AJ12" s="83">
        <f t="shared" ca="1" si="9"/>
        <v>1</v>
      </c>
      <c r="AK12" s="83">
        <f t="shared" ca="1" si="9"/>
        <v>1</v>
      </c>
      <c r="AL12" s="82"/>
      <c r="AM12" s="83">
        <f t="shared" ca="1" si="16"/>
        <v>3</v>
      </c>
      <c r="AN12" s="83">
        <f t="shared" ca="1" si="10"/>
        <v>0</v>
      </c>
      <c r="AO12" s="83">
        <f t="shared" ca="1" si="10"/>
        <v>0</v>
      </c>
      <c r="AP12" s="83">
        <f t="shared" ca="1" si="10"/>
        <v>2</v>
      </c>
      <c r="AQ12" s="83">
        <f t="shared" ca="1" si="10"/>
        <v>4</v>
      </c>
      <c r="AR12" s="83">
        <f t="shared" ca="1" si="10"/>
        <v>2</v>
      </c>
      <c r="AS12" s="56"/>
      <c r="AT12" s="56"/>
    </row>
    <row r="13" spans="1:46" ht="18" customHeight="1" x14ac:dyDescent="0.3">
      <c r="A13" s="92" t="s">
        <v>50</v>
      </c>
      <c r="B13" s="93"/>
      <c r="C13" s="94"/>
      <c r="D13" s="84">
        <f t="shared" ca="1" si="11"/>
        <v>0.18692151170942084</v>
      </c>
      <c r="E13" s="84">
        <f t="shared" ca="1" si="0"/>
        <v>0.27101168414752375</v>
      </c>
      <c r="F13" s="84">
        <f t="shared" ca="1" si="0"/>
        <v>0.18425985737985315</v>
      </c>
      <c r="G13" s="84">
        <f t="shared" ca="1" si="1"/>
        <v>0</v>
      </c>
      <c r="H13" s="84">
        <f t="shared" ca="1" si="1"/>
        <v>0.11766723714121316</v>
      </c>
      <c r="I13" s="84">
        <f t="shared" ca="1" si="1"/>
        <v>8.9136659277076855E-2</v>
      </c>
      <c r="J13" s="82"/>
      <c r="K13" s="83">
        <f t="shared" ca="1" si="12"/>
        <v>10</v>
      </c>
      <c r="L13" s="83">
        <f t="shared" ca="1" si="2"/>
        <v>2</v>
      </c>
      <c r="M13" s="83">
        <f t="shared" ca="1" si="3"/>
        <v>6</v>
      </c>
      <c r="N13" s="83">
        <f t="shared" ca="1" si="4"/>
        <v>0</v>
      </c>
      <c r="O13" s="83">
        <f t="shared" ca="1" si="5"/>
        <v>9</v>
      </c>
      <c r="P13" s="83">
        <f t="shared" ca="1" si="6"/>
        <v>10</v>
      </c>
      <c r="Q13" s="82"/>
      <c r="R13" s="83">
        <f t="shared" ca="1" si="13"/>
        <v>19</v>
      </c>
      <c r="S13" s="83">
        <f t="shared" ca="1" si="7"/>
        <v>61</v>
      </c>
      <c r="T13" s="83">
        <f t="shared" ca="1" si="7"/>
        <v>27</v>
      </c>
      <c r="U13" s="83">
        <f t="shared" ca="1" si="7"/>
        <v>0</v>
      </c>
      <c r="V13" s="83">
        <f t="shared" ca="1" si="7"/>
        <v>9</v>
      </c>
      <c r="W13" s="83">
        <f t="shared" ca="1" si="7"/>
        <v>46</v>
      </c>
      <c r="X13" s="82"/>
      <c r="Y13" s="84">
        <f t="shared" ca="1" si="14"/>
        <v>0.19118298663366318</v>
      </c>
      <c r="Z13" s="84">
        <f t="shared" ca="1" si="8"/>
        <v>5.8689588449079448E-2</v>
      </c>
      <c r="AA13" s="84">
        <f t="shared" ca="1" si="8"/>
        <v>0.17790863566310744</v>
      </c>
      <c r="AB13" s="84">
        <f t="shared" ca="1" si="8"/>
        <v>0</v>
      </c>
      <c r="AC13" s="84">
        <f t="shared" ca="1" si="8"/>
        <v>0.20275850718701299</v>
      </c>
      <c r="AD13" s="84">
        <f t="shared" ca="1" si="8"/>
        <v>0.15706892670533845</v>
      </c>
      <c r="AE13" s="82"/>
      <c r="AF13" s="83">
        <f t="shared" ca="1" si="15"/>
        <v>1</v>
      </c>
      <c r="AG13" s="83">
        <f t="shared" ca="1" si="9"/>
        <v>1</v>
      </c>
      <c r="AH13" s="83">
        <f t="shared" ca="1" si="9"/>
        <v>1</v>
      </c>
      <c r="AI13" s="83">
        <f t="shared" ca="1" si="9"/>
        <v>0</v>
      </c>
      <c r="AJ13" s="83">
        <f t="shared" ca="1" si="9"/>
        <v>1</v>
      </c>
      <c r="AK13" s="83">
        <f t="shared" ca="1" si="9"/>
        <v>1</v>
      </c>
      <c r="AL13" s="82"/>
      <c r="AM13" s="83">
        <f t="shared" ca="1" si="16"/>
        <v>4</v>
      </c>
      <c r="AN13" s="83">
        <f t="shared" ca="1" si="10"/>
        <v>4</v>
      </c>
      <c r="AO13" s="83">
        <f t="shared" ca="1" si="10"/>
        <v>0</v>
      </c>
      <c r="AP13" s="83">
        <f t="shared" ca="1" si="10"/>
        <v>0</v>
      </c>
      <c r="AQ13" s="83">
        <f t="shared" ca="1" si="10"/>
        <v>2</v>
      </c>
      <c r="AR13" s="83">
        <f t="shared" ca="1" si="10"/>
        <v>3</v>
      </c>
      <c r="AS13" s="56"/>
      <c r="AT13" s="56"/>
    </row>
    <row r="14" spans="1:46" ht="18" customHeight="1" x14ac:dyDescent="0.3">
      <c r="A14" s="92" t="s">
        <v>51</v>
      </c>
      <c r="B14" s="93"/>
      <c r="C14" s="94"/>
      <c r="D14" s="84">
        <f t="shared" ca="1" si="11"/>
        <v>0</v>
      </c>
      <c r="E14" s="84">
        <f t="shared" ca="1" si="0"/>
        <v>0.12552715192949404</v>
      </c>
      <c r="F14" s="84">
        <f t="shared" ca="1" si="0"/>
        <v>0</v>
      </c>
      <c r="G14" s="84">
        <f t="shared" ca="1" si="1"/>
        <v>0</v>
      </c>
      <c r="H14" s="84">
        <f t="shared" ca="1" si="1"/>
        <v>0</v>
      </c>
      <c r="I14" s="84">
        <f t="shared" ca="1" si="1"/>
        <v>0</v>
      </c>
      <c r="J14" s="82"/>
      <c r="K14" s="83">
        <f t="shared" ca="1" si="12"/>
        <v>0</v>
      </c>
      <c r="L14" s="83">
        <f t="shared" ca="1" si="2"/>
        <v>5</v>
      </c>
      <c r="M14" s="83">
        <f t="shared" ca="1" si="3"/>
        <v>0</v>
      </c>
      <c r="N14" s="83">
        <f t="shared" ca="1" si="4"/>
        <v>0</v>
      </c>
      <c r="O14" s="83">
        <f t="shared" ca="1" si="5"/>
        <v>0</v>
      </c>
      <c r="P14" s="83">
        <f t="shared" ca="1" si="6"/>
        <v>0</v>
      </c>
      <c r="Q14" s="82"/>
      <c r="R14" s="83">
        <f t="shared" ca="1" si="13"/>
        <v>0</v>
      </c>
      <c r="S14" s="83">
        <f t="shared" ca="1" si="7"/>
        <v>13</v>
      </c>
      <c r="T14" s="83">
        <f t="shared" ca="1" si="7"/>
        <v>0</v>
      </c>
      <c r="U14" s="83">
        <f t="shared" ca="1" si="7"/>
        <v>0</v>
      </c>
      <c r="V14" s="83">
        <f t="shared" ca="1" si="7"/>
        <v>0</v>
      </c>
      <c r="W14" s="83">
        <f t="shared" ca="1" si="7"/>
        <v>0</v>
      </c>
      <c r="X14" s="82"/>
      <c r="Y14" s="84">
        <f t="shared" ca="1" si="14"/>
        <v>0</v>
      </c>
      <c r="Z14" s="84">
        <f t="shared" ca="1" si="8"/>
        <v>0.14385457645802119</v>
      </c>
      <c r="AA14" s="84">
        <f t="shared" ca="1" si="8"/>
        <v>0</v>
      </c>
      <c r="AB14" s="84">
        <f t="shared" ca="1" si="8"/>
        <v>0</v>
      </c>
      <c r="AC14" s="84">
        <f t="shared" ca="1" si="8"/>
        <v>0</v>
      </c>
      <c r="AD14" s="84">
        <f t="shared" ca="1" si="8"/>
        <v>0</v>
      </c>
      <c r="AE14" s="82"/>
      <c r="AF14" s="83">
        <f t="shared" ca="1" si="15"/>
        <v>0</v>
      </c>
      <c r="AG14" s="83">
        <f t="shared" ca="1" si="9"/>
        <v>1</v>
      </c>
      <c r="AH14" s="83">
        <f t="shared" ca="1" si="9"/>
        <v>0</v>
      </c>
      <c r="AI14" s="83">
        <f t="shared" ca="1" si="9"/>
        <v>0</v>
      </c>
      <c r="AJ14" s="83">
        <f t="shared" ca="1" si="9"/>
        <v>0</v>
      </c>
      <c r="AK14" s="83">
        <f t="shared" ca="1" si="9"/>
        <v>0</v>
      </c>
      <c r="AL14" s="82"/>
      <c r="AM14" s="83">
        <f t="shared" ca="1" si="16"/>
        <v>0</v>
      </c>
      <c r="AN14" s="83">
        <f t="shared" ca="1" si="10"/>
        <v>3</v>
      </c>
      <c r="AO14" s="83">
        <f t="shared" ca="1" si="10"/>
        <v>0</v>
      </c>
      <c r="AP14" s="83">
        <f t="shared" ca="1" si="10"/>
        <v>0</v>
      </c>
      <c r="AQ14" s="83">
        <f t="shared" ca="1" si="10"/>
        <v>0</v>
      </c>
      <c r="AR14" s="83">
        <f t="shared" ca="1" si="10"/>
        <v>0</v>
      </c>
      <c r="AS14" s="56"/>
      <c r="AT14" s="56"/>
    </row>
    <row r="15" spans="1:46" ht="18" customHeight="1" x14ac:dyDescent="0.3">
      <c r="A15" s="92" t="s">
        <v>52</v>
      </c>
      <c r="B15" s="93"/>
      <c r="C15" s="94"/>
      <c r="D15" s="84">
        <f t="shared" ca="1" si="11"/>
        <v>0</v>
      </c>
      <c r="E15" s="84">
        <f t="shared" ca="1" si="0"/>
        <v>0.2072004999745507</v>
      </c>
      <c r="F15" s="84">
        <f t="shared" ca="1" si="0"/>
        <v>0</v>
      </c>
      <c r="G15" s="84">
        <f t="shared" ca="1" si="1"/>
        <v>9.321037152759902E-2</v>
      </c>
      <c r="H15" s="84">
        <f t="shared" ca="1" si="1"/>
        <v>0.15021633834777032</v>
      </c>
      <c r="I15" s="84">
        <f t="shared" ca="1" si="1"/>
        <v>0.22264532000409767</v>
      </c>
      <c r="J15" s="82"/>
      <c r="K15" s="83">
        <f t="shared" ca="1" si="12"/>
        <v>0</v>
      </c>
      <c r="L15" s="83">
        <f t="shared" ca="1" si="2"/>
        <v>1</v>
      </c>
      <c r="M15" s="83">
        <f t="shared" ca="1" si="3"/>
        <v>0</v>
      </c>
      <c r="N15" s="83">
        <f t="shared" ca="1" si="4"/>
        <v>2</v>
      </c>
      <c r="O15" s="83">
        <f t="shared" ca="1" si="5"/>
        <v>4</v>
      </c>
      <c r="P15" s="83">
        <f t="shared" ca="1" si="6"/>
        <v>9</v>
      </c>
      <c r="Q15" s="82"/>
      <c r="R15" s="83">
        <f t="shared" ca="1" si="13"/>
        <v>0</v>
      </c>
      <c r="S15" s="83">
        <f t="shared" ca="1" si="7"/>
        <v>65</v>
      </c>
      <c r="T15" s="83">
        <f t="shared" ca="1" si="7"/>
        <v>0</v>
      </c>
      <c r="U15" s="83">
        <f t="shared" ca="1" si="7"/>
        <v>66</v>
      </c>
      <c r="V15" s="83">
        <f t="shared" ca="1" si="7"/>
        <v>50</v>
      </c>
      <c r="W15" s="83">
        <f t="shared" ca="1" si="7"/>
        <v>2</v>
      </c>
      <c r="X15" s="82"/>
      <c r="Y15" s="84">
        <f t="shared" ca="1" si="14"/>
        <v>0</v>
      </c>
      <c r="Z15" s="84">
        <f t="shared" ca="1" si="8"/>
        <v>6.4197208567869132E-2</v>
      </c>
      <c r="AA15" s="84">
        <f t="shared" ca="1" si="8"/>
        <v>0</v>
      </c>
      <c r="AB15" s="84">
        <f t="shared" ca="1" si="8"/>
        <v>4.6555010622451126E-2</v>
      </c>
      <c r="AC15" s="84">
        <f t="shared" ca="1" si="8"/>
        <v>0.11157081934630336</v>
      </c>
      <c r="AD15" s="84">
        <f t="shared" ca="1" si="8"/>
        <v>0.21653180442510844</v>
      </c>
      <c r="AE15" s="82"/>
      <c r="AF15" s="83">
        <f t="shared" ca="1" si="15"/>
        <v>0</v>
      </c>
      <c r="AG15" s="83">
        <f t="shared" ca="1" si="9"/>
        <v>1</v>
      </c>
      <c r="AH15" s="83">
        <f t="shared" ca="1" si="9"/>
        <v>0</v>
      </c>
      <c r="AI15" s="83">
        <f t="shared" ca="1" si="9"/>
        <v>1</v>
      </c>
      <c r="AJ15" s="83">
        <f t="shared" ca="1" si="9"/>
        <v>1</v>
      </c>
      <c r="AK15" s="83">
        <f t="shared" ca="1" si="9"/>
        <v>1</v>
      </c>
      <c r="AL15" s="82"/>
      <c r="AM15" s="83">
        <f t="shared" ca="1" si="16"/>
        <v>0</v>
      </c>
      <c r="AN15" s="83">
        <f t="shared" ca="1" si="10"/>
        <v>2</v>
      </c>
      <c r="AO15" s="83">
        <f t="shared" ca="1" si="10"/>
        <v>0</v>
      </c>
      <c r="AP15" s="83">
        <f t="shared" ca="1" si="10"/>
        <v>0</v>
      </c>
      <c r="AQ15" s="83">
        <f t="shared" ca="1" si="10"/>
        <v>1</v>
      </c>
      <c r="AR15" s="83">
        <f t="shared" ca="1" si="10"/>
        <v>0</v>
      </c>
      <c r="AS15" s="56"/>
      <c r="AT15" s="56"/>
    </row>
    <row r="16" spans="1:46" ht="18" customHeight="1" x14ac:dyDescent="0.3">
      <c r="A16" s="92" t="s">
        <v>53</v>
      </c>
      <c r="B16" s="93"/>
      <c r="C16" s="94"/>
      <c r="D16" s="84">
        <f t="shared" ca="1" si="11"/>
        <v>0.18985636667688446</v>
      </c>
      <c r="E16" s="84">
        <f t="shared" ca="1" si="0"/>
        <v>0.1989541633115785</v>
      </c>
      <c r="F16" s="84">
        <f t="shared" ca="1" si="0"/>
        <v>0.13523723288921669</v>
      </c>
      <c r="G16" s="84">
        <f t="shared" ca="1" si="1"/>
        <v>0.23367583136103079</v>
      </c>
      <c r="H16" s="84">
        <f t="shared" ca="1" si="1"/>
        <v>0.19499595606023656</v>
      </c>
      <c r="I16" s="84">
        <f t="shared" ca="1" si="1"/>
        <v>0</v>
      </c>
      <c r="J16" s="82"/>
      <c r="K16" s="83">
        <f t="shared" ca="1" si="12"/>
        <v>7</v>
      </c>
      <c r="L16" s="83">
        <f t="shared" ca="1" si="2"/>
        <v>7</v>
      </c>
      <c r="M16" s="83">
        <f t="shared" ca="1" si="3"/>
        <v>6</v>
      </c>
      <c r="N16" s="83">
        <f t="shared" ca="1" si="4"/>
        <v>6</v>
      </c>
      <c r="O16" s="83">
        <f t="shared" ca="1" si="5"/>
        <v>2</v>
      </c>
      <c r="P16" s="83">
        <f t="shared" ca="1" si="6"/>
        <v>0</v>
      </c>
      <c r="Q16" s="82"/>
      <c r="R16" s="83">
        <f t="shared" ca="1" si="13"/>
        <v>54</v>
      </c>
      <c r="S16" s="83">
        <f t="shared" ca="1" si="7"/>
        <v>65</v>
      </c>
      <c r="T16" s="83">
        <f t="shared" ca="1" si="7"/>
        <v>10</v>
      </c>
      <c r="U16" s="83">
        <f t="shared" ca="1" si="7"/>
        <v>24</v>
      </c>
      <c r="V16" s="83">
        <f t="shared" ca="1" si="7"/>
        <v>10</v>
      </c>
      <c r="W16" s="83">
        <f t="shared" ca="1" si="7"/>
        <v>0</v>
      </c>
      <c r="X16" s="82"/>
      <c r="Y16" s="84">
        <f t="shared" ca="1" si="14"/>
        <v>0.19658769535561249</v>
      </c>
      <c r="Z16" s="84">
        <f t="shared" ca="1" si="8"/>
        <v>0.14766278158184501</v>
      </c>
      <c r="AA16" s="84">
        <f t="shared" ca="1" si="8"/>
        <v>9.0328299730197376E-2</v>
      </c>
      <c r="AB16" s="84">
        <f t="shared" ca="1" si="8"/>
        <v>0.16871298300712462</v>
      </c>
      <c r="AC16" s="84">
        <f t="shared" ca="1" si="8"/>
        <v>0.24619465598822304</v>
      </c>
      <c r="AD16" s="84">
        <f t="shared" ca="1" si="8"/>
        <v>0</v>
      </c>
      <c r="AE16" s="82"/>
      <c r="AF16" s="83">
        <f t="shared" ca="1" si="15"/>
        <v>1</v>
      </c>
      <c r="AG16" s="83">
        <f t="shared" ca="1" si="9"/>
        <v>1</v>
      </c>
      <c r="AH16" s="83">
        <f t="shared" ca="1" si="9"/>
        <v>1</v>
      </c>
      <c r="AI16" s="83">
        <f t="shared" ca="1" si="9"/>
        <v>1</v>
      </c>
      <c r="AJ16" s="83">
        <f t="shared" ca="1" si="9"/>
        <v>1</v>
      </c>
      <c r="AK16" s="83">
        <f t="shared" ca="1" si="9"/>
        <v>0</v>
      </c>
      <c r="AL16" s="82"/>
      <c r="AM16" s="83">
        <f t="shared" ca="1" si="16"/>
        <v>4</v>
      </c>
      <c r="AN16" s="83">
        <f t="shared" ca="1" si="10"/>
        <v>1</v>
      </c>
      <c r="AO16" s="83">
        <f t="shared" ca="1" si="10"/>
        <v>4</v>
      </c>
      <c r="AP16" s="83">
        <f t="shared" ca="1" si="10"/>
        <v>1</v>
      </c>
      <c r="AQ16" s="83">
        <f t="shared" ca="1" si="10"/>
        <v>2</v>
      </c>
      <c r="AR16" s="83">
        <f t="shared" ca="1" si="10"/>
        <v>0</v>
      </c>
      <c r="AS16" s="56"/>
      <c r="AT16" s="56"/>
    </row>
    <row r="17" spans="1:46" ht="18" customHeight="1" x14ac:dyDescent="0.3">
      <c r="A17" s="92" t="s">
        <v>54</v>
      </c>
      <c r="B17" s="93"/>
      <c r="C17" s="94"/>
      <c r="D17" s="84">
        <f t="shared" ca="1" si="11"/>
        <v>8.3324803083760626E-2</v>
      </c>
      <c r="E17" s="84">
        <f t="shared" ca="1" si="0"/>
        <v>0.15866009140250564</v>
      </c>
      <c r="F17" s="84">
        <f t="shared" ca="1" si="0"/>
        <v>0.27762127287915739</v>
      </c>
      <c r="G17" s="84">
        <f t="shared" ca="1" si="1"/>
        <v>0.14183484721104722</v>
      </c>
      <c r="H17" s="84">
        <f t="shared" ca="1" si="1"/>
        <v>0.13898460969490598</v>
      </c>
      <c r="I17" s="84">
        <f t="shared" ca="1" si="1"/>
        <v>0</v>
      </c>
      <c r="J17" s="82"/>
      <c r="K17" s="83">
        <f t="shared" ca="1" si="12"/>
        <v>1</v>
      </c>
      <c r="L17" s="83">
        <f t="shared" ca="1" si="2"/>
        <v>8</v>
      </c>
      <c r="M17" s="83">
        <f t="shared" ca="1" si="3"/>
        <v>2</v>
      </c>
      <c r="N17" s="83">
        <f t="shared" ca="1" si="4"/>
        <v>5</v>
      </c>
      <c r="O17" s="83">
        <f t="shared" ca="1" si="5"/>
        <v>9</v>
      </c>
      <c r="P17" s="83">
        <f t="shared" ca="1" si="6"/>
        <v>0</v>
      </c>
      <c r="Q17" s="82"/>
      <c r="R17" s="83">
        <f t="shared" ca="1" si="13"/>
        <v>19</v>
      </c>
      <c r="S17" s="83">
        <f t="shared" ca="1" si="7"/>
        <v>22</v>
      </c>
      <c r="T17" s="83">
        <f t="shared" ca="1" si="7"/>
        <v>45</v>
      </c>
      <c r="U17" s="83">
        <f t="shared" ca="1" si="7"/>
        <v>46</v>
      </c>
      <c r="V17" s="83">
        <f t="shared" ca="1" si="7"/>
        <v>3</v>
      </c>
      <c r="W17" s="83">
        <f t="shared" ca="1" si="7"/>
        <v>0</v>
      </c>
      <c r="X17" s="82"/>
      <c r="Y17" s="84">
        <f t="shared" ca="1" si="14"/>
        <v>0.10845329678432</v>
      </c>
      <c r="Z17" s="84">
        <f t="shared" ca="1" si="8"/>
        <v>7.367373065796376E-2</v>
      </c>
      <c r="AA17" s="84">
        <f t="shared" ca="1" si="8"/>
        <v>7.8370368021566744E-2</v>
      </c>
      <c r="AB17" s="84">
        <f t="shared" ca="1" si="8"/>
        <v>0.24116742276068465</v>
      </c>
      <c r="AC17" s="84">
        <f t="shared" ca="1" si="8"/>
        <v>0.24755660622282899</v>
      </c>
      <c r="AD17" s="84">
        <f t="shared" ca="1" si="8"/>
        <v>0</v>
      </c>
      <c r="AE17" s="82"/>
      <c r="AF17" s="83">
        <f t="shared" ca="1" si="15"/>
        <v>1</v>
      </c>
      <c r="AG17" s="83">
        <f t="shared" ca="1" si="9"/>
        <v>1</v>
      </c>
      <c r="AH17" s="83">
        <f t="shared" ca="1" si="9"/>
        <v>1</v>
      </c>
      <c r="AI17" s="83">
        <f t="shared" ca="1" si="9"/>
        <v>1</v>
      </c>
      <c r="AJ17" s="83">
        <f t="shared" ca="1" si="9"/>
        <v>1</v>
      </c>
      <c r="AK17" s="83">
        <f t="shared" ca="1" si="9"/>
        <v>0</v>
      </c>
      <c r="AL17" s="82"/>
      <c r="AM17" s="83">
        <f t="shared" ca="1" si="16"/>
        <v>1</v>
      </c>
      <c r="AN17" s="83">
        <f t="shared" ca="1" si="10"/>
        <v>1</v>
      </c>
      <c r="AO17" s="83">
        <f t="shared" ca="1" si="10"/>
        <v>3</v>
      </c>
      <c r="AP17" s="83">
        <f t="shared" ca="1" si="10"/>
        <v>0</v>
      </c>
      <c r="AQ17" s="83">
        <f t="shared" ca="1" si="10"/>
        <v>3</v>
      </c>
      <c r="AR17" s="83">
        <f t="shared" ca="1" si="10"/>
        <v>0</v>
      </c>
      <c r="AS17" s="56"/>
      <c r="AT17" s="56"/>
    </row>
    <row r="18" spans="1:46" ht="18" customHeight="1" x14ac:dyDescent="0.3">
      <c r="A18" s="92" t="s">
        <v>55</v>
      </c>
      <c r="B18" s="93"/>
      <c r="C18" s="94"/>
      <c r="D18" s="84">
        <f t="shared" ca="1" si="11"/>
        <v>0</v>
      </c>
      <c r="E18" s="84">
        <f t="shared" ca="1" si="0"/>
        <v>0.18104031170113977</v>
      </c>
      <c r="F18" s="84">
        <f t="shared" ca="1" si="0"/>
        <v>0.25128768893500808</v>
      </c>
      <c r="G18" s="84">
        <f t="shared" ca="1" si="1"/>
        <v>0.16532652870184633</v>
      </c>
      <c r="H18" s="84">
        <f t="shared" ca="1" si="1"/>
        <v>0.15583919984212022</v>
      </c>
      <c r="I18" s="84">
        <f t="shared" ca="1" si="1"/>
        <v>0.13650658070828448</v>
      </c>
      <c r="J18" s="82"/>
      <c r="K18" s="83">
        <f t="shared" ca="1" si="12"/>
        <v>0</v>
      </c>
      <c r="L18" s="83">
        <f t="shared" ca="1" si="2"/>
        <v>9</v>
      </c>
      <c r="M18" s="83">
        <f t="shared" ca="1" si="3"/>
        <v>7</v>
      </c>
      <c r="N18" s="83">
        <f t="shared" ca="1" si="4"/>
        <v>6</v>
      </c>
      <c r="O18" s="83">
        <f t="shared" ca="1" si="5"/>
        <v>7</v>
      </c>
      <c r="P18" s="83">
        <f ca="1">INT((INT(RAND()*10)+1)*AK18)</f>
        <v>3</v>
      </c>
      <c r="Q18" s="82"/>
      <c r="R18" s="83">
        <f t="shared" ca="1" si="13"/>
        <v>0</v>
      </c>
      <c r="S18" s="83">
        <f t="shared" ca="1" si="7"/>
        <v>52</v>
      </c>
      <c r="T18" s="83">
        <f t="shared" ca="1" si="7"/>
        <v>5</v>
      </c>
      <c r="U18" s="83">
        <f t="shared" ca="1" si="7"/>
        <v>38.25</v>
      </c>
      <c r="V18" s="83">
        <f t="shared" ca="1" si="7"/>
        <v>48</v>
      </c>
      <c r="W18" s="83">
        <f t="shared" ca="1" si="7"/>
        <v>26</v>
      </c>
      <c r="X18" s="82"/>
      <c r="Y18" s="84">
        <f t="shared" ca="1" si="14"/>
        <v>0</v>
      </c>
      <c r="Z18" s="84">
        <f t="shared" ca="1" si="8"/>
        <v>0.17504209224483991</v>
      </c>
      <c r="AA18" s="84">
        <f t="shared" ca="1" si="8"/>
        <v>0.14256625215215379</v>
      </c>
      <c r="AB18" s="84">
        <f t="shared" ca="1" si="8"/>
        <v>0.17041697424401367</v>
      </c>
      <c r="AC18" s="84">
        <f t="shared" ca="1" si="8"/>
        <v>0.18681117699948169</v>
      </c>
      <c r="AD18" s="84">
        <f t="shared" ca="1" si="8"/>
        <v>0.11243489371998772</v>
      </c>
      <c r="AE18" s="82"/>
      <c r="AF18" s="83">
        <f t="shared" ca="1" si="15"/>
        <v>0</v>
      </c>
      <c r="AG18" s="83">
        <f t="shared" ca="1" si="9"/>
        <v>1</v>
      </c>
      <c r="AH18" s="83">
        <f t="shared" ca="1" si="9"/>
        <v>1</v>
      </c>
      <c r="AI18" s="83">
        <f t="shared" ca="1" si="9"/>
        <v>0.75</v>
      </c>
      <c r="AJ18" s="83">
        <f t="shared" ca="1" si="9"/>
        <v>1</v>
      </c>
      <c r="AK18" s="83">
        <f t="shared" ca="1" si="9"/>
        <v>1</v>
      </c>
      <c r="AL18" s="82"/>
      <c r="AM18" s="83">
        <f t="shared" ca="1" si="16"/>
        <v>0</v>
      </c>
      <c r="AN18" s="83">
        <f t="shared" ca="1" si="10"/>
        <v>1</v>
      </c>
      <c r="AO18" s="83">
        <f t="shared" ca="1" si="10"/>
        <v>1</v>
      </c>
      <c r="AP18" s="83">
        <f t="shared" ca="1" si="10"/>
        <v>3</v>
      </c>
      <c r="AQ18" s="83">
        <f t="shared" ca="1" si="10"/>
        <v>4</v>
      </c>
      <c r="AR18" s="83">
        <f t="shared" ca="1" si="10"/>
        <v>2</v>
      </c>
      <c r="AS18" s="56"/>
      <c r="AT18" s="56"/>
    </row>
    <row r="19" spans="1:46" ht="14.4" customHeight="1" x14ac:dyDescent="0.3">
      <c r="A19" s="65"/>
      <c r="B19" s="65"/>
      <c r="C19" s="65"/>
      <c r="D19" s="67"/>
      <c r="E19" s="1"/>
      <c r="F19" s="1"/>
      <c r="G19" s="6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92" t="s">
        <v>21</v>
      </c>
      <c r="B20" s="93"/>
      <c r="C20" s="94"/>
      <c r="D20" s="60">
        <f ca="1">IFERROR((SUM(D4:D18)/$AF$20),"")</f>
        <v>0.18476858005808611</v>
      </c>
      <c r="E20" s="60">
        <f ca="1">IFERROR((SUM(E4:E18)/$AG$20),"")</f>
        <v>0.1832087717982753</v>
      </c>
      <c r="F20" s="60">
        <f ca="1">IFERROR((SUM(F4:F18)/$AH$20),"")</f>
        <v>0.20350179522630607</v>
      </c>
      <c r="G20" s="60">
        <f ca="1">IFERROR((SUM(G4:G18)/$AI$20),"")</f>
        <v>0.18598349468532782</v>
      </c>
      <c r="H20" s="60">
        <f ca="1">IFERROR((SUM(H4:H18)/$AJ$20),"")</f>
        <v>0.18859664964590689</v>
      </c>
      <c r="I20" s="60">
        <f ca="1">IFERROR((SUM(I4:I18)/$AK$20),"")</f>
        <v>0.18621337836866803</v>
      </c>
      <c r="J20" s="1"/>
      <c r="K20" s="61">
        <f ca="1">IFERROR((SUM(K4:K18)/$AF$20),"")</f>
        <v>6.9</v>
      </c>
      <c r="L20" s="61">
        <f ca="1">IFERROR((SUM(L4:L18)/$AG$20),"")</f>
        <v>6.7317073170731705</v>
      </c>
      <c r="M20" s="61">
        <f ca="1">IFERROR((SUM(M4:M18)/$AH$20),"")</f>
        <v>4.0999999999999996</v>
      </c>
      <c r="N20" s="61">
        <f ca="1">IFERROR((SUM(N4:N18)/$AI$20),"")</f>
        <v>5.3684210526315788</v>
      </c>
      <c r="O20" s="61">
        <f ca="1">IFERROR((SUM(O4:O18)/$AJ$20),"")</f>
        <v>5.0714285714285712</v>
      </c>
      <c r="P20" s="61">
        <f ca="1">IFERROR((SUM(P4:P18)/$AK$20),"")</f>
        <v>7.3684210526315788</v>
      </c>
      <c r="Q20" s="62"/>
      <c r="R20" s="61">
        <f ca="1">IFERROR((SUM(R4:R18)/$AF$20),"")</f>
        <v>23.6</v>
      </c>
      <c r="S20" s="61">
        <f ca="1">IFERROR((SUM(S4:S18)/$AG$20),"")</f>
        <v>41.975609756097562</v>
      </c>
      <c r="T20" s="61">
        <f ca="1">IFERROR((SUM(T4:T18)/$AH$20),"")</f>
        <v>28</v>
      </c>
      <c r="U20" s="61">
        <f ca="1">IFERROR((SUM(U4:U18)/$AI$20),"")</f>
        <v>43.473684210526315</v>
      </c>
      <c r="V20" s="61">
        <f ca="1">IFERROR((SUM(V4:V18)/$AJ$20),"")</f>
        <v>34.285714285714285</v>
      </c>
      <c r="W20" s="61">
        <f ca="1">IFERROR((SUM(W4:W18)/$AK$20),"")</f>
        <v>22.894736842105264</v>
      </c>
      <c r="X20" s="63"/>
      <c r="Y20" s="60">
        <f ca="1">IFERROR((SUM(Y4:Y18)/$AF$20),"")</f>
        <v>0.12701048134433557</v>
      </c>
      <c r="Z20" s="60">
        <f ca="1">IFERROR((SUM(Z4:Z18)/$AG$20),"")</f>
        <v>0.12012135982174525</v>
      </c>
      <c r="AA20" s="60">
        <f ca="1">IFERROR((SUM(AA4:AA18)/$AH$20),"")</f>
        <v>0.11681698594387846</v>
      </c>
      <c r="AB20" s="60">
        <f ca="1">IFERROR((SUM(AB4:AB18)/$AI$20),"")</f>
        <v>0.17829977489638574</v>
      </c>
      <c r="AC20" s="60">
        <f ca="1">IFERROR((SUM(AC4:AC18)/$AJ$20),"")</f>
        <v>0.13844028124541224</v>
      </c>
      <c r="AD20" s="60">
        <f ca="1">IFERROR((SUM(AD4:AD18)/$AK$20),"")</f>
        <v>0.13901647024229408</v>
      </c>
      <c r="AE20" s="1"/>
      <c r="AF20" s="64">
        <f ca="1">IF(SUM(AF4:AF18)=0,"",SUM(AF4:AF18))</f>
        <v>10</v>
      </c>
      <c r="AG20" s="64">
        <f t="shared" ref="AG20:AK20" ca="1" si="17">IF(SUM(AG4:AG18)=0,"",SUM(AG4:AG18))</f>
        <v>10.25</v>
      </c>
      <c r="AH20" s="64">
        <f t="shared" ca="1" si="17"/>
        <v>10</v>
      </c>
      <c r="AI20" s="64">
        <f t="shared" ca="1" si="17"/>
        <v>9.5</v>
      </c>
      <c r="AJ20" s="64">
        <f t="shared" ca="1" si="17"/>
        <v>14</v>
      </c>
      <c r="AK20" s="64">
        <f t="shared" ca="1" si="17"/>
        <v>9.5</v>
      </c>
      <c r="AL20" s="1"/>
      <c r="AM20" s="64">
        <f ca="1">IF(SUM(AM4:AM18)=0,"",SUM(AM4:AM18))</f>
        <v>18</v>
      </c>
      <c r="AN20" s="64">
        <f t="shared" ref="AN20:AR20" ca="1" si="18">IF(SUM(AN4:AN18)=0,"",SUM(AN4:AN18))</f>
        <v>19</v>
      </c>
      <c r="AO20" s="64">
        <f t="shared" ca="1" si="18"/>
        <v>23</v>
      </c>
      <c r="AP20" s="64">
        <f t="shared" ca="1" si="18"/>
        <v>16</v>
      </c>
      <c r="AQ20" s="64">
        <f t="shared" ca="1" si="18"/>
        <v>35</v>
      </c>
      <c r="AR20" s="64">
        <f t="shared" ca="1" si="18"/>
        <v>19</v>
      </c>
      <c r="AS20" s="56"/>
      <c r="AT20" s="56"/>
    </row>
    <row r="21" spans="1:46" ht="14.4" customHeight="1" x14ac:dyDescent="0.3">
      <c r="A21" s="1"/>
      <c r="B21" s="1"/>
      <c r="C21" s="1"/>
      <c r="D21" s="85" t="s">
        <v>3</v>
      </c>
      <c r="E21" s="85"/>
      <c r="F21" s="8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86"/>
      <c r="E22" s="86"/>
      <c r="F22" s="8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86"/>
      <c r="E23" s="86"/>
      <c r="F23" s="86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  <row r="24" spans="1:46" ht="18" x14ac:dyDescent="0.3">
      <c r="D24" s="22"/>
      <c r="E24" s="18" t="s">
        <v>4</v>
      </c>
      <c r="F24" s="21">
        <v>1.3</v>
      </c>
    </row>
    <row r="25" spans="1:46" ht="18" x14ac:dyDescent="0.3">
      <c r="D25" s="24"/>
      <c r="E25" s="18" t="s">
        <v>5</v>
      </c>
      <c r="F25" s="50">
        <v>1</v>
      </c>
    </row>
    <row r="26" spans="1:46" ht="18" x14ac:dyDescent="0.3">
      <c r="D26" s="26"/>
      <c r="E26" s="18" t="s">
        <v>6</v>
      </c>
      <c r="F26" s="50">
        <v>1</v>
      </c>
    </row>
    <row r="27" spans="1:46" ht="18" x14ac:dyDescent="0.3">
      <c r="D27" s="27"/>
      <c r="E27" s="18" t="s">
        <v>6</v>
      </c>
      <c r="F27" s="21">
        <v>0.7</v>
      </c>
      <c r="R27" s="54" t="s">
        <v>39</v>
      </c>
    </row>
    <row r="28" spans="1:46" ht="18" x14ac:dyDescent="0.3">
      <c r="D28" s="28"/>
      <c r="E28" s="18" t="s">
        <v>6</v>
      </c>
      <c r="F28" s="21">
        <v>0.5</v>
      </c>
    </row>
    <row r="29" spans="1:46" ht="18" x14ac:dyDescent="0.3">
      <c r="D29" s="29"/>
      <c r="E29" s="18" t="s">
        <v>6</v>
      </c>
      <c r="F29" s="21">
        <v>0.3</v>
      </c>
    </row>
  </sheetData>
  <mergeCells count="24">
    <mergeCell ref="A17:C17"/>
    <mergeCell ref="A18:C18"/>
    <mergeCell ref="A11:C11"/>
    <mergeCell ref="A12:C12"/>
    <mergeCell ref="A13:C13"/>
    <mergeCell ref="A14:C14"/>
    <mergeCell ref="A15:C15"/>
    <mergeCell ref="A16:C16"/>
    <mergeCell ref="D21:F23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  <mergeCell ref="A20:C20"/>
  </mergeCells>
  <conditionalFormatting sqref="Y19:AD1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:AK2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19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1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20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2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I2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58">
      <colorScale>
        <cfvo type="min"/>
        <cfvo type="max"/>
        <color rgb="FFFFEF9C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20">
    <cfRule type="colorScale" priority="57">
      <colorScale>
        <cfvo type="min"/>
        <cfvo type="max"/>
        <color rgb="FF63BE7B"/>
        <color rgb="FFFFEF9C"/>
      </colorScale>
    </cfRule>
  </conditionalFormatting>
  <conditionalFormatting sqref="R4:W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2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:AR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3">
      <colorScale>
        <cfvo type="min"/>
        <cfvo type="max"/>
        <color rgb="FFFFEF9C"/>
        <color rgb="FF63BE7B"/>
      </colorScale>
    </cfRule>
  </conditionalFormatting>
  <conditionalFormatting sqref="K4:P1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zoomScale="68" zoomScaleNormal="68" workbookViewId="0">
      <selection sqref="A1:D3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99" t="str">
        <f>'Entered Daily Stats'!A1</f>
        <v>Team Name + Nickname</v>
      </c>
      <c r="B1" s="99"/>
      <c r="C1" s="99"/>
      <c r="D1" s="99"/>
      <c r="F1" s="99" t="s">
        <v>32</v>
      </c>
      <c r="G1" s="99"/>
      <c r="H1" s="99"/>
      <c r="I1" s="99"/>
      <c r="J1" s="103">
        <f ca="1">TODAY()-WEEKDAY(TODAY(),2)+1</f>
        <v>43997</v>
      </c>
      <c r="K1" s="103"/>
      <c r="L1" s="99" t="s">
        <v>30</v>
      </c>
      <c r="M1" s="99"/>
      <c r="N1" s="101">
        <f ca="1">MIN(TODAY(),TODAY()-WEEKDAY(TODAY(),2)+6)</f>
        <v>44001</v>
      </c>
      <c r="O1" s="101"/>
      <c r="P1" s="101"/>
    </row>
    <row r="2" spans="1:26" s="1" customFormat="1" ht="25.2" customHeight="1" x14ac:dyDescent="0.3">
      <c r="A2" s="99"/>
      <c r="B2" s="99"/>
      <c r="C2" s="99"/>
      <c r="D2" s="99"/>
      <c r="F2" s="100"/>
      <c r="G2" s="100"/>
      <c r="H2" s="100"/>
      <c r="I2" s="100"/>
      <c r="J2" s="104"/>
      <c r="K2" s="104"/>
      <c r="L2" s="100"/>
      <c r="M2" s="100"/>
      <c r="N2" s="102"/>
      <c r="O2" s="102"/>
      <c r="P2" s="102"/>
    </row>
    <row r="3" spans="1:26" s="1" customFormat="1" ht="45.6" customHeight="1" x14ac:dyDescent="0.3">
      <c r="A3" s="100"/>
      <c r="B3" s="100"/>
      <c r="C3" s="100"/>
      <c r="D3" s="100"/>
      <c r="F3" s="14" t="s">
        <v>8</v>
      </c>
      <c r="G3" s="13"/>
      <c r="H3" s="14" t="s">
        <v>9</v>
      </c>
      <c r="J3" s="105" t="s">
        <v>0</v>
      </c>
      <c r="K3" s="105"/>
      <c r="M3" s="90" t="s">
        <v>1</v>
      </c>
      <c r="N3" s="90"/>
      <c r="R3" s="105" t="s">
        <v>34</v>
      </c>
      <c r="S3" s="105"/>
      <c r="T3" s="105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36</v>
      </c>
      <c r="T4" s="44" t="s">
        <v>35</v>
      </c>
      <c r="V4" s="98" t="s">
        <v>3</v>
      </c>
      <c r="W4" s="98"/>
      <c r="X4" s="98"/>
      <c r="Y4" s="8"/>
      <c r="Z4" s="8"/>
    </row>
    <row r="5" spans="1:26" s="1" customFormat="1" ht="22.8" customHeight="1" x14ac:dyDescent="0.3">
      <c r="B5" s="58">
        <f ca="1">SUM('Entered Daily Stats'!AF4:AK4)</f>
        <v>5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0.18032454826540506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5.4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30.6</v>
      </c>
      <c r="K5" s="19">
        <f ca="1">IFERROR(IF(J5=M5,0,MIN(MAX((-10*M5*24)+80,30),65)),"")</f>
        <v>46.813963800873964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0.13827515082969183</v>
      </c>
      <c r="N5" s="20">
        <f ca="1">IFERROR(IF(M5=J5,0,MIN(MAX(8-(J5/10),1.5),5)/24),"")</f>
        <v>0.20583333333333331</v>
      </c>
      <c r="O5" s="18"/>
      <c r="P5" s="21">
        <f ca="1">IF(J5=M5,"",((M5*24/(N5*24))+(J5/K5))/2)</f>
        <v>0.66271661603463716</v>
      </c>
      <c r="Q5" s="18"/>
      <c r="R5" s="69">
        <f ca="1">IFERROR(SUM('Entered Daily Stats'!AM4:AR4)/B5,0)</f>
        <v>2.6</v>
      </c>
      <c r="S5" s="18"/>
      <c r="T5" s="70">
        <f ca="1">SUM('Entered Daily Stats'!AM4:AR4)</f>
        <v>13</v>
      </c>
      <c r="U5" s="18"/>
      <c r="V5" s="22"/>
      <c r="W5" s="18" t="s">
        <v>4</v>
      </c>
      <c r="X5" s="81">
        <f>'Entered Daily Stats'!F24</f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4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0.19997288086415843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6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33.25</v>
      </c>
      <c r="K6" s="19">
        <f t="shared" ref="K6:K19" ca="1" si="0">IFERROR(IF(J6=M6,0,MIN(MAX((-10*M6*24)+80,30),65)),"")</f>
        <v>46.588441742353289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0.13921482607352795</v>
      </c>
      <c r="N6" s="20">
        <f t="shared" ref="N6:N19" ca="1" si="1">IFERROR(IF(M6=J6,0,MIN(MAX(8-(J6/10),1.5),5)/24),"")</f>
        <v>0.19479166666666667</v>
      </c>
      <c r="O6" s="18"/>
      <c r="P6" s="21">
        <f ca="1">IF(J6=M6,"",((M6*24/(N6*24))+(J6/K6))/2)</f>
        <v>0.71419103522550909</v>
      </c>
      <c r="Q6" s="18"/>
      <c r="R6" s="69">
        <f ca="1">IFERROR(SUM('Entered Daily Stats'!AM5:AR5)/B6,0)</f>
        <v>2.75</v>
      </c>
      <c r="S6" s="18"/>
      <c r="T6" s="70">
        <f ca="1">SUM('Entered Daily Stats'!AM5:AR5)</f>
        <v>11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2.75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0.26906743500197239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6.7777777777777786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13</v>
      </c>
      <c r="K7" s="19">
        <f t="shared" ca="1" si="0"/>
        <v>49.309451469606046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0.12787728554330813</v>
      </c>
      <c r="N7" s="20">
        <f t="shared" ca="1" si="1"/>
        <v>0.20833333333333334</v>
      </c>
      <c r="O7" s="18"/>
      <c r="P7" s="21">
        <f t="shared" ref="P7:P17" ca="1" si="2">IF(J7=M7,"",((M7*24/(N7*24))+(J7/K7))/2)</f>
        <v>0.4387260553219724</v>
      </c>
      <c r="Q7" s="18"/>
      <c r="R7" s="69">
        <f ca="1">IFERROR(SUM('Entered Daily Stats'!AM6:AR6)/B7,0)</f>
        <v>2.1818181818181817</v>
      </c>
      <c r="S7" s="18"/>
      <c r="T7" s="70">
        <f ca="1">SUM('Entered Daily Stats'!AM6:AR6)</f>
        <v>6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3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0.17041053525161931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4.666666666666667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16.666666666666668</v>
      </c>
      <c r="K8" s="19">
        <f t="shared" ca="1" si="0"/>
        <v>65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5.6961729670748779E-2</v>
      </c>
      <c r="N8" s="20">
        <f t="shared" ca="1" si="1"/>
        <v>0.20833333333333334</v>
      </c>
      <c r="O8" s="18"/>
      <c r="P8" s="21">
        <f t="shared" ca="1" si="2"/>
        <v>0.26491327941492526</v>
      </c>
      <c r="Q8" s="18"/>
      <c r="R8" s="69">
        <f ca="1">IFERROR(SUM('Entered Daily Stats'!AM7:AR7)/B8,0)</f>
        <v>1.6666666666666667</v>
      </c>
      <c r="S8" s="18"/>
      <c r="T8" s="70">
        <f ca="1">SUM('Entered Daily Stats'!AM7:AR7)</f>
        <v>5</v>
      </c>
      <c r="U8" s="18"/>
      <c r="V8" s="27"/>
      <c r="W8" s="18" t="s">
        <v>6</v>
      </c>
      <c r="X8" s="81">
        <f>'Entered Daily Stats'!F27</f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5.5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0.23148129528055819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5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46.5</v>
      </c>
      <c r="K9" s="19">
        <f t="shared" ca="1" si="0"/>
        <v>47.214924909065573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0.1366044795455601</v>
      </c>
      <c r="N9" s="20">
        <f t="shared" ca="1" si="1"/>
        <v>0.13958333333333331</v>
      </c>
      <c r="O9" s="18"/>
      <c r="P9" s="21">
        <f t="shared" ca="1" si="2"/>
        <v>0.9817585158633042</v>
      </c>
      <c r="Q9" s="18"/>
      <c r="R9" s="69">
        <f ca="1">IFERROR(SUM('Entered Daily Stats'!AM8:AR8)/B9,0)</f>
        <v>1.6363636363636365</v>
      </c>
      <c r="S9" s="18"/>
      <c r="T9" s="70">
        <f ca="1">SUM('Entered Daily Stats'!AM8:AR8)</f>
        <v>9</v>
      </c>
      <c r="U9" s="18"/>
      <c r="V9" s="28"/>
      <c r="W9" s="18" t="s">
        <v>6</v>
      </c>
      <c r="X9" s="81">
        <f>'Entered Daily Stats'!F28</f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4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0.16831729905918436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7.5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39.5</v>
      </c>
      <c r="K10" s="19">
        <f t="shared" ca="1" si="0"/>
        <v>30.566185546608068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0.20597422688913303</v>
      </c>
      <c r="N10" s="20">
        <f t="shared" ca="1" si="1"/>
        <v>0.16874999999999998</v>
      </c>
      <c r="O10" s="18"/>
      <c r="P10" s="21">
        <f t="shared" ca="1" si="2"/>
        <v>1.2564328563180982</v>
      </c>
      <c r="Q10" s="18"/>
      <c r="R10" s="69">
        <f ca="1">IFERROR(SUM('Entered Daily Stats'!AM9:AR9)/B10,0)</f>
        <v>1</v>
      </c>
      <c r="S10" s="18"/>
      <c r="T10" s="70">
        <f ca="1">SUM('Entered Daily Stats'!AM9:AR9)</f>
        <v>4</v>
      </c>
      <c r="U10" s="18"/>
      <c r="V10" s="29"/>
      <c r="W10" s="18" t="s">
        <v>6</v>
      </c>
      <c r="X10" s="81">
        <f>'Entered Daily Stats'!F29</f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5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0.17434302674660604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6.8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27.6</v>
      </c>
      <c r="K11" s="19">
        <f t="shared" ca="1" si="0"/>
        <v>54.243076979938394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0.10732051258359003</v>
      </c>
      <c r="N11" s="20">
        <f t="shared" ca="1" si="1"/>
        <v>0.20833333333333334</v>
      </c>
      <c r="O11" s="18"/>
      <c r="P11" s="21">
        <f t="shared" ca="1" si="2"/>
        <v>0.51197957652193338</v>
      </c>
      <c r="Q11" s="18"/>
      <c r="R11" s="69">
        <f ca="1">IFERROR(SUM('Entered Daily Stats'!AM10:AR10)/B11,0)</f>
        <v>2</v>
      </c>
      <c r="S11" s="18"/>
      <c r="T11" s="70">
        <f ca="1">SUM('Entered Daily Stats'!AM10:AR10)</f>
        <v>10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5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0.20838563474378394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5.4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29</v>
      </c>
      <c r="K12" s="19">
        <f t="shared" ca="1" si="0"/>
        <v>58.829725172041407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8.8209478449827461E-2</v>
      </c>
      <c r="N12" s="20">
        <f t="shared" ca="1" si="1"/>
        <v>0.20833333333333334</v>
      </c>
      <c r="O12" s="18"/>
      <c r="P12" s="21">
        <f t="shared" ca="1" si="2"/>
        <v>0.45817678768052239</v>
      </c>
      <c r="Q12" s="18"/>
      <c r="R12" s="69">
        <f ca="1">IFERROR(SUM('Entered Daily Stats'!AM11:AR11)/B12,0)</f>
        <v>2.2000000000000002</v>
      </c>
      <c r="S12" s="18"/>
      <c r="T12" s="70">
        <f ca="1">SUM('Entered Daily Stats'!AM11:AR11)</f>
        <v>11</v>
      </c>
      <c r="U12" s="18"/>
      <c r="V12" s="98"/>
      <c r="W12" s="98"/>
      <c r="X12" s="98"/>
      <c r="Y12" s="8"/>
      <c r="Z12" s="8"/>
    </row>
    <row r="13" spans="1:26" s="1" customFormat="1" ht="21.6" customHeight="1" x14ac:dyDescent="0.3">
      <c r="B13" s="58">
        <f ca="1">SUM('Entered Daily Stats'!AF12:AK12)</f>
        <v>4.25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0.18996292356760586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6.4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32.4</v>
      </c>
      <c r="K13" s="19">
        <f t="shared" ca="1" si="0"/>
        <v>47.71084078302696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0.13453816340405433</v>
      </c>
      <c r="N13" s="20">
        <f t="shared" ca="1" si="1"/>
        <v>0.19833333333333333</v>
      </c>
      <c r="O13" s="18"/>
      <c r="P13" s="21">
        <f t="shared" ca="1" si="2"/>
        <v>0.67871731349554687</v>
      </c>
      <c r="Q13" s="18"/>
      <c r="R13" s="69">
        <f ca="1">IFERROR(SUM('Entered Daily Stats'!AM12:AR12)/B13,0)</f>
        <v>2.5882352941176472</v>
      </c>
      <c r="S13" s="18"/>
      <c r="T13" s="70">
        <f ca="1">SUM('Entered Daily Stats'!AM12:AR12)</f>
        <v>11</v>
      </c>
      <c r="U13" s="18"/>
      <c r="V13" s="106"/>
      <c r="W13" s="106"/>
      <c r="X13" s="106"/>
      <c r="Y13" s="8"/>
      <c r="Z13" s="8"/>
    </row>
    <row r="14" spans="1:26" s="1" customFormat="1" ht="21.6" customHeight="1" x14ac:dyDescent="0.3">
      <c r="B14" s="58">
        <f ca="1">SUM('Entered Daily Stats'!AF13:AK13)</f>
        <v>5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0.16979938993101756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7.4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32.4</v>
      </c>
      <c r="K14" s="19">
        <f t="shared" ca="1" si="0"/>
        <v>42.194785057366325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0.15752172892764033</v>
      </c>
      <c r="N14" s="20">
        <f t="shared" ca="1" si="1"/>
        <v>0.19833333333333333</v>
      </c>
      <c r="O14" s="18"/>
      <c r="P14" s="21">
        <f t="shared" ca="1" si="2"/>
        <v>0.78104730357619778</v>
      </c>
      <c r="Q14" s="18"/>
      <c r="R14" s="69">
        <f ca="1">IFERROR(SUM('Entered Daily Stats'!AM13:AR13)/B14,0)</f>
        <v>2.6</v>
      </c>
      <c r="S14" s="18"/>
      <c r="T14" s="70">
        <f ca="1">SUM('Entered Daily Stats'!AM13:AR13)</f>
        <v>13</v>
      </c>
      <c r="U14" s="18"/>
      <c r="V14" s="106"/>
      <c r="W14" s="106"/>
      <c r="X14" s="106"/>
      <c r="Y14" s="8"/>
      <c r="Z14" s="8"/>
    </row>
    <row r="15" spans="1:26" s="1" customFormat="1" ht="21.6" customHeight="1" x14ac:dyDescent="0.3">
      <c r="B15" s="58">
        <f ca="1">SUM('Entered Daily Stats'!AF14:AK14)</f>
        <v>1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0.12552715192949404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5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13</v>
      </c>
      <c r="K15" s="19">
        <f t="shared" ca="1" si="0"/>
        <v>45.474901650074912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0.14385457645802119</v>
      </c>
      <c r="N15" s="20">
        <f t="shared" ca="1" si="1"/>
        <v>0.20833333333333334</v>
      </c>
      <c r="O15" s="18"/>
      <c r="P15" s="21">
        <f ca="1">IF(J15=M15,"",((M15*24/(N15*24))+(J15/K15))/2)</f>
        <v>0.48818697157497859</v>
      </c>
      <c r="Q15" s="18"/>
      <c r="R15" s="69">
        <f ca="1">IFERROR(SUM('Entered Daily Stats'!AM14:AR14)/B15,0)</f>
        <v>3</v>
      </c>
      <c r="S15" s="18"/>
      <c r="T15" s="70">
        <f ca="1">SUM('Entered Daily Stats'!AM14:AR14)</f>
        <v>3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4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0.16831813246350444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4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45.75</v>
      </c>
      <c r="K16" s="19">
        <f t="shared" ca="1" si="0"/>
        <v>53.668709422296075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0.10971371074043301</v>
      </c>
      <c r="N16" s="20">
        <f t="shared" ca="1" si="1"/>
        <v>0.14270833333333333</v>
      </c>
      <c r="O16" s="18"/>
      <c r="P16" s="21">
        <f t="shared" ca="1" si="2"/>
        <v>0.8106244148503805</v>
      </c>
      <c r="Q16" s="18"/>
      <c r="R16" s="69">
        <f ca="1">IFERROR(SUM('Entered Daily Stats'!AM15:AR15)/B16,0)</f>
        <v>0.75</v>
      </c>
      <c r="S16" s="18"/>
      <c r="T16" s="70">
        <f ca="1">SUM('Entered Daily Stats'!AM15:AR15)</f>
        <v>3</v>
      </c>
      <c r="U16" s="18"/>
      <c r="V16" s="98"/>
      <c r="W16" s="98"/>
      <c r="X16" s="98"/>
      <c r="Y16" s="98"/>
    </row>
    <row r="17" spans="1:25" s="1" customFormat="1" ht="21.6" customHeight="1" x14ac:dyDescent="0.3">
      <c r="B17" s="58">
        <f ca="1">SUM('Entered Daily Stats'!AF16:AK16)</f>
        <v>5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0.19054391005978938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5.6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32.6</v>
      </c>
      <c r="K17" s="19">
        <f t="shared" ca="1" si="0"/>
        <v>39.224652048175869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0.16989728313260052</v>
      </c>
      <c r="N17" s="20">
        <f t="shared" ca="1" si="1"/>
        <v>0.19750000000000001</v>
      </c>
      <c r="O17" s="18"/>
      <c r="P17" s="21">
        <f t="shared" ca="1" si="2"/>
        <v>0.84567469694687591</v>
      </c>
      <c r="Q17" s="31"/>
      <c r="R17" s="69">
        <f ca="1">IFERROR(SUM('Entered Daily Stats'!AM16:AR16)/B17,0)</f>
        <v>2.4</v>
      </c>
      <c r="S17" s="31"/>
      <c r="T17" s="70">
        <f ca="1">SUM('Entered Daily Stats'!AM16:AR16)</f>
        <v>12</v>
      </c>
      <c r="U17" s="31"/>
      <c r="V17" s="98"/>
      <c r="W17" s="98"/>
      <c r="X17" s="98"/>
      <c r="Y17" s="98"/>
    </row>
    <row r="18" spans="1:25" s="1" customFormat="1" ht="21.6" customHeight="1" x14ac:dyDescent="0.3">
      <c r="B18" s="58">
        <f ca="1">SUM('Entered Daily Stats'!AF17:AK17)</f>
        <v>5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0.16008512485427537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5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27</v>
      </c>
      <c r="K18" s="19">
        <f t="shared" ca="1" si="0"/>
        <v>44.037371626526522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0.14984428488947282</v>
      </c>
      <c r="N18" s="20">
        <f t="shared" ca="1" si="1"/>
        <v>0.20833333333333334</v>
      </c>
      <c r="O18" s="18"/>
      <c r="P18" s="21">
        <f ca="1">IF(J18=M18,"",((M18*24/(N18*24))+(J18/K18))/2)</f>
        <v>0.66618408910266658</v>
      </c>
      <c r="Q18" s="18"/>
      <c r="R18" s="69">
        <f ca="1">IFERROR(SUM('Entered Daily Stats'!AM17:AR17)/B18,0)</f>
        <v>1.6</v>
      </c>
      <c r="S18" s="18"/>
      <c r="T18" s="70">
        <f ca="1">SUM('Entered Daily Stats'!AM17:AR17)</f>
        <v>8</v>
      </c>
      <c r="U18" s="18"/>
      <c r="V18" s="98"/>
      <c r="W18" s="98"/>
      <c r="X18" s="98"/>
      <c r="Y18" s="98"/>
    </row>
    <row r="19" spans="1:25" s="1" customFormat="1" ht="21.6" customHeight="1" x14ac:dyDescent="0.3">
      <c r="B19" s="58">
        <f ca="1">SUM('Entered Daily Stats'!AF18:AK18)</f>
        <v>4.75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0.18902183055780286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6.8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36.4</v>
      </c>
      <c r="K19" s="19">
        <f t="shared" ca="1" si="0"/>
        <v>39.484301722792893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0.16881540948836293</v>
      </c>
      <c r="N19" s="20">
        <f t="shared" ca="1" si="1"/>
        <v>0.18166666666666667</v>
      </c>
      <c r="O19" s="18"/>
      <c r="P19" s="21">
        <f ca="1">IF(J19=M19,"",((M19*24/(N19*24))+(J19/K19))/2)</f>
        <v>0.92557225109600605</v>
      </c>
      <c r="Q19" s="18"/>
      <c r="R19" s="69">
        <f ca="1">IFERROR(SUM('Entered Daily Stats'!AM18:AR18)/B19,0)</f>
        <v>2.3157894736842106</v>
      </c>
      <c r="S19" s="18"/>
      <c r="T19" s="70">
        <f ca="1">SUM('Entered Daily Stats'!AM18:AR18)</f>
        <v>11</v>
      </c>
      <c r="U19" s="18"/>
      <c r="V19" s="98"/>
      <c r="W19" s="98"/>
      <c r="X19" s="98"/>
      <c r="Y19" s="98"/>
    </row>
    <row r="20" spans="1:25" s="1" customFormat="1" ht="21.6" customHeight="1" x14ac:dyDescent="0.3">
      <c r="H20" s="33"/>
      <c r="P20" s="11"/>
    </row>
    <row r="21" spans="1:25" s="1" customFormat="1" ht="21.6" customHeight="1" x14ac:dyDescent="0.5">
      <c r="A21" s="46"/>
      <c r="B21" s="77"/>
      <c r="D21" s="42" t="s">
        <v>7</v>
      </c>
      <c r="E21" s="34"/>
      <c r="F21" s="35">
        <f ca="1">IFERROR(AVERAGEIF(F5:F19,"&gt;0"),"")</f>
        <v>0.18637074123845179</v>
      </c>
      <c r="G21" s="36"/>
      <c r="H21" s="35">
        <f ca="1">IFERROR(AVERAGEIF(H5:H19,"&gt;0"),"")</f>
        <v>5.8496296296296286</v>
      </c>
      <c r="I21" s="38"/>
      <c r="J21" s="39">
        <f ca="1">IFERROR(AVERAGEIF(J5:J19,"&gt;0"),"")</f>
        <v>30.377777777777776</v>
      </c>
      <c r="K21" s="39">
        <f ca="1">IFERROR(AVERAGEIF(K5:K19,"&gt;0"),"")</f>
        <v>47.357422128716415</v>
      </c>
      <c r="L21" s="38"/>
      <c r="M21" s="40">
        <f ca="1">IFERROR(AVERAGEIF(M5:M19,"&gt;0"),"")</f>
        <v>0.13564152310839814</v>
      </c>
      <c r="N21" s="35">
        <f ca="1">IFERROR(AVERAGEIF(N5:N19,"&gt;0"),"")</f>
        <v>0.19183333333333333</v>
      </c>
      <c r="O21" s="38"/>
      <c r="P21" s="41">
        <f ca="1">IFERROR(AVERAGEIF(P5:P19,"&gt;0"),"")</f>
        <v>0.69899345086823694</v>
      </c>
      <c r="R21" s="37">
        <f ca="1">IFERROR(AVERAGEIF(R5:R19,"&gt;0"),0)</f>
        <v>2.0859248835100233</v>
      </c>
      <c r="T21" s="71">
        <f ca="1">SUM(T5:T19)</f>
        <v>130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98"/>
      <c r="H24" s="98"/>
      <c r="I24" s="11"/>
      <c r="J24" s="98"/>
      <c r="K24" s="98"/>
      <c r="L24" s="11"/>
      <c r="M24" s="12"/>
    </row>
    <row r="25" spans="1:25" x14ac:dyDescent="0.3">
      <c r="A25" s="97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97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V16:Y19"/>
    <mergeCell ref="R3:T3"/>
    <mergeCell ref="V4:X4"/>
    <mergeCell ref="J3:K3"/>
    <mergeCell ref="M3:N3"/>
    <mergeCell ref="V13:X14"/>
    <mergeCell ref="V12:X12"/>
    <mergeCell ref="A25:A26"/>
    <mergeCell ref="G24:H24"/>
    <mergeCell ref="J24:K24"/>
    <mergeCell ref="A1:D3"/>
    <mergeCell ref="N1:P2"/>
    <mergeCell ref="F1:I2"/>
    <mergeCell ref="J1:K2"/>
    <mergeCell ref="L1:M2"/>
  </mergeCells>
  <phoneticPr fontId="2" type="noConversion"/>
  <conditionalFormatting sqref="Q17 S17 U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135" priority="98">
      <formula>(N5=5)</formula>
    </cfRule>
    <cfRule type="expression" dxfId="134" priority="99">
      <formula>(N5=1.5)</formula>
    </cfRule>
  </conditionalFormatting>
  <conditionalFormatting sqref="K5:L19">
    <cfRule type="expression" dxfId="133" priority="96">
      <formula>(K5=65)</formula>
    </cfRule>
    <cfRule type="expression" dxfId="132" priority="97">
      <formula>(K5=30)</formula>
    </cfRule>
  </conditionalFormatting>
  <conditionalFormatting sqref="P5:P2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131" priority="53">
      <formula>(N21=0)</formula>
    </cfRule>
    <cfRule type="expression" dxfId="130" priority="54" stopIfTrue="1">
      <formula>(N21=1.5)</formula>
    </cfRule>
  </conditionalFormatting>
  <conditionalFormatting sqref="J5:J21 M5:M21">
    <cfRule type="expression" dxfId="129" priority="52">
      <formula>(J5)&gt;(K5*$X$5)</formula>
    </cfRule>
    <cfRule type="expression" dxfId="128" priority="267">
      <formula>(J5)&gt;=K5</formula>
    </cfRule>
    <cfRule type="expression" dxfId="127" priority="268">
      <formula>(J5)&lt;(K5*$X$10)</formula>
    </cfRule>
    <cfRule type="expression" dxfId="126" priority="269">
      <formula>(J5)&lt;(K5*$X$9)</formula>
    </cfRule>
    <cfRule type="expression" dxfId="125" priority="270">
      <formula>(J5)&lt;(K5*$X$8)</formula>
    </cfRule>
    <cfRule type="expression" dxfId="124" priority="271">
      <formula>(J5)&lt;K5</formula>
    </cfRule>
  </conditionalFormatting>
  <conditionalFormatting sqref="J5:K21 M5:N21">
    <cfRule type="cellIs" dxfId="123" priority="32" stopIfTrue="1" operator="equal">
      <formula>0</formula>
    </cfRule>
    <cfRule type="cellIs" dxfId="122" priority="2" stopIfTrue="1" operator="equal">
      <formula>""</formula>
    </cfRule>
  </conditionalFormatting>
  <conditionalFormatting sqref="D5:D19">
    <cfRule type="expression" dxfId="121" priority="25">
      <formula>B5&gt;0</formula>
    </cfRule>
  </conditionalFormatting>
  <conditionalFormatting sqref="B5:B19">
    <cfRule type="colorScale" priority="17">
      <colorScale>
        <cfvo type="min"/>
        <cfvo type="max"/>
        <color rgb="FFFFEF9C"/>
        <color rgb="FF63BE7B"/>
      </colorScale>
    </cfRule>
    <cfRule type="cellIs" dxfId="120" priority="1" stopIfTrue="1" operator="equal">
      <formula>0</formula>
    </cfRule>
  </conditionalFormatting>
  <conditionalFormatting sqref="R5:R21">
    <cfRule type="cellIs" dxfId="119" priority="9" stopIfTrue="1" operator="equal">
      <formula>0</formula>
    </cfRule>
    <cfRule type="colorScale" priority="11">
      <colorScale>
        <cfvo type="min"/>
        <cfvo type="max"/>
        <color rgb="FFFFEF9C"/>
        <color rgb="FF63BE7B"/>
      </colorScale>
    </cfRule>
  </conditionalFormatting>
  <conditionalFormatting sqref="T5:T21">
    <cfRule type="cellIs" dxfId="118" priority="8" stopIfTrue="1" operator="equal">
      <formula>0</formula>
    </cfRule>
  </conditionalFormatting>
  <conditionalFormatting sqref="H5:H20">
    <cfRule type="cellIs" dxfId="117" priority="15" stopIfTrue="1" operator="equal">
      <formula>0</formula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F5:F21">
    <cfRule type="cellIs" dxfId="116" priority="12" stopIfTrue="1" operator="equal">
      <formula>0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1">
    <cfRule type="cellIs" dxfId="115" priority="3" stopIfTrue="1" operator="equal">
      <formula>0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zoomScale="73" zoomScaleNormal="73" workbookViewId="0">
      <selection activeCell="G5" sqref="G5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3.7773437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43997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48" t="s">
        <v>8</v>
      </c>
      <c r="H3" s="42"/>
      <c r="I3" s="48" t="s">
        <v>9</v>
      </c>
      <c r="K3" s="105" t="s">
        <v>0</v>
      </c>
      <c r="L3" s="105"/>
      <c r="N3" s="105" t="s">
        <v>1</v>
      </c>
      <c r="O3" s="105"/>
    </row>
    <row r="4" spans="1:25" s="1" customFormat="1" ht="64.8" customHeight="1" x14ac:dyDescent="0.3">
      <c r="C4" s="45" t="s">
        <v>38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37</v>
      </c>
      <c r="U4" s="86" t="s">
        <v>3</v>
      </c>
      <c r="V4" s="86"/>
      <c r="W4" s="86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0.17321402818631432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7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22</v>
      </c>
      <c r="L5" s="19">
        <f ca="1">IF(K5=N5,0,MIN(MAX((-10*N5*24)+80,30),65))</f>
        <v>65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4.1752684701706268E-2</v>
      </c>
      <c r="O5" s="20">
        <f ca="1">IF(N5=K5,0,MIN(MAX(8-(K5/10),1.5),5)/24)</f>
        <v>0.20833333333333334</v>
      </c>
      <c r="P5" s="18"/>
      <c r="Q5" s="21">
        <f ca="1">IF(K5=N5,"",((N5*24/(O5*24))+(K5/L5))/2)</f>
        <v>0.2694372125148643</v>
      </c>
      <c r="R5" s="18"/>
      <c r="S5" s="68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0.2750562815873776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5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5</v>
      </c>
      <c r="L6" s="19">
        <f t="shared" ref="L6:L19" ca="1" si="0">IF(K6=N6,0,MIN(MAX((-10*N6*24)+80,30),65))</f>
        <v>30.910564359176135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0.20453931517009943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0.57177285383553811</v>
      </c>
      <c r="R6" s="18"/>
      <c r="S6" s="68" cm="1">
        <f t="array" aca="1" ref="S6" ca="1">INDIRECT(ADDRESS(ROW()-1,_xlfn.SHEET()-3+39,4,1,"Entered Daily Stats"))</f>
        <v>4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8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9.5538264438746578E-2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9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17</v>
      </c>
      <c r="L8" s="19">
        <f t="shared" ca="1" si="0"/>
        <v>62.001045184056636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7.4995645066430694E-2</v>
      </c>
      <c r="O8" s="20">
        <f t="shared" ca="1" si="1"/>
        <v>0.20833333333333334</v>
      </c>
      <c r="P8" s="18"/>
      <c r="Q8" s="21">
        <f t="shared" ca="1" si="2"/>
        <v>0.31708401124093261</v>
      </c>
      <c r="R8" s="18"/>
      <c r="S8" s="68" cm="1">
        <f t="array" aca="1" ref="S8" ca="1">INDIRECT(ADDRESS(ROW()-1,_xlfn.SHEET()-3+39,4,1,"Entered Daily Stats"))</f>
        <v>1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0.28621498831436126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9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41</v>
      </c>
      <c r="L9" s="19">
        <f t="shared" ca="1" si="0"/>
        <v>53.986487956563899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0.10838963351431709</v>
      </c>
      <c r="O9" s="20">
        <f t="shared" ca="1" si="1"/>
        <v>0.16250000000000001</v>
      </c>
      <c r="P9" s="18"/>
      <c r="Q9" s="21">
        <f t="shared" ca="1" si="2"/>
        <v>0.71323121013913127</v>
      </c>
      <c r="R9" s="18"/>
      <c r="S9" s="68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8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0.15314685676201398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10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23</v>
      </c>
      <c r="L11" s="19">
        <f t="shared" ca="1" si="0"/>
        <v>65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5.9328584720706637E-2</v>
      </c>
      <c r="O11" s="20">
        <f t="shared" ca="1" si="1"/>
        <v>0.20833333333333334</v>
      </c>
      <c r="P11" s="18"/>
      <c r="Q11" s="21">
        <f t="shared" ca="1" si="2"/>
        <v>0.3193116802527729</v>
      </c>
      <c r="R11" s="18"/>
      <c r="S11" s="68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0.24113083444348832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4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14</v>
      </c>
      <c r="L12" s="19">
        <f t="shared" ca="1" si="0"/>
        <v>53.859809503452631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0.1089174604022807</v>
      </c>
      <c r="O12" s="20">
        <f t="shared" ca="1" si="1"/>
        <v>0.20833333333333334</v>
      </c>
      <c r="P12" s="18"/>
      <c r="Q12" s="21">
        <f t="shared" ca="1" si="2"/>
        <v>0.39136894466603694</v>
      </c>
      <c r="R12" s="18"/>
      <c r="S12" s="68" cm="1">
        <f t="array" aca="1" ref="S12" ca="1">INDIRECT(ADDRESS(ROW()-1,_xlfn.SHEET()-3+39,4,1,"Entered Daily Stats"))</f>
        <v>0</v>
      </c>
      <c r="T12" s="18"/>
      <c r="U12" s="105" t="s">
        <v>10</v>
      </c>
      <c r="V12" s="105"/>
      <c r="W12" s="105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0.16328186537849307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7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22</v>
      </c>
      <c r="L13" s="19">
        <f t="shared" ca="1" si="0"/>
        <v>37.770197337387359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0.17595751109421937</v>
      </c>
      <c r="O13" s="20">
        <f t="shared" ca="1" si="1"/>
        <v>0.20833333333333334</v>
      </c>
      <c r="P13" s="18"/>
      <c r="Q13" s="21">
        <f t="shared" ca="1" si="2"/>
        <v>0.71353293603740187</v>
      </c>
      <c r="R13" s="18"/>
      <c r="S13" s="68" cm="1">
        <f t="array" aca="1" ref="S13" ca="1">INDIRECT(ADDRESS(ROW()-1,_xlfn.SHEET()-3+39,4,1,"Entered Daily Stats"))</f>
        <v>3</v>
      </c>
      <c r="T13" s="18"/>
      <c r="U13" s="111">
        <f ca="1">IF(SUM(S5:S19)=0,"",SUM(S5:S19))</f>
        <v>18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0.18692151170942084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10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19</v>
      </c>
      <c r="L14" s="19">
        <f t="shared" ca="1" si="0"/>
        <v>34.116083207920838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0.19118298663366318</v>
      </c>
      <c r="O14" s="20">
        <f t="shared" ca="1" si="1"/>
        <v>0.20833333333333334</v>
      </c>
      <c r="P14" s="18"/>
      <c r="Q14" s="21">
        <f t="shared" ca="1" si="2"/>
        <v>0.73730020760410309</v>
      </c>
      <c r="R14" s="18"/>
      <c r="S14" s="68" cm="1">
        <f t="array" aca="1" ref="S14" ca="1">INDIRECT(ADDRESS(ROW()-1,_xlfn.SHEET()-3+39,4,1,"Entered Daily Stats"))</f>
        <v>4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0</v>
      </c>
      <c r="D16" s="18"/>
      <c r="E16" s="15" t="str">
        <f>'Entered Daily Stats'!A15</f>
        <v>EC  12</v>
      </c>
      <c r="F16" s="18"/>
      <c r="G16" s="20" t="str" cm="1">
        <f t="array" aca="1" ref="G16" ca="1">IFERROR(INDIRECT(ADDRESS(ROW()-1,_xlfn.SHEET()-3+4,4,1,"Entered Daily Stats"))/INDIRECT(ADDRESS(ROW()-1,_xlfn.SHEET()-3+32,4,1,"Entered Daily Stats")),"")</f>
        <v/>
      </c>
      <c r="H16" s="49"/>
      <c r="I16" s="15" t="str" cm="1">
        <f t="array" aca="1" ref="I16" ca="1">IFERROR(INDIRECT(ADDRESS(ROW()-1,_xlfn.SHEET()-3+11,4,1,"Entered Daily Stats"))/INDIRECT(ADDRESS(ROW()-1,_xlfn.SHEET()-3+32,4,1,"Entered Daily Stats")),"")</f>
        <v/>
      </c>
      <c r="J16" s="18"/>
      <c r="K16" s="15" t="str" cm="1">
        <f t="array" aca="1" ref="K16" ca="1">IFERROR(INDIRECT(ADDRESS(ROW()-1,_xlfn.SHEET()-3+18,4,1,"Entered Daily Stats"))/INDIRECT(ADDRESS(ROW()-1,_xlfn.SHEET()-3+32,4,1,"Entered Daily Stats")),"")</f>
        <v/>
      </c>
      <c r="L16" s="19">
        <f t="shared" ca="1" si="0"/>
        <v>0</v>
      </c>
      <c r="M16" s="18"/>
      <c r="N16" s="17" t="str" cm="1">
        <f t="array" aca="1" ref="N16" ca="1">IFERROR(INDIRECT(ADDRESS(ROW()-1,_xlfn.SHEET()-3+25,4,1,"Entered Daily Stats"))/INDIRECT(ADDRESS(ROW()-1,_xlfn.SHEET()-3+32,4,1,"Entered Daily Stats")),"")</f>
        <v/>
      </c>
      <c r="O16" s="20">
        <f t="shared" ca="1" si="1"/>
        <v>0</v>
      </c>
      <c r="P16" s="18"/>
      <c r="Q16" s="21" t="str">
        <f t="shared" ca="1" si="2"/>
        <v/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0.18985636667688446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7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54</v>
      </c>
      <c r="L17" s="19">
        <f t="shared" ca="1" si="0"/>
        <v>32.818953114652999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0.19658769535561249</v>
      </c>
      <c r="O17" s="20">
        <f t="shared" ca="1" si="1"/>
        <v>0.10833333333333332</v>
      </c>
      <c r="P17" s="18"/>
      <c r="Q17" s="21">
        <f ca="1">IF(K17=N17,"",((N17*24/(O17*24))+(K17/L17))/2)</f>
        <v>1.7300231710833289</v>
      </c>
      <c r="R17" s="31"/>
      <c r="S17" s="68" cm="1">
        <f t="array" aca="1" ref="S17" ca="1">INDIRECT(ADDRESS(ROW()-1,_xlfn.SHEET()-3+39,4,1,"Entered Daily Stats"))</f>
        <v>4</v>
      </c>
      <c r="T17" s="31"/>
      <c r="U17" s="4"/>
      <c r="W17" s="47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8.3324803083760626E-2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19</v>
      </c>
      <c r="L18" s="19">
        <f t="shared" ca="1" si="0"/>
        <v>53.971208771763202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0.10845329678432</v>
      </c>
      <c r="O18" s="20">
        <f t="shared" ca="1" si="1"/>
        <v>0.20833333333333334</v>
      </c>
      <c r="P18" s="18"/>
      <c r="Q18" s="21">
        <f ca="1">IF(K18=N18,"",((N18*24/(O18*24))+(K18/L18))/2)</f>
        <v>0.43630768682872267</v>
      </c>
      <c r="R18" s="18"/>
      <c r="S18" s="68" cm="1">
        <f t="array" aca="1" ref="S18" ca="1">INDIRECT(ADDRESS(ROW()-1,_xlfn.SHEET()-3+39,4,1,"Entered Daily Stats"))</f>
        <v>1</v>
      </c>
      <c r="T18" s="18"/>
      <c r="U18" s="18"/>
      <c r="V18" s="31"/>
      <c r="W18" s="47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0</v>
      </c>
      <c r="D19" s="18"/>
      <c r="E19" s="15" t="str">
        <f>'Entered Daily Stats'!A18</f>
        <v>EC  15</v>
      </c>
      <c r="F19" s="18"/>
      <c r="G19" s="20" t="str" cm="1">
        <f t="array" aca="1" ref="G19" ca="1">IFERROR(INDIRECT(ADDRESS(ROW()-1,_xlfn.SHEET()-3+4,4,1,"Entered Daily Stats"))/INDIRECT(ADDRESS(ROW()-1,_xlfn.SHEET()-3+32,4,1,"Entered Daily Stats")),"")</f>
        <v/>
      </c>
      <c r="H19" s="49"/>
      <c r="I19" s="15" t="str" cm="1">
        <f t="array" aca="1" ref="I19" ca="1">IFERROR(INDIRECT(ADDRESS(ROW()-1,_xlfn.SHEET()-3+11,4,1,"Entered Daily Stats"))/INDIRECT(ADDRESS(ROW()-1,_xlfn.SHEET()-3+32,4,1,"Entered Daily Stats")),"")</f>
        <v/>
      </c>
      <c r="J19" s="18"/>
      <c r="K19" s="15" t="str" cm="1">
        <f t="array" aca="1" ref="K19" ca="1">IFERROR(INDIRECT(ADDRESS(ROW()-1,_xlfn.SHEET()-3+18,4,1,"Entered Daily Stats"))/INDIRECT(ADDRESS(ROW()-1,_xlfn.SHEET()-3+32,4,1,"Entered Daily Stats")),"")</f>
        <v/>
      </c>
      <c r="L19" s="19">
        <f t="shared" ca="1" si="0"/>
        <v>0</v>
      </c>
      <c r="M19" s="18"/>
      <c r="N19" s="17" t="str" cm="1">
        <f t="array" aca="1" ref="N19" ca="1">IFERROR(INDIRECT(ADDRESS(ROW()-1,_xlfn.SHEET()-3+25,4,1,"Entered Daily Stats"))/INDIRECT(ADDRESS(ROW()-1,_xlfn.SHEET()-3+32,4,1,"Entered Daily Stats")),"")</f>
        <v/>
      </c>
      <c r="O19" s="20">
        <f t="shared" ca="1" si="1"/>
        <v>0</v>
      </c>
      <c r="P19" s="18"/>
      <c r="Q19" s="21" t="str">
        <f ca="1">IF(K19=N19,"",((N19*24/(O19*24))+(K19/L19))/2)</f>
        <v/>
      </c>
      <c r="R19" s="18"/>
      <c r="S19" s="68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10</v>
      </c>
      <c r="D21" s="18"/>
      <c r="E21" s="66" t="s">
        <v>7</v>
      </c>
      <c r="F21" s="73"/>
      <c r="G21" s="20">
        <f ca="1">IFERROR(AVERAGEIF(G5:G19,"&gt;0"),"")</f>
        <v>0.18476858005808611</v>
      </c>
      <c r="H21" s="74"/>
      <c r="I21" s="43">
        <f ca="1">IFERROR(AVERAGEIF(I5:I19,"&gt;0"),"")</f>
        <v>6.9</v>
      </c>
      <c r="J21" s="18"/>
      <c r="K21" s="19">
        <f ca="1">IFERROR(AVERAGEIF(K5:K19,"&gt;0"),0)</f>
        <v>23.6</v>
      </c>
      <c r="L21" s="19">
        <f ca="1">IFERROR(AVERAGEIF(L5:L19,"&gt;0"),"")</f>
        <v>48.943434943497373</v>
      </c>
      <c r="M21" s="18"/>
      <c r="N21" s="20">
        <f ca="1">IFERROR(AVERAGEIF(N5:N19,"&gt;0"),0)</f>
        <v>0.12701048134433557</v>
      </c>
      <c r="O21" s="20">
        <f ca="1">IFERROR(AVERAGEIF(O5:O19,"&gt;0"),"")</f>
        <v>0.19374999999999998</v>
      </c>
      <c r="P21" s="18"/>
      <c r="Q21" s="75">
        <f ca="1">IFERROR(AVERAGEIF(Q5:Q19,"&gt;0"),"")</f>
        <v>0.61993699142028336</v>
      </c>
      <c r="R21" s="50"/>
      <c r="S21" s="76">
        <f ca="1">IFERROR(AVERAGEIF(S5:S19,"&gt;0"),0)</f>
        <v>2.5714285714285716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6"/>
      <c r="I24" s="86"/>
      <c r="J24" s="1"/>
      <c r="K24" s="86"/>
      <c r="L24" s="86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114" priority="62">
      <formula>(O5=5)</formula>
    </cfRule>
    <cfRule type="expression" dxfId="113" priority="63">
      <formula>(O5=1.5)</formula>
    </cfRule>
  </conditionalFormatting>
  <conditionalFormatting sqref="L5:M19">
    <cfRule type="expression" dxfId="112" priority="60">
      <formula>(L5=65)</formula>
    </cfRule>
    <cfRule type="expression" dxfId="111" priority="61">
      <formula>(L5=30)</formula>
    </cfRule>
  </conditionalFormatting>
  <conditionalFormatting sqref="V1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10" priority="39" stopIfTrue="1" operator="equal">
      <formula>""</formula>
    </cfRule>
    <cfRule type="expression" dxfId="109" priority="53">
      <formula>(K5)&gt;(L5*$W$5)</formula>
    </cfRule>
    <cfRule type="expression" dxfId="108" priority="66">
      <formula>(K5)&gt;=L5</formula>
    </cfRule>
    <cfRule type="expression" dxfId="107" priority="67">
      <formula>(K5)&lt;(L5*$W$10)</formula>
    </cfRule>
    <cfRule type="expression" dxfId="106" priority="68">
      <formula>(K5)&lt;(L5*$W$9)</formula>
    </cfRule>
    <cfRule type="expression" dxfId="105" priority="69">
      <formula>(K5)&lt;(L5*$W$8)</formula>
    </cfRule>
    <cfRule type="expression" dxfId="104" priority="70">
      <formula>(K5)&lt;L5</formula>
    </cfRule>
    <cfRule type="cellIs" dxfId="103" priority="1" stopIfTrue="1" operator="equal">
      <formula>0</formula>
    </cfRule>
  </conditionalFormatting>
  <conditionalFormatting sqref="L5:L21 O5:O21">
    <cfRule type="cellIs" dxfId="102" priority="38" stopIfTrue="1" operator="equal">
      <formula>0</formula>
    </cfRule>
  </conditionalFormatting>
  <conditionalFormatting sqref="S5:S21">
    <cfRule type="cellIs" dxfId="101" priority="3" stopIfTrue="1" operator="equal">
      <formula>0</formula>
    </cfRule>
    <cfRule type="colorScale" priority="30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00" priority="26" stopIfTrue="1" operator="equal">
      <formula>0</formula>
    </cfRule>
  </conditionalFormatting>
  <conditionalFormatting sqref="G5:G2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99" priority="2" stopIfTrue="1" operator="equal">
      <formula>0</formula>
    </cfRule>
  </conditionalFormatting>
  <conditionalFormatting sqref="Q5:Q21">
    <cfRule type="cellIs" dxfId="98" priority="21" stopIfTrue="1" operator="equal">
      <formula>0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97" priority="7" stopIfTrue="1" operator="equal">
      <formula>0</formula>
    </cfRule>
  </conditionalFormatting>
  <conditionalFormatting sqref="C5:C19"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96" priority="5">
      <formula>C5=1</formula>
    </cfRule>
    <cfRule type="expression" dxfId="95" priority="6">
      <formula>C5&gt;0</formula>
    </cfRule>
  </conditionalFormatting>
  <conditionalFormatting sqref="I5:I21">
    <cfRule type="colorScale" priority="2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5291-E09B-47C0-9555-DDB13C6837E2}"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43998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105" t="s">
        <v>0</v>
      </c>
      <c r="L3" s="105"/>
      <c r="N3" s="105" t="s">
        <v>1</v>
      </c>
      <c r="O3" s="105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6" t="s">
        <v>3</v>
      </c>
      <c r="V4" s="86"/>
      <c r="W4" s="86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0.11655505873282473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10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10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0.23493758879108945</v>
      </c>
      <c r="O5" s="20">
        <f ca="1">IF(N5=K5,0,MIN(MAX(8-(K5/10),1.5),5)/24)</f>
        <v>0.20833333333333334</v>
      </c>
      <c r="P5" s="18"/>
      <c r="Q5" s="21">
        <f ca="1">IF(K5=N5,"",((N5*24/(O5*24))+(K5/L5))/2)</f>
        <v>0.73051687976528135</v>
      </c>
      <c r="R5" s="18"/>
      <c r="S5" s="68" cm="1">
        <f t="array" aca="1" ref="S5" ca="1">INDIRECT(ADDRESS(ROW()-1,_xlfn.SHEET()-3+39,4,1,"Entered Daily Stats"))</f>
        <v>2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0.15297399456037744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10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27</v>
      </c>
      <c r="L6" s="19">
        <f t="shared" ref="L6:L19" ca="1" si="0">IF(K6=N6,0,MIN(MAX((-10*N6*24)+80,30),65))</f>
        <v>62.672992107380566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7.2195866219247659E-2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0.38867386843842666</v>
      </c>
      <c r="R6" s="18"/>
      <c r="S6" s="68" cm="1">
        <f t="array" aca="1" ref="S6" ca="1">INDIRECT(ADDRESS(ROW()-1,_xlfn.SHEET()-3+39,4,1,"Entered Daily Stats"))</f>
        <v>1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8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0.1907026829668112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6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47</v>
      </c>
      <c r="L9" s="19">
        <f t="shared" ca="1" si="0"/>
        <v>39.954932806436602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0.1668544466398475</v>
      </c>
      <c r="O9" s="20">
        <f t="shared" ca="1" si="1"/>
        <v>0.13749999999999998</v>
      </c>
      <c r="P9" s="18"/>
      <c r="Q9" s="21">
        <f t="shared" ca="1" si="2"/>
        <v>1.1949061133502628</v>
      </c>
      <c r="R9" s="18"/>
      <c r="S9" s="68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8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0</v>
      </c>
      <c r="D11" s="18"/>
      <c r="E11" s="15" t="str">
        <f>'Entered Daily Stats'!A10</f>
        <v>EC  7</v>
      </c>
      <c r="F11" s="18"/>
      <c r="G11" s="20" t="str" cm="1">
        <f t="array" aca="1" ref="G11" ca="1">IFERROR(INDIRECT(ADDRESS(ROW()-1,_xlfn.SHEET()-3+4,4,1,"Entered Daily Stats"))/INDIRECT(ADDRESS(ROW()-1,_xlfn.SHEET()-3+32,4,1,"Entered Daily Stats")),"")</f>
        <v/>
      </c>
      <c r="H11" s="49"/>
      <c r="I11" s="15" t="str" cm="1">
        <f t="array" aca="1" ref="I11" ca="1">IFERROR(INDIRECT(ADDRESS(ROW()-1,_xlfn.SHEET()-3+11,4,1,"Entered Daily Stats"))/INDIRECT(ADDRESS(ROW()-1,_xlfn.SHEET()-3+32,4,1,"Entered Daily Stats")),"")</f>
        <v/>
      </c>
      <c r="J11" s="18"/>
      <c r="K11" s="15" t="str" cm="1">
        <f t="array" aca="1" ref="K11" ca="1">IFERROR(INDIRECT(ADDRESS(ROW()-1,_xlfn.SHEET()-3+18,4,1,"Entered Daily Stats"))/INDIRECT(ADDRESS(ROW()-1,_xlfn.SHEET()-3+32,4,1,"Entered Daily Stats")),"")</f>
        <v/>
      </c>
      <c r="L11" s="19">
        <f t="shared" ca="1" si="0"/>
        <v>0</v>
      </c>
      <c r="M11" s="18"/>
      <c r="N11" s="17" t="str" cm="1">
        <f t="array" aca="1" ref="N11" ca="1">IFERROR(INDIRECT(ADDRESS(ROW()-1,_xlfn.SHEET()-3+25,4,1,"Entered Daily Stats"))/INDIRECT(ADDRESS(ROW()-1,_xlfn.SHEET()-3+32,4,1,"Entered Daily Stats")),"")</f>
        <v/>
      </c>
      <c r="O11" s="20">
        <f t="shared" ca="1" si="1"/>
        <v>0</v>
      </c>
      <c r="P11" s="18"/>
      <c r="Q11" s="21" t="str">
        <f t="shared" ca="1" si="2"/>
        <v/>
      </c>
      <c r="R11" s="18"/>
      <c r="S11" s="68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0.23234499104007583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10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67</v>
      </c>
      <c r="L12" s="19">
        <f t="shared" ca="1" si="0"/>
        <v>65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4.7889159839232559E-2</v>
      </c>
      <c r="O12" s="20">
        <f t="shared" ca="1" si="1"/>
        <v>6.25E-2</v>
      </c>
      <c r="P12" s="18"/>
      <c r="Q12" s="21">
        <f t="shared" ca="1" si="2"/>
        <v>0.8984978940984758</v>
      </c>
      <c r="R12" s="18"/>
      <c r="S12" s="68" cm="1">
        <f t="array" aca="1" ref="S12" ca="1">INDIRECT(ADDRESS(ROW()-1,_xlfn.SHEET()-3+39,4,1,"Entered Daily Stats"))</f>
        <v>3</v>
      </c>
      <c r="T12" s="18"/>
      <c r="U12" s="105" t="s">
        <v>10</v>
      </c>
      <c r="V12" s="105"/>
      <c r="W12" s="105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0.25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0.17167712466176133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4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</v>
      </c>
      <c r="L13" s="19">
        <f t="shared" ca="1" si="0"/>
        <v>35.602977225100901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0.18498759489541289</v>
      </c>
      <c r="O13" s="20">
        <f t="shared" ca="1" si="1"/>
        <v>0.20833333333333334</v>
      </c>
      <c r="P13" s="18"/>
      <c r="Q13" s="21">
        <f t="shared" ca="1" si="2"/>
        <v>0.51418907445368289</v>
      </c>
      <c r="R13" s="18"/>
      <c r="S13" s="68" cm="1">
        <f t="array" aca="1" ref="S13" ca="1">INDIRECT(ADDRESS(ROW()-1,_xlfn.SHEET()-3+39,4,1,"Entered Daily Stats"))</f>
        <v>0</v>
      </c>
      <c r="T13" s="18"/>
      <c r="U13" s="111">
        <f ca="1">IF(SUM(S5:S19)=0,"",SUM(S5:S19))</f>
        <v>19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0.27101168414752375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2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61</v>
      </c>
      <c r="L14" s="19">
        <f t="shared" ca="1" si="0"/>
        <v>65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5.8689588449079448E-2</v>
      </c>
      <c r="O14" s="20">
        <f t="shared" ca="1" si="1"/>
        <v>7.9166666666666677E-2</v>
      </c>
      <c r="P14" s="18"/>
      <c r="Q14" s="21">
        <f t="shared" ca="1" si="2"/>
        <v>0.83990185417232355</v>
      </c>
      <c r="R14" s="18"/>
      <c r="S14" s="68" cm="1">
        <f t="array" aca="1" ref="S14" ca="1">INDIRECT(ADDRESS(ROW()-1,_xlfn.SHEET()-3+39,4,1,"Entered Daily Stats"))</f>
        <v>4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0.12552715192949404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5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13</v>
      </c>
      <c r="L15" s="19">
        <f t="shared" ca="1" si="0"/>
        <v>45.474901650074912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0.14385457645802119</v>
      </c>
      <c r="O15" s="20">
        <f t="shared" ca="1" si="1"/>
        <v>0.20833333333333334</v>
      </c>
      <c r="P15" s="18"/>
      <c r="Q15" s="21">
        <f t="shared" ca="1" si="2"/>
        <v>0.48818697157497859</v>
      </c>
      <c r="R15" s="18"/>
      <c r="S15" s="68" cm="1">
        <f t="array" aca="1" ref="S15" ca="1">INDIRECT(ADDRESS(ROW()-1,_xlfn.SHEET()-3+39,4,1,"Entered Daily Stats"))</f>
        <v>3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0.2072004999745507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1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65</v>
      </c>
      <c r="L16" s="19">
        <f t="shared" ca="1" si="0"/>
        <v>64.5926699437114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6.4197208567869132E-2</v>
      </c>
      <c r="O16" s="20">
        <f t="shared" ca="1" si="1"/>
        <v>6.25E-2</v>
      </c>
      <c r="P16" s="18"/>
      <c r="Q16" s="21">
        <f t="shared" ca="1" si="2"/>
        <v>1.0167307357303255</v>
      </c>
      <c r="R16" s="18"/>
      <c r="S16" s="68" cm="1">
        <f t="array" aca="1" ref="S16" ca="1">INDIRECT(ADDRESS(ROW()-1,_xlfn.SHEET()-3+39,4,1,"Entered Daily Stats"))</f>
        <v>2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0.1989541633115785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7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65</v>
      </c>
      <c r="L17" s="19">
        <f t="shared" ca="1" si="0"/>
        <v>44.560932420357197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0.14766278158184501</v>
      </c>
      <c r="O17" s="20">
        <f t="shared" ca="1" si="1"/>
        <v>6.25E-2</v>
      </c>
      <c r="P17" s="18"/>
      <c r="Q17" s="21">
        <f ca="1">IF(K17=N17,"",((N17*24/(O17*24))+(K17/L17))/2)</f>
        <v>1.910640671640641</v>
      </c>
      <c r="R17" s="31"/>
      <c r="S17" s="68" cm="1">
        <f t="array" aca="1" ref="S17" ca="1">INDIRECT(ADDRESS(ROW()-1,_xlfn.SHEET()-3+39,4,1,"Entered Daily Stats"))</f>
        <v>1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0.15866009140250564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8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22</v>
      </c>
      <c r="L18" s="19">
        <f t="shared" ca="1" si="0"/>
        <v>62.318304642088698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7.367373065796376E-2</v>
      </c>
      <c r="O18" s="20">
        <f t="shared" ca="1" si="1"/>
        <v>0.20833333333333334</v>
      </c>
      <c r="P18" s="18"/>
      <c r="Q18" s="21">
        <f ca="1">IF(K18=N18,"",((N18*24/(O18*24))+(K18/L18))/2)</f>
        <v>0.35333009948666061</v>
      </c>
      <c r="R18" s="18"/>
      <c r="S18" s="68" cm="1">
        <f t="array" aca="1" ref="S18" ca="1">INDIRECT(ADDRESS(ROW()-1,_xlfn.SHEET()-3+39,4,1,"Entered Daily Stats"))</f>
        <v>1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0.18104031170113977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9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52</v>
      </c>
      <c r="L19" s="19">
        <f t="shared" ca="1" si="0"/>
        <v>37.989897861238418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0.17504209224483991</v>
      </c>
      <c r="O19" s="20">
        <f t="shared" ca="1" si="1"/>
        <v>0.11666666666666665</v>
      </c>
      <c r="P19" s="18"/>
      <c r="Q19" s="21">
        <f ca="1">IF(K19=N19,"",((N19*24/(O19*24))+(K19/L19))/2)</f>
        <v>1.4345728644847844</v>
      </c>
      <c r="R19" s="18"/>
      <c r="S19" s="68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10.25</v>
      </c>
      <c r="D21" s="18"/>
      <c r="E21" s="80" t="s">
        <v>7</v>
      </c>
      <c r="F21" s="73"/>
      <c r="G21" s="20">
        <f ca="1">IFERROR(AVERAGEIF(G5:G19,"&gt;0"),"")</f>
        <v>0.18242252312987661</v>
      </c>
      <c r="H21" s="74"/>
      <c r="I21" s="43">
        <f ca="1">IFERROR(AVERAGEIF(I5:I19,"&gt;0"),"")</f>
        <v>6.5454545454545459</v>
      </c>
      <c r="J21" s="18"/>
      <c r="K21" s="19">
        <f ca="1">IFERROR(AVERAGEIF(K5:K19,"&gt;0"),"")</f>
        <v>39.454545454545453</v>
      </c>
      <c r="L21" s="19">
        <f ca="1">IFERROR(AVERAGEIF(L5:L19,"&gt;0"),"")</f>
        <v>50.287964423308061</v>
      </c>
      <c r="M21" s="18"/>
      <c r="N21" s="20">
        <f ca="1">IFERROR(AVERAGEIF(N5:N19,"&gt;0"),"")</f>
        <v>0.12454405766767715</v>
      </c>
      <c r="O21" s="20">
        <f ca="1">IFERROR(AVERAGEIF(O5:O19,"&gt;0"),"")</f>
        <v>0.14204545454545456</v>
      </c>
      <c r="P21" s="18"/>
      <c r="Q21" s="75">
        <f ca="1">IFERROR(AVERAGEIF(Q5:Q19,"&gt;0"),"")</f>
        <v>0.88819518429053124</v>
      </c>
      <c r="R21" s="50"/>
      <c r="S21" s="76">
        <f ca="1">IFERROR(AVERAGEIF(S5:S19,"&gt;0"),0)</f>
        <v>1.9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6"/>
      <c r="I24" s="86"/>
      <c r="J24" s="1"/>
      <c r="K24" s="86"/>
      <c r="L24" s="86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94" priority="19">
      <formula>(O5=5)</formula>
    </cfRule>
    <cfRule type="expression" dxfId="93" priority="20">
      <formula>(O5=1.5)</formula>
    </cfRule>
  </conditionalFormatting>
  <conditionalFormatting sqref="L5:M19">
    <cfRule type="expression" dxfId="92" priority="17">
      <formula>(L5=65)</formula>
    </cfRule>
    <cfRule type="expression" dxfId="91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90" priority="14" stopIfTrue="1" operator="equal">
      <formula>""</formula>
    </cfRule>
    <cfRule type="expression" dxfId="89" priority="15">
      <formula>(K5)&gt;(L5*$W$5)</formula>
    </cfRule>
    <cfRule type="expression" dxfId="88" priority="21">
      <formula>(K5)&gt;=L5</formula>
    </cfRule>
    <cfRule type="expression" dxfId="87" priority="22">
      <formula>(K5)&lt;(L5*$W$10)</formula>
    </cfRule>
    <cfRule type="expression" dxfId="86" priority="23">
      <formula>(K5)&lt;(L5*$W$9)</formula>
    </cfRule>
    <cfRule type="expression" dxfId="85" priority="24">
      <formula>(K5)&lt;(L5*$W$8)</formula>
    </cfRule>
    <cfRule type="expression" dxfId="84" priority="25">
      <formula>(K5)&lt;L5</formula>
    </cfRule>
  </conditionalFormatting>
  <conditionalFormatting sqref="L5:L21 O5:O21">
    <cfRule type="cellIs" dxfId="83" priority="13" stopIfTrue="1" operator="equal">
      <formula>0</formula>
    </cfRule>
  </conditionalFormatting>
  <conditionalFormatting sqref="S5:S21">
    <cfRule type="cellIs" dxfId="82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81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80" priority="1" stopIfTrue="1" operator="equal">
      <formula>0</formula>
    </cfRule>
  </conditionalFormatting>
  <conditionalFormatting sqref="Q5:Q21">
    <cfRule type="cellIs" dxfId="79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78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77" priority="3">
      <formula>C5=1</formula>
    </cfRule>
    <cfRule type="expression" dxfId="76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79C-F351-4DA4-92DC-136862930D63}">
  <dimension ref="A1:Y24"/>
  <sheetViews>
    <sheetView zoomScale="73" zoomScaleNormal="73" workbookViewId="0">
      <selection activeCell="S21" sqref="S21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43999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105" t="s">
        <v>0</v>
      </c>
      <c r="L3" s="105"/>
      <c r="N3" s="105" t="s">
        <v>1</v>
      </c>
      <c r="O3" s="105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6" t="s">
        <v>3</v>
      </c>
      <c r="V4" s="86"/>
      <c r="W4" s="86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0</v>
      </c>
      <c r="D5" s="18"/>
      <c r="E5" s="15" t="str">
        <f>'Entered Daily Stats'!A4</f>
        <v>EC  1</v>
      </c>
      <c r="F5" s="18"/>
      <c r="G5" s="20" t="str" cm="1">
        <f t="array" aca="1" ref="G5" ca="1">IFERROR(INDIRECT(ADDRESS(ROW()-1,_xlfn.SHEET()-3+4,4,1,"Entered Daily Stats"))/INDIRECT(ADDRESS(ROW()-1,_xlfn.SHEET()-3+32,4,1,"Entered Daily Stats")),"")</f>
        <v/>
      </c>
      <c r="H5" s="18"/>
      <c r="I5" s="15" t="str" cm="1">
        <f t="array" aca="1" ref="I5" ca="1">IFERROR(INDIRECT(ADDRESS(ROW()-1,_xlfn.SHEET()-3+11,4,1,"Entered Daily Stats"))/INDIRECT(ADDRESS(ROW()-1,_xlfn.SHEET()-3+32,4,1,"Entered Daily Stats")),"")</f>
        <v/>
      </c>
      <c r="J5" s="18"/>
      <c r="K5" s="15" t="str" cm="1">
        <f t="array" aca="1" ref="K5" ca="1">IFERROR(INDIRECT(ADDRESS(ROW()-1,_xlfn.SHEET()-3+18,4,1,"Entered Daily Stats"))/INDIRECT(ADDRESS(ROW()-1,_xlfn.SHEET()-3+32,4,1,"Entered Daily Stats")),"")</f>
        <v/>
      </c>
      <c r="L5" s="19">
        <f ca="1">IF(K5=N5,0,MIN(MAX((-10*N5*24)+80,30),65))</f>
        <v>0</v>
      </c>
      <c r="M5" s="18"/>
      <c r="N5" s="17" t="str" cm="1">
        <f t="array" aca="1" ref="N5" ca="1">IFERROR(INDIRECT(ADDRESS(ROW()-1,_xlfn.SHEET()-3+25,4,1,"Entered Daily Stats"))/INDIRECT(ADDRESS(ROW()-1,_xlfn.SHEET()-3+32,4,1,"Entered Daily Stats")),"")</f>
        <v/>
      </c>
      <c r="O5" s="20">
        <f ca="1">IF(N5=K5,0,MIN(MAX(8-(K5/10),1.5),5)/24)</f>
        <v>0</v>
      </c>
      <c r="P5" s="18"/>
      <c r="Q5" s="21" t="str">
        <f ca="1">IF(K5=N5,"",((N5*24/(O5*24))+(K5/L5))/2)</f>
        <v/>
      </c>
      <c r="R5" s="18"/>
      <c r="S5" s="68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0.20624306775072979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36</v>
      </c>
      <c r="L6" s="19">
        <f t="shared" ref="L6:L19" ca="1" si="0">IF(K6=N6,0,MIN(MAX((-10*N6*24)+80,30),65))</f>
        <v>30.529360964706363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0.20612766264705684</v>
      </c>
      <c r="O6" s="20">
        <f t="shared" ref="O6:O19" ca="1" si="1">IF(N6=K6,0,MIN(MAX(8-(K6/10),1.5),5)/24)</f>
        <v>0.18333333333333335</v>
      </c>
      <c r="P6" s="18"/>
      <c r="Q6" s="21">
        <f t="shared" ref="Q6:Q16" ca="1" si="2">IF(K6=N6,"",((N6*24/(O6*24))+(K6/L6))/2)</f>
        <v>1.1517627094664866</v>
      </c>
      <c r="R6" s="18"/>
      <c r="S6" s="68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</v>
      </c>
      <c r="D7" s="18"/>
      <c r="E7" s="15" t="str">
        <f>'Entered Daily Stats'!A6</f>
        <v>EC  3</v>
      </c>
      <c r="F7" s="18"/>
      <c r="G7" s="20" t="str" cm="1">
        <f t="array" aca="1" ref="G7" ca="1">IFERROR(INDIRECT(ADDRESS(ROW()-1,_xlfn.SHEET()-3+4,4,1,"Entered Daily Stats"))/INDIRECT(ADDRESS(ROW()-1,_xlfn.SHEET()-3+32,4,1,"Entered Daily Stats")),"")</f>
        <v/>
      </c>
      <c r="H7" s="49"/>
      <c r="I7" s="15" t="str" cm="1">
        <f t="array" aca="1" ref="I7" ca="1">IFERROR(INDIRECT(ADDRESS(ROW()-1,_xlfn.SHEET()-3+11,4,1,"Entered Daily Stats"))/INDIRECT(ADDRESS(ROW()-1,_xlfn.SHEET()-3+32,4,1,"Entered Daily Stats")),"")</f>
        <v/>
      </c>
      <c r="J7" s="18"/>
      <c r="K7" s="15" t="str" cm="1">
        <f t="array" aca="1" ref="K7" ca="1">IFERROR(INDIRECT(ADDRESS(ROW()-1,_xlfn.SHEET()-3+18,4,1,"Entered Daily Stats"))/INDIRECT(ADDRESS(ROW()-1,_xlfn.SHEET()-3+32,4,1,"Entered Daily Stats")),"")</f>
        <v/>
      </c>
      <c r="L7" s="19">
        <f t="shared" ca="1" si="0"/>
        <v>0</v>
      </c>
      <c r="M7" s="18"/>
      <c r="N7" s="17" t="str" cm="1">
        <f t="array" aca="1" ref="N7" ca="1">IFERROR(INDIRECT(ADDRESS(ROW()-1,_xlfn.SHEET()-3+25,4,1,"Entered Daily Stats"))/INDIRECT(ADDRESS(ROW()-1,_xlfn.SHEET()-3+32,4,1,"Entered Daily Stats")),"")</f>
        <v/>
      </c>
      <c r="O7" s="20">
        <f t="shared" ca="1" si="1"/>
        <v>0</v>
      </c>
      <c r="P7" s="18"/>
      <c r="Q7" s="21" t="str">
        <f t="shared" ca="1" si="2"/>
        <v/>
      </c>
      <c r="R7" s="18"/>
      <c r="S7" s="68" cm="1">
        <f t="array" aca="1" ref="S7" ca="1">INDIRECT(ADDRESS(ROW()-1,_xlfn.SHEET()-3+39,4,1,"Entered Daily Stats"))</f>
        <v>0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0.12473439030064601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2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18</v>
      </c>
      <c r="L8" s="19">
        <f t="shared" ca="1" si="0"/>
        <v>65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3.9064519640512066E-2</v>
      </c>
      <c r="O8" s="20">
        <f t="shared" ca="1" si="1"/>
        <v>0.20833333333333334</v>
      </c>
      <c r="P8" s="18"/>
      <c r="Q8" s="21">
        <f t="shared" ca="1" si="2"/>
        <v>0.23221638559876742</v>
      </c>
      <c r="R8" s="18"/>
      <c r="S8" s="68" cm="1">
        <f t="array" aca="1" ref="S8" ca="1">INDIRECT(ADDRESS(ROW()-1,_xlfn.SHEET()-3+39,4,1,"Entered Daily Stats"))</f>
        <v>1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0.2288079777027065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2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67</v>
      </c>
      <c r="L9" s="19">
        <f t="shared" ca="1" si="0"/>
        <v>56.882579210521151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9.632258662282854E-2</v>
      </c>
      <c r="O9" s="20">
        <f t="shared" ca="1" si="1"/>
        <v>6.25E-2</v>
      </c>
      <c r="P9" s="18"/>
      <c r="Q9" s="21">
        <f t="shared" ca="1" si="2"/>
        <v>1.3595132003504333</v>
      </c>
      <c r="R9" s="18"/>
      <c r="S9" s="68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0.29136821385896117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4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51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0.23085112519987772</v>
      </c>
      <c r="O10" s="20">
        <f t="shared" ca="1" si="1"/>
        <v>0.12083333333333335</v>
      </c>
      <c r="P10" s="18"/>
      <c r="Q10" s="21">
        <f t="shared" ca="1" si="2"/>
        <v>1.8052460353098387</v>
      </c>
      <c r="R10" s="18"/>
      <c r="S10" s="68" cm="1">
        <f t="array" aca="1" ref="S10" ca="1">INDIRECT(ADDRESS(ROW()-1,_xlfn.SHEET()-3+39,4,1,"Entered Daily Stats"))</f>
        <v>2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0.14881729814699027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2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14</v>
      </c>
      <c r="L11" s="19">
        <f t="shared" ca="1" si="0"/>
        <v>65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5.0077265757771425E-2</v>
      </c>
      <c r="O11" s="20">
        <f t="shared" ca="1" si="1"/>
        <v>0.20833333333333334</v>
      </c>
      <c r="P11" s="18"/>
      <c r="Q11" s="21">
        <f t="shared" ca="1" si="2"/>
        <v>0.2278777455109591</v>
      </c>
      <c r="R11" s="18"/>
      <c r="S11" s="68" cm="1">
        <f t="array" aca="1" ref="S11" ca="1">INDIRECT(ADDRESS(ROW()-1,_xlfn.SHEET()-3+39,4,1,"Entered Daily Stats"))</f>
        <v>2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0.18664095241979173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4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7</v>
      </c>
      <c r="L12" s="19">
        <f t="shared" ca="1" si="0"/>
        <v>65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5.6553144003712696E-2</v>
      </c>
      <c r="O12" s="20">
        <f t="shared" ca="1" si="1"/>
        <v>0.20833333333333334</v>
      </c>
      <c r="P12" s="18"/>
      <c r="Q12" s="21">
        <f t="shared" ca="1" si="2"/>
        <v>0.18957369945506433</v>
      </c>
      <c r="R12" s="18"/>
      <c r="S12" s="68" cm="1">
        <f t="array" aca="1" ref="S12" ca="1">INDIRECT(ADDRESS(ROW()-1,_xlfn.SHEET()-3+39,4,1,"Entered Daily Stats"))</f>
        <v>3</v>
      </c>
      <c r="T12" s="18"/>
      <c r="U12" s="105" t="s">
        <v>10</v>
      </c>
      <c r="V12" s="105"/>
      <c r="W12" s="105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</v>
      </c>
      <c r="D13" s="18"/>
      <c r="E13" s="15" t="str">
        <f>'Entered Daily Stats'!A12</f>
        <v>EC  9</v>
      </c>
      <c r="F13" s="18"/>
      <c r="G13" s="20" t="str" cm="1">
        <f t="array" aca="1" ref="G13" ca="1">IFERROR(INDIRECT(ADDRESS(ROW()-1,_xlfn.SHEET()-3+4,4,1,"Entered Daily Stats"))/INDIRECT(ADDRESS(ROW()-1,_xlfn.SHEET()-3+32,4,1,"Entered Daily Stats")),"")</f>
        <v/>
      </c>
      <c r="H13" s="49"/>
      <c r="I13" s="15" t="str" cm="1">
        <f t="array" aca="1" ref="I13" ca="1">IFERROR(INDIRECT(ADDRESS(ROW()-1,_xlfn.SHEET()-3+11,4,1,"Entered Daily Stats"))/INDIRECT(ADDRESS(ROW()-1,_xlfn.SHEET()-3+32,4,1,"Entered Daily Stats")),"")</f>
        <v/>
      </c>
      <c r="J13" s="18"/>
      <c r="K13" s="15" t="str" cm="1">
        <f t="array" aca="1" ref="K13" ca="1">IFERROR(INDIRECT(ADDRESS(ROW()-1,_xlfn.SHEET()-3+18,4,1,"Entered Daily Stats"))/INDIRECT(ADDRESS(ROW()-1,_xlfn.SHEET()-3+32,4,1,"Entered Daily Stats")),"")</f>
        <v/>
      </c>
      <c r="L13" s="19">
        <f t="shared" ca="1" si="0"/>
        <v>0</v>
      </c>
      <c r="M13" s="18"/>
      <c r="N13" s="17" t="str" cm="1">
        <f t="array" aca="1" ref="N13" ca="1">IFERROR(INDIRECT(ADDRESS(ROW()-1,_xlfn.SHEET()-3+25,4,1,"Entered Daily Stats"))/INDIRECT(ADDRESS(ROW()-1,_xlfn.SHEET()-3+32,4,1,"Entered Daily Stats")),"")</f>
        <v/>
      </c>
      <c r="O13" s="20">
        <f t="shared" ca="1" si="1"/>
        <v>0</v>
      </c>
      <c r="P13" s="18"/>
      <c r="Q13" s="21" t="str">
        <f t="shared" ca="1" si="2"/>
        <v/>
      </c>
      <c r="R13" s="18"/>
      <c r="S13" s="68" cm="1">
        <f t="array" aca="1" ref="S13" ca="1">INDIRECT(ADDRESS(ROW()-1,_xlfn.SHEET()-3+39,4,1,"Entered Daily Stats"))</f>
        <v>0</v>
      </c>
      <c r="T13" s="18"/>
      <c r="U13" s="111">
        <f ca="1">IF(SUM(S5:S19)=0,"",SUM(S5:S19))</f>
        <v>23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0.18425985737985315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6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27</v>
      </c>
      <c r="L14" s="19">
        <f t="shared" ca="1" si="0"/>
        <v>37.301927440854215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0.17790863566310744</v>
      </c>
      <c r="O14" s="20">
        <f t="shared" ca="1" si="1"/>
        <v>0.20833333333333334</v>
      </c>
      <c r="P14" s="18"/>
      <c r="Q14" s="21">
        <f t="shared" ca="1" si="2"/>
        <v>0.78889231907159485</v>
      </c>
      <c r="R14" s="18"/>
      <c r="S14" s="68" cm="1">
        <f t="array" aca="1" ref="S14" ca="1">INDIRECT(ADDRESS(ROW()-1,_xlfn.SHEET()-3+39,4,1,"Entered Daily Stats"))</f>
        <v>0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0</v>
      </c>
      <c r="D16" s="18"/>
      <c r="E16" s="15" t="str">
        <f>'Entered Daily Stats'!A15</f>
        <v>EC  12</v>
      </c>
      <c r="F16" s="18"/>
      <c r="G16" s="20" t="str" cm="1">
        <f t="array" aca="1" ref="G16" ca="1">IFERROR(INDIRECT(ADDRESS(ROW()-1,_xlfn.SHEET()-3+4,4,1,"Entered Daily Stats"))/INDIRECT(ADDRESS(ROW()-1,_xlfn.SHEET()-3+32,4,1,"Entered Daily Stats")),"")</f>
        <v/>
      </c>
      <c r="H16" s="49"/>
      <c r="I16" s="15" t="str" cm="1">
        <f t="array" aca="1" ref="I16" ca="1">IFERROR(INDIRECT(ADDRESS(ROW()-1,_xlfn.SHEET()-3+11,4,1,"Entered Daily Stats"))/INDIRECT(ADDRESS(ROW()-1,_xlfn.SHEET()-3+32,4,1,"Entered Daily Stats")),"")</f>
        <v/>
      </c>
      <c r="J16" s="18"/>
      <c r="K16" s="15" t="str" cm="1">
        <f t="array" aca="1" ref="K16" ca="1">IFERROR(INDIRECT(ADDRESS(ROW()-1,_xlfn.SHEET()-3+18,4,1,"Entered Daily Stats"))/INDIRECT(ADDRESS(ROW()-1,_xlfn.SHEET()-3+32,4,1,"Entered Daily Stats")),"")</f>
        <v/>
      </c>
      <c r="L16" s="19">
        <f t="shared" ca="1" si="0"/>
        <v>0</v>
      </c>
      <c r="M16" s="18"/>
      <c r="N16" s="17" t="str" cm="1">
        <f t="array" aca="1" ref="N16" ca="1">IFERROR(INDIRECT(ADDRESS(ROW()-1,_xlfn.SHEET()-3+25,4,1,"Entered Daily Stats"))/INDIRECT(ADDRESS(ROW()-1,_xlfn.SHEET()-3+32,4,1,"Entered Daily Stats")),"")</f>
        <v/>
      </c>
      <c r="O16" s="20">
        <f t="shared" ca="1" si="1"/>
        <v>0</v>
      </c>
      <c r="P16" s="18"/>
      <c r="Q16" s="21" t="str">
        <f t="shared" ca="1" si="2"/>
        <v/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0.13523723288921669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6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10</v>
      </c>
      <c r="L17" s="19">
        <f t="shared" ca="1" si="0"/>
        <v>58.321208064752625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9.0328299730197376E-2</v>
      </c>
      <c r="O17" s="20">
        <f t="shared" ca="1" si="1"/>
        <v>0.20833333333333334</v>
      </c>
      <c r="P17" s="18"/>
      <c r="Q17" s="21">
        <f ca="1">IF(K17=N17,"",((N17*24/(O17*24))+(K17/L17))/2)</f>
        <v>0.30252002549212398</v>
      </c>
      <c r="R17" s="31"/>
      <c r="S17" s="68" cm="1">
        <f t="array" aca="1" ref="S17" ca="1">INDIRECT(ADDRESS(ROW()-1,_xlfn.SHEET()-3+39,4,1,"Entered Daily Stats"))</f>
        <v>4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0.27762127287915739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2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45</v>
      </c>
      <c r="L18" s="19">
        <f t="shared" ca="1" si="0"/>
        <v>61.191111674823986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7.8370368021566744E-2</v>
      </c>
      <c r="O18" s="20">
        <f t="shared" ca="1" si="1"/>
        <v>0.14583333333333334</v>
      </c>
      <c r="P18" s="18"/>
      <c r="Q18" s="21">
        <f ca="1">IF(K18=N18,"",((N18*24/(O18*24))+(K18/L18))/2)</f>
        <v>0.63639886610401253</v>
      </c>
      <c r="R18" s="18"/>
      <c r="S18" s="68" cm="1">
        <f t="array" aca="1" ref="S18" ca="1">INDIRECT(ADDRESS(ROW()-1,_xlfn.SHEET()-3+39,4,1,"Entered Daily Stats"))</f>
        <v>3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0.25128768893500808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7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</v>
      </c>
      <c r="L19" s="19">
        <f t="shared" ca="1" si="0"/>
        <v>45.784099483483089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0.14256625215215379</v>
      </c>
      <c r="O19" s="20">
        <f t="shared" ca="1" si="1"/>
        <v>0.20833333333333334</v>
      </c>
      <c r="P19" s="18"/>
      <c r="Q19" s="21">
        <f ca="1">IF(K19=N19,"",((N19*24/(O19*24))+(K19/L19))/2)</f>
        <v>0.39676311506803813</v>
      </c>
      <c r="R19" s="18"/>
      <c r="S19" s="68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10</v>
      </c>
      <c r="D21" s="18"/>
      <c r="E21" s="80" t="s">
        <v>7</v>
      </c>
      <c r="F21" s="73"/>
      <c r="G21" s="20">
        <f ca="1">IFERROR(AVERAGEIF(G5:G19,"&gt;0"),"")</f>
        <v>0.20350179522630607</v>
      </c>
      <c r="H21" s="74"/>
      <c r="I21" s="43">
        <f ca="1">IFERROR(AVERAGEIF(I5:I19,"&gt;0"),"")</f>
        <v>4.0999999999999996</v>
      </c>
      <c r="J21" s="18"/>
      <c r="K21" s="19">
        <f ca="1">IFERROR(AVERAGEIF(K5:K19,"&gt;0"),"")</f>
        <v>28</v>
      </c>
      <c r="L21" s="19">
        <f ca="1">IFERROR(AVERAGEIF(L5:L19,"&gt;0"),"")</f>
        <v>51.501028683914136</v>
      </c>
      <c r="M21" s="18"/>
      <c r="N21" s="20">
        <f ca="1">IFERROR(AVERAGEIF(N5:N19,"&gt;0"),"")</f>
        <v>0.11681698594387846</v>
      </c>
      <c r="O21" s="20">
        <f ca="1">IFERROR(AVERAGEIF(O5:O19,"&gt;0"),"")</f>
        <v>0.17624999999999999</v>
      </c>
      <c r="P21" s="18"/>
      <c r="Q21" s="75">
        <f ca="1">IFERROR(AVERAGEIF(Q5:Q19,"&gt;0"),"")</f>
        <v>0.70907641014273193</v>
      </c>
      <c r="R21" s="50"/>
      <c r="S21" s="76">
        <f ca="1">IFERROR(AVERAGEIF(S5:S19,"&gt;0"),0)</f>
        <v>2.5555555555555554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6"/>
      <c r="I24" s="86"/>
      <c r="J24" s="1"/>
      <c r="K24" s="86"/>
      <c r="L24" s="86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75" priority="19">
      <formula>(O5=5)</formula>
    </cfRule>
    <cfRule type="expression" dxfId="74" priority="20">
      <formula>(O5=1.5)</formula>
    </cfRule>
  </conditionalFormatting>
  <conditionalFormatting sqref="L5:M19">
    <cfRule type="expression" dxfId="73" priority="17">
      <formula>(L5=65)</formula>
    </cfRule>
    <cfRule type="expression" dxfId="72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71" priority="14" stopIfTrue="1" operator="equal">
      <formula>""</formula>
    </cfRule>
    <cfRule type="expression" dxfId="70" priority="15">
      <formula>(K5)&gt;(L5*$W$5)</formula>
    </cfRule>
    <cfRule type="expression" dxfId="69" priority="21">
      <formula>(K5)&gt;=L5</formula>
    </cfRule>
    <cfRule type="expression" dxfId="68" priority="22">
      <formula>(K5)&lt;(L5*$W$10)</formula>
    </cfRule>
    <cfRule type="expression" dxfId="67" priority="23">
      <formula>(K5)&lt;(L5*$W$9)</formula>
    </cfRule>
    <cfRule type="expression" dxfId="66" priority="24">
      <formula>(K5)&lt;(L5*$W$8)</formula>
    </cfRule>
    <cfRule type="expression" dxfId="65" priority="25">
      <formula>(K5)&lt;L5</formula>
    </cfRule>
  </conditionalFormatting>
  <conditionalFormatting sqref="L5:L21 O5:O21">
    <cfRule type="cellIs" dxfId="64" priority="13" stopIfTrue="1" operator="equal">
      <formula>0</formula>
    </cfRule>
  </conditionalFormatting>
  <conditionalFormatting sqref="S5:S21">
    <cfRule type="cellIs" dxfId="63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2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61" priority="1" stopIfTrue="1" operator="equal">
      <formula>0</formula>
    </cfRule>
  </conditionalFormatting>
  <conditionalFormatting sqref="Q5:Q21">
    <cfRule type="cellIs" dxfId="60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59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58" priority="3">
      <formula>C5=1</formula>
    </cfRule>
    <cfRule type="expression" dxfId="57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833D-91F0-4BBA-9FD0-091D5267A7A2}"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44000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105" t="s">
        <v>0</v>
      </c>
      <c r="L3" s="105"/>
      <c r="N3" s="105" t="s">
        <v>1</v>
      </c>
      <c r="O3" s="105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6" t="s">
        <v>3</v>
      </c>
      <c r="V4" s="86"/>
      <c r="W4" s="86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0.24742117332492553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1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51</v>
      </c>
      <c r="L5" s="19">
        <f ca="1">IF(K5=N5,0,MIN(MAX((-10*N5*24)+80,30),65))</f>
        <v>30.168291683516074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0.2076321179853497</v>
      </c>
      <c r="O5" s="20">
        <f ca="1">IF(N5=K5,0,MIN(MAX(8-(K5/10),1.5),5)/24)</f>
        <v>0.12083333333333335</v>
      </c>
      <c r="P5" s="18"/>
      <c r="Q5" s="21">
        <f ca="1">IF(K5=N5,"",((N5*24/(O5*24))+(K5/L5))/2)</f>
        <v>1.7044257198265251</v>
      </c>
      <c r="R5" s="18"/>
      <c r="S5" s="68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0</v>
      </c>
      <c r="D6" s="18"/>
      <c r="E6" s="15" t="str">
        <f>'Entered Daily Stats'!A5</f>
        <v>EC  2</v>
      </c>
      <c r="F6" s="18"/>
      <c r="G6" s="20" t="str" cm="1">
        <f t="array" aca="1" ref="G6" ca="1">IFERROR(INDIRECT(ADDRESS(ROW()-1,_xlfn.SHEET()-3+4,4,1,"Entered Daily Stats"))/INDIRECT(ADDRESS(ROW()-1,_xlfn.SHEET()-3+32,4,1,"Entered Daily Stats")),"")</f>
        <v/>
      </c>
      <c r="H6" s="49"/>
      <c r="I6" s="15" t="str" cm="1">
        <f t="array" aca="1" ref="I6" ca="1">IFERROR(INDIRECT(ADDRESS(ROW()-1,_xlfn.SHEET()-3+11,4,1,"Entered Daily Stats"))/INDIRECT(ADDRESS(ROW()-1,_xlfn.SHEET()-3+32,4,1,"Entered Daily Stats")),"")</f>
        <v/>
      </c>
      <c r="J6" s="18"/>
      <c r="K6" s="15" t="str" cm="1">
        <f t="array" aca="1" ref="K6" ca="1">IFERROR(INDIRECT(ADDRESS(ROW()-1,_xlfn.SHEET()-3+18,4,1,"Entered Daily Stats"))/INDIRECT(ADDRESS(ROW()-1,_xlfn.SHEET()-3+32,4,1,"Entered Daily Stats")),"")</f>
        <v/>
      </c>
      <c r="L6" s="19">
        <f t="shared" ref="L6:L19" ca="1" si="0">IF(K6=N6,0,MIN(MAX((-10*N6*24)+80,30),65))</f>
        <v>0</v>
      </c>
      <c r="M6" s="18"/>
      <c r="N6" s="17" t="str" cm="1">
        <f t="array" aca="1" ref="N6" ca="1">IFERROR(INDIRECT(ADDRESS(ROW()-1,_xlfn.SHEET()-3+25,4,1,"Entered Daily Stats"))/INDIRECT(ADDRESS(ROW()-1,_xlfn.SHEET()-3+32,4,1,"Entered Daily Stats")),"")</f>
        <v/>
      </c>
      <c r="O6" s="20">
        <f t="shared" ref="O6:O19" ca="1" si="1">IF(N6=K6,0,MIN(MAX(8-(K6/10),1.5),5)/24)</f>
        <v>0</v>
      </c>
      <c r="P6" s="18"/>
      <c r="Q6" s="21" t="str">
        <f t="shared" ref="Q6:Q16" ca="1" si="2">IF(K6=N6,"",((N6*24/(O6*24))+(K6/L6))/2)</f>
        <v/>
      </c>
      <c r="R6" s="18"/>
      <c r="S6" s="68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0.75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0.24426783773486052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9.3333333333333339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21</v>
      </c>
      <c r="L7" s="19">
        <f t="shared" ca="1" si="0"/>
        <v>30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0.2319710174427988</v>
      </c>
      <c r="O7" s="20">
        <f t="shared" ca="1" si="1"/>
        <v>0.20833333333333334</v>
      </c>
      <c r="P7" s="18"/>
      <c r="Q7" s="21">
        <f t="shared" ca="1" si="2"/>
        <v>0.90673044186271712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0.22122883105242236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1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52</v>
      </c>
      <c r="L9" s="19">
        <f t="shared" ca="1" si="0"/>
        <v>43.51740754976521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0.15201080187597829</v>
      </c>
      <c r="O9" s="20">
        <f t="shared" ca="1" si="1"/>
        <v>0.11666666666666665</v>
      </c>
      <c r="P9" s="18"/>
      <c r="Q9" s="21">
        <f t="shared" ca="1" si="2"/>
        <v>1.2489369260894754</v>
      </c>
      <c r="R9" s="18"/>
      <c r="S9" s="68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0.11848589788857532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8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28</v>
      </c>
      <c r="L10" s="19">
        <f t="shared" ca="1" si="0"/>
        <v>32.838893834683667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0.19650460902215139</v>
      </c>
      <c r="O10" s="20">
        <f t="shared" ca="1" si="1"/>
        <v>0.20833333333333334</v>
      </c>
      <c r="P10" s="18"/>
      <c r="Q10" s="21">
        <f t="shared" ca="1" si="2"/>
        <v>0.89793480052446273</v>
      </c>
      <c r="R10" s="18"/>
      <c r="S10" s="68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0.12961567933032186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8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46</v>
      </c>
      <c r="L11" s="19">
        <f t="shared" ca="1" si="0"/>
        <v>30.963377478279938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0.20431926050716692</v>
      </c>
      <c r="O11" s="20">
        <f t="shared" ca="1" si="1"/>
        <v>0.14166666666666669</v>
      </c>
      <c r="P11" s="18"/>
      <c r="Q11" s="21">
        <f t="shared" ca="1" si="2"/>
        <v>1.4639398239202237</v>
      </c>
      <c r="R11" s="18"/>
      <c r="S11" s="68" cm="1">
        <f t="array" aca="1" ref="S11" ca="1">INDIRECT(ADDRESS(ROW()-1,_xlfn.SHEET()-3+39,4,1,"Entered Daily Stats"))</f>
        <v>4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Stats"))/INDIRECT(ADDRESS(ROW()-1,_xlfn.SHEET()-3+32,4,1,"Entered Daily Stats")),"")</f>
        <v/>
      </c>
      <c r="H12" s="49"/>
      <c r="I12" s="15" t="str" cm="1">
        <f t="array" aca="1" ref="I12" ca="1">IFERROR(INDIRECT(ADDRESS(ROW()-1,_xlfn.SHEET()-3+11,4,1,"Entered Daily Stats"))/INDIRECT(ADDRESS(ROW()-1,_xlfn.SHEET()-3+32,4,1,"Entered Daily Stats")),"")</f>
        <v/>
      </c>
      <c r="J12" s="18"/>
      <c r="K12" s="15" t="str" cm="1">
        <f t="array" aca="1" ref="K12" ca="1">IFERROR(INDIRECT(ADDRESS(ROW()-1,_xlfn.SHEET()-3+18,4,1,"Entered Daily Stats"))/INDIRECT(ADDRESS(ROW()-1,_xlfn.SHEET()-3+32,4,1,"Entered Daily Stats")),"")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Stats"))/INDIRECT(ADDRESS(ROW()-1,_xlfn.SHEET()-3+32,4,1,"Entered Daily Stats")),"")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68" cm="1">
        <f t="array" aca="1" ref="S12" ca="1">INDIRECT(ADDRESS(ROW()-1,_xlfn.SHEET()-3+39,4,1,"Entered Daily Stats"))</f>
        <v>0</v>
      </c>
      <c r="T12" s="18"/>
      <c r="U12" s="105" t="s">
        <v>10</v>
      </c>
      <c r="V12" s="105"/>
      <c r="W12" s="105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0.23284316081170034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7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46</v>
      </c>
      <c r="L13" s="19">
        <f t="shared" ca="1" si="0"/>
        <v>48.187899581925123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0.13255041840864532</v>
      </c>
      <c r="O13" s="20">
        <f t="shared" ca="1" si="1"/>
        <v>0.14166666666666669</v>
      </c>
      <c r="P13" s="18"/>
      <c r="Q13" s="21">
        <f t="shared" ca="1" si="2"/>
        <v>0.94512325320906942</v>
      </c>
      <c r="R13" s="18"/>
      <c r="S13" s="68" cm="1">
        <f t="array" aca="1" ref="S13" ca="1">INDIRECT(ADDRESS(ROW()-1,_xlfn.SHEET()-3+39,4,1,"Entered Daily Stats"))</f>
        <v>2</v>
      </c>
      <c r="T13" s="18"/>
      <c r="U13" s="111">
        <f ca="1">IF(SUM(S5:S19)=0,"",SUM(S5:S19))</f>
        <v>16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8" cm="1">
        <f t="array" aca="1" ref="S14" ca="1">INDIRECT(ADDRESS(ROW()-1,_xlfn.SHEET()-3+39,4,1,"Entered Daily Stats"))</f>
        <v>0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9.321037152759902E-2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2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66</v>
      </c>
      <c r="L16" s="19">
        <f t="shared" ca="1" si="0"/>
        <v>65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4.6555010622451126E-2</v>
      </c>
      <c r="O16" s="20">
        <f t="shared" ca="1" si="1"/>
        <v>6.25E-2</v>
      </c>
      <c r="P16" s="18"/>
      <c r="Q16" s="21">
        <f t="shared" ca="1" si="2"/>
        <v>0.88013239267191667</v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0.23367583136103079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6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24</v>
      </c>
      <c r="L17" s="19">
        <f t="shared" ca="1" si="0"/>
        <v>39.508884078290095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0.16871298300712462</v>
      </c>
      <c r="O17" s="20">
        <f t="shared" ca="1" si="1"/>
        <v>0.20833333333333334</v>
      </c>
      <c r="P17" s="18"/>
      <c r="Q17" s="21">
        <f ca="1">IF(K17=N17,"",((N17*24/(O17*24))+(K17/L17))/2)</f>
        <v>0.70864031482222867</v>
      </c>
      <c r="R17" s="31"/>
      <c r="S17" s="68" cm="1">
        <f t="array" aca="1" ref="S17" ca="1">INDIRECT(ADDRESS(ROW()-1,_xlfn.SHEET()-3+39,4,1,"Entered Daily Stats"))</f>
        <v>1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0.14183484721104722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5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46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0.24116742276068465</v>
      </c>
      <c r="O18" s="20">
        <f t="shared" ca="1" si="1"/>
        <v>0.14166666666666669</v>
      </c>
      <c r="P18" s="18"/>
      <c r="Q18" s="21">
        <f ca="1">IF(K18=N18,"",((N18*24/(O18*24))+(K18/L18))/2)</f>
        <v>1.6178458058220242</v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0.75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0.22043537160246177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8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51</v>
      </c>
      <c r="L19" s="19">
        <f t="shared" ca="1" si="0"/>
        <v>30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0.22722263232535156</v>
      </c>
      <c r="O19" s="20">
        <f t="shared" ca="1" si="1"/>
        <v>0.12083333333333335</v>
      </c>
      <c r="P19" s="18"/>
      <c r="Q19" s="21">
        <f ca="1">IF(K19=N19,"",((N19*24/(O19*24))+(K19/L19))/2)</f>
        <v>1.7902315820359374</v>
      </c>
      <c r="R19" s="18"/>
      <c r="S19" s="68" cm="1">
        <f t="array" aca="1" ref="S19" ca="1">INDIRECT(ADDRESS(ROW()-1,_xlfn.SHEET()-3+39,4,1,"Entered Daily Stats"))</f>
        <v>3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9.5</v>
      </c>
      <c r="D21" s="18"/>
      <c r="E21" s="80" t="s">
        <v>7</v>
      </c>
      <c r="F21" s="73"/>
      <c r="G21" s="20">
        <f ca="1">IFERROR(AVERAGEIF(G5:G19,"&gt;0"),"")</f>
        <v>0.18830190018449447</v>
      </c>
      <c r="H21" s="74"/>
      <c r="I21" s="43">
        <f ca="1">IFERROR(AVERAGEIF(I5:I19,"&gt;0"),"")</f>
        <v>5.5333333333333332</v>
      </c>
      <c r="J21" s="18"/>
      <c r="K21" s="19">
        <f ca="1">IFERROR(AVERAGEIF(K5:K19,"&gt;0"),"")</f>
        <v>43.1</v>
      </c>
      <c r="L21" s="19">
        <f ca="1">IFERROR(AVERAGEIF(L5:L19,"&gt;0"),"")</f>
        <v>38.018475420646006</v>
      </c>
      <c r="M21" s="18"/>
      <c r="N21" s="20">
        <f ca="1">IFERROR(AVERAGEIF(N5:N19,"&gt;0"),"")</f>
        <v>0.18086462739577022</v>
      </c>
      <c r="O21" s="20">
        <f ca="1">IFERROR(AVERAGEIF(O5:O19,"&gt;0"),"")</f>
        <v>0.14708333333333332</v>
      </c>
      <c r="P21" s="18"/>
      <c r="Q21" s="75">
        <f ca="1">IFERROR(AVERAGEIF(Q5:Q19,"&gt;0"),"")</f>
        <v>1.2163941060784582</v>
      </c>
      <c r="R21" s="50"/>
      <c r="S21" s="76">
        <f ca="1">IFERROR(AVERAGEIF(S5:S19,"&gt;0"),0)</f>
        <v>2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6"/>
      <c r="I24" s="86"/>
      <c r="J24" s="1"/>
      <c r="K24" s="86"/>
      <c r="L24" s="86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56" priority="19">
      <formula>(O5=5)</formula>
    </cfRule>
    <cfRule type="expression" dxfId="55" priority="20">
      <formula>(O5=1.5)</formula>
    </cfRule>
  </conditionalFormatting>
  <conditionalFormatting sqref="L5:M19">
    <cfRule type="expression" dxfId="54" priority="17">
      <formula>(L5=65)</formula>
    </cfRule>
    <cfRule type="expression" dxfId="53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52" priority="14" stopIfTrue="1" operator="equal">
      <formula>""</formula>
    </cfRule>
    <cfRule type="expression" dxfId="51" priority="15">
      <formula>(K5)&gt;(L5*$W$5)</formula>
    </cfRule>
    <cfRule type="expression" dxfId="50" priority="21">
      <formula>(K5)&gt;=L5</formula>
    </cfRule>
    <cfRule type="expression" dxfId="49" priority="22">
      <formula>(K5)&lt;(L5*$W$10)</formula>
    </cfRule>
    <cfRule type="expression" dxfId="48" priority="23">
      <formula>(K5)&lt;(L5*$W$9)</formula>
    </cfRule>
    <cfRule type="expression" dxfId="47" priority="24">
      <formula>(K5)&lt;(L5*$W$8)</formula>
    </cfRule>
    <cfRule type="expression" dxfId="46" priority="25">
      <formula>(K5)&lt;L5</formula>
    </cfRule>
  </conditionalFormatting>
  <conditionalFormatting sqref="L5:L21 O5:O21">
    <cfRule type="cellIs" dxfId="45" priority="13" stopIfTrue="1" operator="equal">
      <formula>0</formula>
    </cfRule>
  </conditionalFormatting>
  <conditionalFormatting sqref="S5:S21">
    <cfRule type="cellIs" dxfId="44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43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2" priority="1" stopIfTrue="1" operator="equal">
      <formula>0</formula>
    </cfRule>
  </conditionalFormatting>
  <conditionalFormatting sqref="Q5:Q21">
    <cfRule type="cellIs" dxfId="41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40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39" priority="3">
      <formula>C5=1</formula>
    </cfRule>
    <cfRule type="expression" dxfId="38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014A-7A23-4AE8-9E29-6A08205C89B4}">
  <dimension ref="A1:Y24"/>
  <sheetViews>
    <sheetView zoomScale="73" zoomScaleNormal="73" workbookViewId="0">
      <selection activeCell="A23" sqref="A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44001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105" t="s">
        <v>0</v>
      </c>
      <c r="L3" s="105"/>
      <c r="N3" s="105" t="s">
        <v>1</v>
      </c>
      <c r="O3" s="105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6" t="s">
        <v>3</v>
      </c>
      <c r="V4" s="86"/>
      <c r="W4" s="86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8.5611494461428433E-2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2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32</v>
      </c>
      <c r="L5" s="19">
        <f ca="1">IF(K5=N5,0,MIN(MAX((-10*N5*24)+80,30),65))</f>
        <v>58.795253639357746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8.8353109836009386E-2</v>
      </c>
      <c r="O5" s="20">
        <f ca="1">IF(N5=K5,0,MIN(MAX(8-(K5/10),1.5),5)/24)</f>
        <v>0.19999999999999998</v>
      </c>
      <c r="P5" s="18"/>
      <c r="Q5" s="21">
        <f ca="1">IF(K5=N5,"",((N5*24/(O5*24))+(K5/L5))/2)</f>
        <v>0.49301358464047185</v>
      </c>
      <c r="R5" s="18"/>
      <c r="S5" s="68" cm="1">
        <f t="array" aca="1" ref="S5" ca="1">INDIRECT(ADDRESS(ROW()-1,_xlfn.SHEET()-3+39,4,1,"Entered Daily Stats"))</f>
        <v>4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0.16561817955814892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3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65</v>
      </c>
      <c r="L6" s="19">
        <f t="shared" ref="L6:L19" ca="1" si="0">IF(K6=N6,0,MIN(MAX((-10*N6*24)+80,30),65))</f>
        <v>62.24084953815013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7.39964602577078E-2</v>
      </c>
      <c r="O6" s="20">
        <f t="shared" ref="O6:O19" ca="1" si="1">IF(N6=K6,0,MIN(MAX(8-(K6/10),1.5),5)/24)</f>
        <v>6.25E-2</v>
      </c>
      <c r="P6" s="18"/>
      <c r="Q6" s="21">
        <f t="shared" ref="Q6:Q16" ca="1" si="2">IF(K6=N6,"",((N6*24/(O6*24))+(K6/L6))/2)</f>
        <v>1.1141367913293201</v>
      </c>
      <c r="R6" s="18"/>
      <c r="S6" s="68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0.28179261618087087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6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10</v>
      </c>
      <c r="L7" s="19">
        <f t="shared" ca="1" si="0"/>
        <v>53.244776555944895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0.11148009768356294</v>
      </c>
      <c r="O7" s="20">
        <f t="shared" ca="1" si="1"/>
        <v>0.20833333333333334</v>
      </c>
      <c r="P7" s="18"/>
      <c r="Q7" s="21">
        <f t="shared" ca="1" si="2"/>
        <v>0.36145815955503519</v>
      </c>
      <c r="R7" s="18"/>
      <c r="S7" s="68" cm="1">
        <f t="array" aca="1" ref="S7" ca="1">INDIRECT(ADDRESS(ROW()-1,_xlfn.SHEET()-3+39,4,1,"Entered Daily Stats"))</f>
        <v>4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0.29095895101546532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3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15</v>
      </c>
      <c r="L8" s="19">
        <f t="shared" ca="1" si="0"/>
        <v>65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5.6825024305303569E-2</v>
      </c>
      <c r="O8" s="20">
        <f t="shared" ca="1" si="1"/>
        <v>0.20833333333333334</v>
      </c>
      <c r="P8" s="18"/>
      <c r="Q8" s="21">
        <f t="shared" ca="1" si="2"/>
        <v>0.25176467371734396</v>
      </c>
      <c r="R8" s="18"/>
      <c r="S8" s="68" cm="1">
        <f t="array" aca="1" ref="S8" ca="1">INDIRECT(ADDRESS(ROW()-1,_xlfn.SHEET()-3+39,4,1,"Entered Daily Stats"))</f>
        <v>3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0.24220663386727886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2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39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0.22806215503984273</v>
      </c>
      <c r="O9" s="20">
        <f t="shared" ca="1" si="1"/>
        <v>0.17083333333333331</v>
      </c>
      <c r="P9" s="18"/>
      <c r="Q9" s="21">
        <f t="shared" ca="1" si="2"/>
        <v>1.3174989903605154</v>
      </c>
      <c r="R9" s="18"/>
      <c r="S9" s="68" cm="1">
        <f t="array" aca="1" ref="S9" ca="1">INDIRECT(ADDRESS(ROW()-1,_xlfn.SHEET()-3+39,4,1,"Entered Daily Stats"))</f>
        <v>3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0.1315668381414509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9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47</v>
      </c>
      <c r="L10" s="19">
        <f t="shared" ca="1" si="0"/>
        <v>44.709611420513426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0.14704328574786074</v>
      </c>
      <c r="O10" s="20">
        <f t="shared" ca="1" si="1"/>
        <v>0.13749999999999998</v>
      </c>
      <c r="P10" s="18"/>
      <c r="Q10" s="21">
        <f t="shared" ca="1" si="2"/>
        <v>1.0603169087710602</v>
      </c>
      <c r="R10" s="18"/>
      <c r="S10" s="68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0.21977043371453939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4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54</v>
      </c>
      <c r="L11" s="19">
        <f t="shared" ca="1" si="0"/>
        <v>44.975143876025314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0.14593690051656119</v>
      </c>
      <c r="O11" s="20">
        <f t="shared" ca="1" si="1"/>
        <v>0.10833333333333332</v>
      </c>
      <c r="P11" s="18"/>
      <c r="Q11" s="21">
        <f t="shared" ca="1" si="2"/>
        <v>1.2738865236083734</v>
      </c>
      <c r="R11" s="18"/>
      <c r="S11" s="68" cm="1">
        <f t="array" aca="1" ref="S11" ca="1">INDIRECT(ADDRESS(ROW()-1,_xlfn.SHEET()-3+39,4,1,"Entered Daily Stats"))</f>
        <v>0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0.23920150180499339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3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38</v>
      </c>
      <c r="L12" s="19">
        <f t="shared" ca="1" si="0"/>
        <v>65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4.0720479522945573E-2</v>
      </c>
      <c r="O12" s="20">
        <f t="shared" ca="1" si="1"/>
        <v>0.17500000000000002</v>
      </c>
      <c r="P12" s="18"/>
      <c r="Q12" s="21">
        <f t="shared" ca="1" si="2"/>
        <v>0.40865191951610824</v>
      </c>
      <c r="R12" s="18"/>
      <c r="S12" s="68" cm="1">
        <f t="array" aca="1" ref="S12" ca="1">INDIRECT(ADDRESS(ROW()-1,_xlfn.SHEET()-3+39,4,1,"Entered Daily Stats"))</f>
        <v>1</v>
      </c>
      <c r="T12" s="18"/>
      <c r="U12" s="105" t="s">
        <v>10</v>
      </c>
      <c r="V12" s="105"/>
      <c r="W12" s="105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0.22592310521227463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8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60</v>
      </c>
      <c r="L13" s="19">
        <f t="shared" ca="1" si="0"/>
        <v>65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5.0854658782127367E-2</v>
      </c>
      <c r="O13" s="20">
        <f t="shared" ca="1" si="1"/>
        <v>8.3333333333333329E-2</v>
      </c>
      <c r="P13" s="18"/>
      <c r="Q13" s="21">
        <f t="shared" ca="1" si="2"/>
        <v>0.76666641423122583</v>
      </c>
      <c r="R13" s="18"/>
      <c r="S13" s="68" cm="1">
        <f t="array" aca="1" ref="S13" ca="1">INDIRECT(ADDRESS(ROW()-1,_xlfn.SHEET()-3+39,4,1,"Entered Daily Stats"))</f>
        <v>4</v>
      </c>
      <c r="T13" s="18"/>
      <c r="U13" s="111">
        <f ca="1">IF(SUM(S5:S19)=0,"",SUM(S5:S19))</f>
        <v>35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0.11766723714121316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9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9</v>
      </c>
      <c r="L14" s="19">
        <f t="shared" ca="1" si="0"/>
        <v>31.337958275116875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0.20275850718701299</v>
      </c>
      <c r="O14" s="20">
        <f t="shared" ca="1" si="1"/>
        <v>0.20833333333333334</v>
      </c>
      <c r="P14" s="18"/>
      <c r="Q14" s="21">
        <f t="shared" ca="1" si="2"/>
        <v>0.63021624313175451</v>
      </c>
      <c r="R14" s="18"/>
      <c r="S14" s="68" cm="1">
        <f t="array" aca="1" ref="S14" ca="1">INDIRECT(ADDRESS(ROW()-1,_xlfn.SHEET()-3+39,4,1,"Entered Daily Stats"))</f>
        <v>2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0.15021633834777032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4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50</v>
      </c>
      <c r="L16" s="19">
        <f t="shared" ca="1" si="0"/>
        <v>53.22300335688719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0.11157081934630336</v>
      </c>
      <c r="O16" s="20">
        <f t="shared" ca="1" si="1"/>
        <v>0.125</v>
      </c>
      <c r="P16" s="18"/>
      <c r="Q16" s="21">
        <f t="shared" ca="1" si="2"/>
        <v>0.916004984601966</v>
      </c>
      <c r="R16" s="18"/>
      <c r="S16" s="68" cm="1">
        <f t="array" aca="1" ref="S16" ca="1">INDIRECT(ADDRESS(ROW()-1,_xlfn.SHEET()-3+39,4,1,"Entered Daily Stats"))</f>
        <v>1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0.19499595606023656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2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10</v>
      </c>
      <c r="L17" s="19">
        <f t="shared" ca="1" si="0"/>
        <v>30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0.24619465598822304</v>
      </c>
      <c r="O17" s="20">
        <f t="shared" ca="1" si="1"/>
        <v>0.20833333333333334</v>
      </c>
      <c r="P17" s="18"/>
      <c r="Q17" s="21">
        <f ca="1">IF(K17=N17,"",((N17*24/(O17*24))+(K17/L17))/2)</f>
        <v>0.75753384103840193</v>
      </c>
      <c r="R17" s="31"/>
      <c r="S17" s="68" cm="1">
        <f t="array" aca="1" ref="S17" ca="1">INDIRECT(ADDRESS(ROW()-1,_xlfn.SHEET()-3+39,4,1,"Entered Daily Stats"))</f>
        <v>2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0.13898460969490598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9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3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0.24755660622282899</v>
      </c>
      <c r="O18" s="20">
        <f t="shared" ca="1" si="1"/>
        <v>0.20833333333333334</v>
      </c>
      <c r="P18" s="18"/>
      <c r="Q18" s="21">
        <f ca="1">IF(K18=N18,"",((N18*24/(O18*24))+(K18/L18))/2)</f>
        <v>0.64413585493478964</v>
      </c>
      <c r="R18" s="18"/>
      <c r="S18" s="68" cm="1">
        <f t="array" aca="1" ref="S18" ca="1">INDIRECT(ADDRESS(ROW()-1,_xlfn.SHEET()-3+39,4,1,"Entered Daily Stats"))</f>
        <v>3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0.15583919984212022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7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48</v>
      </c>
      <c r="L19" s="19">
        <f t="shared" ca="1" si="0"/>
        <v>35.165317520124397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0.18681117699948169</v>
      </c>
      <c r="O19" s="20">
        <f t="shared" ca="1" si="1"/>
        <v>0.13333333333333333</v>
      </c>
      <c r="P19" s="18"/>
      <c r="Q19" s="21">
        <f ca="1">IF(K19=N19,"",((N19*24/(O19*24))+(K19/L19))/2)</f>
        <v>1.3830325520386189</v>
      </c>
      <c r="R19" s="18"/>
      <c r="S19" s="68" cm="1">
        <f t="array" aca="1" ref="S19" ca="1">INDIRECT(ADDRESS(ROW()-1,_xlfn.SHEET()-3+39,4,1,"Entered Daily Stats"))</f>
        <v>4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14</v>
      </c>
      <c r="D21" s="18"/>
      <c r="E21" s="80" t="s">
        <v>7</v>
      </c>
      <c r="F21" s="73"/>
      <c r="G21" s="20">
        <f ca="1">IFERROR(AVERAGEIF(G5:G19,"&gt;0"),"")</f>
        <v>0.18859664964590689</v>
      </c>
      <c r="H21" s="74"/>
      <c r="I21" s="43">
        <f ca="1">IFERROR(AVERAGEIF(I5:I19,"&gt;0"),"")</f>
        <v>5.0714285714285712</v>
      </c>
      <c r="J21" s="18"/>
      <c r="K21" s="19">
        <f ca="1">IFERROR(AVERAGEIF(K5:K19,"&gt;0"),"")</f>
        <v>34.285714285714285</v>
      </c>
      <c r="L21" s="19">
        <f ca="1">IFERROR(AVERAGEIF(L5:L19,"&gt;0"),"")</f>
        <v>47.763708155865707</v>
      </c>
      <c r="M21" s="18"/>
      <c r="N21" s="20">
        <f ca="1">IFERROR(AVERAGEIF(N5:N19,"&gt;0"),"")</f>
        <v>0.13844028124541224</v>
      </c>
      <c r="O21" s="20">
        <f ca="1">IFERROR(AVERAGEIF(O5:O19,"&gt;0"),"")</f>
        <v>0.15982142857142856</v>
      </c>
      <c r="P21" s="18"/>
      <c r="Q21" s="75">
        <f ca="1">IFERROR(AVERAGEIF(Q5:Q19,"&gt;0"),"")</f>
        <v>0.81273696010535623</v>
      </c>
      <c r="R21" s="50"/>
      <c r="S21" s="76">
        <f ca="1">IFERROR(AVERAGEIF(S5:S19,"&gt;0"),0)</f>
        <v>2.6923076923076925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6"/>
      <c r="I24" s="86"/>
      <c r="J24" s="1"/>
      <c r="K24" s="86"/>
      <c r="L24" s="86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37" priority="19">
      <formula>(O5=5)</formula>
    </cfRule>
    <cfRule type="expression" dxfId="36" priority="20">
      <formula>(O5=1.5)</formula>
    </cfRule>
  </conditionalFormatting>
  <conditionalFormatting sqref="L5:M19">
    <cfRule type="expression" dxfId="35" priority="17">
      <formula>(L5=65)</formula>
    </cfRule>
    <cfRule type="expression" dxfId="34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33" priority="14" stopIfTrue="1" operator="equal">
      <formula>""</formula>
    </cfRule>
    <cfRule type="expression" dxfId="32" priority="15">
      <formula>(K5)&gt;(L5*$W$5)</formula>
    </cfRule>
    <cfRule type="expression" dxfId="31" priority="21">
      <formula>(K5)&gt;=L5</formula>
    </cfRule>
    <cfRule type="expression" dxfId="30" priority="22">
      <formula>(K5)&lt;(L5*$W$10)</formula>
    </cfRule>
    <cfRule type="expression" dxfId="29" priority="23">
      <formula>(K5)&lt;(L5*$W$9)</formula>
    </cfRule>
    <cfRule type="expression" dxfId="28" priority="24">
      <formula>(K5)&lt;(L5*$W$8)</formula>
    </cfRule>
    <cfRule type="expression" dxfId="27" priority="25">
      <formula>(K5)&lt;L5</formula>
    </cfRule>
  </conditionalFormatting>
  <conditionalFormatting sqref="L5:L21 O5:O21">
    <cfRule type="cellIs" dxfId="26" priority="13" stopIfTrue="1" operator="equal">
      <formula>0</formula>
    </cfRule>
  </conditionalFormatting>
  <conditionalFormatting sqref="S5:S21">
    <cfRule type="cellIs" dxfId="25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4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3" priority="1" stopIfTrue="1" operator="equal">
      <formula>0</formula>
    </cfRule>
  </conditionalFormatting>
  <conditionalFormatting sqref="Q5:Q21">
    <cfRule type="cellIs" dxfId="22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1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20" priority="3">
      <formula>C5=1</formula>
    </cfRule>
    <cfRule type="expression" dxfId="19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211F-C75D-4C02-9000-847D5277535A}">
  <dimension ref="A1:Y24"/>
  <sheetViews>
    <sheetView zoomScale="73" zoomScaleNormal="73" workbookViewId="0">
      <selection activeCell="A23" sqref="A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44002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105" t="s">
        <v>0</v>
      </c>
      <c r="L3" s="105"/>
      <c r="N3" s="105" t="s">
        <v>1</v>
      </c>
      <c r="O3" s="105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6" t="s">
        <v>3</v>
      </c>
      <c r="V4" s="86"/>
      <c r="W4" s="86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0.27882098662153221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7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38</v>
      </c>
      <c r="L5" s="19">
        <f ca="1">IF(K5=N5,0,MIN(MAX((-10*N5*24)+80,30),65))</f>
        <v>51.511939319766945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0.11870025283430438</v>
      </c>
      <c r="O5" s="20">
        <f ca="1">IF(N5=K5,0,MIN(MAX(8-(K5/10),1.5),5)/24)</f>
        <v>0.17500000000000002</v>
      </c>
      <c r="P5" s="18"/>
      <c r="Q5" s="21">
        <f ca="1">IF(K5=N5,"",((N5*24/(O5*24))+(K5/L5))/2)</f>
        <v>0.70799010813532204</v>
      </c>
      <c r="R5" s="18"/>
      <c r="S5" s="68" cm="1">
        <f t="array" aca="1" ref="S5" ca="1">INDIRECT(ADDRESS(ROW()-1,_xlfn.SHEET()-3+39,4,1,"Entered Daily Stats"))</f>
        <v>3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0</v>
      </c>
      <c r="D6" s="18"/>
      <c r="E6" s="15" t="str">
        <f>'Entered Daily Stats'!A5</f>
        <v>EC  2</v>
      </c>
      <c r="F6" s="18"/>
      <c r="G6" s="20" t="str" cm="1">
        <f t="array" aca="1" ref="G6" ca="1">IFERROR(INDIRECT(ADDRESS(ROW()-1,_xlfn.SHEET()-3+4,4,1,"Entered Daily Stats"))/INDIRECT(ADDRESS(ROW()-1,_xlfn.SHEET()-3+32,4,1,"Entered Daily Stats")),"")</f>
        <v/>
      </c>
      <c r="H6" s="49"/>
      <c r="I6" s="15" t="str" cm="1">
        <f t="array" aca="1" ref="I6" ca="1">IFERROR(INDIRECT(ADDRESS(ROW()-1,_xlfn.SHEET()-3+11,4,1,"Entered Daily Stats"))/INDIRECT(ADDRESS(ROW()-1,_xlfn.SHEET()-3+32,4,1,"Entered Daily Stats")),"")</f>
        <v/>
      </c>
      <c r="J6" s="18"/>
      <c r="K6" s="15" t="str" cm="1">
        <f t="array" aca="1" ref="K6" ca="1">IFERROR(INDIRECT(ADDRESS(ROW()-1,_xlfn.SHEET()-3+18,4,1,"Entered Daily Stats"))/INDIRECT(ADDRESS(ROW()-1,_xlfn.SHEET()-3+32,4,1,"Entered Daily Stats")),"")</f>
        <v/>
      </c>
      <c r="L6" s="19">
        <f t="shared" ref="L6:L19" ca="1" si="0">IF(K6=N6,0,MIN(MAX((-10*N6*24)+80,30),65))</f>
        <v>0</v>
      </c>
      <c r="M6" s="18"/>
      <c r="N6" s="17" t="str" cm="1">
        <f t="array" aca="1" ref="N6" ca="1">IFERROR(INDIRECT(ADDRESS(ROW()-1,_xlfn.SHEET()-3+25,4,1,"Entered Daily Stats"))/INDIRECT(ADDRESS(ROW()-1,_xlfn.SHEET()-3+32,4,1,"Entered Daily Stats")),"")</f>
        <v/>
      </c>
      <c r="O6" s="20">
        <f t="shared" ref="O6:O19" ca="1" si="1">IF(N6=K6,0,MIN(MAX(8-(K6/10),1.5),5)/24)</f>
        <v>0</v>
      </c>
      <c r="P6" s="18"/>
      <c r="Q6" s="21" t="str">
        <f t="shared" ref="Q6:Q16" ca="1" si="2">IF(K6=N6,"",((N6*24/(O6*24))+(K6/L6))/2)</f>
        <v/>
      </c>
      <c r="R6" s="18"/>
      <c r="S6" s="68" cm="1">
        <f t="array" aca="1" ref="S6" ca="1">INDIRECT(ADDRESS(ROW()-1,_xlfn.SHEET()-3+39,4,1,"Entered Daily Stats"))</f>
        <v>0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0.28114185109018575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5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8</v>
      </c>
      <c r="L7" s="19">
        <f t="shared" ca="1" si="0"/>
        <v>65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4.0180741503562677E-2</v>
      </c>
      <c r="O7" s="20">
        <f t="shared" ca="1" si="1"/>
        <v>0.20833333333333334</v>
      </c>
      <c r="P7" s="18"/>
      <c r="Q7" s="21">
        <f t="shared" ca="1" si="2"/>
        <v>0.15797224114701197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0.5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0.21972665777976905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10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33</v>
      </c>
      <c r="L9" s="19">
        <f t="shared" ca="1" si="0"/>
        <v>63.683059140668846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6.7987253580546497E-2</v>
      </c>
      <c r="O9" s="20">
        <f t="shared" ca="1" si="1"/>
        <v>0.19583333333333333</v>
      </c>
      <c r="P9" s="18"/>
      <c r="Q9" s="21">
        <f t="shared" ca="1" si="2"/>
        <v>0.43268007066494535</v>
      </c>
      <c r="R9" s="18"/>
      <c r="S9" s="68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0.13184824634775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9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32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0.24949788758664226</v>
      </c>
      <c r="O10" s="20">
        <f t="shared" ca="1" si="1"/>
        <v>0.19999999999999998</v>
      </c>
      <c r="P10" s="18"/>
      <c r="Q10" s="21">
        <f t="shared" ca="1" si="2"/>
        <v>1.1570780522999389</v>
      </c>
      <c r="R10" s="18"/>
      <c r="S10" s="68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0.2203648657791647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10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</v>
      </c>
      <c r="L11" s="19">
        <f t="shared" ca="1" si="0"/>
        <v>61.534267660221452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7.6940551415743949E-2</v>
      </c>
      <c r="O11" s="20">
        <f t="shared" ca="1" si="1"/>
        <v>0.20833333333333334</v>
      </c>
      <c r="P11" s="18"/>
      <c r="Q11" s="21">
        <f t="shared" ca="1" si="2"/>
        <v>0.19278287715851092</v>
      </c>
      <c r="R11" s="18"/>
      <c r="S11" s="68" cm="1">
        <f t="array" aca="1" ref="S11" ca="1">INDIRECT(ADDRESS(ROW()-1,_xlfn.SHEET()-3+39,4,1,"Entered Daily Stats"))</f>
        <v>4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0.14260989401057034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6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19</v>
      </c>
      <c r="L12" s="19">
        <f t="shared" ca="1" si="0"/>
        <v>35.127884364568203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0.18696714848096579</v>
      </c>
      <c r="O12" s="20">
        <f t="shared" ca="1" si="1"/>
        <v>0.20833333333333334</v>
      </c>
      <c r="P12" s="18"/>
      <c r="Q12" s="21">
        <f t="shared" ca="1" si="2"/>
        <v>0.71916158201178182</v>
      </c>
      <c r="R12" s="18"/>
      <c r="S12" s="68" cm="1">
        <f t="array" aca="1" ref="S12" ca="1">INDIRECT(ADDRESS(ROW()-1,_xlfn.SHEET()-3+39,4,1,"Entered Daily Stats"))</f>
        <v>4</v>
      </c>
      <c r="T12" s="18"/>
      <c r="U12" s="105" t="s">
        <v>10</v>
      </c>
      <c r="V12" s="105"/>
      <c r="W12" s="105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0.15608936177380001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6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29</v>
      </c>
      <c r="L13" s="19">
        <f t="shared" ca="1" si="0"/>
        <v>49.198247878431985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0.12834063383986671</v>
      </c>
      <c r="O13" s="20">
        <f t="shared" ca="1" si="1"/>
        <v>0.20833333333333334</v>
      </c>
      <c r="P13" s="18"/>
      <c r="Q13" s="21">
        <f t="shared" ca="1" si="2"/>
        <v>0.60274346421733438</v>
      </c>
      <c r="R13" s="18"/>
      <c r="S13" s="68" cm="1">
        <f t="array" aca="1" ref="S13" ca="1">INDIRECT(ADDRESS(ROW()-1,_xlfn.SHEET()-3+39,4,1,"Entered Daily Stats"))</f>
        <v>2</v>
      </c>
      <c r="T13" s="18"/>
      <c r="U13" s="111">
        <f ca="1">IF(SUM(S5:S19)=0,"",SUM(S5:S19))</f>
        <v>19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8.9136659277076855E-2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10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46</v>
      </c>
      <c r="L14" s="19">
        <f t="shared" ca="1" si="0"/>
        <v>42.303457590718772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0.15706892670533845</v>
      </c>
      <c r="O14" s="20">
        <f t="shared" ca="1" si="1"/>
        <v>0.14166666666666669</v>
      </c>
      <c r="P14" s="18"/>
      <c r="Q14" s="21">
        <f t="shared" ca="1" si="2"/>
        <v>1.0980517012301969</v>
      </c>
      <c r="R14" s="18"/>
      <c r="S14" s="68" cm="1">
        <f t="array" aca="1" ref="S14" ca="1">INDIRECT(ADDRESS(ROW()-1,_xlfn.SHEET()-3+39,4,1,"Entered Daily Stats"))</f>
        <v>3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0.22264532000409767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9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2</v>
      </c>
      <c r="L16" s="19">
        <f t="shared" ca="1" si="0"/>
        <v>30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0.21653180442510844</v>
      </c>
      <c r="O16" s="20">
        <f t="shared" ca="1" si="1"/>
        <v>0.20833333333333334</v>
      </c>
      <c r="P16" s="18"/>
      <c r="Q16" s="21">
        <f t="shared" ca="1" si="2"/>
        <v>0.55300966395359363</v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Stats"))/INDIRECT(ADDRESS(ROW()-1,_xlfn.SHEET()-3+32,4,1,"Entered Daily Stats")),"")</f>
        <v/>
      </c>
      <c r="H17" s="49"/>
      <c r="I17" s="15" t="str" cm="1">
        <f t="array" aca="1" ref="I17" ca="1">IFERROR(INDIRECT(ADDRESS(ROW()-1,_xlfn.SHEET()-3+11,4,1,"Entered Daily Stats"))/INDIRECT(ADDRESS(ROW()-1,_xlfn.SHEET()-3+32,4,1,"Entered Daily Stats")),"")</f>
        <v/>
      </c>
      <c r="J17" s="18"/>
      <c r="K17" s="15" t="str" cm="1">
        <f t="array" aca="1" ref="K17" ca="1">IFERROR(INDIRECT(ADDRESS(ROW()-1,_xlfn.SHEET()-3+18,4,1,"Entered Daily Stats"))/INDIRECT(ADDRESS(ROW()-1,_xlfn.SHEET()-3+32,4,1,"Entered Daily Stats")),"")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Stats"))/INDIRECT(ADDRESS(ROW()-1,_xlfn.SHEET()-3+32,4,1,"Entered Daily Stats")),"")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Stats"))/INDIRECT(ADDRESS(ROW()-1,_xlfn.SHEET()-3+32,4,1,"Entered Daily Stats")),"")</f>
        <v/>
      </c>
      <c r="H18" s="18"/>
      <c r="I18" s="15" t="str" cm="1">
        <f t="array" aca="1" ref="I18" ca="1">IFERROR(INDIRECT(ADDRESS(ROW()-1,_xlfn.SHEET()-3+11,4,1,"Entered Daily Stats"))/INDIRECT(ADDRESS(ROW()-1,_xlfn.SHEET()-3+32,4,1,"Entered Daily Stats")),"")</f>
        <v/>
      </c>
      <c r="J18" s="18"/>
      <c r="K18" s="15" t="str" cm="1">
        <f t="array" aca="1" ref="K18" ca="1">IFERROR(INDIRECT(ADDRESS(ROW()-1,_xlfn.SHEET()-3+18,4,1,"Entered Daily Stats"))/INDIRECT(ADDRESS(ROW()-1,_xlfn.SHEET()-3+32,4,1,"Entered Daily Stats")),"")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Stats"))/INDIRECT(ADDRESS(ROW()-1,_xlfn.SHEET()-3+32,4,1,"Entered Daily Stats")),"")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0.13650658070828448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3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26</v>
      </c>
      <c r="L19" s="19">
        <f t="shared" ca="1" si="0"/>
        <v>53.015625507202948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0.11243489371998772</v>
      </c>
      <c r="O19" s="20">
        <f t="shared" ca="1" si="1"/>
        <v>0.20833333333333334</v>
      </c>
      <c r="P19" s="18"/>
      <c r="Q19" s="21">
        <f ca="1">IF(K19=N19,"",((N19*24/(O19*24))+(K19/L19))/2)</f>
        <v>0.51505447055137676</v>
      </c>
      <c r="R19" s="18"/>
      <c r="S19" s="68" cm="1">
        <f t="array" aca="1" ref="S19" ca="1">INDIRECT(ADDRESS(ROW()-1,_xlfn.SHEET()-3+39,4,1,"Entered Daily Stats"))</f>
        <v>2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9.5</v>
      </c>
      <c r="D21" s="18"/>
      <c r="E21" s="80" t="s">
        <v>7</v>
      </c>
      <c r="F21" s="73"/>
      <c r="G21" s="20">
        <f ca="1">IFERROR(AVERAGEIF(G5:G19,"&gt;0"),"")</f>
        <v>0.18788904233922307</v>
      </c>
      <c r="H21" s="74"/>
      <c r="I21" s="43">
        <f ca="1">IFERROR(AVERAGEIF(I5:I19,"&gt;0"),"")</f>
        <v>7.5</v>
      </c>
      <c r="J21" s="18"/>
      <c r="K21" s="19">
        <f ca="1">IFERROR(AVERAGEIF(K5:K19,"&gt;0"),"")</f>
        <v>23.4</v>
      </c>
      <c r="L21" s="19">
        <f ca="1">IFERROR(AVERAGEIF(L5:L19,"&gt;0"),"")</f>
        <v>48.137448146157922</v>
      </c>
      <c r="M21" s="18"/>
      <c r="N21" s="20">
        <f ca="1">IFERROR(AVERAGEIF(N5:N19,"&gt;0"),"")</f>
        <v>0.13546500940920669</v>
      </c>
      <c r="O21" s="20">
        <f ca="1">IFERROR(AVERAGEIF(O5:O19,"&gt;0"),"")</f>
        <v>0.19624999999999998</v>
      </c>
      <c r="P21" s="18"/>
      <c r="Q21" s="75">
        <f ca="1">IFERROR(AVERAGEIF(Q5:Q19,"&gt;0"),"")</f>
        <v>0.6136524231370013</v>
      </c>
      <c r="R21" s="50"/>
      <c r="S21" s="76">
        <f ca="1">IFERROR(AVERAGEIF(S5:S19,"&gt;0"),0)</f>
        <v>2.7142857142857144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6"/>
      <c r="I24" s="86"/>
      <c r="J24" s="1"/>
      <c r="K24" s="86"/>
      <c r="L24" s="86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8" priority="19">
      <formula>(O5=5)</formula>
    </cfRule>
    <cfRule type="expression" dxfId="17" priority="20">
      <formula>(O5=1.5)</formula>
    </cfRule>
  </conditionalFormatting>
  <conditionalFormatting sqref="L5:M19">
    <cfRule type="expression" dxfId="16" priority="17">
      <formula>(L5=65)</formula>
    </cfRule>
    <cfRule type="expression" dxfId="15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4" priority="14" stopIfTrue="1" operator="equal">
      <formula>""</formula>
    </cfRule>
    <cfRule type="expression" dxfId="13" priority="15">
      <formula>(K5)&gt;(L5*$W$5)</formula>
    </cfRule>
    <cfRule type="expression" dxfId="12" priority="21">
      <formula>(K5)&gt;=L5</formula>
    </cfRule>
    <cfRule type="expression" dxfId="11" priority="22">
      <formula>(K5)&lt;(L5*$W$10)</formula>
    </cfRule>
    <cfRule type="expression" dxfId="10" priority="23">
      <formula>(K5)&lt;(L5*$W$9)</formula>
    </cfRule>
    <cfRule type="expression" dxfId="9" priority="24">
      <formula>(K5)&lt;(L5*$W$8)</formula>
    </cfRule>
    <cfRule type="expression" dxfId="8" priority="25">
      <formula>(K5)&lt;L5</formula>
    </cfRule>
  </conditionalFormatting>
  <conditionalFormatting sqref="L5:L21 O5:O21">
    <cfRule type="cellIs" dxfId="7" priority="13" stopIfTrue="1" operator="equal">
      <formula>0</formula>
    </cfRule>
  </conditionalFormatting>
  <conditionalFormatting sqref="S5:S21">
    <cfRule type="cellIs" dxfId="6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R17 T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5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" priority="1" stopIfTrue="1" operator="equal">
      <formula>0</formula>
    </cfRule>
  </conditionalFormatting>
  <conditionalFormatting sqref="Q5:Q21">
    <cfRule type="cellIs" dxfId="3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" priority="3">
      <formula>C5=1</formula>
    </cfRule>
    <cfRule type="expression" dxfId="0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Entered Daily Stats</vt:lpstr>
      <vt:lpstr>Weekly Average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2020-06-19T17:17:31Z</dcterms:modified>
  <cp:category/>
  <cp:contentStatus/>
</cp:coreProperties>
</file>