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wade.helquist\OneDrive - Western Governors University\Desktop\"/>
    </mc:Choice>
  </mc:AlternateContent>
  <xr:revisionPtr revIDLastSave="0" documentId="13_ncr:1_{E9519DBD-7041-4CE2-9CC2-D9E4787D9F2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Weekly Average" sheetId="1" r:id="rId1"/>
    <sheet name="Entered Daily Stats" sheetId="3" r:id="rId2"/>
    <sheet name="Monday" sheetId="7" r:id="rId3"/>
    <sheet name="Tuesday" sheetId="32" r:id="rId4"/>
    <sheet name="Wednesday" sheetId="33" r:id="rId5"/>
    <sheet name="Thursday" sheetId="35" r:id="rId6"/>
    <sheet name="Friday" sheetId="34" r:id="rId7"/>
    <sheet name="Saturday" sheetId="3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1" i="1" l="1"/>
  <c r="AK18" i="3"/>
  <c r="W18" i="3" s="1"/>
  <c r="AJ18" i="3"/>
  <c r="AC18" i="3" s="1"/>
  <c r="AI18" i="3"/>
  <c r="AB18" i="3" s="1"/>
  <c r="AH18" i="3"/>
  <c r="AA18" i="3" s="1"/>
  <c r="AG18" i="3"/>
  <c r="AF18" i="3"/>
  <c r="AK17" i="3"/>
  <c r="W17" i="3" s="1"/>
  <c r="AJ17" i="3"/>
  <c r="H17" i="3" s="1"/>
  <c r="AI17" i="3"/>
  <c r="U17" i="3" s="1"/>
  <c r="AH17" i="3"/>
  <c r="T17" i="3" s="1"/>
  <c r="AG17" i="3"/>
  <c r="AF17" i="3"/>
  <c r="AK16" i="3"/>
  <c r="W16" i="3" s="1"/>
  <c r="AJ16" i="3"/>
  <c r="H16" i="3" s="1"/>
  <c r="AI16" i="3"/>
  <c r="AB16" i="3" s="1"/>
  <c r="AH16" i="3"/>
  <c r="AA16" i="3" s="1"/>
  <c r="AG16" i="3"/>
  <c r="AF16" i="3"/>
  <c r="AK15" i="3"/>
  <c r="W15" i="3" s="1"/>
  <c r="AJ15" i="3"/>
  <c r="V15" i="3" s="1"/>
  <c r="AI15" i="3"/>
  <c r="U15" i="3" s="1"/>
  <c r="AH15" i="3"/>
  <c r="T15" i="3" s="1"/>
  <c r="AG15" i="3"/>
  <c r="AF15" i="3"/>
  <c r="AK14" i="3"/>
  <c r="I14" i="3" s="1"/>
  <c r="AJ14" i="3"/>
  <c r="H14" i="3" s="1"/>
  <c r="AI14" i="3"/>
  <c r="AB14" i="3" s="1"/>
  <c r="AH14" i="3"/>
  <c r="M14" i="3" s="1"/>
  <c r="AG14" i="3"/>
  <c r="AF14" i="3"/>
  <c r="AK13" i="3"/>
  <c r="W13" i="3" s="1"/>
  <c r="AJ13" i="3"/>
  <c r="AC13" i="3" s="1"/>
  <c r="AI13" i="3"/>
  <c r="U13" i="3" s="1"/>
  <c r="AH13" i="3"/>
  <c r="T13" i="3" s="1"/>
  <c r="AG13" i="3"/>
  <c r="AF13" i="3"/>
  <c r="AK12" i="3"/>
  <c r="AD12" i="3" s="1"/>
  <c r="AJ12" i="3"/>
  <c r="H12" i="3" s="1"/>
  <c r="AI12" i="3"/>
  <c r="AB12" i="3" s="1"/>
  <c r="AH12" i="3"/>
  <c r="AA12" i="3" s="1"/>
  <c r="AG12" i="3"/>
  <c r="AF12" i="3"/>
  <c r="AK11" i="3"/>
  <c r="AD11" i="3" s="1"/>
  <c r="AJ11" i="3"/>
  <c r="H11" i="3" s="1"/>
  <c r="AI11" i="3"/>
  <c r="AB11" i="3" s="1"/>
  <c r="AH11" i="3"/>
  <c r="T11" i="3" s="1"/>
  <c r="AG11" i="3"/>
  <c r="AF11" i="3"/>
  <c r="AK10" i="3"/>
  <c r="W10" i="3" s="1"/>
  <c r="AJ10" i="3"/>
  <c r="H10" i="3" s="1"/>
  <c r="AI10" i="3"/>
  <c r="AB10" i="3" s="1"/>
  <c r="AH10" i="3"/>
  <c r="T10" i="3" s="1"/>
  <c r="AG10" i="3"/>
  <c r="AF10" i="3"/>
  <c r="AK9" i="3"/>
  <c r="W9" i="3" s="1"/>
  <c r="AJ9" i="3"/>
  <c r="V9" i="3" s="1"/>
  <c r="AI9" i="3"/>
  <c r="U9" i="3" s="1"/>
  <c r="AH9" i="3"/>
  <c r="T9" i="3" s="1"/>
  <c r="AG9" i="3"/>
  <c r="AF9" i="3"/>
  <c r="AK8" i="3"/>
  <c r="AD8" i="3" s="1"/>
  <c r="AJ8" i="3"/>
  <c r="H8" i="3" s="1"/>
  <c r="AI8" i="3"/>
  <c r="AB8" i="3" s="1"/>
  <c r="AH8" i="3"/>
  <c r="AA8" i="3" s="1"/>
  <c r="AG8" i="3"/>
  <c r="AF8" i="3"/>
  <c r="AK7" i="3"/>
  <c r="W7" i="3" s="1"/>
  <c r="AJ7" i="3"/>
  <c r="AC7" i="3" s="1"/>
  <c r="AI7" i="3"/>
  <c r="AB7" i="3" s="1"/>
  <c r="AH7" i="3"/>
  <c r="T7" i="3" s="1"/>
  <c r="AG7" i="3"/>
  <c r="AF7" i="3"/>
  <c r="AK6" i="3"/>
  <c r="AD6" i="3" s="1"/>
  <c r="AJ6" i="3"/>
  <c r="H6" i="3" s="1"/>
  <c r="AI6" i="3"/>
  <c r="AB6" i="3" s="1"/>
  <c r="AH6" i="3"/>
  <c r="T6" i="3" s="1"/>
  <c r="AG6" i="3"/>
  <c r="AF6" i="3"/>
  <c r="AK5" i="3"/>
  <c r="W5" i="3" s="1"/>
  <c r="AJ5" i="3"/>
  <c r="O5" i="3" s="1"/>
  <c r="AI5" i="3"/>
  <c r="U5" i="3" s="1"/>
  <c r="AH5" i="3"/>
  <c r="T5" i="3" s="1"/>
  <c r="AG5" i="3"/>
  <c r="AF5" i="3"/>
  <c r="AK4" i="3"/>
  <c r="AD4" i="3" s="1"/>
  <c r="AJ4" i="3"/>
  <c r="H4" i="3" s="1"/>
  <c r="AI4" i="3"/>
  <c r="AB4" i="3" s="1"/>
  <c r="AH4" i="3"/>
  <c r="T4" i="3" s="1"/>
  <c r="AG4" i="3"/>
  <c r="T18" i="3"/>
  <c r="A1" i="34"/>
  <c r="A1" i="33"/>
  <c r="A1" i="7"/>
  <c r="A1" i="1"/>
  <c r="A1" i="35" s="1"/>
  <c r="R26" i="3"/>
  <c r="P13" i="7" s="1"/>
  <c r="W26" i="3"/>
  <c r="V26" i="3"/>
  <c r="P13" i="34" s="1"/>
  <c r="U26" i="3"/>
  <c r="P13" i="35" s="1"/>
  <c r="T26" i="3"/>
  <c r="P13" i="33" s="1"/>
  <c r="S26" i="3"/>
  <c r="P13" i="32" s="1"/>
  <c r="H7" i="3" l="1"/>
  <c r="F18" i="3"/>
  <c r="M6" i="3"/>
  <c r="O7" i="3"/>
  <c r="F14" i="3"/>
  <c r="M18" i="3"/>
  <c r="N15" i="3"/>
  <c r="G11" i="3"/>
  <c r="AB15" i="3"/>
  <c r="G15" i="3"/>
  <c r="I15" i="3"/>
  <c r="P4" i="3"/>
  <c r="I11" i="3"/>
  <c r="AA6" i="3"/>
  <c r="V7" i="3"/>
  <c r="G4" i="3"/>
  <c r="F6" i="3"/>
  <c r="AC11" i="3"/>
  <c r="P18" i="3"/>
  <c r="G7" i="3"/>
  <c r="U7" i="3"/>
  <c r="I12" i="3"/>
  <c r="N11" i="3"/>
  <c r="M10" i="3"/>
  <c r="AA10" i="3"/>
  <c r="F10" i="3"/>
  <c r="F16" i="3"/>
  <c r="O11" i="3"/>
  <c r="V11" i="3"/>
  <c r="AA14" i="3"/>
  <c r="V13" i="3"/>
  <c r="F4" i="3"/>
  <c r="T14" i="3"/>
  <c r="AC15" i="3"/>
  <c r="P14" i="3"/>
  <c r="O15" i="3"/>
  <c r="V17" i="3"/>
  <c r="AD18" i="3"/>
  <c r="P12" i="3"/>
  <c r="W4" i="3"/>
  <c r="I8" i="3"/>
  <c r="H15" i="3"/>
  <c r="N7" i="3"/>
  <c r="AD14" i="3"/>
  <c r="W8" i="3"/>
  <c r="P8" i="3"/>
  <c r="AD16" i="3"/>
  <c r="I4" i="3"/>
  <c r="I18" i="3"/>
  <c r="P10" i="3"/>
  <c r="P16" i="3"/>
  <c r="AC5" i="3"/>
  <c r="AC16" i="3"/>
  <c r="V5" i="3"/>
  <c r="AD7" i="3"/>
  <c r="V18" i="3"/>
  <c r="V14" i="3"/>
  <c r="W14" i="3"/>
  <c r="AD10" i="3"/>
  <c r="F5" i="3"/>
  <c r="F9" i="3"/>
  <c r="F13" i="3"/>
  <c r="I16" i="3"/>
  <c r="P6" i="3"/>
  <c r="P15" i="3"/>
  <c r="W6" i="3"/>
  <c r="U11" i="3"/>
  <c r="AD15" i="3"/>
  <c r="I7" i="3"/>
  <c r="G14" i="3"/>
  <c r="P11" i="3"/>
  <c r="G6" i="3"/>
  <c r="G10" i="3"/>
  <c r="G18" i="3"/>
  <c r="M17" i="3"/>
  <c r="W11" i="3"/>
  <c r="I6" i="3"/>
  <c r="I10" i="3"/>
  <c r="H18" i="3"/>
  <c r="P7" i="3"/>
  <c r="M13" i="3"/>
  <c r="W12" i="3"/>
  <c r="AA17" i="3"/>
  <c r="V10" i="3"/>
  <c r="AA13" i="3"/>
  <c r="M5" i="3"/>
  <c r="A1" i="36"/>
  <c r="I17" i="3"/>
  <c r="V4" i="3"/>
  <c r="V8" i="3"/>
  <c r="V16" i="3"/>
  <c r="G12" i="3"/>
  <c r="O16" i="3"/>
  <c r="A1" i="32"/>
  <c r="AC8" i="3"/>
  <c r="G8" i="3"/>
  <c r="O8" i="3"/>
  <c r="G16" i="3"/>
  <c r="I13" i="3"/>
  <c r="O6" i="3"/>
  <c r="O14" i="3"/>
  <c r="T8" i="3"/>
  <c r="AC14" i="3"/>
  <c r="F7" i="3"/>
  <c r="H9" i="3"/>
  <c r="F12" i="3"/>
  <c r="F17" i="3"/>
  <c r="M4" i="3"/>
  <c r="M7" i="3"/>
  <c r="O9" i="3"/>
  <c r="M12" i="3"/>
  <c r="M15" i="3"/>
  <c r="O17" i="3"/>
  <c r="T12" i="3"/>
  <c r="AA7" i="3"/>
  <c r="AC9" i="3"/>
  <c r="AA15" i="3"/>
  <c r="AC17" i="3"/>
  <c r="M9" i="3"/>
  <c r="AA9" i="3"/>
  <c r="F15" i="3"/>
  <c r="O4" i="3"/>
  <c r="O12" i="3"/>
  <c r="V6" i="3"/>
  <c r="V12" i="3"/>
  <c r="AA4" i="3"/>
  <c r="AC12" i="3"/>
  <c r="AC6" i="3"/>
  <c r="O10" i="3"/>
  <c r="O18" i="3"/>
  <c r="T16" i="3"/>
  <c r="AC4" i="3"/>
  <c r="AC10" i="3"/>
  <c r="H5" i="3"/>
  <c r="F8" i="3"/>
  <c r="F11" i="3"/>
  <c r="H13" i="3"/>
  <c r="M8" i="3"/>
  <c r="M11" i="3"/>
  <c r="O13" i="3"/>
  <c r="M16" i="3"/>
  <c r="AA5" i="3"/>
  <c r="AA11" i="3"/>
  <c r="N5" i="3"/>
  <c r="N9" i="3"/>
  <c r="N13" i="3"/>
  <c r="N17" i="3"/>
  <c r="U4" i="3"/>
  <c r="U6" i="3"/>
  <c r="U8" i="3"/>
  <c r="U10" i="3"/>
  <c r="U12" i="3"/>
  <c r="U14" i="3"/>
  <c r="U16" i="3"/>
  <c r="U18" i="3"/>
  <c r="AB5" i="3"/>
  <c r="AB9" i="3"/>
  <c r="AB13" i="3"/>
  <c r="AB17" i="3"/>
  <c r="AD5" i="3"/>
  <c r="AD9" i="3"/>
  <c r="AD13" i="3"/>
  <c r="G5" i="3"/>
  <c r="G9" i="3"/>
  <c r="G13" i="3"/>
  <c r="G17" i="3"/>
  <c r="P5" i="3"/>
  <c r="P9" i="3"/>
  <c r="P13" i="3"/>
  <c r="P17" i="3"/>
  <c r="AD17" i="3"/>
  <c r="N4" i="3"/>
  <c r="N6" i="3"/>
  <c r="N8" i="3"/>
  <c r="N10" i="3"/>
  <c r="N12" i="3"/>
  <c r="N14" i="3"/>
  <c r="N16" i="3"/>
  <c r="N18" i="3"/>
  <c r="I5" i="3"/>
  <c r="I9" i="3"/>
  <c r="P13" i="36"/>
  <c r="R13" i="1" l="1"/>
  <c r="B19" i="36"/>
  <c r="B18" i="36"/>
  <c r="B17" i="36"/>
  <c r="B16" i="36"/>
  <c r="B15" i="36"/>
  <c r="B14" i="36"/>
  <c r="B13" i="36"/>
  <c r="B12" i="36"/>
  <c r="B11" i="36"/>
  <c r="B10" i="36"/>
  <c r="B9" i="36"/>
  <c r="B8" i="36"/>
  <c r="B7" i="36"/>
  <c r="B6" i="36"/>
  <c r="B5" i="36"/>
  <c r="D1" i="36"/>
  <c r="B19" i="35"/>
  <c r="B18" i="35"/>
  <c r="B17" i="35"/>
  <c r="B16" i="35"/>
  <c r="B15" i="35"/>
  <c r="B14" i="35"/>
  <c r="B13" i="35"/>
  <c r="B12" i="35"/>
  <c r="B11" i="35"/>
  <c r="B10" i="35"/>
  <c r="B9" i="35"/>
  <c r="B8" i="35"/>
  <c r="B7" i="35"/>
  <c r="B6" i="35"/>
  <c r="B5" i="35"/>
  <c r="D1" i="35"/>
  <c r="B19" i="34"/>
  <c r="B18" i="34"/>
  <c r="B17" i="34"/>
  <c r="B16" i="34"/>
  <c r="B15" i="34"/>
  <c r="B14" i="34"/>
  <c r="B13" i="34"/>
  <c r="B12" i="34"/>
  <c r="B11" i="34"/>
  <c r="B10" i="34"/>
  <c r="B9" i="34"/>
  <c r="B8" i="34"/>
  <c r="B7" i="34"/>
  <c r="B6" i="34"/>
  <c r="B5" i="34"/>
  <c r="D1" i="34"/>
  <c r="B19" i="33"/>
  <c r="B18" i="33"/>
  <c r="B17" i="33"/>
  <c r="B16" i="33"/>
  <c r="B15" i="33"/>
  <c r="B14" i="33"/>
  <c r="B13" i="33"/>
  <c r="B12" i="33"/>
  <c r="B11" i="33"/>
  <c r="B10" i="33"/>
  <c r="B9" i="33"/>
  <c r="B8" i="33"/>
  <c r="B7" i="33"/>
  <c r="B6" i="33"/>
  <c r="B5" i="33"/>
  <c r="D1" i="33"/>
  <c r="B19" i="32"/>
  <c r="B18" i="32"/>
  <c r="B17" i="32"/>
  <c r="B16" i="32"/>
  <c r="B15" i="32"/>
  <c r="B14" i="32"/>
  <c r="B13" i="32"/>
  <c r="B12" i="32"/>
  <c r="B11" i="32"/>
  <c r="B10" i="32"/>
  <c r="B9" i="32"/>
  <c r="B8" i="32"/>
  <c r="B7" i="32"/>
  <c r="B6" i="32"/>
  <c r="B5" i="32"/>
  <c r="D1" i="32"/>
  <c r="AF4" i="3"/>
  <c r="D4" i="3" s="1"/>
  <c r="B5" i="7"/>
  <c r="B11" i="7"/>
  <c r="B10" i="7"/>
  <c r="B9" i="7"/>
  <c r="B8" i="7"/>
  <c r="B7" i="7"/>
  <c r="B6" i="7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B19" i="7"/>
  <c r="B18" i="7"/>
  <c r="B17" i="7"/>
  <c r="B16" i="7"/>
  <c r="B15" i="7"/>
  <c r="B14" i="7"/>
  <c r="B13" i="7"/>
  <c r="B12" i="7"/>
  <c r="D11" i="33" a="1"/>
  <c r="D7" i="36" a="1"/>
  <c r="D11" i="34" a="1"/>
  <c r="D19" i="36" a="1"/>
  <c r="D7" i="34" a="1"/>
  <c r="D18" i="36" a="1"/>
  <c r="D19" i="35" a="1"/>
  <c r="D14" i="34" a="1"/>
  <c r="D9" i="33" a="1"/>
  <c r="D10" i="34" a="1"/>
  <c r="D16" i="33" a="1"/>
  <c r="D15" i="34" a="1"/>
  <c r="D17" i="35" a="1"/>
  <c r="D10" i="33" a="1"/>
  <c r="D13" i="35" a="1"/>
  <c r="D16" i="35" a="1"/>
  <c r="D12" i="34" a="1"/>
  <c r="D8" i="36" a="1"/>
  <c r="D13" i="36" a="1"/>
  <c r="D19" i="33" a="1"/>
  <c r="D5" i="35" a="1"/>
  <c r="D15" i="35" a="1"/>
  <c r="D17" i="36" a="1"/>
  <c r="D10" i="35" a="1"/>
  <c r="D14" i="36" a="1"/>
  <c r="D15" i="33" a="1"/>
  <c r="D5" i="33" a="1"/>
  <c r="D16" i="36" a="1"/>
  <c r="D14" i="35" a="1"/>
  <c r="D6" i="36" a="1"/>
  <c r="D6" i="35" a="1"/>
  <c r="D7" i="33" a="1"/>
  <c r="D9" i="35" a="1"/>
  <c r="D14" i="33" a="1"/>
  <c r="D18" i="33" a="1"/>
  <c r="D6" i="34" a="1"/>
  <c r="D8" i="35" a="1"/>
  <c r="D8" i="34" a="1"/>
  <c r="D10" i="36" a="1"/>
  <c r="D9" i="34" a="1"/>
  <c r="D17" i="33" a="1"/>
  <c r="D17" i="34" a="1"/>
  <c r="D12" i="36" a="1"/>
  <c r="D11" i="35" a="1"/>
  <c r="D18" i="34" a="1"/>
  <c r="D16" i="34" a="1"/>
  <c r="D9" i="36" a="1"/>
  <c r="D13" i="34" a="1"/>
  <c r="D13" i="33" a="1"/>
  <c r="D6" i="33" a="1"/>
  <c r="D18" i="35" a="1"/>
  <c r="D12" i="33" a="1"/>
  <c r="D5" i="34" a="1"/>
  <c r="D11" i="36" a="1"/>
  <c r="D19" i="34" a="1"/>
  <c r="D8" i="33" a="1"/>
  <c r="D7" i="35" a="1"/>
  <c r="D12" i="35" a="1"/>
  <c r="D15" i="36" a="1"/>
  <c r="R15" i="3" l="1"/>
  <c r="Y15" i="3"/>
  <c r="S7" i="3"/>
  <c r="Z7" i="3"/>
  <c r="S11" i="3"/>
  <c r="Z11" i="3"/>
  <c r="S15" i="3"/>
  <c r="Z15" i="3"/>
  <c r="R7" i="3"/>
  <c r="Y7" i="3"/>
  <c r="R8" i="3"/>
  <c r="Y8" i="3"/>
  <c r="S16" i="3"/>
  <c r="Z16" i="3"/>
  <c r="R5" i="3"/>
  <c r="Y5" i="3"/>
  <c r="R9" i="3"/>
  <c r="Y9" i="3"/>
  <c r="R13" i="3"/>
  <c r="Y13" i="3"/>
  <c r="R17" i="3"/>
  <c r="Y17" i="3"/>
  <c r="S13" i="3"/>
  <c r="Z13" i="3"/>
  <c r="S17" i="3"/>
  <c r="Z17" i="3"/>
  <c r="R16" i="3"/>
  <c r="Y16" i="3"/>
  <c r="S4" i="3"/>
  <c r="Z4" i="3"/>
  <c r="S8" i="3"/>
  <c r="Z8" i="3"/>
  <c r="S5" i="3"/>
  <c r="Z5" i="3"/>
  <c r="R6" i="3"/>
  <c r="Y6" i="3"/>
  <c r="R10" i="3"/>
  <c r="Y10" i="3"/>
  <c r="R14" i="3"/>
  <c r="Y14" i="3"/>
  <c r="R18" i="3"/>
  <c r="Y18" i="3"/>
  <c r="R11" i="3"/>
  <c r="Y11" i="3"/>
  <c r="R12" i="3"/>
  <c r="Y12" i="3"/>
  <c r="S12" i="3"/>
  <c r="Z12" i="3"/>
  <c r="S9" i="3"/>
  <c r="Z9" i="3"/>
  <c r="S6" i="3"/>
  <c r="Z6" i="3"/>
  <c r="S10" i="3"/>
  <c r="Z10" i="3"/>
  <c r="S14" i="3"/>
  <c r="Z14" i="3"/>
  <c r="S18" i="3"/>
  <c r="Z18" i="3"/>
  <c r="E11" i="3"/>
  <c r="L11" i="3"/>
  <c r="D8" i="3"/>
  <c r="K8" i="3"/>
  <c r="D12" i="3"/>
  <c r="K12" i="3"/>
  <c r="D16" i="3"/>
  <c r="K16" i="3"/>
  <c r="D15" i="3"/>
  <c r="K15" i="3"/>
  <c r="E12" i="3"/>
  <c r="L12" i="3"/>
  <c r="E16" i="3"/>
  <c r="L16" i="3"/>
  <c r="E7" i="3"/>
  <c r="L7" i="3"/>
  <c r="E8" i="3"/>
  <c r="L8" i="3"/>
  <c r="D5" i="3"/>
  <c r="K5" i="3"/>
  <c r="D9" i="3"/>
  <c r="K9" i="3"/>
  <c r="D13" i="3"/>
  <c r="K13" i="3"/>
  <c r="D17" i="3"/>
  <c r="K17" i="3"/>
  <c r="D7" i="3"/>
  <c r="K7" i="3"/>
  <c r="E5" i="3"/>
  <c r="L5" i="3"/>
  <c r="E9" i="3"/>
  <c r="L9" i="3"/>
  <c r="E13" i="3"/>
  <c r="L13" i="3"/>
  <c r="E17" i="3"/>
  <c r="L17" i="3"/>
  <c r="D11" i="3"/>
  <c r="K11" i="3"/>
  <c r="E4" i="3"/>
  <c r="F5" i="1" s="1"/>
  <c r="L4" i="3"/>
  <c r="D6" i="3"/>
  <c r="K6" i="3"/>
  <c r="D10" i="3"/>
  <c r="K10" i="3"/>
  <c r="D14" i="3"/>
  <c r="K14" i="3"/>
  <c r="D18" i="3"/>
  <c r="K18" i="3"/>
  <c r="E15" i="3"/>
  <c r="L15" i="3"/>
  <c r="E6" i="3"/>
  <c r="L6" i="3"/>
  <c r="E10" i="3"/>
  <c r="L10" i="3"/>
  <c r="E14" i="3"/>
  <c r="L14" i="3"/>
  <c r="E18" i="3"/>
  <c r="L18" i="3"/>
  <c r="D18" i="36"/>
  <c r="D12" i="36"/>
  <c r="D8" i="36"/>
  <c r="D14" i="36"/>
  <c r="D7" i="36"/>
  <c r="D9" i="36"/>
  <c r="D11" i="36"/>
  <c r="D13" i="36"/>
  <c r="D15" i="36"/>
  <c r="D17" i="36"/>
  <c r="D19" i="36"/>
  <c r="D10" i="36"/>
  <c r="D16" i="36"/>
  <c r="D6" i="36"/>
  <c r="D14" i="35"/>
  <c r="D18" i="35"/>
  <c r="D12" i="35"/>
  <c r="D6" i="35"/>
  <c r="D10" i="35"/>
  <c r="D8" i="35"/>
  <c r="D16" i="35"/>
  <c r="D5" i="35"/>
  <c r="D7" i="35"/>
  <c r="D9" i="35"/>
  <c r="D11" i="35"/>
  <c r="D13" i="35"/>
  <c r="D15" i="35"/>
  <c r="D17" i="35"/>
  <c r="D19" i="35"/>
  <c r="D10" i="34"/>
  <c r="D12" i="34"/>
  <c r="D14" i="34"/>
  <c r="D16" i="34"/>
  <c r="D18" i="34"/>
  <c r="D8" i="34"/>
  <c r="D5" i="34"/>
  <c r="D7" i="34"/>
  <c r="D9" i="34"/>
  <c r="D11" i="34"/>
  <c r="D13" i="34"/>
  <c r="D15" i="34"/>
  <c r="D17" i="34"/>
  <c r="D19" i="34"/>
  <c r="D6" i="34"/>
  <c r="D6" i="33"/>
  <c r="D8" i="33"/>
  <c r="D10" i="33"/>
  <c r="D12" i="33"/>
  <c r="D14" i="33"/>
  <c r="D16" i="33"/>
  <c r="D18" i="33"/>
  <c r="D5" i="33"/>
  <c r="D7" i="33"/>
  <c r="D9" i="33"/>
  <c r="D11" i="33"/>
  <c r="D13" i="33"/>
  <c r="D15" i="33"/>
  <c r="D17" i="33"/>
  <c r="D19" i="33"/>
  <c r="Y4" i="3"/>
  <c r="R4" i="3"/>
  <c r="K4" i="3"/>
  <c r="D1" i="7"/>
  <c r="D12" i="32" a="1"/>
  <c r="D9" i="32" a="1"/>
  <c r="D14" i="32" a="1"/>
  <c r="D16" i="32" a="1"/>
  <c r="D19" i="32" a="1"/>
  <c r="D13" i="32" a="1"/>
  <c r="D18" i="32" a="1"/>
  <c r="D7" i="32" a="1"/>
  <c r="D17" i="32" a="1"/>
  <c r="D6" i="32" a="1"/>
  <c r="D11" i="32" a="1"/>
  <c r="D8" i="32" a="1"/>
  <c r="D10" i="32" a="1"/>
  <c r="D5" i="32" a="1"/>
  <c r="D15" i="32" a="1"/>
  <c r="H10" i="36" a="1"/>
  <c r="K7" i="34" a="1"/>
  <c r="K5" i="33" a="1"/>
  <c r="F8" i="7" a="1"/>
  <c r="F14" i="35" a="1"/>
  <c r="F17" i="32" a="1"/>
  <c r="K18" i="35" a="1"/>
  <c r="K11" i="33" a="1"/>
  <c r="K9" i="36" a="1"/>
  <c r="F19" i="36" a="1"/>
  <c r="H16" i="35" a="1"/>
  <c r="K16" i="33" a="1"/>
  <c r="H15" i="7" a="1"/>
  <c r="H18" i="36" a="1"/>
  <c r="F8" i="33" a="1"/>
  <c r="K5" i="34" a="1"/>
  <c r="F19" i="35" a="1"/>
  <c r="K14" i="33" a="1"/>
  <c r="K16" i="32" a="1"/>
  <c r="K14" i="34" a="1"/>
  <c r="H15" i="32" a="1"/>
  <c r="F6" i="32" a="1"/>
  <c r="H18" i="7" a="1"/>
  <c r="D5" i="7" a="1"/>
  <c r="K13" i="7" a="1"/>
  <c r="H16" i="32" a="1"/>
  <c r="F7" i="36" a="1"/>
  <c r="F15" i="36" a="1"/>
  <c r="H16" i="7" a="1"/>
  <c r="K8" i="32" a="1"/>
  <c r="F6" i="33" a="1"/>
  <c r="K18" i="32" a="1"/>
  <c r="H6" i="35" a="1"/>
  <c r="F17" i="34" a="1"/>
  <c r="H12" i="32" a="1"/>
  <c r="F19" i="7" a="1"/>
  <c r="K9" i="35" a="1"/>
  <c r="H17" i="32" a="1"/>
  <c r="H14" i="35" a="1"/>
  <c r="F18" i="32" a="1"/>
  <c r="K7" i="36" a="1"/>
  <c r="F18" i="34" a="1"/>
  <c r="F5" i="36" a="1"/>
  <c r="K5" i="35" a="1"/>
  <c r="H14" i="33" a="1"/>
  <c r="K17" i="32" a="1"/>
  <c r="F14" i="7" a="1"/>
  <c r="K8" i="7" a="1"/>
  <c r="H13" i="36" a="1"/>
  <c r="K8" i="35" a="1"/>
  <c r="F11" i="33" a="1"/>
  <c r="F11" i="32" a="1"/>
  <c r="H8" i="32" a="1"/>
  <c r="H14" i="34" a="1"/>
  <c r="K17" i="7" a="1"/>
  <c r="H18" i="35" a="1"/>
  <c r="K9" i="34" a="1"/>
  <c r="K11" i="32" a="1"/>
  <c r="F13" i="35" a="1"/>
  <c r="H13" i="7" a="1"/>
  <c r="F6" i="36" a="1"/>
  <c r="F14" i="34" a="1"/>
  <c r="K12" i="33" a="1"/>
  <c r="K5" i="7" a="1"/>
  <c r="F18" i="35" a="1"/>
  <c r="K13" i="34" a="1"/>
  <c r="F19" i="32" a="1"/>
  <c r="H13" i="34" a="1"/>
  <c r="H11" i="34" a="1"/>
  <c r="F17" i="33" a="1"/>
  <c r="F10" i="7" a="1"/>
  <c r="F19" i="33" a="1"/>
  <c r="F16" i="32" a="1"/>
  <c r="H5" i="33" a="1"/>
  <c r="F13" i="32" a="1"/>
  <c r="H12" i="33" a="1"/>
  <c r="F11" i="7" a="1"/>
  <c r="H19" i="36" a="1"/>
  <c r="K13" i="32" a="1"/>
  <c r="H9" i="32" a="1"/>
  <c r="F16" i="35" a="1"/>
  <c r="H19" i="34" a="1"/>
  <c r="H8" i="35" a="1"/>
  <c r="F9" i="7" a="1"/>
  <c r="K6" i="33" a="1"/>
  <c r="F7" i="7" a="1"/>
  <c r="H11" i="33" a="1"/>
  <c r="F14" i="33" a="1"/>
  <c r="K16" i="34" a="1"/>
  <c r="K19" i="34" a="1"/>
  <c r="F11" i="34" a="1"/>
  <c r="F15" i="33" a="1"/>
  <c r="K17" i="35" a="1"/>
  <c r="H12" i="34" a="1"/>
  <c r="F14" i="32" a="1"/>
  <c r="H19" i="7" a="1"/>
  <c r="F17" i="35" a="1"/>
  <c r="K6" i="7" a="1"/>
  <c r="F5" i="35" a="1"/>
  <c r="H12" i="7" a="1"/>
  <c r="F14" i="36" a="1"/>
  <c r="H8" i="34" a="1"/>
  <c r="H14" i="36" a="1"/>
  <c r="K12" i="35" a="1"/>
  <c r="H19" i="33" a="1"/>
  <c r="K9" i="32" a="1"/>
  <c r="H8" i="36" a="1"/>
  <c r="H9" i="7" a="1"/>
  <c r="H9" i="36" a="1"/>
  <c r="K7" i="35" a="1"/>
  <c r="F9" i="33" a="1"/>
  <c r="K12" i="32" a="1"/>
  <c r="K15" i="32" a="1"/>
  <c r="F18" i="33" a="1"/>
  <c r="K14" i="36" a="1"/>
  <c r="F9" i="35" a="1"/>
  <c r="K10" i="34" a="1"/>
  <c r="F7" i="32" a="1"/>
  <c r="H7" i="34" a="1"/>
  <c r="K18" i="34" a="1"/>
  <c r="F18" i="36" a="1"/>
  <c r="K17" i="34" a="1"/>
  <c r="F12" i="33" a="1"/>
  <c r="F16" i="7" a="1"/>
  <c r="H6" i="34" a="1"/>
  <c r="F19" i="34" a="1"/>
  <c r="H12" i="35" a="1"/>
  <c r="K6" i="34" a="1"/>
  <c r="K12" i="36" a="1"/>
  <c r="H10" i="34" a="1"/>
  <c r="K12" i="7" a="1"/>
  <c r="F8" i="35" a="1"/>
  <c r="H17" i="34" a="1"/>
  <c r="H15" i="34" a="1"/>
  <c r="F13" i="7" a="1"/>
  <c r="H19" i="35" a="1"/>
  <c r="H7" i="7" a="1"/>
  <c r="H5" i="34" a="1"/>
  <c r="H17" i="33" a="1"/>
  <c r="H16" i="33" a="1"/>
  <c r="F7" i="34" a="1"/>
  <c r="H15" i="36" a="1"/>
  <c r="H15" i="35" a="1"/>
  <c r="H18" i="34" a="1"/>
  <c r="K15" i="33" a="1"/>
  <c r="K10" i="32" a="1"/>
  <c r="K15" i="7" a="1"/>
  <c r="H8" i="7" a="1"/>
  <c r="F6" i="7" a="1"/>
  <c r="H7" i="36" a="1"/>
  <c r="K15" i="35" a="1"/>
  <c r="F15" i="34" a="1"/>
  <c r="F9" i="32" a="1"/>
  <c r="H14" i="7" a="1"/>
  <c r="F9" i="34" a="1"/>
  <c r="K8" i="33" a="1"/>
  <c r="K18" i="36" a="1"/>
  <c r="H7" i="32" a="1"/>
  <c r="H11" i="36" a="1"/>
  <c r="H18" i="32" a="1"/>
  <c r="K8" i="36" a="1"/>
  <c r="H19" i="32" a="1"/>
  <c r="K6" i="35" a="1"/>
  <c r="K18" i="33" a="1"/>
  <c r="K9" i="33" a="1"/>
  <c r="K11" i="34" a="1"/>
  <c r="K19" i="32" a="1"/>
  <c r="K13" i="36" a="1"/>
  <c r="K16" i="7" a="1"/>
  <c r="H7" i="33" a="1"/>
  <c r="H10" i="35" a="1"/>
  <c r="K12" i="34" a="1"/>
  <c r="K7" i="33" a="1"/>
  <c r="H5" i="35" a="1"/>
  <c r="F5" i="33" a="1"/>
  <c r="F9" i="36" a="1"/>
  <c r="K19" i="36" a="1"/>
  <c r="K11" i="36" a="1"/>
  <c r="K14" i="35" a="1"/>
  <c r="F7" i="33" a="1"/>
  <c r="F15" i="32" a="1"/>
  <c r="F8" i="36" a="1"/>
  <c r="F5" i="34" a="1"/>
  <c r="K9" i="7" a="1"/>
  <c r="F6" i="34" a="1"/>
  <c r="K7" i="7" a="1"/>
  <c r="K10" i="35" a="1"/>
  <c r="H8" i="33" a="1"/>
  <c r="F11" i="35" a="1"/>
  <c r="F13" i="34" a="1"/>
  <c r="H13" i="33" a="1"/>
  <c r="H5" i="7" a="1"/>
  <c r="F10" i="34" a="1"/>
  <c r="K19" i="33" a="1"/>
  <c r="F10" i="35" a="1"/>
  <c r="F8" i="34" a="1"/>
  <c r="H10" i="33" a="1"/>
  <c r="H6" i="7" a="1"/>
  <c r="F17" i="7" a="1"/>
  <c r="H13" i="32" a="1"/>
  <c r="F12" i="36" a="1"/>
  <c r="H9" i="35" a="1"/>
  <c r="K17" i="33" a="1"/>
  <c r="F15" i="7" a="1"/>
  <c r="H11" i="32" a="1"/>
  <c r="K17" i="36" a="1"/>
  <c r="F12" i="35" a="1"/>
  <c r="K15" i="34" a="1"/>
  <c r="H14" i="32" a="1"/>
  <c r="K11" i="7" a="1"/>
  <c r="K14" i="32" a="1"/>
  <c r="H6" i="32" a="1"/>
  <c r="F16" i="36" a="1"/>
  <c r="D6" i="7" a="1"/>
  <c r="F8" i="32" a="1"/>
  <c r="K14" i="7" a="1"/>
  <c r="H5" i="32" a="1"/>
  <c r="H10" i="7" a="1"/>
  <c r="H6" i="36" a="1"/>
  <c r="K8" i="34" a="1"/>
  <c r="F10" i="33" a="1"/>
  <c r="F5" i="7" a="1"/>
  <c r="H12" i="36" a="1"/>
  <c r="K13" i="33" a="1"/>
  <c r="K6" i="36" a="1"/>
  <c r="H9" i="33" a="1"/>
  <c r="F10" i="36" a="1"/>
  <c r="K11" i="35" a="1"/>
  <c r="D5" i="36" a="1"/>
  <c r="H13" i="35" a="1"/>
  <c r="F12" i="34" a="1"/>
  <c r="F5" i="32" a="1"/>
  <c r="F18" i="7" a="1"/>
  <c r="F16" i="33" a="1"/>
  <c r="K16" i="36" a="1"/>
  <c r="K13" i="35" a="1"/>
  <c r="H16" i="34" a="1"/>
  <c r="K6" i="32" a="1"/>
  <c r="H11" i="7" a="1"/>
  <c r="H11" i="35" a="1"/>
  <c r="H6" i="33" a="1"/>
  <c r="H5" i="36" a="1"/>
  <c r="F16" i="34" a="1"/>
  <c r="H18" i="33" a="1"/>
  <c r="H17" i="36" a="1"/>
  <c r="K19" i="7" a="1"/>
  <c r="K15" i="36" a="1"/>
  <c r="H7" i="35" a="1"/>
  <c r="H15" i="33" a="1"/>
  <c r="K5" i="32" a="1"/>
  <c r="K5" i="36" a="1"/>
  <c r="F12" i="7" a="1"/>
  <c r="F7" i="35" a="1"/>
  <c r="K7" i="32" a="1"/>
  <c r="F12" i="32" a="1"/>
  <c r="F6" i="35" a="1"/>
  <c r="H10" i="32" a="1"/>
  <c r="H17" i="7" a="1"/>
  <c r="F10" i="32" a="1"/>
  <c r="H9" i="34" a="1"/>
  <c r="F13" i="36" a="1"/>
  <c r="F17" i="36" a="1"/>
  <c r="F13" i="33" a="1"/>
  <c r="K19" i="35" a="1"/>
  <c r="F11" i="36" a="1"/>
  <c r="K10" i="7" a="1"/>
  <c r="K10" i="33" a="1"/>
  <c r="K18" i="7" a="1"/>
  <c r="H16" i="36" a="1"/>
  <c r="H17" i="35" a="1"/>
  <c r="K16" i="35" a="1"/>
  <c r="K10" i="36" a="1"/>
  <c r="F15" i="35" a="1"/>
  <c r="F6" i="1" l="1"/>
  <c r="F13" i="1"/>
  <c r="H6" i="1"/>
  <c r="F8" i="1"/>
  <c r="F7" i="1"/>
  <c r="F18" i="1"/>
  <c r="F9" i="1"/>
  <c r="F16" i="1"/>
  <c r="F17" i="1"/>
  <c r="F12" i="1"/>
  <c r="F19" i="1"/>
  <c r="F14" i="1"/>
  <c r="D15" i="32"/>
  <c r="D5" i="32"/>
  <c r="D10" i="32"/>
  <c r="D8" i="32"/>
  <c r="D11" i="32"/>
  <c r="D6" i="32"/>
  <c r="D17" i="32"/>
  <c r="D7" i="32"/>
  <c r="D18" i="32"/>
  <c r="D13" i="32"/>
  <c r="D19" i="32"/>
  <c r="D16" i="32"/>
  <c r="D14" i="32"/>
  <c r="D9" i="32"/>
  <c r="D12" i="32"/>
  <c r="F10" i="1"/>
  <c r="F15" i="1"/>
  <c r="F11" i="1"/>
  <c r="M8" i="1"/>
  <c r="M18" i="1"/>
  <c r="M9" i="1"/>
  <c r="M12" i="1"/>
  <c r="M10" i="1"/>
  <c r="M6" i="1"/>
  <c r="M16" i="1"/>
  <c r="M14" i="1"/>
  <c r="M17" i="1"/>
  <c r="J7" i="1"/>
  <c r="M19" i="1"/>
  <c r="M15" i="1"/>
  <c r="M13" i="1"/>
  <c r="M11" i="1"/>
  <c r="M7" i="1"/>
  <c r="J6" i="1"/>
  <c r="M5" i="1"/>
  <c r="J17" i="1"/>
  <c r="H13" i="1"/>
  <c r="J9" i="1"/>
  <c r="J14" i="1"/>
  <c r="J10" i="1"/>
  <c r="J19" i="1"/>
  <c r="H11" i="1"/>
  <c r="J13" i="1"/>
  <c r="J18" i="1"/>
  <c r="J15" i="1"/>
  <c r="J16" i="1"/>
  <c r="J12" i="1"/>
  <c r="J11" i="1"/>
  <c r="J8" i="1"/>
  <c r="H14" i="1"/>
  <c r="J5" i="1"/>
  <c r="H17" i="1"/>
  <c r="H8" i="1"/>
  <c r="H5" i="1"/>
  <c r="H16" i="1"/>
  <c r="H18" i="1"/>
  <c r="H19" i="1"/>
  <c r="H12" i="1"/>
  <c r="H15" i="1"/>
  <c r="H9" i="1"/>
  <c r="H10" i="1"/>
  <c r="H7" i="1"/>
  <c r="D5" i="36"/>
  <c r="D21" i="36" s="1"/>
  <c r="H10" i="36"/>
  <c r="K12" i="36"/>
  <c r="F18" i="36"/>
  <c r="H5" i="36"/>
  <c r="F11" i="36"/>
  <c r="K13" i="36"/>
  <c r="F14" i="36"/>
  <c r="H12" i="36"/>
  <c r="H6" i="36"/>
  <c r="F13" i="36"/>
  <c r="F6" i="36"/>
  <c r="K10" i="36"/>
  <c r="H11" i="36"/>
  <c r="K18" i="36"/>
  <c r="K7" i="36"/>
  <c r="H16" i="36"/>
  <c r="F7" i="36"/>
  <c r="F9" i="36"/>
  <c r="F17" i="36"/>
  <c r="F12" i="36"/>
  <c r="H9" i="36"/>
  <c r="H14" i="36"/>
  <c r="K9" i="36"/>
  <c r="K6" i="36"/>
  <c r="K11" i="36"/>
  <c r="K5" i="36"/>
  <c r="K15" i="36"/>
  <c r="H15" i="36"/>
  <c r="H13" i="36"/>
  <c r="F5" i="36"/>
  <c r="F10" i="36"/>
  <c r="F8" i="36"/>
  <c r="H19" i="36"/>
  <c r="H8" i="36"/>
  <c r="K19" i="36"/>
  <c r="K8" i="36"/>
  <c r="H18" i="36"/>
  <c r="F19" i="36"/>
  <c r="F15" i="36"/>
  <c r="F16" i="36"/>
  <c r="H7" i="36"/>
  <c r="H17" i="36"/>
  <c r="K17" i="36"/>
  <c r="K14" i="36"/>
  <c r="K16" i="36"/>
  <c r="D21" i="35"/>
  <c r="H9" i="35"/>
  <c r="K7" i="35"/>
  <c r="K12" i="35"/>
  <c r="F7" i="35"/>
  <c r="F17" i="35"/>
  <c r="K14" i="35"/>
  <c r="F18" i="35"/>
  <c r="H7" i="35"/>
  <c r="H10" i="35"/>
  <c r="K8" i="35"/>
  <c r="K5" i="35"/>
  <c r="K11" i="35"/>
  <c r="F5" i="35"/>
  <c r="H19" i="35"/>
  <c r="H8" i="35"/>
  <c r="F15" i="35"/>
  <c r="F8" i="35"/>
  <c r="F6" i="35"/>
  <c r="H16" i="35"/>
  <c r="H5" i="35"/>
  <c r="K9" i="35"/>
  <c r="K15" i="35"/>
  <c r="H11" i="35"/>
  <c r="F12" i="35"/>
  <c r="F9" i="35"/>
  <c r="K13" i="35"/>
  <c r="H13" i="35"/>
  <c r="K10" i="35"/>
  <c r="H14" i="35"/>
  <c r="K17" i="35"/>
  <c r="F13" i="35"/>
  <c r="H15" i="35"/>
  <c r="H18" i="35"/>
  <c r="K16" i="35"/>
  <c r="H17" i="35"/>
  <c r="F16" i="35"/>
  <c r="F14" i="35"/>
  <c r="H6" i="35"/>
  <c r="K19" i="35"/>
  <c r="K6" i="35"/>
  <c r="F19" i="35"/>
  <c r="F10" i="35"/>
  <c r="F11" i="35"/>
  <c r="H12" i="35"/>
  <c r="K18" i="35"/>
  <c r="D21" i="33"/>
  <c r="F19" i="34"/>
  <c r="F5" i="34"/>
  <c r="F15" i="34"/>
  <c r="H14" i="34"/>
  <c r="K15" i="34"/>
  <c r="K10" i="34"/>
  <c r="H16" i="34"/>
  <c r="F12" i="34"/>
  <c r="K18" i="34"/>
  <c r="F6" i="34"/>
  <c r="H12" i="34"/>
  <c r="H17" i="34"/>
  <c r="K12" i="34"/>
  <c r="K9" i="34"/>
  <c r="K19" i="34"/>
  <c r="K16" i="34"/>
  <c r="K13" i="34"/>
  <c r="K11" i="34"/>
  <c r="F17" i="34"/>
  <c r="F10" i="34"/>
  <c r="H15" i="34"/>
  <c r="H9" i="34"/>
  <c r="F8" i="34"/>
  <c r="F13" i="34"/>
  <c r="H11" i="34"/>
  <c r="H5" i="34"/>
  <c r="K7" i="34"/>
  <c r="H6" i="34"/>
  <c r="K17" i="34"/>
  <c r="F16" i="34"/>
  <c r="F7" i="34"/>
  <c r="H19" i="34"/>
  <c r="H8" i="34"/>
  <c r="H13" i="34"/>
  <c r="K8" i="34"/>
  <c r="K5" i="34"/>
  <c r="F14" i="34"/>
  <c r="F11" i="34"/>
  <c r="H10" i="34"/>
  <c r="K6" i="34"/>
  <c r="F18" i="34"/>
  <c r="F9" i="34"/>
  <c r="H18" i="34"/>
  <c r="H7" i="34"/>
  <c r="K14" i="34"/>
  <c r="D21" i="34"/>
  <c r="F16" i="33"/>
  <c r="H12" i="33"/>
  <c r="K14" i="33"/>
  <c r="H10" i="33"/>
  <c r="H13" i="33"/>
  <c r="H8" i="33"/>
  <c r="K11" i="33"/>
  <c r="K5" i="33"/>
  <c r="H11" i="33"/>
  <c r="F12" i="33"/>
  <c r="H18" i="33"/>
  <c r="H7" i="33"/>
  <c r="H16" i="33"/>
  <c r="K19" i="33"/>
  <c r="K13" i="33"/>
  <c r="F10" i="33"/>
  <c r="F18" i="33"/>
  <c r="K12" i="33"/>
  <c r="F6" i="33"/>
  <c r="F19" i="33"/>
  <c r="F17" i="33"/>
  <c r="H6" i="33"/>
  <c r="H9" i="33"/>
  <c r="K7" i="33"/>
  <c r="K10" i="33"/>
  <c r="F13" i="33"/>
  <c r="K17" i="33"/>
  <c r="F9" i="33"/>
  <c r="H19" i="33"/>
  <c r="K8" i="33"/>
  <c r="F14" i="33"/>
  <c r="F7" i="33"/>
  <c r="F5" i="33"/>
  <c r="H15" i="33"/>
  <c r="K6" i="33"/>
  <c r="F11" i="33"/>
  <c r="H14" i="33"/>
  <c r="H17" i="33"/>
  <c r="K15" i="33"/>
  <c r="K9" i="33"/>
  <c r="K18" i="33"/>
  <c r="F15" i="33"/>
  <c r="H5" i="33"/>
  <c r="F8" i="33"/>
  <c r="K16" i="33"/>
  <c r="H18" i="32"/>
  <c r="H7" i="32"/>
  <c r="F8" i="32"/>
  <c r="F6" i="32"/>
  <c r="H6" i="32"/>
  <c r="H5" i="32"/>
  <c r="H15" i="32"/>
  <c r="K15" i="32"/>
  <c r="K12" i="32"/>
  <c r="K9" i="32"/>
  <c r="K19" i="32"/>
  <c r="K16" i="32"/>
  <c r="F15" i="32"/>
  <c r="F12" i="32"/>
  <c r="K5" i="32"/>
  <c r="H19" i="32"/>
  <c r="F11" i="32"/>
  <c r="K17" i="32"/>
  <c r="F10" i="32"/>
  <c r="H13" i="32"/>
  <c r="K13" i="32"/>
  <c r="K14" i="32"/>
  <c r="K18" i="32"/>
  <c r="F7" i="32"/>
  <c r="H10" i="32"/>
  <c r="K7" i="32"/>
  <c r="F13" i="32"/>
  <c r="H17" i="32"/>
  <c r="F9" i="32"/>
  <c r="F16" i="32"/>
  <c r="H14" i="32"/>
  <c r="H8" i="32"/>
  <c r="K6" i="32"/>
  <c r="F5" i="32"/>
  <c r="F19" i="32"/>
  <c r="F18" i="32"/>
  <c r="F14" i="32"/>
  <c r="H11" i="32"/>
  <c r="H16" i="32"/>
  <c r="K11" i="32"/>
  <c r="K8" i="32"/>
  <c r="K10" i="32"/>
  <c r="H9" i="32"/>
  <c r="F17" i="32"/>
  <c r="H12" i="32"/>
  <c r="K15" i="7"/>
  <c r="K8" i="7"/>
  <c r="K12" i="7"/>
  <c r="K16" i="7"/>
  <c r="K7" i="7"/>
  <c r="K19" i="7"/>
  <c r="K9" i="7"/>
  <c r="K13" i="7"/>
  <c r="K17" i="7"/>
  <c r="K11" i="7"/>
  <c r="K6" i="7"/>
  <c r="K10" i="7"/>
  <c r="K14" i="7"/>
  <c r="K18" i="7"/>
  <c r="K5" i="7"/>
  <c r="H5" i="7"/>
  <c r="H12" i="7"/>
  <c r="H16" i="7"/>
  <c r="H8" i="7"/>
  <c r="H9" i="7"/>
  <c r="H17" i="7"/>
  <c r="H13" i="7"/>
  <c r="H6" i="7"/>
  <c r="H10" i="7"/>
  <c r="H14" i="7"/>
  <c r="H18" i="7"/>
  <c r="H7" i="7"/>
  <c r="H11" i="7"/>
  <c r="H15" i="7"/>
  <c r="H19" i="7"/>
  <c r="F5" i="7"/>
  <c r="F8" i="7"/>
  <c r="F16" i="7"/>
  <c r="F9" i="7"/>
  <c r="F6" i="7"/>
  <c r="F18" i="7"/>
  <c r="F13" i="7"/>
  <c r="F10" i="7"/>
  <c r="F14" i="7"/>
  <c r="F12" i="7"/>
  <c r="F11" i="7"/>
  <c r="F19" i="7"/>
  <c r="F17" i="7"/>
  <c r="F7" i="7"/>
  <c r="F15" i="7"/>
  <c r="D5" i="7"/>
  <c r="D6" i="7"/>
  <c r="D7" i="7" a="1"/>
  <c r="L8" i="33" l="1"/>
  <c r="N8" i="1"/>
  <c r="D21" i="32"/>
  <c r="N18" i="1"/>
  <c r="N7" i="1"/>
  <c r="N9" i="1"/>
  <c r="N12" i="1"/>
  <c r="N16" i="1"/>
  <c r="N6" i="1"/>
  <c r="N14" i="1"/>
  <c r="N13" i="1"/>
  <c r="N10" i="1"/>
  <c r="N11" i="1"/>
  <c r="N15" i="1"/>
  <c r="N19" i="1"/>
  <c r="N17" i="1"/>
  <c r="N5" i="1"/>
  <c r="L12" i="33"/>
  <c r="L7" i="32"/>
  <c r="L16" i="34"/>
  <c r="L14" i="35"/>
  <c r="L17" i="36"/>
  <c r="L16" i="33"/>
  <c r="L11" i="36"/>
  <c r="L14" i="36"/>
  <c r="L8" i="36"/>
  <c r="I7" i="36"/>
  <c r="I10" i="36"/>
  <c r="L6" i="36"/>
  <c r="I16" i="36"/>
  <c r="I12" i="36"/>
  <c r="L11" i="34"/>
  <c r="L9" i="36"/>
  <c r="L7" i="36"/>
  <c r="F21" i="36"/>
  <c r="I14" i="36"/>
  <c r="L18" i="36"/>
  <c r="L13" i="36"/>
  <c r="I11" i="36"/>
  <c r="I15" i="36"/>
  <c r="L10" i="36"/>
  <c r="I5" i="36"/>
  <c r="H21" i="36"/>
  <c r="I6" i="36"/>
  <c r="I9" i="36"/>
  <c r="L19" i="36"/>
  <c r="L15" i="36"/>
  <c r="I19" i="36"/>
  <c r="L16" i="36"/>
  <c r="I18" i="36"/>
  <c r="I13" i="36"/>
  <c r="I17" i="36"/>
  <c r="I8" i="36"/>
  <c r="L5" i="36"/>
  <c r="K21" i="36"/>
  <c r="L12" i="36"/>
  <c r="L15" i="35"/>
  <c r="L6" i="34"/>
  <c r="L18" i="35"/>
  <c r="L9" i="35"/>
  <c r="L17" i="35"/>
  <c r="L9" i="33"/>
  <c r="L10" i="35"/>
  <c r="L14" i="34"/>
  <c r="L17" i="34"/>
  <c r="L6" i="35"/>
  <c r="I15" i="35"/>
  <c r="I7" i="35"/>
  <c r="L19" i="35"/>
  <c r="I11" i="35"/>
  <c r="I8" i="35"/>
  <c r="I6" i="35"/>
  <c r="I14" i="35"/>
  <c r="F21" i="35"/>
  <c r="I12" i="35"/>
  <c r="I5" i="35"/>
  <c r="H21" i="35"/>
  <c r="L11" i="35"/>
  <c r="I17" i="35"/>
  <c r="I13" i="35"/>
  <c r="I16" i="35"/>
  <c r="L5" i="35"/>
  <c r="K21" i="35"/>
  <c r="L12" i="35"/>
  <c r="I19" i="35"/>
  <c r="L16" i="35"/>
  <c r="L13" i="35"/>
  <c r="L8" i="35"/>
  <c r="L7" i="35"/>
  <c r="L7" i="34"/>
  <c r="I18" i="35"/>
  <c r="I10" i="35"/>
  <c r="I9" i="35"/>
  <c r="F21" i="34"/>
  <c r="L18" i="34"/>
  <c r="L9" i="34"/>
  <c r="L10" i="34"/>
  <c r="L13" i="33"/>
  <c r="L11" i="33"/>
  <c r="L12" i="34"/>
  <c r="I8" i="34"/>
  <c r="I11" i="34"/>
  <c r="L13" i="34"/>
  <c r="I19" i="34"/>
  <c r="L18" i="33"/>
  <c r="I10" i="34"/>
  <c r="L19" i="34"/>
  <c r="I16" i="34"/>
  <c r="I13" i="34"/>
  <c r="I5" i="34"/>
  <c r="H21" i="34"/>
  <c r="I15" i="34"/>
  <c r="L15" i="34"/>
  <c r="L19" i="33"/>
  <c r="I7" i="34"/>
  <c r="L5" i="34"/>
  <c r="K21" i="34"/>
  <c r="I6" i="34"/>
  <c r="I17" i="34"/>
  <c r="I14" i="34"/>
  <c r="L7" i="33"/>
  <c r="I9" i="34"/>
  <c r="L11" i="32"/>
  <c r="L15" i="32"/>
  <c r="I18" i="34"/>
  <c r="L8" i="34"/>
  <c r="I12" i="34"/>
  <c r="L15" i="33"/>
  <c r="I9" i="33"/>
  <c r="I17" i="33"/>
  <c r="I6" i="33"/>
  <c r="I8" i="33"/>
  <c r="I14" i="33"/>
  <c r="I19" i="33"/>
  <c r="I16" i="33"/>
  <c r="I13" i="33"/>
  <c r="L5" i="33"/>
  <c r="K21" i="33"/>
  <c r="I7" i="33"/>
  <c r="I10" i="33"/>
  <c r="I5" i="33"/>
  <c r="H21" i="33"/>
  <c r="L6" i="33"/>
  <c r="L17" i="33"/>
  <c r="I18" i="33"/>
  <c r="L14" i="33"/>
  <c r="L13" i="32"/>
  <c r="I15" i="33"/>
  <c r="I12" i="33"/>
  <c r="F21" i="33"/>
  <c r="L10" i="33"/>
  <c r="I11" i="33"/>
  <c r="L18" i="32"/>
  <c r="L10" i="32"/>
  <c r="I8" i="32"/>
  <c r="L5" i="32"/>
  <c r="K21" i="32"/>
  <c r="I15" i="32"/>
  <c r="I11" i="32"/>
  <c r="L14" i="32"/>
  <c r="I5" i="32"/>
  <c r="H21" i="32"/>
  <c r="I6" i="32"/>
  <c r="I16" i="32"/>
  <c r="I17" i="32"/>
  <c r="I13" i="32"/>
  <c r="L16" i="32"/>
  <c r="I19" i="32"/>
  <c r="I14" i="32"/>
  <c r="I12" i="32"/>
  <c r="I9" i="32"/>
  <c r="L19" i="32"/>
  <c r="L17" i="32"/>
  <c r="L9" i="32"/>
  <c r="I7" i="32"/>
  <c r="F21" i="32"/>
  <c r="L8" i="32"/>
  <c r="L6" i="32"/>
  <c r="I10" i="32"/>
  <c r="L12" i="32"/>
  <c r="I18" i="32"/>
  <c r="D7" i="7"/>
  <c r="D14" i="7" a="1"/>
  <c r="D11" i="7" a="1"/>
  <c r="D9" i="7" a="1"/>
  <c r="D18" i="7" a="1"/>
  <c r="D16" i="7" a="1"/>
  <c r="D8" i="7" a="1"/>
  <c r="D15" i="7" a="1"/>
  <c r="D12" i="7" a="1"/>
  <c r="D10" i="7" a="1"/>
  <c r="D17" i="7" a="1"/>
  <c r="D13" i="7" a="1"/>
  <c r="D19" i="7" a="1"/>
  <c r="N8" i="33" l="1"/>
  <c r="N12" i="33"/>
  <c r="N7" i="32"/>
  <c r="N15" i="36"/>
  <c r="N14" i="35"/>
  <c r="N17" i="36"/>
  <c r="N7" i="36"/>
  <c r="N16" i="33"/>
  <c r="N5" i="36"/>
  <c r="N16" i="34"/>
  <c r="N14" i="36"/>
  <c r="N13" i="36"/>
  <c r="N11" i="36"/>
  <c r="N6" i="36"/>
  <c r="N11" i="35"/>
  <c r="N8" i="36"/>
  <c r="N18" i="36"/>
  <c r="N9" i="33"/>
  <c r="N12" i="36"/>
  <c r="N10" i="36"/>
  <c r="N5" i="35"/>
  <c r="N15" i="35"/>
  <c r="N16" i="36"/>
  <c r="N12" i="34"/>
  <c r="N17" i="35"/>
  <c r="N19" i="36"/>
  <c r="N6" i="34"/>
  <c r="N11" i="34"/>
  <c r="N9" i="36"/>
  <c r="I21" i="36"/>
  <c r="L21" i="36"/>
  <c r="N16" i="35"/>
  <c r="N19" i="34"/>
  <c r="N18" i="35"/>
  <c r="N11" i="33"/>
  <c r="N9" i="34"/>
  <c r="N17" i="34"/>
  <c r="N13" i="35"/>
  <c r="N19" i="33"/>
  <c r="N13" i="33"/>
  <c r="N8" i="35"/>
  <c r="N12" i="35"/>
  <c r="N9" i="35"/>
  <c r="N6" i="35"/>
  <c r="N15" i="33"/>
  <c r="N10" i="35"/>
  <c r="N6" i="32"/>
  <c r="N8" i="32"/>
  <c r="N19" i="35"/>
  <c r="N7" i="34"/>
  <c r="N14" i="34"/>
  <c r="N7" i="35"/>
  <c r="N13" i="34"/>
  <c r="L21" i="35"/>
  <c r="I21" i="34"/>
  <c r="N8" i="34"/>
  <c r="I21" i="35"/>
  <c r="N18" i="33"/>
  <c r="N15" i="34"/>
  <c r="N10" i="34"/>
  <c r="L21" i="34"/>
  <c r="N19" i="32"/>
  <c r="N11" i="32"/>
  <c r="N7" i="33"/>
  <c r="N15" i="32"/>
  <c r="N18" i="34"/>
  <c r="N5" i="34"/>
  <c r="N14" i="33"/>
  <c r="N10" i="33"/>
  <c r="N9" i="32"/>
  <c r="N6" i="33"/>
  <c r="I21" i="33"/>
  <c r="N13" i="32"/>
  <c r="N17" i="33"/>
  <c r="N17" i="32"/>
  <c r="N12" i="32"/>
  <c r="N10" i="32"/>
  <c r="N14" i="32"/>
  <c r="N5" i="33"/>
  <c r="N18" i="32"/>
  <c r="N16" i="32"/>
  <c r="L21" i="33"/>
  <c r="I21" i="32"/>
  <c r="L21" i="32"/>
  <c r="N5" i="32"/>
  <c r="D11" i="7"/>
  <c r="D19" i="7"/>
  <c r="D8" i="7"/>
  <c r="D12" i="7"/>
  <c r="D16" i="7"/>
  <c r="D15" i="7"/>
  <c r="D9" i="7"/>
  <c r="D13" i="7"/>
  <c r="D17" i="7"/>
  <c r="D10" i="7"/>
  <c r="D14" i="7"/>
  <c r="D18" i="7"/>
  <c r="N21" i="36" l="1"/>
  <c r="N21" i="35"/>
  <c r="N21" i="34"/>
  <c r="N21" i="33"/>
  <c r="N21" i="32"/>
  <c r="K21" i="7"/>
  <c r="H21" i="7"/>
  <c r="F21" i="7"/>
  <c r="L19" i="7"/>
  <c r="L18" i="7"/>
  <c r="L17" i="7"/>
  <c r="L16" i="7"/>
  <c r="L15" i="7"/>
  <c r="L14" i="7"/>
  <c r="L13" i="7"/>
  <c r="L12" i="7"/>
  <c r="L11" i="7"/>
  <c r="L10" i="7"/>
  <c r="L9" i="7"/>
  <c r="L8" i="7"/>
  <c r="L7" i="7"/>
  <c r="L6" i="7"/>
  <c r="L5" i="7"/>
  <c r="I19" i="7"/>
  <c r="I18" i="7"/>
  <c r="I17" i="7"/>
  <c r="I16" i="7"/>
  <c r="I15" i="7"/>
  <c r="I14" i="7"/>
  <c r="I13" i="7"/>
  <c r="I12" i="7"/>
  <c r="I11" i="7"/>
  <c r="I10" i="7"/>
  <c r="I9" i="7"/>
  <c r="I8" i="7"/>
  <c r="I7" i="7"/>
  <c r="I6" i="7"/>
  <c r="I5" i="7"/>
  <c r="N13" i="7" l="1"/>
  <c r="N16" i="7"/>
  <c r="N11" i="7"/>
  <c r="N18" i="7"/>
  <c r="N19" i="7"/>
  <c r="N9" i="7"/>
  <c r="I21" i="7"/>
  <c r="N17" i="7"/>
  <c r="N7" i="7"/>
  <c r="N15" i="7"/>
  <c r="N12" i="7"/>
  <c r="L21" i="7"/>
  <c r="D21" i="7"/>
  <c r="N8" i="7"/>
  <c r="N14" i="7"/>
  <c r="N10" i="7"/>
  <c r="N6" i="7"/>
  <c r="N5" i="7"/>
  <c r="J1" i="1"/>
  <c r="N21" i="7" l="1"/>
  <c r="K19" i="1" l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H21" i="1" l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AK20" i="3"/>
  <c r="I20" i="3" s="1"/>
  <c r="AJ20" i="3"/>
  <c r="O20" i="3" s="1"/>
  <c r="AI20" i="3"/>
  <c r="U20" i="3" s="1"/>
  <c r="AH20" i="3"/>
  <c r="F20" i="3" s="1"/>
  <c r="AG20" i="3"/>
  <c r="Z20" i="3" s="1"/>
  <c r="AF20" i="3"/>
  <c r="Y20" i="3" s="1"/>
  <c r="AD20" i="3" l="1"/>
  <c r="S20" i="3"/>
  <c r="E20" i="3"/>
  <c r="L20" i="3"/>
  <c r="M20" i="3"/>
  <c r="T20" i="3"/>
  <c r="AA20" i="3"/>
  <c r="G20" i="3"/>
  <c r="D20" i="3"/>
  <c r="K20" i="3"/>
  <c r="R20" i="3"/>
  <c r="P20" i="3"/>
  <c r="H20" i="3"/>
  <c r="AC20" i="3"/>
  <c r="V20" i="3"/>
  <c r="N20" i="3"/>
  <c r="W20" i="3"/>
  <c r="AB20" i="3"/>
  <c r="J21" i="1"/>
  <c r="F21" i="1" l="1"/>
  <c r="P18" i="1" l="1"/>
  <c r="M21" i="1"/>
  <c r="P19" i="1" l="1"/>
  <c r="P13" i="1"/>
  <c r="P5" i="1"/>
  <c r="P15" i="1" l="1"/>
  <c r="P11" i="1"/>
  <c r="P10" i="1"/>
  <c r="P8" i="1"/>
  <c r="P17" i="1"/>
  <c r="P9" i="1"/>
  <c r="P12" i="1"/>
  <c r="P14" i="1"/>
  <c r="P6" i="1"/>
  <c r="P7" i="1"/>
  <c r="P16" i="1"/>
  <c r="N21" i="1"/>
  <c r="K21" i="1"/>
  <c r="P2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<sst xmlns="http://schemas.openxmlformats.org/spreadsheetml/2006/main" count="182" uniqueCount="51">
  <si>
    <t>Dials</t>
  </si>
  <si>
    <t>Hours</t>
  </si>
  <si>
    <t>Enrollment Counselor:</t>
  </si>
  <si>
    <t>Goal:</t>
  </si>
  <si>
    <t>&gt;</t>
  </si>
  <si>
    <t>&gt;=</t>
  </si>
  <si>
    <t>&lt;</t>
  </si>
  <si>
    <t>Team Average:</t>
  </si>
  <si>
    <t>On-Queue</t>
  </si>
  <si>
    <t xml:space="preserve"> Inbound</t>
  </si>
  <si>
    <t>Intakes:</t>
  </si>
  <si>
    <t>MON</t>
  </si>
  <si>
    <r>
      <rPr>
        <b/>
        <sz val="14"/>
        <color theme="1"/>
        <rFont val="Calibri"/>
        <family val="2"/>
        <scheme val="minor"/>
      </rPr>
      <t>Needed</t>
    </r>
    <r>
      <rPr>
        <sz val="14"/>
        <color theme="1"/>
        <rFont val="Calibri"/>
        <family val="2"/>
        <scheme val="minor"/>
      </rPr>
      <t xml:space="preserve"> Based on Hours</t>
    </r>
  </si>
  <si>
    <r>
      <rPr>
        <b/>
        <sz val="14"/>
        <color theme="1"/>
        <rFont val="Calibri"/>
        <family val="2"/>
        <scheme val="minor"/>
      </rPr>
      <t>Needed</t>
    </r>
    <r>
      <rPr>
        <sz val="14"/>
        <color theme="1"/>
        <rFont val="Calibri"/>
        <family val="2"/>
        <scheme val="minor"/>
      </rPr>
      <t xml:space="preserve"> Based on Dials</t>
    </r>
  </si>
  <si>
    <t>TUE</t>
  </si>
  <si>
    <t>WED</t>
  </si>
  <si>
    <t>FRI</t>
  </si>
  <si>
    <t>SAT</t>
  </si>
  <si>
    <t>THURS</t>
  </si>
  <si>
    <r>
      <rPr>
        <b/>
        <sz val="14"/>
        <color theme="1"/>
        <rFont val="Calibri"/>
        <family val="2"/>
        <scheme val="minor"/>
      </rPr>
      <t xml:space="preserve"> Weekly Dials &amp; Hours 
%</t>
    </r>
    <r>
      <rPr>
        <sz val="14"/>
        <color theme="1"/>
        <rFont val="Calibri"/>
        <family val="2"/>
        <scheme val="minor"/>
      </rPr>
      <t xml:space="preserve"> To Goal</t>
    </r>
  </si>
  <si>
    <t>Days Worked:</t>
  </si>
  <si>
    <t xml:space="preserve">Average </t>
  </si>
  <si>
    <t>ON QUE</t>
  </si>
  <si>
    <t>INBOUND</t>
  </si>
  <si>
    <t>DIALS</t>
  </si>
  <si>
    <t>TOTAL HANDLE</t>
  </si>
  <si>
    <t># Ecs on shift</t>
  </si>
  <si>
    <t>Please Check out Daily:</t>
  </si>
  <si>
    <r>
      <rPr>
        <b/>
        <sz val="11"/>
        <color theme="1"/>
        <rFont val="Calibri"/>
        <family val="2"/>
        <scheme val="minor"/>
      </rPr>
      <t>Needed</t>
    </r>
    <r>
      <rPr>
        <sz val="11"/>
        <color theme="1"/>
        <rFont val="Calibri"/>
        <family val="2"/>
        <scheme val="minor"/>
      </rPr>
      <t xml:space="preserve"> Based on Hours</t>
    </r>
  </si>
  <si>
    <r>
      <rPr>
        <b/>
        <sz val="11"/>
        <color theme="1"/>
        <rFont val="Calibri"/>
        <family val="2"/>
        <scheme val="minor"/>
      </rPr>
      <t>Needed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Based on Dials</t>
    </r>
  </si>
  <si>
    <r>
      <rPr>
        <b/>
        <sz val="14"/>
        <color theme="1"/>
        <rFont val="Calibri"/>
        <family val="2"/>
        <scheme val="minor"/>
      </rPr>
      <t xml:space="preserve"> Dials &amp; Hours %</t>
    </r>
    <r>
      <rPr>
        <sz val="14"/>
        <color theme="1"/>
        <rFont val="Calibri"/>
        <family val="2"/>
        <scheme val="minor"/>
      </rPr>
      <t xml:space="preserve"> To Goal</t>
    </r>
  </si>
  <si>
    <t>-</t>
  </si>
  <si>
    <t>Daily Intakes</t>
  </si>
  <si>
    <t>Weekly Intakes:</t>
  </si>
  <si>
    <t>Team Name + Nickname</t>
  </si>
  <si>
    <t>EC  1</t>
  </si>
  <si>
    <t>EC  2</t>
  </si>
  <si>
    <t>EC  3</t>
  </si>
  <si>
    <t>EC 4</t>
  </si>
  <si>
    <t>EC  5</t>
  </si>
  <si>
    <t>EC  6</t>
  </si>
  <si>
    <t>EC  7</t>
  </si>
  <si>
    <t>EC  8</t>
  </si>
  <si>
    <t>EC  9</t>
  </si>
  <si>
    <t>EC  10</t>
  </si>
  <si>
    <t>EC  11</t>
  </si>
  <si>
    <t>EC  12</t>
  </si>
  <si>
    <t>EC  13</t>
  </si>
  <si>
    <t>EC  14</t>
  </si>
  <si>
    <t>EC  15</t>
  </si>
  <si>
    <t xml:space="preserve"> Average from: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</si>
</sst>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h:mm;@"/>
    <numFmt numFmtId="165" formatCode="0.0"/>
    <numFmt numFmtId="166" formatCode="h:mm:ss;@"/>
    <numFmt numFmtId="169" formatCode="dddd\,\ mmmm\ d"/>
    <numFmt numFmtId="171" formatCode="mmmm\ d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48BB1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0">
    <xf numFmtId="0" fontId="0" fillId="0" borderId="0" xfId="0"/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 wrapText="1"/>
    </xf>
    <xf numFmtId="0" fontId="7" fillId="7" borderId="0" xfId="0" applyFont="1" applyFill="1" applyAlignment="1">
      <alignment vertical="center" wrapText="1"/>
    </xf>
    <xf numFmtId="0" fontId="0" fillId="7" borderId="0" xfId="0" applyFill="1" applyBorder="1" applyAlignment="1">
      <alignment horizontal="center"/>
    </xf>
    <xf numFmtId="0" fontId="3" fillId="7" borderId="0" xfId="0" applyFont="1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 wrapText="1"/>
    </xf>
    <xf numFmtId="0" fontId="5" fillId="7" borderId="0" xfId="0" applyFont="1" applyFill="1" applyAlignment="1">
      <alignment horizontal="center" vertical="center" wrapText="1"/>
    </xf>
    <xf numFmtId="0" fontId="0" fillId="7" borderId="0" xfId="0" applyFill="1" applyAlignment="1">
      <alignment vertical="center"/>
    </xf>
    <xf numFmtId="0" fontId="4" fillId="7" borderId="0" xfId="0" applyFont="1" applyFill="1" applyAlignment="1">
      <alignment vertical="center"/>
    </xf>
    <xf numFmtId="20" fontId="0" fillId="7" borderId="0" xfId="0" applyNumberFormat="1" applyFill="1" applyBorder="1" applyAlignment="1">
      <alignment horizontal="center"/>
    </xf>
    <xf numFmtId="0" fontId="0" fillId="7" borderId="0" xfId="0" applyFill="1" applyBorder="1" applyAlignment="1">
      <alignment horizontal="center" vertical="center"/>
    </xf>
    <xf numFmtId="0" fontId="5" fillId="7" borderId="0" xfId="0" applyFont="1" applyFill="1" applyBorder="1" applyAlignment="1">
      <alignment horizontal="center" vertical="center" wrapText="1"/>
    </xf>
    <xf numFmtId="0" fontId="4" fillId="7" borderId="0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7" borderId="0" xfId="0" applyFont="1" applyFill="1" applyBorder="1" applyAlignment="1">
      <alignment horizontal="center" vertical="center"/>
    </xf>
    <xf numFmtId="20" fontId="5" fillId="7" borderId="1" xfId="0" applyNumberFormat="1" applyFont="1" applyFill="1" applyBorder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1" fontId="5" fillId="7" borderId="1" xfId="0" applyNumberFormat="1" applyFont="1" applyFill="1" applyBorder="1" applyAlignment="1">
      <alignment horizontal="center" vertical="center"/>
    </xf>
    <xf numFmtId="164" fontId="5" fillId="7" borderId="1" xfId="0" applyNumberFormat="1" applyFont="1" applyFill="1" applyBorder="1" applyAlignment="1">
      <alignment horizontal="center" vertical="center"/>
    </xf>
    <xf numFmtId="9" fontId="5" fillId="7" borderId="1" xfId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20" fontId="5" fillId="7" borderId="0" xfId="0" applyNumberFormat="1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9" fontId="5" fillId="7" borderId="0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4" fillId="7" borderId="0" xfId="0" applyFont="1" applyFill="1" applyBorder="1" applyAlignment="1">
      <alignment vertical="center"/>
    </xf>
    <xf numFmtId="9" fontId="5" fillId="7" borderId="0" xfId="1" applyFont="1" applyFill="1" applyAlignment="1">
      <alignment horizontal="center" vertical="center"/>
    </xf>
    <xf numFmtId="0" fontId="5" fillId="7" borderId="0" xfId="0" applyFont="1" applyFill="1" applyBorder="1" applyAlignment="1">
      <alignment horizontal="left" vertical="center"/>
    </xf>
    <xf numFmtId="0" fontId="0" fillId="7" borderId="0" xfId="0" applyNumberFormat="1" applyFill="1" applyAlignment="1">
      <alignment horizontal="center" vertical="center"/>
    </xf>
    <xf numFmtId="0" fontId="4" fillId="7" borderId="3" xfId="0" applyFont="1" applyFill="1" applyBorder="1" applyAlignment="1">
      <alignment vertical="center"/>
    </xf>
    <xf numFmtId="164" fontId="8" fillId="7" borderId="1" xfId="0" applyNumberFormat="1" applyFont="1" applyFill="1" applyBorder="1" applyAlignment="1">
      <alignment horizontal="center" vertical="center"/>
    </xf>
    <xf numFmtId="1" fontId="8" fillId="7" borderId="0" xfId="0" applyNumberFormat="1" applyFont="1" applyFill="1" applyBorder="1" applyAlignment="1">
      <alignment horizontal="center" vertical="center"/>
    </xf>
    <xf numFmtId="165" fontId="8" fillId="7" borderId="1" xfId="0" applyNumberFormat="1" applyFont="1" applyFill="1" applyBorder="1" applyAlignment="1">
      <alignment horizontal="center" vertical="center"/>
    </xf>
    <xf numFmtId="0" fontId="8" fillId="7" borderId="0" xfId="0" applyFont="1" applyFill="1" applyAlignment="1">
      <alignment horizontal="center" vertical="center"/>
    </xf>
    <xf numFmtId="1" fontId="8" fillId="7" borderId="1" xfId="0" applyNumberFormat="1" applyFont="1" applyFill="1" applyBorder="1" applyAlignment="1">
      <alignment horizontal="center" vertical="center"/>
    </xf>
    <xf numFmtId="20" fontId="8" fillId="7" borderId="1" xfId="0" applyNumberFormat="1" applyFont="1" applyFill="1" applyBorder="1" applyAlignment="1">
      <alignment horizontal="center" vertical="center"/>
    </xf>
    <xf numFmtId="9" fontId="8" fillId="7" borderId="1" xfId="1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165" fontId="5" fillId="7" borderId="1" xfId="0" applyNumberFormat="1" applyFont="1" applyFill="1" applyBorder="1" applyAlignment="1">
      <alignment horizontal="center" vertical="center"/>
    </xf>
    <xf numFmtId="0" fontId="6" fillId="7" borderId="0" xfId="0" applyFont="1" applyFill="1" applyAlignment="1">
      <alignment horizontal="center" vertical="center" wrapText="1"/>
    </xf>
    <xf numFmtId="0" fontId="4" fillId="7" borderId="0" xfId="0" applyFont="1" applyFill="1" applyAlignment="1">
      <alignment horizontal="center" vertical="center" wrapText="1"/>
    </xf>
    <xf numFmtId="0" fontId="10" fillId="7" borderId="0" xfId="0" applyFont="1" applyFill="1" applyAlignment="1">
      <alignment horizontal="center"/>
    </xf>
    <xf numFmtId="0" fontId="3" fillId="7" borderId="0" xfId="0" applyFont="1" applyFill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20" fontId="5" fillId="7" borderId="0" xfId="0" applyNumberFormat="1" applyFont="1" applyFill="1" applyAlignment="1">
      <alignment horizontal="center" vertical="center"/>
    </xf>
    <xf numFmtId="9" fontId="5" fillId="7" borderId="0" xfId="0" applyNumberFormat="1" applyFont="1" applyFill="1" applyAlignment="1">
      <alignment horizontal="center" vertical="center"/>
    </xf>
    <xf numFmtId="0" fontId="5" fillId="7" borderId="0" xfId="0" applyFont="1" applyFill="1" applyAlignment="1">
      <alignment horizontal="left" vertical="center"/>
    </xf>
    <xf numFmtId="1" fontId="8" fillId="7" borderId="0" xfId="0" applyNumberFormat="1" applyFont="1" applyFill="1" applyAlignment="1">
      <alignment horizontal="center" vertical="center"/>
    </xf>
    <xf numFmtId="9" fontId="0" fillId="7" borderId="0" xfId="0" applyNumberFormat="1" applyFill="1" applyAlignment="1">
      <alignment horizontal="center" vertical="center"/>
    </xf>
    <xf numFmtId="20" fontId="0" fillId="7" borderId="0" xfId="0" applyNumberFormat="1" applyFill="1" applyAlignment="1">
      <alignment horizontal="center"/>
    </xf>
    <xf numFmtId="9" fontId="8" fillId="7" borderId="1" xfId="0" applyNumberFormat="1" applyFont="1" applyFill="1" applyBorder="1" applyAlignment="1">
      <alignment horizontal="center" vertical="center"/>
    </xf>
    <xf numFmtId="0" fontId="0" fillId="7" borderId="0" xfId="0" applyFill="1"/>
    <xf numFmtId="0" fontId="4" fillId="7" borderId="0" xfId="0" applyFont="1" applyFill="1"/>
    <xf numFmtId="0" fontId="0" fillId="7" borderId="1" xfId="0" applyFill="1" applyBorder="1" applyAlignment="1">
      <alignment horizontal="center"/>
    </xf>
    <xf numFmtId="20" fontId="0" fillId="7" borderId="1" xfId="0" applyNumberFormat="1" applyFill="1" applyBorder="1" applyAlignment="1">
      <alignment horizontal="center"/>
    </xf>
    <xf numFmtId="0" fontId="3" fillId="7" borderId="0" xfId="0" applyFont="1" applyFill="1"/>
    <xf numFmtId="20" fontId="0" fillId="7" borderId="0" xfId="0" applyNumberFormat="1" applyFill="1"/>
    <xf numFmtId="0" fontId="0" fillId="7" borderId="0" xfId="0" applyFill="1" applyAlignment="1"/>
    <xf numFmtId="0" fontId="0" fillId="7" borderId="0" xfId="0" applyNumberFormat="1" applyFill="1"/>
    <xf numFmtId="2" fontId="12" fillId="7" borderId="1" xfId="0" applyNumberFormat="1" applyFont="1" applyFill="1" applyBorder="1" applyAlignment="1">
      <alignment horizontal="center" vertical="center"/>
    </xf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 vertical="center"/>
    </xf>
    <xf numFmtId="0" fontId="4" fillId="7" borderId="0" xfId="0" applyFont="1" applyFill="1" applyBorder="1" applyAlignment="1">
      <alignment horizontal="center" vertical="center"/>
    </xf>
    <xf numFmtId="0" fontId="11" fillId="7" borderId="0" xfId="0" applyFont="1" applyFill="1" applyBorder="1" applyAlignment="1">
      <alignment horizontal="center" vertical="center"/>
    </xf>
    <xf numFmtId="0" fontId="11" fillId="7" borderId="2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9" fillId="7" borderId="8" xfId="0" applyFont="1" applyFill="1" applyBorder="1" applyAlignment="1">
      <alignment horizontal="center" vertical="center"/>
    </xf>
    <xf numFmtId="0" fontId="9" fillId="7" borderId="4" xfId="0" applyFont="1" applyFill="1" applyBorder="1" applyAlignment="1">
      <alignment horizontal="center" vertical="center"/>
    </xf>
    <xf numFmtId="0" fontId="9" fillId="7" borderId="9" xfId="0" applyFont="1" applyFill="1" applyBorder="1" applyAlignment="1">
      <alignment horizontal="center" vertical="center"/>
    </xf>
    <xf numFmtId="0" fontId="9" fillId="7" borderId="10" xfId="0" applyFont="1" applyFill="1" applyBorder="1" applyAlignment="1">
      <alignment horizontal="center" vertical="center"/>
    </xf>
    <xf numFmtId="0" fontId="9" fillId="7" borderId="2" xfId="0" applyFont="1" applyFill="1" applyBorder="1" applyAlignment="1">
      <alignment horizontal="center" vertical="center"/>
    </xf>
    <xf numFmtId="0" fontId="9" fillId="7" borderId="11" xfId="0" applyFont="1" applyFill="1" applyBorder="1" applyAlignment="1">
      <alignment horizontal="center" vertical="center"/>
    </xf>
    <xf numFmtId="0" fontId="14" fillId="7" borderId="8" xfId="0" applyFont="1" applyFill="1" applyBorder="1" applyAlignment="1">
      <alignment horizontal="center" vertical="center"/>
    </xf>
    <xf numFmtId="0" fontId="14" fillId="7" borderId="4" xfId="0" applyFont="1" applyFill="1" applyBorder="1" applyAlignment="1">
      <alignment horizontal="center" vertical="center"/>
    </xf>
    <xf numFmtId="0" fontId="14" fillId="7" borderId="9" xfId="0" applyFont="1" applyFill="1" applyBorder="1" applyAlignment="1">
      <alignment horizontal="center" vertical="center"/>
    </xf>
    <xf numFmtId="0" fontId="14" fillId="7" borderId="10" xfId="0" applyFont="1" applyFill="1" applyBorder="1" applyAlignment="1">
      <alignment horizontal="center" vertical="center"/>
    </xf>
    <xf numFmtId="0" fontId="14" fillId="7" borderId="2" xfId="0" applyFont="1" applyFill="1" applyBorder="1" applyAlignment="1">
      <alignment horizontal="center" vertical="center"/>
    </xf>
    <xf numFmtId="0" fontId="14" fillId="7" borderId="11" xfId="0" applyFont="1" applyFill="1" applyBorder="1" applyAlignment="1">
      <alignment horizontal="center" vertical="center"/>
    </xf>
    <xf numFmtId="0" fontId="6" fillId="7" borderId="5" xfId="0" applyFont="1" applyFill="1" applyBorder="1" applyAlignment="1">
      <alignment horizontal="center" vertical="center"/>
    </xf>
    <xf numFmtId="0" fontId="6" fillId="7" borderId="6" xfId="0" applyFont="1" applyFill="1" applyBorder="1" applyAlignment="1">
      <alignment horizontal="center" vertical="center"/>
    </xf>
    <xf numFmtId="0" fontId="6" fillId="7" borderId="7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/>
    </xf>
    <xf numFmtId="0" fontId="4" fillId="7" borderId="6" xfId="0" applyFont="1" applyFill="1" applyBorder="1" applyAlignment="1">
      <alignment horizontal="center"/>
    </xf>
    <xf numFmtId="0" fontId="4" fillId="7" borderId="7" xfId="0" applyFont="1" applyFill="1" applyBorder="1" applyAlignment="1">
      <alignment horizontal="center"/>
    </xf>
    <xf numFmtId="0" fontId="4" fillId="7" borderId="0" xfId="0" applyFont="1" applyFill="1" applyAlignment="1">
      <alignment horizontal="center" vertical="center"/>
    </xf>
    <xf numFmtId="169" fontId="10" fillId="7" borderId="0" xfId="0" applyNumberFormat="1" applyFont="1" applyFill="1" applyAlignment="1">
      <alignment horizontal="center" vertical="center"/>
    </xf>
    <xf numFmtId="169" fontId="10" fillId="7" borderId="2" xfId="0" applyNumberFormat="1" applyFont="1" applyFill="1" applyBorder="1" applyAlignment="1">
      <alignment horizontal="center" vertical="center"/>
    </xf>
    <xf numFmtId="0" fontId="10" fillId="7" borderId="0" xfId="0" applyFont="1" applyFill="1" applyAlignment="1">
      <alignment horizontal="center" vertical="center"/>
    </xf>
    <xf numFmtId="0" fontId="10" fillId="7" borderId="2" xfId="0" applyFont="1" applyFill="1" applyBorder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7" fillId="7" borderId="2" xfId="0" applyFont="1" applyFill="1" applyBorder="1" applyAlignment="1">
      <alignment horizontal="center" vertical="center"/>
    </xf>
    <xf numFmtId="166" fontId="0" fillId="7" borderId="1" xfId="0" applyNumberFormat="1" applyFill="1" applyBorder="1" applyAlignment="1">
      <alignment horizontal="center" vertical="center"/>
    </xf>
    <xf numFmtId="1" fontId="0" fillId="7" borderId="1" xfId="0" applyNumberFormat="1" applyFill="1" applyBorder="1" applyAlignment="1">
      <alignment horizontal="center" vertical="center"/>
    </xf>
    <xf numFmtId="1" fontId="0" fillId="7" borderId="0" xfId="0" applyNumberFormat="1" applyFill="1" applyAlignment="1">
      <alignment horizontal="center" vertical="center"/>
    </xf>
    <xf numFmtId="165" fontId="0" fillId="7" borderId="0" xfId="0" applyNumberFormat="1" applyFill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171" fontId="11" fillId="7" borderId="0" xfId="0" applyNumberFormat="1" applyFont="1" applyFill="1" applyBorder="1" applyAlignment="1">
      <alignment horizontal="left" vertical="center"/>
    </xf>
    <xf numFmtId="171" fontId="11" fillId="7" borderId="2" xfId="0" applyNumberFormat="1" applyFont="1" applyFill="1" applyBorder="1" applyAlignment="1">
      <alignment horizontal="left" vertical="center"/>
    </xf>
    <xf numFmtId="171" fontId="11" fillId="7" borderId="0" xfId="0" applyNumberFormat="1" applyFont="1" applyFill="1" applyBorder="1" applyAlignment="1">
      <alignment horizontal="right" vertical="center"/>
    </xf>
    <xf numFmtId="171" fontId="11" fillId="7" borderId="2" xfId="0" applyNumberFormat="1" applyFont="1" applyFill="1" applyBorder="1" applyAlignment="1">
      <alignment horizontal="right" vertical="center"/>
    </xf>
  </cellXfs>
  <cellStyles count="2">
    <cellStyle name="Normal" xfId="0" builtinId="0"/>
    <cellStyle name="Percent" xfId="1" builtinId="5"/>
  </cellStyles>
  <dxfs count="116">
    <dxf>
      <font>
        <color theme="0"/>
      </font>
    </dxf>
    <dxf>
      <font>
        <b/>
        <i val="0"/>
        <color auto="1"/>
      </font>
      <fill>
        <patternFill patternType="solid">
          <bgColor rgb="FFFFFF00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</font>
      <fill>
        <patternFill patternType="solid">
          <fgColor rgb="FF00B050"/>
          <bgColor theme="9"/>
        </patternFill>
      </fill>
    </dxf>
    <dxf>
      <font>
        <b/>
        <i val="0"/>
        <color theme="0"/>
      </font>
      <fill>
        <patternFill patternType="solid">
          <bgColor theme="9" tint="-0.24994659260841701"/>
        </patternFill>
      </fill>
    </dxf>
    <dxf>
      <font>
        <color theme="0"/>
      </font>
      <numFmt numFmtId="2" formatCode="0.00"/>
      <fill>
        <patternFill>
          <bgColor theme="0"/>
        </patternFill>
      </fill>
    </dxf>
    <dxf>
      <font>
        <color auto="1"/>
      </font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ont>
        <b/>
        <i val="0"/>
        <color theme="1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color theme="0"/>
      </font>
    </dxf>
    <dxf>
      <font>
        <b/>
        <i val="0"/>
        <color auto="1"/>
      </font>
      <fill>
        <patternFill patternType="solid">
          <bgColor rgb="FFFFFF00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</font>
      <fill>
        <patternFill patternType="solid">
          <fgColor rgb="FF00B050"/>
          <bgColor theme="9"/>
        </patternFill>
      </fill>
    </dxf>
    <dxf>
      <font>
        <b/>
        <i val="0"/>
        <color theme="0"/>
      </font>
      <fill>
        <patternFill patternType="solid">
          <bgColor theme="9" tint="-0.24994659260841701"/>
        </patternFill>
      </fill>
    </dxf>
    <dxf>
      <font>
        <color theme="0"/>
      </font>
      <numFmt numFmtId="2" formatCode="0.00"/>
      <fill>
        <patternFill>
          <bgColor theme="0"/>
        </patternFill>
      </fill>
    </dxf>
    <dxf>
      <font>
        <color auto="1"/>
      </font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ont>
        <b/>
        <i val="0"/>
        <color theme="1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color theme="0"/>
      </font>
    </dxf>
    <dxf>
      <font>
        <b/>
        <i val="0"/>
        <color auto="1"/>
      </font>
      <fill>
        <patternFill patternType="solid">
          <bgColor rgb="FFFFFF00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</font>
      <fill>
        <patternFill patternType="solid">
          <fgColor rgb="FF00B050"/>
          <bgColor theme="9"/>
        </patternFill>
      </fill>
    </dxf>
    <dxf>
      <font>
        <b/>
        <i val="0"/>
        <color theme="0"/>
      </font>
      <fill>
        <patternFill patternType="solid">
          <bgColor theme="9" tint="-0.24994659260841701"/>
        </patternFill>
      </fill>
    </dxf>
    <dxf>
      <font>
        <color theme="0"/>
      </font>
      <numFmt numFmtId="2" formatCode="0.00"/>
      <fill>
        <patternFill>
          <bgColor theme="0"/>
        </patternFill>
      </fill>
    </dxf>
    <dxf>
      <font>
        <color auto="1"/>
      </font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ont>
        <b/>
        <i val="0"/>
        <color theme="1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color theme="0"/>
      </font>
    </dxf>
    <dxf>
      <font>
        <b/>
        <i val="0"/>
        <color auto="1"/>
      </font>
      <fill>
        <patternFill patternType="solid">
          <bgColor rgb="FFFFFF00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</font>
      <fill>
        <patternFill patternType="solid">
          <fgColor rgb="FF00B050"/>
          <bgColor theme="9"/>
        </patternFill>
      </fill>
    </dxf>
    <dxf>
      <font>
        <b/>
        <i val="0"/>
        <color theme="0"/>
      </font>
      <fill>
        <patternFill patternType="solid">
          <bgColor theme="9" tint="-0.24994659260841701"/>
        </patternFill>
      </fill>
    </dxf>
    <dxf>
      <font>
        <color theme="0"/>
      </font>
      <numFmt numFmtId="2" formatCode="0.00"/>
      <fill>
        <patternFill>
          <bgColor theme="0"/>
        </patternFill>
      </fill>
    </dxf>
    <dxf>
      <font>
        <color auto="1"/>
      </font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ont>
        <b/>
        <i val="0"/>
        <color theme="1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color theme="0"/>
      </font>
    </dxf>
    <dxf>
      <font>
        <b/>
        <i val="0"/>
        <color auto="1"/>
      </font>
      <fill>
        <patternFill patternType="solid">
          <bgColor rgb="FFFFFF00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</font>
      <fill>
        <patternFill patternType="solid">
          <fgColor rgb="FF00B050"/>
          <bgColor theme="9"/>
        </patternFill>
      </fill>
    </dxf>
    <dxf>
      <font>
        <b/>
        <i val="0"/>
        <color theme="0"/>
      </font>
      <fill>
        <patternFill patternType="solid">
          <bgColor theme="9" tint="-0.24994659260841701"/>
        </patternFill>
      </fill>
    </dxf>
    <dxf>
      <font>
        <color theme="0"/>
      </font>
      <numFmt numFmtId="2" formatCode="0.00"/>
      <fill>
        <patternFill>
          <bgColor theme="0"/>
        </patternFill>
      </fill>
    </dxf>
    <dxf>
      <font>
        <color auto="1"/>
      </font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ont>
        <b/>
        <i val="0"/>
        <color theme="1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color theme="0"/>
      </font>
    </dxf>
    <dxf>
      <font>
        <b/>
        <i val="0"/>
        <color auto="1"/>
      </font>
      <fill>
        <patternFill patternType="solid">
          <bgColor rgb="FFFFFF00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</font>
      <fill>
        <patternFill patternType="solid">
          <fgColor rgb="FF00B050"/>
          <bgColor theme="9"/>
        </patternFill>
      </fill>
    </dxf>
    <dxf>
      <font>
        <b/>
        <i val="0"/>
        <color theme="0"/>
      </font>
      <fill>
        <patternFill patternType="solid">
          <bgColor theme="9" tint="-0.24994659260841701"/>
        </patternFill>
      </fill>
    </dxf>
    <dxf>
      <font>
        <color theme="0"/>
      </font>
      <numFmt numFmtId="2" formatCode="0.00"/>
      <fill>
        <patternFill>
          <bgColor theme="0"/>
        </patternFill>
      </fill>
    </dxf>
    <dxf>
      <font>
        <color auto="1"/>
      </font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ont>
        <b/>
        <i val="0"/>
        <color theme="1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ill>
        <patternFill>
          <bgColor theme="9" tint="0.79998168889431442"/>
        </patternFill>
      </fill>
    </dxf>
    <dxf>
      <font>
        <color theme="0"/>
      </font>
      <fill>
        <patternFill>
          <bgColor theme="0"/>
        </patternFill>
      </fill>
    </dxf>
    <dxf>
      <font>
        <b/>
        <i val="0"/>
        <color auto="1"/>
      </font>
      <fill>
        <patternFill patternType="solid">
          <bgColor rgb="FFFFFF00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</font>
      <fill>
        <patternFill patternType="solid">
          <fgColor rgb="FF00B050"/>
          <bgColor theme="9"/>
        </patternFill>
      </fill>
    </dxf>
    <dxf>
      <font>
        <b/>
        <i val="0"/>
        <color theme="0"/>
      </font>
      <fill>
        <patternFill patternType="solid">
          <bgColor theme="9" tint="-0.24994659260841701"/>
        </patternFill>
      </fill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  <color theme="1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ill>
        <patternFill>
          <bgColor theme="9" tint="0.79998168889431442"/>
        </patternFill>
      </fill>
    </dxf>
    <dxf>
      <font>
        <color theme="0"/>
      </font>
      <fill>
        <patternFill>
          <bgColor theme="0"/>
        </patternFill>
      </fill>
    </dxf>
    <dxf>
      <font>
        <b/>
        <i val="0"/>
        <color auto="1"/>
      </font>
      <fill>
        <patternFill patternType="solid">
          <bgColor rgb="FFFFFF00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</font>
      <fill>
        <patternFill patternType="solid">
          <fgColor rgb="FF00B050"/>
          <bgColor theme="9"/>
        </patternFill>
      </fill>
    </dxf>
    <dxf>
      <font>
        <b/>
        <i val="0"/>
        <color theme="0"/>
      </font>
      <fill>
        <patternFill patternType="solid">
          <bgColor theme="9" tint="-0.24994659260841701"/>
        </patternFill>
      </fill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  <color theme="1"/>
      </font>
    </dxf>
    <dxf>
      <font>
        <b/>
        <i val="0"/>
      </font>
    </dxf>
    <dxf>
      <font>
        <b/>
        <i val="0"/>
      </font>
    </dxf>
    <dxf>
      <font>
        <b/>
        <i val="0"/>
      </font>
    </dxf>
  </dxfs>
  <tableStyles count="0" defaultTableStyle="TableStyleMedium2" defaultPivotStyle="PivotStyleLight16"/>
  <colors>
    <mruColors>
      <color rgb="FF48BB15"/>
      <color rgb="FF1F4F09"/>
      <color rgb="FF307C0E"/>
      <color rgb="FF263C18"/>
      <color rgb="FF69E830"/>
      <color rgb="FFC7E77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286302</xdr:colOff>
      <xdr:row>4</xdr:row>
      <xdr:rowOff>107930</xdr:rowOff>
    </xdr:from>
    <xdr:to>
      <xdr:col>0</xdr:col>
      <xdr:colOff>3946874</xdr:colOff>
      <xdr:row>17</xdr:row>
      <xdr:rowOff>228055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8A00B72-2B7A-472E-9453-67CB01171A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6302" y="1708130"/>
          <a:ext cx="3652952" cy="369118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286301</xdr:colOff>
      <xdr:row>4</xdr:row>
      <xdr:rowOff>107929</xdr:rowOff>
    </xdr:from>
    <xdr:ext cx="3935913" cy="3952441"/>
    <xdr:pic>
      <xdr:nvPicPr>
        <xdr:cNvPr id="2" name="Picture 1">
          <a:extLst>
            <a:ext uri="{FF2B5EF4-FFF2-40B4-BE49-F238E27FC236}">
              <a16:creationId xmlns:a16="http://schemas.microsoft.com/office/drawing/2014/main" id="{6D6F34FC-CC8A-498B-A60F-876030B9E5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6301" y="1991158"/>
          <a:ext cx="3935913" cy="3952441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286301</xdr:colOff>
      <xdr:row>4</xdr:row>
      <xdr:rowOff>107929</xdr:rowOff>
    </xdr:from>
    <xdr:ext cx="3935913" cy="3952441"/>
    <xdr:pic>
      <xdr:nvPicPr>
        <xdr:cNvPr id="2" name="Picture 1">
          <a:extLst>
            <a:ext uri="{FF2B5EF4-FFF2-40B4-BE49-F238E27FC236}">
              <a16:creationId xmlns:a16="http://schemas.microsoft.com/office/drawing/2014/main" id="{8A0FCD00-6D30-48C0-9A36-61D9EA31B0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6301" y="1990069"/>
          <a:ext cx="3935913" cy="3952441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286301</xdr:colOff>
      <xdr:row>4</xdr:row>
      <xdr:rowOff>107929</xdr:rowOff>
    </xdr:from>
    <xdr:ext cx="3935913" cy="3952441"/>
    <xdr:pic>
      <xdr:nvPicPr>
        <xdr:cNvPr id="2" name="Picture 1">
          <a:extLst>
            <a:ext uri="{FF2B5EF4-FFF2-40B4-BE49-F238E27FC236}">
              <a16:creationId xmlns:a16="http://schemas.microsoft.com/office/drawing/2014/main" id="{EAA414DB-AB1E-45B4-90BC-E64D03144C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6301" y="1990069"/>
          <a:ext cx="3935913" cy="3952441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286301</xdr:colOff>
      <xdr:row>4</xdr:row>
      <xdr:rowOff>107929</xdr:rowOff>
    </xdr:from>
    <xdr:ext cx="3935913" cy="3952441"/>
    <xdr:pic>
      <xdr:nvPicPr>
        <xdr:cNvPr id="2" name="Picture 1">
          <a:extLst>
            <a:ext uri="{FF2B5EF4-FFF2-40B4-BE49-F238E27FC236}">
              <a16:creationId xmlns:a16="http://schemas.microsoft.com/office/drawing/2014/main" id="{6DE06FD0-E2AB-44E0-9EA2-9921FA01D5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6301" y="1990069"/>
          <a:ext cx="3935913" cy="3952441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286301</xdr:colOff>
      <xdr:row>4</xdr:row>
      <xdr:rowOff>107929</xdr:rowOff>
    </xdr:from>
    <xdr:ext cx="3935913" cy="3952441"/>
    <xdr:pic>
      <xdr:nvPicPr>
        <xdr:cNvPr id="2" name="Picture 1">
          <a:extLst>
            <a:ext uri="{FF2B5EF4-FFF2-40B4-BE49-F238E27FC236}">
              <a16:creationId xmlns:a16="http://schemas.microsoft.com/office/drawing/2014/main" id="{A764009F-B25F-4551-B270-8C978586C9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6301" y="1990069"/>
          <a:ext cx="3935913" cy="3952441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286301</xdr:colOff>
      <xdr:row>4</xdr:row>
      <xdr:rowOff>107929</xdr:rowOff>
    </xdr:from>
    <xdr:ext cx="3935913" cy="3952441"/>
    <xdr:pic>
      <xdr:nvPicPr>
        <xdr:cNvPr id="2" name="Picture 1">
          <a:extLst>
            <a:ext uri="{FF2B5EF4-FFF2-40B4-BE49-F238E27FC236}">
              <a16:creationId xmlns:a16="http://schemas.microsoft.com/office/drawing/2014/main" id="{099CE519-73B4-4726-A179-CC111C11BA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6301" y="1990069"/>
          <a:ext cx="3935913" cy="395244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26"/>
  <sheetViews>
    <sheetView tabSelected="1" zoomScale="69" zoomScaleNormal="69" workbookViewId="0">
      <selection activeCell="Q11" sqref="Q11"/>
    </sheetView>
  </sheetViews>
  <sheetFormatPr defaultColWidth="8.77734375" defaultRowHeight="14.4" x14ac:dyDescent="0.3"/>
  <cols>
    <col min="1" max="1" width="60.77734375" style="2" customWidth="1"/>
    <col min="2" max="2" width="10.44140625" style="2" customWidth="1"/>
    <col min="3" max="3" width="4.88671875" style="2" customWidth="1"/>
    <col min="4" max="4" width="25.5546875" style="2" bestFit="1" customWidth="1"/>
    <col min="5" max="5" width="6.109375" style="2" customWidth="1"/>
    <col min="6" max="6" width="13" style="2" customWidth="1"/>
    <col min="7" max="7" width="4.33203125" style="2" customWidth="1"/>
    <col min="8" max="8" width="10.77734375" style="2" customWidth="1"/>
    <col min="9" max="9" width="4.88671875" style="2" customWidth="1"/>
    <col min="10" max="10" width="10.5546875" style="2" customWidth="1"/>
    <col min="11" max="11" width="10.6640625" style="2" customWidth="1"/>
    <col min="12" max="12" width="7" style="2" customWidth="1"/>
    <col min="13" max="13" width="10" style="2" bestFit="1" customWidth="1"/>
    <col min="14" max="14" width="10.77734375" style="2" customWidth="1"/>
    <col min="15" max="15" width="5.21875" style="2" customWidth="1"/>
    <col min="16" max="16" width="27.109375" style="2" customWidth="1"/>
    <col min="17" max="17" width="4.21875" style="2" customWidth="1"/>
    <col min="18" max="18" width="4.6640625" style="2" customWidth="1"/>
    <col min="19" max="19" width="5.88671875" style="2" customWidth="1"/>
    <col min="20" max="20" width="8.77734375" style="2" customWidth="1"/>
    <col min="21" max="16384" width="8.77734375" style="2"/>
  </cols>
  <sheetData>
    <row r="1" spans="1:22" s="1" customFormat="1" ht="52.8" customHeight="1" x14ac:dyDescent="0.3">
      <c r="A1" s="73" t="str">
        <f>'Entered Daily Stats'!A1</f>
        <v>Team Name + Nickname</v>
      </c>
      <c r="B1" s="73"/>
      <c r="C1" s="73"/>
      <c r="D1" s="73"/>
      <c r="F1" s="73" t="s">
        <v>50</v>
      </c>
      <c r="G1" s="73"/>
      <c r="H1" s="73"/>
      <c r="I1" s="73"/>
      <c r="J1" s="108">
        <f ca="1">TODAY()-WEEKDAY(TODAY(),2)+1</f>
        <v>43990</v>
      </c>
      <c r="K1" s="108"/>
      <c r="L1" s="73" t="s">
        <v>31</v>
      </c>
      <c r="M1" s="73"/>
      <c r="N1" s="106">
        <f ca="1">TODAY()</f>
        <v>43993</v>
      </c>
      <c r="O1" s="106"/>
      <c r="P1" s="106"/>
    </row>
    <row r="2" spans="1:22" s="1" customFormat="1" ht="25.2" customHeight="1" x14ac:dyDescent="0.3">
      <c r="A2" s="73"/>
      <c r="B2" s="73"/>
      <c r="C2" s="73"/>
      <c r="D2" s="73"/>
      <c r="F2" s="74"/>
      <c r="G2" s="74"/>
      <c r="H2" s="74"/>
      <c r="I2" s="74"/>
      <c r="J2" s="109"/>
      <c r="K2" s="109"/>
      <c r="L2" s="74"/>
      <c r="M2" s="74"/>
      <c r="N2" s="107"/>
      <c r="O2" s="107"/>
      <c r="P2" s="107"/>
    </row>
    <row r="3" spans="1:22" s="1" customFormat="1" ht="45.6" customHeight="1" x14ac:dyDescent="0.3">
      <c r="A3" s="74"/>
      <c r="B3" s="74"/>
      <c r="C3" s="74"/>
      <c r="D3" s="74"/>
      <c r="F3" s="16" t="s">
        <v>8</v>
      </c>
      <c r="G3" s="15"/>
      <c r="H3" s="16" t="s">
        <v>9</v>
      </c>
      <c r="J3" s="75" t="s">
        <v>0</v>
      </c>
      <c r="K3" s="75"/>
      <c r="M3" s="75" t="s">
        <v>1</v>
      </c>
      <c r="N3" s="75"/>
    </row>
    <row r="4" spans="1:22" s="1" customFormat="1" ht="59.4" customHeight="1" x14ac:dyDescent="0.3">
      <c r="B4" s="46" t="s">
        <v>20</v>
      </c>
      <c r="C4" s="3"/>
      <c r="D4" s="47" t="s">
        <v>2</v>
      </c>
      <c r="E4" s="5"/>
      <c r="F4" s="3"/>
      <c r="G4" s="3"/>
      <c r="H4" s="3"/>
      <c r="J4" s="3"/>
      <c r="K4" s="9" t="s">
        <v>12</v>
      </c>
      <c r="L4" s="4"/>
      <c r="M4" s="3"/>
      <c r="N4" s="9" t="s">
        <v>13</v>
      </c>
      <c r="P4" s="9" t="s">
        <v>19</v>
      </c>
      <c r="R4" s="72" t="s">
        <v>3</v>
      </c>
      <c r="S4" s="72"/>
      <c r="T4" s="72"/>
      <c r="U4" s="10"/>
      <c r="V4" s="10"/>
    </row>
    <row r="5" spans="1:22" s="1" customFormat="1" ht="22.8" customHeight="1" x14ac:dyDescent="0.3">
      <c r="B5" s="69">
        <f ca="1">SUM('Entered Daily Stats'!AF4:AK4)</f>
        <v>4</v>
      </c>
      <c r="D5" s="17" t="str">
        <f>'Entered Daily Stats'!A4</f>
        <v>EC  1</v>
      </c>
      <c r="E5" s="18"/>
      <c r="F5" s="22">
        <f ca="1">IFERROR(SUM(IFERROR('Entered Daily Stats'!D4/'Entered Daily Stats'!AF4,0),IFERROR('Entered Daily Stats'!E4/'Entered Daily Stats'!AG4,0),IFERROR('Entered Daily Stats'!F4/'Entered Daily Stats'!AH4,0),IFERROR('Entered Daily Stats'!G4/'Entered Daily Stats'!AI4,0),IFERROR('Entered Daily Stats'!H4/'Entered Daily Stats'!AJ4,0),IFERROR('Entered Daily Stats'!I4/'Entered Daily Stats'!AK4,0))/COUNTIF('Entered Daily Stats'!AF4:AK4,"&gt;0"),"")</f>
        <v>0.19523085029801479</v>
      </c>
      <c r="G5" s="18"/>
      <c r="H5" s="45">
        <f ca="1">IFERROR(SUM(IFERROR('Entered Daily Stats'!K4/'Entered Daily Stats'!AF4,0),IFERROR('Entered Daily Stats'!L4/'Entered Daily Stats'!AG4,0),IFERROR('Entered Daily Stats'!M4/'Entered Daily Stats'!AH4,0),IFERROR('Entered Daily Stats'!N4/'Entered Daily Stats'!AI4,0),IFERROR('Entered Daily Stats'!O4/'Entered Daily Stats'!AJ4,0),IFERROR('Entered Daily Stats'!P4/'Entered Daily Stats'!AK4,0))/COUNTIF('Entered Daily Stats'!AF4:AK4,"&gt;0"),"")</f>
        <v>6.5</v>
      </c>
      <c r="I5" s="20"/>
      <c r="J5" s="21">
        <f ca="1">IFERROR(SUM(IFERROR('Entered Daily Stats'!R4/'Entered Daily Stats'!AF4,0),IFERROR('Entered Daily Stats'!S4/'Entered Daily Stats'!AG4,0),IFERROR('Entered Daily Stats'!T4/'Entered Daily Stats'!AH4,0),IFERROR('Entered Daily Stats'!U4/'Entered Daily Stats'!AI4,0),IFERROR('Entered Daily Stats'!V4/'Entered Daily Stats'!AJ4,0),IFERROR('Entered Daily Stats'!W4/'Entered Daily Stats'!AK4,0))/COUNTIF('Entered Daily Stats'!AF4:AK4,"&gt;0"),0)</f>
        <v>32</v>
      </c>
      <c r="K5" s="21">
        <f ca="1">IFERROR(IF(J5=M5,0,MIN(MAX((-10*M5*24)+80,30),65)),"")</f>
        <v>48.035430441789202</v>
      </c>
      <c r="L5" s="20"/>
      <c r="M5" s="19">
        <f ca="1">IFERROR(SUM(IFERROR('Entered Daily Stats'!Y4/'Entered Daily Stats'!AF4,0),IFERROR('Entered Daily Stats'!Z4/'Entered Daily Stats'!AG4,0),IFERROR('Entered Daily Stats'!AA4/'Entered Daily Stats'!AH4,0),IFERROR('Entered Daily Stats'!AB4/'Entered Daily Stats'!AI4,0),IFERROR('Entered Daily Stats'!AC4/'Entered Daily Stats'!AJ4,0),IFERROR('Entered Daily Stats'!AD4/'Entered Daily Stats'!AK4,0))/COUNTIF('Entered Daily Stats'!AF4:AK4,"&gt;0"),0)</f>
        <v>0.13318570649254496</v>
      </c>
      <c r="N5" s="22">
        <f ca="1">IFERROR(IF(M5=J5,0,MIN(MAX(8-(J5/10),1.5),5)/24),"")</f>
        <v>0.19999999999999998</v>
      </c>
      <c r="O5" s="20"/>
      <c r="P5" s="23">
        <f ca="1">IF(J5=M5,"",((M5*24/(N5*24))+(J5/K5))/2)</f>
        <v>0.66605173631012615</v>
      </c>
      <c r="Q5" s="20"/>
      <c r="R5" s="24"/>
      <c r="S5" s="20" t="s">
        <v>4</v>
      </c>
      <c r="T5" s="23">
        <v>1.3</v>
      </c>
      <c r="U5" s="10"/>
      <c r="V5" s="10"/>
    </row>
    <row r="6" spans="1:22" s="1" customFormat="1" ht="21.6" customHeight="1" x14ac:dyDescent="0.3">
      <c r="B6" s="69">
        <f ca="1">SUM('Entered Daily Stats'!AF5:AK5)</f>
        <v>4</v>
      </c>
      <c r="D6" s="17" t="str">
        <f>'Entered Daily Stats'!A5</f>
        <v>EC  2</v>
      </c>
      <c r="E6" s="18"/>
      <c r="F6" s="22">
        <f ca="1">IFERROR(SUM(IFERROR('Entered Daily Stats'!D5/'Entered Daily Stats'!AF5,0),IFERROR('Entered Daily Stats'!E5/'Entered Daily Stats'!AG5,0),IFERROR('Entered Daily Stats'!F5/'Entered Daily Stats'!AH5,0),IFERROR('Entered Daily Stats'!G5/'Entered Daily Stats'!AI5,0),IFERROR('Entered Daily Stats'!H5/'Entered Daily Stats'!AJ5,0),IFERROR('Entered Daily Stats'!I5/'Entered Daily Stats'!AK5,0))/COUNTIF('Entered Daily Stats'!AF5:AK5,"&gt;0"),"")</f>
        <v>0.22106228049657728</v>
      </c>
      <c r="G6" s="25"/>
      <c r="H6" s="45">
        <f ca="1">IFERROR(SUM(IFERROR('Entered Daily Stats'!K5/'Entered Daily Stats'!AF5,0),IFERROR('Entered Daily Stats'!L5/'Entered Daily Stats'!AG5,0),IFERROR('Entered Daily Stats'!M5/'Entered Daily Stats'!AH5,0),IFERROR('Entered Daily Stats'!N5/'Entered Daily Stats'!AI5,0),IFERROR('Entered Daily Stats'!O5/'Entered Daily Stats'!AJ5,0),IFERROR('Entered Daily Stats'!P5/'Entered Daily Stats'!AK5,0))/COUNTIF('Entered Daily Stats'!AF5:AK5,"&gt;0"),"")</f>
        <v>3.5</v>
      </c>
      <c r="I6" s="20"/>
      <c r="J6" s="21">
        <f ca="1">IFERROR(SUM(IFERROR('Entered Daily Stats'!R5/'Entered Daily Stats'!AF5,0),IFERROR('Entered Daily Stats'!S5/'Entered Daily Stats'!AG5,0),IFERROR('Entered Daily Stats'!T5/'Entered Daily Stats'!AH5,0),IFERROR('Entered Daily Stats'!U5/'Entered Daily Stats'!AI5,0),IFERROR('Entered Daily Stats'!V5/'Entered Daily Stats'!AJ5,0),IFERROR('Entered Daily Stats'!W5/'Entered Daily Stats'!AK5,0))/COUNTIF('Entered Daily Stats'!AF5:AK5,"&gt;0"),0)</f>
        <v>29</v>
      </c>
      <c r="K6" s="21">
        <f t="shared" ref="K6:K19" ca="1" si="0">IFERROR(IF(J6=M6,0,MIN(MAX((-10*M6*24)+80,30),65)),"")</f>
        <v>34.446882438690658</v>
      </c>
      <c r="L6" s="20"/>
      <c r="M6" s="19">
        <f ca="1">IFERROR(SUM(IFERROR('Entered Daily Stats'!Y5/'Entered Daily Stats'!AF5,0),IFERROR('Entered Daily Stats'!Z5/'Entered Daily Stats'!AG5,0),IFERROR('Entered Daily Stats'!AA5/'Entered Daily Stats'!AH5,0),IFERROR('Entered Daily Stats'!AB5/'Entered Daily Stats'!AI5,0),IFERROR('Entered Daily Stats'!AC5/'Entered Daily Stats'!AJ5,0),IFERROR('Entered Daily Stats'!AD5/'Entered Daily Stats'!AK5,0))/COUNTIF('Entered Daily Stats'!AF5:AK5,"&gt;0"),0)</f>
        <v>0.18980465650545558</v>
      </c>
      <c r="N6" s="22">
        <f t="shared" ref="N6:N19" ca="1" si="1">IFERROR(IF(M6=J6,0,MIN(MAX(8-(J6/10),1.5),5)/24),"")</f>
        <v>0.20833333333333334</v>
      </c>
      <c r="O6" s="20"/>
      <c r="P6" s="23">
        <f ca="1">IF(J6=M6,"",((M6*24/(N6*24))+(J6/K6))/2)</f>
        <v>0.87646912335937865</v>
      </c>
      <c r="Q6" s="20"/>
      <c r="R6" s="26"/>
      <c r="S6" s="20" t="s">
        <v>5</v>
      </c>
      <c r="T6" s="27">
        <v>1</v>
      </c>
      <c r="U6" s="10"/>
      <c r="V6" s="10"/>
    </row>
    <row r="7" spans="1:22" s="1" customFormat="1" ht="21.6" customHeight="1" x14ac:dyDescent="0.3">
      <c r="B7" s="69">
        <f ca="1">SUM('Entered Daily Stats'!AF6:AK6)</f>
        <v>4</v>
      </c>
      <c r="D7" s="17" t="str">
        <f>'Entered Daily Stats'!A6</f>
        <v>EC  3</v>
      </c>
      <c r="E7" s="18"/>
      <c r="F7" s="22">
        <f ca="1">IFERROR(SUM(IFERROR('Entered Daily Stats'!D6/'Entered Daily Stats'!AF6,0),IFERROR('Entered Daily Stats'!E6/'Entered Daily Stats'!AG6,0),IFERROR('Entered Daily Stats'!F6/'Entered Daily Stats'!AH6,0),IFERROR('Entered Daily Stats'!G6/'Entered Daily Stats'!AI6,0),IFERROR('Entered Daily Stats'!H6/'Entered Daily Stats'!AJ6,0),IFERROR('Entered Daily Stats'!I6/'Entered Daily Stats'!AK6,0))/COUNTIF('Entered Daily Stats'!AF6:AK6,"&gt;0"),"")</f>
        <v>0.19424000047919698</v>
      </c>
      <c r="G7" s="25"/>
      <c r="H7" s="45">
        <f ca="1">IFERROR(SUM(IFERROR('Entered Daily Stats'!K6/'Entered Daily Stats'!AF6,0),IFERROR('Entered Daily Stats'!L6/'Entered Daily Stats'!AG6,0),IFERROR('Entered Daily Stats'!M6/'Entered Daily Stats'!AH6,0),IFERROR('Entered Daily Stats'!N6/'Entered Daily Stats'!AI6,0),IFERROR('Entered Daily Stats'!O6/'Entered Daily Stats'!AJ6,0),IFERROR('Entered Daily Stats'!P6/'Entered Daily Stats'!AK6,0))/COUNTIF('Entered Daily Stats'!AF6:AK6,"&gt;0"),"")</f>
        <v>3.75</v>
      </c>
      <c r="I7" s="20"/>
      <c r="J7" s="21">
        <f ca="1">IFERROR(SUM(IFERROR('Entered Daily Stats'!R6/'Entered Daily Stats'!AF6,0),IFERROR('Entered Daily Stats'!S6/'Entered Daily Stats'!AG6,0),IFERROR('Entered Daily Stats'!T6/'Entered Daily Stats'!AH6,0),IFERROR('Entered Daily Stats'!U6/'Entered Daily Stats'!AI6,0),IFERROR('Entered Daily Stats'!V6/'Entered Daily Stats'!AJ6,0),IFERROR('Entered Daily Stats'!W6/'Entered Daily Stats'!AK6,0))/COUNTIF('Entered Daily Stats'!AF6:AK6,"&gt;0"),0)</f>
        <v>31.75</v>
      </c>
      <c r="K7" s="21">
        <f t="shared" ca="1" si="0"/>
        <v>44.726407857278417</v>
      </c>
      <c r="L7" s="20"/>
      <c r="M7" s="19">
        <f ca="1">IFERROR(SUM(IFERROR('Entered Daily Stats'!Y6/'Entered Daily Stats'!AF6,0),IFERROR('Entered Daily Stats'!Z6/'Entered Daily Stats'!AG6,0),IFERROR('Entered Daily Stats'!AA6/'Entered Daily Stats'!AH6,0),IFERROR('Entered Daily Stats'!AB6/'Entered Daily Stats'!AI6,0),IFERROR('Entered Daily Stats'!AC6/'Entered Daily Stats'!AJ6,0),IFERROR('Entered Daily Stats'!AD6/'Entered Daily Stats'!AK6,0))/COUNTIF('Entered Daily Stats'!AF6:AK6,"&gt;0"),0)</f>
        <v>0.14697330059467326</v>
      </c>
      <c r="N7" s="22">
        <f t="shared" ca="1" si="1"/>
        <v>0.20104166666666667</v>
      </c>
      <c r="O7" s="20"/>
      <c r="P7" s="23">
        <f t="shared" ref="P7:P17" ca="1" si="2">IF(J7=M7,"",((M7*24/(N7*24))+(J7/K7))/2)</f>
        <v>0.72046517726805859</v>
      </c>
      <c r="Q7" s="20"/>
      <c r="R7" s="28"/>
      <c r="S7" s="20" t="s">
        <v>6</v>
      </c>
      <c r="T7" s="27">
        <v>1</v>
      </c>
      <c r="U7" s="10"/>
      <c r="V7" s="10"/>
    </row>
    <row r="8" spans="1:22" s="1" customFormat="1" ht="21.6" customHeight="1" x14ac:dyDescent="0.3">
      <c r="B8" s="69">
        <f ca="1">SUM('Entered Daily Stats'!AF7:AK7)</f>
        <v>5</v>
      </c>
      <c r="D8" s="17" t="str">
        <f>'Entered Daily Stats'!A7</f>
        <v>EC 4</v>
      </c>
      <c r="E8" s="18"/>
      <c r="F8" s="22">
        <f ca="1">IFERROR(SUM(IFERROR('Entered Daily Stats'!D7/'Entered Daily Stats'!AF7,0),IFERROR('Entered Daily Stats'!E7/'Entered Daily Stats'!AG7,0),IFERROR('Entered Daily Stats'!F7/'Entered Daily Stats'!AH7,0),IFERROR('Entered Daily Stats'!G7/'Entered Daily Stats'!AI7,0),IFERROR('Entered Daily Stats'!H7/'Entered Daily Stats'!AJ7,0),IFERROR('Entered Daily Stats'!I7/'Entered Daily Stats'!AK7,0))/COUNTIF('Entered Daily Stats'!AF7:AK7,"&gt;0"),"")</f>
        <v>0.19969135933309043</v>
      </c>
      <c r="G8" s="25"/>
      <c r="H8" s="45">
        <f ca="1">IFERROR(SUM(IFERROR('Entered Daily Stats'!K7/'Entered Daily Stats'!AF7,0),IFERROR('Entered Daily Stats'!L7/'Entered Daily Stats'!AG7,0),IFERROR('Entered Daily Stats'!M7/'Entered Daily Stats'!AH7,0),IFERROR('Entered Daily Stats'!N7/'Entered Daily Stats'!AI7,0),IFERROR('Entered Daily Stats'!O7/'Entered Daily Stats'!AJ7,0),IFERROR('Entered Daily Stats'!P7/'Entered Daily Stats'!AK7,0))/COUNTIF('Entered Daily Stats'!AF7:AK7,"&gt;0"),"")</f>
        <v>8.1999999999999993</v>
      </c>
      <c r="I8" s="20"/>
      <c r="J8" s="21">
        <f ca="1">IFERROR(SUM(IFERROR('Entered Daily Stats'!R7/'Entered Daily Stats'!AF7,0),IFERROR('Entered Daily Stats'!S7/'Entered Daily Stats'!AG7,0),IFERROR('Entered Daily Stats'!T7/'Entered Daily Stats'!AH7,0),IFERROR('Entered Daily Stats'!U7/'Entered Daily Stats'!AI7,0),IFERROR('Entered Daily Stats'!V7/'Entered Daily Stats'!AJ7,0),IFERROR('Entered Daily Stats'!W7/'Entered Daily Stats'!AK7,0))/COUNTIF('Entered Daily Stats'!AF7:AK7,"&gt;0"),0)</f>
        <v>57.8</v>
      </c>
      <c r="K8" s="21">
        <f t="shared" ca="1" si="0"/>
        <v>49.427616690373867</v>
      </c>
      <c r="L8" s="20"/>
      <c r="M8" s="19">
        <f ca="1">IFERROR(SUM(IFERROR('Entered Daily Stats'!Y7/'Entered Daily Stats'!AF7,0),IFERROR('Entered Daily Stats'!Z7/'Entered Daily Stats'!AG7,0),IFERROR('Entered Daily Stats'!AA7/'Entered Daily Stats'!AH7,0),IFERROR('Entered Daily Stats'!AB7/'Entered Daily Stats'!AI7,0),IFERROR('Entered Daily Stats'!AC7/'Entered Daily Stats'!AJ7,0),IFERROR('Entered Daily Stats'!AD7/'Entered Daily Stats'!AK7,0))/COUNTIF('Entered Daily Stats'!AF7:AK7,"&gt;0"),0)</f>
        <v>0.12738493045677554</v>
      </c>
      <c r="N8" s="22">
        <f t="shared" ca="1" si="1"/>
        <v>9.2500000000000027E-2</v>
      </c>
      <c r="O8" s="20"/>
      <c r="P8" s="23">
        <f t="shared" ca="1" si="2"/>
        <v>1.2732605662353844</v>
      </c>
      <c r="Q8" s="20"/>
      <c r="R8" s="29"/>
      <c r="S8" s="20" t="s">
        <v>6</v>
      </c>
      <c r="T8" s="23">
        <v>0.7</v>
      </c>
      <c r="U8" s="10"/>
      <c r="V8" s="10"/>
    </row>
    <row r="9" spans="1:22" s="1" customFormat="1" ht="21.6" customHeight="1" x14ac:dyDescent="0.3">
      <c r="B9" s="69">
        <f ca="1">SUM('Entered Daily Stats'!AF8:AK8)</f>
        <v>4</v>
      </c>
      <c r="D9" s="17" t="str">
        <f>'Entered Daily Stats'!A8</f>
        <v>EC  5</v>
      </c>
      <c r="E9" s="18"/>
      <c r="F9" s="22">
        <f ca="1">IFERROR(SUM(IFERROR('Entered Daily Stats'!D8/'Entered Daily Stats'!AF8,0),IFERROR('Entered Daily Stats'!E8/'Entered Daily Stats'!AG8,0),IFERROR('Entered Daily Stats'!F8/'Entered Daily Stats'!AH8,0),IFERROR('Entered Daily Stats'!G8/'Entered Daily Stats'!AI8,0),IFERROR('Entered Daily Stats'!H8/'Entered Daily Stats'!AJ8,0),IFERROR('Entered Daily Stats'!I8/'Entered Daily Stats'!AK8,0))/COUNTIF('Entered Daily Stats'!AF8:AK8,"&gt;0"),"")</f>
        <v>0.16869455732342575</v>
      </c>
      <c r="G9" s="25"/>
      <c r="H9" s="45">
        <f ca="1">IFERROR(SUM(IFERROR('Entered Daily Stats'!K8/'Entered Daily Stats'!AF8,0),IFERROR('Entered Daily Stats'!L8/'Entered Daily Stats'!AG8,0),IFERROR('Entered Daily Stats'!M8/'Entered Daily Stats'!AH8,0),IFERROR('Entered Daily Stats'!N8/'Entered Daily Stats'!AI8,0),IFERROR('Entered Daily Stats'!O8/'Entered Daily Stats'!AJ8,0),IFERROR('Entered Daily Stats'!P8/'Entered Daily Stats'!AK8,0))/COUNTIF('Entered Daily Stats'!AF8:AK8,"&gt;0"),"")</f>
        <v>5.75</v>
      </c>
      <c r="I9" s="20"/>
      <c r="J9" s="21">
        <f ca="1">IFERROR(SUM(IFERROR('Entered Daily Stats'!R8/'Entered Daily Stats'!AF8,0),IFERROR('Entered Daily Stats'!S8/'Entered Daily Stats'!AG8,0),IFERROR('Entered Daily Stats'!T8/'Entered Daily Stats'!AH8,0),IFERROR('Entered Daily Stats'!U8/'Entered Daily Stats'!AI8,0),IFERROR('Entered Daily Stats'!V8/'Entered Daily Stats'!AJ8,0),IFERROR('Entered Daily Stats'!W8/'Entered Daily Stats'!AK8,0))/COUNTIF('Entered Daily Stats'!AF8:AK8,"&gt;0"),0)</f>
        <v>39.5</v>
      </c>
      <c r="K9" s="21">
        <f t="shared" ca="1" si="0"/>
        <v>42.624224989394421</v>
      </c>
      <c r="L9" s="20"/>
      <c r="M9" s="19">
        <f ca="1">IFERROR(SUM(IFERROR('Entered Daily Stats'!Y8/'Entered Daily Stats'!AF8,0),IFERROR('Entered Daily Stats'!Z8/'Entered Daily Stats'!AG8,0),IFERROR('Entered Daily Stats'!AA8/'Entered Daily Stats'!AH8,0),IFERROR('Entered Daily Stats'!AB8/'Entered Daily Stats'!AI8,0),IFERROR('Entered Daily Stats'!AC8/'Entered Daily Stats'!AJ8,0),IFERROR('Entered Daily Stats'!AD8/'Entered Daily Stats'!AK8,0))/COUNTIF('Entered Daily Stats'!AF8:AK8,"&gt;0"),0)</f>
        <v>0.15573239587752324</v>
      </c>
      <c r="N9" s="22">
        <f t="shared" ca="1" si="1"/>
        <v>0.16874999999999998</v>
      </c>
      <c r="O9" s="20"/>
      <c r="P9" s="23">
        <f t="shared" ca="1" si="2"/>
        <v>0.92478085431160406</v>
      </c>
      <c r="Q9" s="20"/>
      <c r="R9" s="30"/>
      <c r="S9" s="20" t="s">
        <v>6</v>
      </c>
      <c r="T9" s="23">
        <v>0.5</v>
      </c>
      <c r="U9" s="10"/>
      <c r="V9" s="10"/>
    </row>
    <row r="10" spans="1:22" s="1" customFormat="1" ht="21.6" customHeight="1" x14ac:dyDescent="0.3">
      <c r="B10" s="69">
        <f ca="1">SUM('Entered Daily Stats'!AF9:AK9)</f>
        <v>4.75</v>
      </c>
      <c r="D10" s="17" t="str">
        <f>'Entered Daily Stats'!A9</f>
        <v>EC  6</v>
      </c>
      <c r="E10" s="18"/>
      <c r="F10" s="22">
        <f ca="1">IFERROR(SUM(IFERROR('Entered Daily Stats'!D9/'Entered Daily Stats'!AF9,0),IFERROR('Entered Daily Stats'!E9/'Entered Daily Stats'!AG9,0),IFERROR('Entered Daily Stats'!F9/'Entered Daily Stats'!AH9,0),IFERROR('Entered Daily Stats'!G9/'Entered Daily Stats'!AI9,0),IFERROR('Entered Daily Stats'!H9/'Entered Daily Stats'!AJ9,0),IFERROR('Entered Daily Stats'!I9/'Entered Daily Stats'!AK9,0))/COUNTIF('Entered Daily Stats'!AF9:AK9,"&gt;0"),"")</f>
        <v>0.15103236642785425</v>
      </c>
      <c r="G10" s="25"/>
      <c r="H10" s="45">
        <f ca="1">IFERROR(SUM(IFERROR('Entered Daily Stats'!K9/'Entered Daily Stats'!AF9,0),IFERROR('Entered Daily Stats'!L9/'Entered Daily Stats'!AG9,0),IFERROR('Entered Daily Stats'!M9/'Entered Daily Stats'!AH9,0),IFERROR('Entered Daily Stats'!N9/'Entered Daily Stats'!AI9,0),IFERROR('Entered Daily Stats'!O9/'Entered Daily Stats'!AJ9,0),IFERROR('Entered Daily Stats'!P9/'Entered Daily Stats'!AK9,0))/COUNTIF('Entered Daily Stats'!AF9:AK9,"&gt;0"),"")</f>
        <v>5.4</v>
      </c>
      <c r="I10" s="20"/>
      <c r="J10" s="21">
        <f ca="1">IFERROR(SUM(IFERROR('Entered Daily Stats'!R9/'Entered Daily Stats'!AF9,0),IFERROR('Entered Daily Stats'!S9/'Entered Daily Stats'!AG9,0),IFERROR('Entered Daily Stats'!T9/'Entered Daily Stats'!AH9,0),IFERROR('Entered Daily Stats'!U9/'Entered Daily Stats'!AI9,0),IFERROR('Entered Daily Stats'!V9/'Entered Daily Stats'!AJ9,0),IFERROR('Entered Daily Stats'!W9/'Entered Daily Stats'!AK9,0))/COUNTIF('Entered Daily Stats'!AF9:AK9,"&gt;0"),0)</f>
        <v>45</v>
      </c>
      <c r="K10" s="21">
        <f t="shared" ca="1" si="0"/>
        <v>41.143181289189869</v>
      </c>
      <c r="L10" s="20"/>
      <c r="M10" s="19">
        <f ca="1">IFERROR(SUM(IFERROR('Entered Daily Stats'!Y9/'Entered Daily Stats'!AF9,0),IFERROR('Entered Daily Stats'!Z9/'Entered Daily Stats'!AG9,0),IFERROR('Entered Daily Stats'!AA9/'Entered Daily Stats'!AH9,0),IFERROR('Entered Daily Stats'!AB9/'Entered Daily Stats'!AI9,0),IFERROR('Entered Daily Stats'!AC9/'Entered Daily Stats'!AJ9,0),IFERROR('Entered Daily Stats'!AD9/'Entered Daily Stats'!AK9,0))/COUNTIF('Entered Daily Stats'!AF9:AK9,"&gt;0"),0)</f>
        <v>0.16190341129504221</v>
      </c>
      <c r="N10" s="22">
        <f t="shared" ca="1" si="1"/>
        <v>0.14583333333333334</v>
      </c>
      <c r="O10" s="20"/>
      <c r="P10" s="23">
        <f t="shared" ca="1" si="2"/>
        <v>1.1019681016026812</v>
      </c>
      <c r="Q10" s="20"/>
      <c r="R10" s="31"/>
      <c r="S10" s="20" t="s">
        <v>6</v>
      </c>
      <c r="T10" s="23">
        <v>0.3</v>
      </c>
      <c r="U10" s="10"/>
      <c r="V10" s="10"/>
    </row>
    <row r="11" spans="1:22" s="1" customFormat="1" ht="21.6" customHeight="1" x14ac:dyDescent="0.3">
      <c r="B11" s="69">
        <f ca="1">SUM('Entered Daily Stats'!AF10:AK10)</f>
        <v>6</v>
      </c>
      <c r="D11" s="17" t="str">
        <f>'Entered Daily Stats'!A10</f>
        <v>EC  7</v>
      </c>
      <c r="E11" s="18"/>
      <c r="F11" s="22">
        <f ca="1">IFERROR(SUM(IFERROR('Entered Daily Stats'!D10/'Entered Daily Stats'!AF10,0),IFERROR('Entered Daily Stats'!E10/'Entered Daily Stats'!AG10,0),IFERROR('Entered Daily Stats'!F10/'Entered Daily Stats'!AH10,0),IFERROR('Entered Daily Stats'!G10/'Entered Daily Stats'!AI10,0),IFERROR('Entered Daily Stats'!H10/'Entered Daily Stats'!AJ10,0),IFERROR('Entered Daily Stats'!I10/'Entered Daily Stats'!AK10,0))/COUNTIF('Entered Daily Stats'!AF10:AK10,"&gt;0"),"")</f>
        <v>0.22265182263796182</v>
      </c>
      <c r="G11" s="25"/>
      <c r="H11" s="45">
        <f ca="1">IFERROR(SUM(IFERROR('Entered Daily Stats'!K10/'Entered Daily Stats'!AF10,0),IFERROR('Entered Daily Stats'!L10/'Entered Daily Stats'!AG10,0),IFERROR('Entered Daily Stats'!M10/'Entered Daily Stats'!AH10,0),IFERROR('Entered Daily Stats'!N10/'Entered Daily Stats'!AI10,0),IFERROR('Entered Daily Stats'!O10/'Entered Daily Stats'!AJ10,0),IFERROR('Entered Daily Stats'!P10/'Entered Daily Stats'!AK10,0))/COUNTIF('Entered Daily Stats'!AF10:AK10,"&gt;0"),"")</f>
        <v>6</v>
      </c>
      <c r="I11" s="20"/>
      <c r="J11" s="21">
        <f ca="1">IFERROR(SUM(IFERROR('Entered Daily Stats'!R10/'Entered Daily Stats'!AF10,0),IFERROR('Entered Daily Stats'!S10/'Entered Daily Stats'!AG10,0),IFERROR('Entered Daily Stats'!T10/'Entered Daily Stats'!AH10,0),IFERROR('Entered Daily Stats'!U10/'Entered Daily Stats'!AI10,0),IFERROR('Entered Daily Stats'!V10/'Entered Daily Stats'!AJ10,0),IFERROR('Entered Daily Stats'!W10/'Entered Daily Stats'!AK10,0))/COUNTIF('Entered Daily Stats'!AF10:AK10,"&gt;0"),0)</f>
        <v>28.5</v>
      </c>
      <c r="K11" s="21">
        <f t="shared" ca="1" si="0"/>
        <v>41.085517560295777</v>
      </c>
      <c r="L11" s="20"/>
      <c r="M11" s="19">
        <f ca="1">IFERROR(SUM(IFERROR('Entered Daily Stats'!Y10/'Entered Daily Stats'!AF10,0),IFERROR('Entered Daily Stats'!Z10/'Entered Daily Stats'!AG10,0),IFERROR('Entered Daily Stats'!AA10/'Entered Daily Stats'!AH10,0),IFERROR('Entered Daily Stats'!AB10/'Entered Daily Stats'!AI10,0),IFERROR('Entered Daily Stats'!AC10/'Entered Daily Stats'!AJ10,0),IFERROR('Entered Daily Stats'!AD10/'Entered Daily Stats'!AK10,0))/COUNTIF('Entered Daily Stats'!AF10:AK10,"&gt;0"),0)</f>
        <v>0.16214367683210093</v>
      </c>
      <c r="N11" s="22">
        <f t="shared" ca="1" si="1"/>
        <v>0.20833333333333334</v>
      </c>
      <c r="O11" s="20"/>
      <c r="P11" s="23">
        <f t="shared" ca="1" si="2"/>
        <v>0.73598236828552221</v>
      </c>
      <c r="Q11" s="20"/>
      <c r="U11" s="10"/>
      <c r="V11" s="10"/>
    </row>
    <row r="12" spans="1:22" s="1" customFormat="1" ht="21.6" customHeight="1" x14ac:dyDescent="0.3">
      <c r="B12" s="69">
        <f ca="1">SUM('Entered Daily Stats'!AF11:AK11)</f>
        <v>5</v>
      </c>
      <c r="D12" s="17" t="str">
        <f>'Entered Daily Stats'!A11</f>
        <v>EC  8</v>
      </c>
      <c r="E12" s="18"/>
      <c r="F12" s="22">
        <f ca="1">IFERROR(SUM(IFERROR('Entered Daily Stats'!D11/'Entered Daily Stats'!AF11,0),IFERROR('Entered Daily Stats'!E11/'Entered Daily Stats'!AG11,0),IFERROR('Entered Daily Stats'!F11/'Entered Daily Stats'!AH11,0),IFERROR('Entered Daily Stats'!G11/'Entered Daily Stats'!AI11,0),IFERROR('Entered Daily Stats'!H11/'Entered Daily Stats'!AJ11,0),IFERROR('Entered Daily Stats'!I11/'Entered Daily Stats'!AK11,0))/COUNTIF('Entered Daily Stats'!AF11:AK11,"&gt;0"),"")</f>
        <v>0.16981581125954059</v>
      </c>
      <c r="G12" s="25"/>
      <c r="H12" s="45">
        <f ca="1">IFERROR(SUM(IFERROR('Entered Daily Stats'!K11/'Entered Daily Stats'!AF11,0),IFERROR('Entered Daily Stats'!L11/'Entered Daily Stats'!AG11,0),IFERROR('Entered Daily Stats'!M11/'Entered Daily Stats'!AH11,0),IFERROR('Entered Daily Stats'!N11/'Entered Daily Stats'!AI11,0),IFERROR('Entered Daily Stats'!O11/'Entered Daily Stats'!AJ11,0),IFERROR('Entered Daily Stats'!P11/'Entered Daily Stats'!AK11,0))/COUNTIF('Entered Daily Stats'!AF11:AK11,"&gt;0"),"")</f>
        <v>5.8</v>
      </c>
      <c r="I12" s="20"/>
      <c r="J12" s="21">
        <f ca="1">IFERROR(SUM(IFERROR('Entered Daily Stats'!R11/'Entered Daily Stats'!AF11,0),IFERROR('Entered Daily Stats'!S11/'Entered Daily Stats'!AG11,0),IFERROR('Entered Daily Stats'!T11/'Entered Daily Stats'!AH11,0),IFERROR('Entered Daily Stats'!U11/'Entered Daily Stats'!AI11,0),IFERROR('Entered Daily Stats'!V11/'Entered Daily Stats'!AJ11,0),IFERROR('Entered Daily Stats'!W11/'Entered Daily Stats'!AK11,0))/COUNTIF('Entered Daily Stats'!AF11:AK11,"&gt;0"),0)</f>
        <v>34.4</v>
      </c>
      <c r="K12" s="21">
        <f t="shared" ca="1" si="0"/>
        <v>34.445809387899189</v>
      </c>
      <c r="L12" s="20"/>
      <c r="M12" s="19">
        <f ca="1">IFERROR(SUM(IFERROR('Entered Daily Stats'!Y11/'Entered Daily Stats'!AF11,0),IFERROR('Entered Daily Stats'!Z11/'Entered Daily Stats'!AG11,0),IFERROR('Entered Daily Stats'!AA11/'Entered Daily Stats'!AH11,0),IFERROR('Entered Daily Stats'!AB11/'Entered Daily Stats'!AI11,0),IFERROR('Entered Daily Stats'!AC11/'Entered Daily Stats'!AJ11,0),IFERROR('Entered Daily Stats'!AD11/'Entered Daily Stats'!AK11,0))/COUNTIF('Entered Daily Stats'!AF11:AK11,"&gt;0"),0)</f>
        <v>0.18980912755042004</v>
      </c>
      <c r="N12" s="22">
        <f t="shared" ca="1" si="1"/>
        <v>0.19000000000000003</v>
      </c>
      <c r="O12" s="20"/>
      <c r="P12" s="23">
        <f t="shared" ca="1" si="2"/>
        <v>0.9988327554445986</v>
      </c>
      <c r="Q12" s="20"/>
      <c r="R12" s="75" t="s">
        <v>33</v>
      </c>
      <c r="S12" s="75"/>
      <c r="T12" s="75"/>
      <c r="U12" s="10"/>
      <c r="V12" s="10"/>
    </row>
    <row r="13" spans="1:22" s="1" customFormat="1" ht="21.6" customHeight="1" x14ac:dyDescent="0.3">
      <c r="B13" s="69">
        <f ca="1">SUM('Entered Daily Stats'!AF12:AK12)</f>
        <v>3.5</v>
      </c>
      <c r="D13" s="17" t="str">
        <f>'Entered Daily Stats'!A12</f>
        <v>EC  9</v>
      </c>
      <c r="E13" s="18"/>
      <c r="F13" s="22">
        <f ca="1">IFERROR(SUM(IFERROR('Entered Daily Stats'!D12/'Entered Daily Stats'!AF12,0),IFERROR('Entered Daily Stats'!E12/'Entered Daily Stats'!AG12,0),IFERROR('Entered Daily Stats'!F12/'Entered Daily Stats'!AH12,0),IFERROR('Entered Daily Stats'!G12/'Entered Daily Stats'!AI12,0),IFERROR('Entered Daily Stats'!H12/'Entered Daily Stats'!AJ12,0),IFERROR('Entered Daily Stats'!I12/'Entered Daily Stats'!AK12,0))/COUNTIF('Entered Daily Stats'!AF12:AK12,"&gt;0"),"")</f>
        <v>0.20011835809693382</v>
      </c>
      <c r="G13" s="25"/>
      <c r="H13" s="45">
        <f ca="1">IFERROR(SUM(IFERROR('Entered Daily Stats'!K12/'Entered Daily Stats'!AF12,0),IFERROR('Entered Daily Stats'!L12/'Entered Daily Stats'!AG12,0),IFERROR('Entered Daily Stats'!M12/'Entered Daily Stats'!AH12,0),IFERROR('Entered Daily Stats'!N12/'Entered Daily Stats'!AI12,0),IFERROR('Entered Daily Stats'!O12/'Entered Daily Stats'!AJ12,0),IFERROR('Entered Daily Stats'!P12/'Entered Daily Stats'!AK12,0))/COUNTIF('Entered Daily Stats'!AF12:AK12,"&gt;0"),"")</f>
        <v>6.5</v>
      </c>
      <c r="I13" s="20"/>
      <c r="J13" s="21">
        <f ca="1">IFERROR(SUM(IFERROR('Entered Daily Stats'!R12/'Entered Daily Stats'!AF12,0),IFERROR('Entered Daily Stats'!S12/'Entered Daily Stats'!AG12,0),IFERROR('Entered Daily Stats'!T12/'Entered Daily Stats'!AH12,0),IFERROR('Entered Daily Stats'!U12/'Entered Daily Stats'!AI12,0),IFERROR('Entered Daily Stats'!V12/'Entered Daily Stats'!AJ12,0),IFERROR('Entered Daily Stats'!W12/'Entered Daily Stats'!AK12,0))/COUNTIF('Entered Daily Stats'!AF12:AK12,"&gt;0"),0)</f>
        <v>43.5</v>
      </c>
      <c r="K13" s="21">
        <f t="shared" ca="1" si="0"/>
        <v>56.47012967939942</v>
      </c>
      <c r="L13" s="20"/>
      <c r="M13" s="19">
        <f ca="1">IFERROR(SUM(IFERROR('Entered Daily Stats'!Y12/'Entered Daily Stats'!AF12,0),IFERROR('Entered Daily Stats'!Z12/'Entered Daily Stats'!AG12,0),IFERROR('Entered Daily Stats'!AA12/'Entered Daily Stats'!AH12,0),IFERROR('Entered Daily Stats'!AB12/'Entered Daily Stats'!AI12,0),IFERROR('Entered Daily Stats'!AC12/'Entered Daily Stats'!AJ12,0),IFERROR('Entered Daily Stats'!AD12/'Entered Daily Stats'!AK12,0))/COUNTIF('Entered Daily Stats'!AF12:AK12,"&gt;0"),0)</f>
        <v>9.8041126335835754E-2</v>
      </c>
      <c r="N13" s="22">
        <f t="shared" ca="1" si="1"/>
        <v>0.15208333333333335</v>
      </c>
      <c r="O13" s="20"/>
      <c r="P13" s="23">
        <f t="shared" ca="1" si="2"/>
        <v>0.70748636828769085</v>
      </c>
      <c r="Q13" s="20"/>
      <c r="R13" s="76">
        <f ca="1">SUM('Entered Daily Stats'!R26:W26)</f>
        <v>136</v>
      </c>
      <c r="S13" s="77"/>
      <c r="T13" s="78"/>
      <c r="U13" s="10"/>
      <c r="V13" s="10"/>
    </row>
    <row r="14" spans="1:22" s="1" customFormat="1" ht="21.6" customHeight="1" x14ac:dyDescent="0.3">
      <c r="B14" s="69">
        <f ca="1">SUM('Entered Daily Stats'!AF13:AK13)</f>
        <v>5.75</v>
      </c>
      <c r="D14" s="17" t="str">
        <f>'Entered Daily Stats'!A13</f>
        <v>EC  10</v>
      </c>
      <c r="E14" s="18"/>
      <c r="F14" s="22">
        <f ca="1">IFERROR(SUM(IFERROR('Entered Daily Stats'!D13/'Entered Daily Stats'!AF13,0),IFERROR('Entered Daily Stats'!E13/'Entered Daily Stats'!AG13,0),IFERROR('Entered Daily Stats'!F13/'Entered Daily Stats'!AH13,0),IFERROR('Entered Daily Stats'!G13/'Entered Daily Stats'!AI13,0),IFERROR('Entered Daily Stats'!H13/'Entered Daily Stats'!AJ13,0),IFERROR('Entered Daily Stats'!I13/'Entered Daily Stats'!AK13,0))/COUNTIF('Entered Daily Stats'!AF13:AK13,"&gt;0"),"")</f>
        <v>0.19789233385212268</v>
      </c>
      <c r="G14" s="25"/>
      <c r="H14" s="45">
        <f ca="1">IFERROR(SUM(IFERROR('Entered Daily Stats'!K13/'Entered Daily Stats'!AF13,0),IFERROR('Entered Daily Stats'!L13/'Entered Daily Stats'!AG13,0),IFERROR('Entered Daily Stats'!M13/'Entered Daily Stats'!AH13,0),IFERROR('Entered Daily Stats'!N13/'Entered Daily Stats'!AI13,0),IFERROR('Entered Daily Stats'!O13/'Entered Daily Stats'!AJ13,0),IFERROR('Entered Daily Stats'!P13/'Entered Daily Stats'!AK13,0))/COUNTIF('Entered Daily Stats'!AF13:AK13,"&gt;0"),"")</f>
        <v>7.5</v>
      </c>
      <c r="I14" s="20"/>
      <c r="J14" s="21">
        <f ca="1">IFERROR(SUM(IFERROR('Entered Daily Stats'!R13/'Entered Daily Stats'!AF13,0),IFERROR('Entered Daily Stats'!S13/'Entered Daily Stats'!AG13,0),IFERROR('Entered Daily Stats'!T13/'Entered Daily Stats'!AH13,0),IFERROR('Entered Daily Stats'!U13/'Entered Daily Stats'!AI13,0),IFERROR('Entered Daily Stats'!V13/'Entered Daily Stats'!AJ13,0),IFERROR('Entered Daily Stats'!W13/'Entered Daily Stats'!AK13,0))/COUNTIF('Entered Daily Stats'!AF13:AK13,"&gt;0"),0)</f>
        <v>47.5</v>
      </c>
      <c r="K14" s="21">
        <f t="shared" ca="1" si="0"/>
        <v>40.183057912267344</v>
      </c>
      <c r="L14" s="20"/>
      <c r="M14" s="19">
        <f ca="1">IFERROR(SUM(IFERROR('Entered Daily Stats'!Y13/'Entered Daily Stats'!AF13,0),IFERROR('Entered Daily Stats'!Z13/'Entered Daily Stats'!AG13,0),IFERROR('Entered Daily Stats'!AA13/'Entered Daily Stats'!AH13,0),IFERROR('Entered Daily Stats'!AB13/'Entered Daily Stats'!AI13,0),IFERROR('Entered Daily Stats'!AC13/'Entered Daily Stats'!AJ13,0),IFERROR('Entered Daily Stats'!AD13/'Entered Daily Stats'!AK13,0))/COUNTIF('Entered Daily Stats'!AF13:AK13,"&gt;0"),0)</f>
        <v>0.16590392536555273</v>
      </c>
      <c r="N14" s="22">
        <f t="shared" ca="1" si="1"/>
        <v>0.13541666666666666</v>
      </c>
      <c r="O14" s="20"/>
      <c r="P14" s="23">
        <f t="shared" ca="1" si="2"/>
        <v>1.2036134527007376</v>
      </c>
      <c r="Q14" s="20"/>
      <c r="R14" s="79"/>
      <c r="S14" s="80"/>
      <c r="T14" s="81"/>
      <c r="U14" s="10"/>
      <c r="V14" s="10"/>
    </row>
    <row r="15" spans="1:22" s="1" customFormat="1" ht="21.6" customHeight="1" x14ac:dyDescent="0.3">
      <c r="B15" s="69">
        <f ca="1">SUM('Entered Daily Stats'!AF14:AK14)</f>
        <v>4</v>
      </c>
      <c r="D15" s="17" t="str">
        <f>'Entered Daily Stats'!A14</f>
        <v>EC  11</v>
      </c>
      <c r="E15" s="18"/>
      <c r="F15" s="22">
        <f ca="1">IFERROR(SUM(IFERROR('Entered Daily Stats'!D14/'Entered Daily Stats'!AF14,0),IFERROR('Entered Daily Stats'!E14/'Entered Daily Stats'!AG14,0),IFERROR('Entered Daily Stats'!F14/'Entered Daily Stats'!AH14,0),IFERROR('Entered Daily Stats'!G14/'Entered Daily Stats'!AI14,0),IFERROR('Entered Daily Stats'!H14/'Entered Daily Stats'!AJ14,0),IFERROR('Entered Daily Stats'!I14/'Entered Daily Stats'!AK14,0))/COUNTIF('Entered Daily Stats'!AF14:AK14,"&gt;0"),"")</f>
        <v>0.19125640769886365</v>
      </c>
      <c r="G15" s="25"/>
      <c r="H15" s="45">
        <f ca="1">IFERROR(SUM(IFERROR('Entered Daily Stats'!K14/'Entered Daily Stats'!AF14,0),IFERROR('Entered Daily Stats'!L14/'Entered Daily Stats'!AG14,0),IFERROR('Entered Daily Stats'!M14/'Entered Daily Stats'!AH14,0),IFERROR('Entered Daily Stats'!N14/'Entered Daily Stats'!AI14,0),IFERROR('Entered Daily Stats'!O14/'Entered Daily Stats'!AJ14,0),IFERROR('Entered Daily Stats'!P14/'Entered Daily Stats'!AK14,0))/COUNTIF('Entered Daily Stats'!AF14:AK14,"&gt;0"),"")</f>
        <v>3</v>
      </c>
      <c r="I15" s="20"/>
      <c r="J15" s="21">
        <f ca="1">IFERROR(SUM(IFERROR('Entered Daily Stats'!R14/'Entered Daily Stats'!AF14,0),IFERROR('Entered Daily Stats'!S14/'Entered Daily Stats'!AG14,0),IFERROR('Entered Daily Stats'!T14/'Entered Daily Stats'!AH14,0),IFERROR('Entered Daily Stats'!U14/'Entered Daily Stats'!AI14,0),IFERROR('Entered Daily Stats'!V14/'Entered Daily Stats'!AJ14,0),IFERROR('Entered Daily Stats'!W14/'Entered Daily Stats'!AK14,0))/COUNTIF('Entered Daily Stats'!AF14:AK14,"&gt;0"),0)</f>
        <v>43.25</v>
      </c>
      <c r="K15" s="21">
        <f t="shared" ca="1" si="0"/>
        <v>41.195284346036118</v>
      </c>
      <c r="L15" s="20"/>
      <c r="M15" s="19">
        <f ca="1">IFERROR(SUM(IFERROR('Entered Daily Stats'!Y14/'Entered Daily Stats'!AF14,0),IFERROR('Entered Daily Stats'!Z14/'Entered Daily Stats'!AG14,0),IFERROR('Entered Daily Stats'!AA14/'Entered Daily Stats'!AH14,0),IFERROR('Entered Daily Stats'!AB14/'Entered Daily Stats'!AI14,0),IFERROR('Entered Daily Stats'!AC14/'Entered Daily Stats'!AJ14,0),IFERROR('Entered Daily Stats'!AD14/'Entered Daily Stats'!AK14,0))/COUNTIF('Entered Daily Stats'!AF14:AK14,"&gt;0"),0)</f>
        <v>0.1616863152248495</v>
      </c>
      <c r="N15" s="22">
        <f t="shared" ca="1" si="1"/>
        <v>0.15312499999999998</v>
      </c>
      <c r="O15" s="20"/>
      <c r="P15" s="23">
        <f ca="1">IF(J15=M15,"",((M15*24/(N15*24))+(J15/K15))/2)</f>
        <v>1.0528940390338657</v>
      </c>
      <c r="Q15" s="20"/>
      <c r="R15" s="10"/>
      <c r="S15" s="10"/>
      <c r="T15" s="10"/>
      <c r="U15" s="10"/>
      <c r="V15" s="10"/>
    </row>
    <row r="16" spans="1:22" s="1" customFormat="1" ht="21.6" customHeight="1" x14ac:dyDescent="0.3">
      <c r="B16" s="69">
        <f ca="1">SUM('Entered Daily Stats'!AF15:AK15)</f>
        <v>4.25</v>
      </c>
      <c r="D16" s="17" t="str">
        <f>'Entered Daily Stats'!A15</f>
        <v>EC  12</v>
      </c>
      <c r="E16" s="18"/>
      <c r="F16" s="22">
        <f ca="1">IFERROR(SUM(IFERROR('Entered Daily Stats'!D15/'Entered Daily Stats'!AF15,0),IFERROR('Entered Daily Stats'!E15/'Entered Daily Stats'!AG15,0),IFERROR('Entered Daily Stats'!F15/'Entered Daily Stats'!AH15,0),IFERROR('Entered Daily Stats'!G15/'Entered Daily Stats'!AI15,0),IFERROR('Entered Daily Stats'!H15/'Entered Daily Stats'!AJ15,0),IFERROR('Entered Daily Stats'!I15/'Entered Daily Stats'!AK15,0))/COUNTIF('Entered Daily Stats'!AF15:AK15,"&gt;0"),"")</f>
        <v>0.15307506317553654</v>
      </c>
      <c r="G16" s="25"/>
      <c r="H16" s="45">
        <f ca="1">IFERROR(SUM(IFERROR('Entered Daily Stats'!K15/'Entered Daily Stats'!AF15,0),IFERROR('Entered Daily Stats'!L15/'Entered Daily Stats'!AG15,0),IFERROR('Entered Daily Stats'!M15/'Entered Daily Stats'!AH15,0),IFERROR('Entered Daily Stats'!N15/'Entered Daily Stats'!AI15,0),IFERROR('Entered Daily Stats'!O15/'Entered Daily Stats'!AJ15,0),IFERROR('Entered Daily Stats'!P15/'Entered Daily Stats'!AK15,0))/COUNTIF('Entered Daily Stats'!AF15:AK15,"&gt;0"),"")</f>
        <v>5.6</v>
      </c>
      <c r="I16" s="20"/>
      <c r="J16" s="21">
        <f ca="1">IFERROR(SUM(IFERROR('Entered Daily Stats'!R15/'Entered Daily Stats'!AF15,0),IFERROR('Entered Daily Stats'!S15/'Entered Daily Stats'!AG15,0),IFERROR('Entered Daily Stats'!T15/'Entered Daily Stats'!AH15,0),IFERROR('Entered Daily Stats'!U15/'Entered Daily Stats'!AI15,0),IFERROR('Entered Daily Stats'!V15/'Entered Daily Stats'!AJ15,0),IFERROR('Entered Daily Stats'!W15/'Entered Daily Stats'!AK15,0))/COUNTIF('Entered Daily Stats'!AF15:AK15,"&gt;0"),0)</f>
        <v>32.4</v>
      </c>
      <c r="K16" s="21">
        <f t="shared" ca="1" si="0"/>
        <v>42.664949784177587</v>
      </c>
      <c r="L16" s="20"/>
      <c r="M16" s="19">
        <f ca="1">IFERROR(SUM(IFERROR('Entered Daily Stats'!Y15/'Entered Daily Stats'!AF15,0),IFERROR('Entered Daily Stats'!Z15/'Entered Daily Stats'!AG15,0),IFERROR('Entered Daily Stats'!AA15/'Entered Daily Stats'!AH15,0),IFERROR('Entered Daily Stats'!AB15/'Entered Daily Stats'!AI15,0),IFERROR('Entered Daily Stats'!AC15/'Entered Daily Stats'!AJ15,0),IFERROR('Entered Daily Stats'!AD15/'Entered Daily Stats'!AK15,0))/COUNTIF('Entered Daily Stats'!AF15:AK15,"&gt;0"),0)</f>
        <v>0.15556270923259338</v>
      </c>
      <c r="N16" s="22">
        <f t="shared" ca="1" si="1"/>
        <v>0.19833333333333333</v>
      </c>
      <c r="O16" s="20"/>
      <c r="P16" s="23">
        <f t="shared" ca="1" si="2"/>
        <v>0.77187767624969006</v>
      </c>
      <c r="Q16" s="20"/>
      <c r="R16" s="13"/>
      <c r="T16" s="32"/>
      <c r="U16" s="32"/>
    </row>
    <row r="17" spans="1:21" s="1" customFormat="1" ht="21.6" customHeight="1" x14ac:dyDescent="0.3">
      <c r="B17" s="69">
        <f ca="1">SUM('Entered Daily Stats'!AF16:AK16)</f>
        <v>4</v>
      </c>
      <c r="D17" s="17" t="str">
        <f>'Entered Daily Stats'!A16</f>
        <v>EC  13</v>
      </c>
      <c r="E17" s="18"/>
      <c r="F17" s="22">
        <f ca="1">IFERROR(SUM(IFERROR('Entered Daily Stats'!D16/'Entered Daily Stats'!AF16,0),IFERROR('Entered Daily Stats'!E16/'Entered Daily Stats'!AG16,0),IFERROR('Entered Daily Stats'!F16/'Entered Daily Stats'!AH16,0),IFERROR('Entered Daily Stats'!G16/'Entered Daily Stats'!AI16,0),IFERROR('Entered Daily Stats'!H16/'Entered Daily Stats'!AJ16,0),IFERROR('Entered Daily Stats'!I16/'Entered Daily Stats'!AK16,0))/COUNTIF('Entered Daily Stats'!AF16:AK16,"&gt;0"),"")</f>
        <v>0.17148628469346641</v>
      </c>
      <c r="G17" s="25"/>
      <c r="H17" s="45">
        <f ca="1">IFERROR(SUM(IFERROR('Entered Daily Stats'!K16/'Entered Daily Stats'!AF16,0),IFERROR('Entered Daily Stats'!L16/'Entered Daily Stats'!AG16,0),IFERROR('Entered Daily Stats'!M16/'Entered Daily Stats'!AH16,0),IFERROR('Entered Daily Stats'!N16/'Entered Daily Stats'!AI16,0),IFERROR('Entered Daily Stats'!O16/'Entered Daily Stats'!AJ16,0),IFERROR('Entered Daily Stats'!P16/'Entered Daily Stats'!AK16,0))/COUNTIF('Entered Daily Stats'!AF16:AK16,"&gt;0"),"")</f>
        <v>5.25</v>
      </c>
      <c r="I17" s="20"/>
      <c r="J17" s="21">
        <f ca="1">IFERROR(SUM(IFERROR('Entered Daily Stats'!R16/'Entered Daily Stats'!AF16,0),IFERROR('Entered Daily Stats'!S16/'Entered Daily Stats'!AG16,0),IFERROR('Entered Daily Stats'!T16/'Entered Daily Stats'!AH16,0),IFERROR('Entered Daily Stats'!U16/'Entered Daily Stats'!AI16,0),IFERROR('Entered Daily Stats'!V16/'Entered Daily Stats'!AJ16,0),IFERROR('Entered Daily Stats'!W16/'Entered Daily Stats'!AK16,0))/COUNTIF('Entered Daily Stats'!AF16:AK16,"&gt;0"),0)</f>
        <v>27</v>
      </c>
      <c r="K17" s="21">
        <f t="shared" ca="1" si="0"/>
        <v>51.256911015931266</v>
      </c>
      <c r="L17" s="20"/>
      <c r="M17" s="19">
        <f ca="1">IFERROR(SUM(IFERROR('Entered Daily Stats'!Y16/'Entered Daily Stats'!AF16,0),IFERROR('Entered Daily Stats'!Z16/'Entered Daily Stats'!AG16,0),IFERROR('Entered Daily Stats'!AA16/'Entered Daily Stats'!AH16,0),IFERROR('Entered Daily Stats'!AB16/'Entered Daily Stats'!AI16,0),IFERROR('Entered Daily Stats'!AC16/'Entered Daily Stats'!AJ16,0),IFERROR('Entered Daily Stats'!AD16/'Entered Daily Stats'!AK16,0))/COUNTIF('Entered Daily Stats'!AF16:AK16,"&gt;0"),0)</f>
        <v>0.11976287076695305</v>
      </c>
      <c r="N17" s="22">
        <f t="shared" ca="1" si="1"/>
        <v>0.20833333333333334</v>
      </c>
      <c r="O17" s="20"/>
      <c r="P17" s="23">
        <f t="shared" ca="1" si="2"/>
        <v>0.55081000755232701</v>
      </c>
      <c r="Q17" s="33"/>
      <c r="R17" s="8"/>
      <c r="T17" s="7"/>
      <c r="U17" s="8"/>
    </row>
    <row r="18" spans="1:21" s="1" customFormat="1" ht="21.6" customHeight="1" x14ac:dyDescent="0.3">
      <c r="B18" s="69">
        <f ca="1">SUM('Entered Daily Stats'!AF17:AK17)</f>
        <v>4</v>
      </c>
      <c r="D18" s="17" t="str">
        <f>'Entered Daily Stats'!A17</f>
        <v>EC  14</v>
      </c>
      <c r="E18" s="34"/>
      <c r="F18" s="22">
        <f ca="1">IFERROR(SUM(IFERROR('Entered Daily Stats'!D17/'Entered Daily Stats'!AF17,0),IFERROR('Entered Daily Stats'!E17/'Entered Daily Stats'!AG17,0),IFERROR('Entered Daily Stats'!F17/'Entered Daily Stats'!AH17,0),IFERROR('Entered Daily Stats'!G17/'Entered Daily Stats'!AI17,0),IFERROR('Entered Daily Stats'!H17/'Entered Daily Stats'!AJ17,0),IFERROR('Entered Daily Stats'!I17/'Entered Daily Stats'!AK17,0))/COUNTIF('Entered Daily Stats'!AF17:AK17,"&gt;0"),"")</f>
        <v>0.13941685262083381</v>
      </c>
      <c r="G18" s="18"/>
      <c r="H18" s="45">
        <f ca="1">IFERROR(SUM(IFERROR('Entered Daily Stats'!K17/'Entered Daily Stats'!AF17,0),IFERROR('Entered Daily Stats'!L17/'Entered Daily Stats'!AG17,0),IFERROR('Entered Daily Stats'!M17/'Entered Daily Stats'!AH17,0),IFERROR('Entered Daily Stats'!N17/'Entered Daily Stats'!AI17,0),IFERROR('Entered Daily Stats'!O17/'Entered Daily Stats'!AJ17,0),IFERROR('Entered Daily Stats'!P17/'Entered Daily Stats'!AK17,0))/COUNTIF('Entered Daily Stats'!AF17:AK17,"&gt;0"),"")</f>
        <v>4.5</v>
      </c>
      <c r="I18" s="20"/>
      <c r="J18" s="21">
        <f ca="1">IFERROR(SUM(IFERROR('Entered Daily Stats'!R17/'Entered Daily Stats'!AF17,0),IFERROR('Entered Daily Stats'!S17/'Entered Daily Stats'!AG17,0),IFERROR('Entered Daily Stats'!T17/'Entered Daily Stats'!AH17,0),IFERROR('Entered Daily Stats'!U17/'Entered Daily Stats'!AI17,0),IFERROR('Entered Daily Stats'!V17/'Entered Daily Stats'!AJ17,0),IFERROR('Entered Daily Stats'!W17/'Entered Daily Stats'!AK17,0))/COUNTIF('Entered Daily Stats'!AF17:AK17,"&gt;0"),0)</f>
        <v>48</v>
      </c>
      <c r="K18" s="21">
        <f t="shared" ca="1" si="0"/>
        <v>50.795176689591997</v>
      </c>
      <c r="L18" s="20"/>
      <c r="M18" s="19">
        <f ca="1">IFERROR(SUM(IFERROR('Entered Daily Stats'!Y17/'Entered Daily Stats'!AF17,0),IFERROR('Entered Daily Stats'!Z17/'Entered Daily Stats'!AG17,0),IFERROR('Entered Daily Stats'!AA17/'Entered Daily Stats'!AH17,0),IFERROR('Entered Daily Stats'!AB17/'Entered Daily Stats'!AI17,0),IFERROR('Entered Daily Stats'!AC17/'Entered Daily Stats'!AJ17,0),IFERROR('Entered Daily Stats'!AD17/'Entered Daily Stats'!AK17,0))/COUNTIF('Entered Daily Stats'!AF17:AK17,"&gt;0"),0)</f>
        <v>0.12168676379336668</v>
      </c>
      <c r="N18" s="22">
        <f t="shared" ca="1" si="1"/>
        <v>0.13333333333333333</v>
      </c>
      <c r="O18" s="20"/>
      <c r="P18" s="23">
        <f ca="1">IF(J18=M18,"",((M18*24/(N18*24))+(J18/K18))/2)</f>
        <v>0.92881117024295579</v>
      </c>
      <c r="Q18" s="20"/>
      <c r="R18" s="18"/>
      <c r="S18" s="33"/>
      <c r="T18" s="7"/>
      <c r="U18" s="18"/>
    </row>
    <row r="19" spans="1:21" s="1" customFormat="1" ht="21.6" customHeight="1" x14ac:dyDescent="0.3">
      <c r="B19" s="69">
        <f ca="1">SUM('Entered Daily Stats'!AF18:AK18)</f>
        <v>5</v>
      </c>
      <c r="D19" s="17" t="str">
        <f>'Entered Daily Stats'!A18</f>
        <v>EC  15</v>
      </c>
      <c r="E19" s="18"/>
      <c r="F19" s="22">
        <f ca="1">IFERROR(SUM(IFERROR('Entered Daily Stats'!D18/'Entered Daily Stats'!AF18,0),IFERROR('Entered Daily Stats'!E18/'Entered Daily Stats'!AG18,0),IFERROR('Entered Daily Stats'!F18/'Entered Daily Stats'!AH18,0),IFERROR('Entered Daily Stats'!G18/'Entered Daily Stats'!AI18,0),IFERROR('Entered Daily Stats'!H18/'Entered Daily Stats'!AJ18,0),IFERROR('Entered Daily Stats'!I18/'Entered Daily Stats'!AK18,0))/COUNTIF('Entered Daily Stats'!AF18:AK18,"&gt;0"),"")</f>
        <v>0.20224086087381341</v>
      </c>
      <c r="G19" s="25"/>
      <c r="H19" s="45">
        <f ca="1">IFERROR(SUM(IFERROR('Entered Daily Stats'!K18/'Entered Daily Stats'!AF18,0),IFERROR('Entered Daily Stats'!L18/'Entered Daily Stats'!AG18,0),IFERROR('Entered Daily Stats'!M18/'Entered Daily Stats'!AH18,0),IFERROR('Entered Daily Stats'!N18/'Entered Daily Stats'!AI18,0),IFERROR('Entered Daily Stats'!O18/'Entered Daily Stats'!AJ18,0),IFERROR('Entered Daily Stats'!P18/'Entered Daily Stats'!AK18,0))/COUNTIF('Entered Daily Stats'!AF18:AK18,"&gt;0"),"")</f>
        <v>5.4</v>
      </c>
      <c r="I19" s="20"/>
      <c r="J19" s="21">
        <f ca="1">IFERROR(SUM(IFERROR('Entered Daily Stats'!R18/'Entered Daily Stats'!AF18,0),IFERROR('Entered Daily Stats'!S18/'Entered Daily Stats'!AG18,0),IFERROR('Entered Daily Stats'!T18/'Entered Daily Stats'!AH18,0),IFERROR('Entered Daily Stats'!U18/'Entered Daily Stats'!AI18,0),IFERROR('Entered Daily Stats'!V18/'Entered Daily Stats'!AJ18,0),IFERROR('Entered Daily Stats'!W18/'Entered Daily Stats'!AK18,0))/COUNTIF('Entered Daily Stats'!AF18:AK18,"&gt;0"),0)</f>
        <v>33.6</v>
      </c>
      <c r="K19" s="21">
        <f t="shared" ca="1" si="0"/>
        <v>46.723589874487701</v>
      </c>
      <c r="L19" s="20"/>
      <c r="M19" s="19">
        <f ca="1">IFERROR(SUM(IFERROR('Entered Daily Stats'!Y18/'Entered Daily Stats'!AF18,0),IFERROR('Entered Daily Stats'!Z18/'Entered Daily Stats'!AG18,0),IFERROR('Entered Daily Stats'!AA18/'Entered Daily Stats'!AH18,0),IFERROR('Entered Daily Stats'!AB18/'Entered Daily Stats'!AI18,0),IFERROR('Entered Daily Stats'!AC18/'Entered Daily Stats'!AJ18,0),IFERROR('Entered Daily Stats'!AD18/'Entered Daily Stats'!AK18,0))/COUNTIF('Entered Daily Stats'!AF18:AK18,"&gt;0"),0)</f>
        <v>0.13865170885630124</v>
      </c>
      <c r="N19" s="22">
        <f t="shared" ca="1" si="1"/>
        <v>0.19333333333333333</v>
      </c>
      <c r="O19" s="20"/>
      <c r="P19" s="23">
        <f ca="1">IF(J19=M19,"",((M19*24/(N19*24))+(J19/K19))/2)</f>
        <v>0.71814341875480825</v>
      </c>
      <c r="Q19" s="20"/>
      <c r="R19" s="13"/>
    </row>
    <row r="20" spans="1:21" s="1" customFormat="1" ht="21.6" customHeight="1" x14ac:dyDescent="0.3">
      <c r="H20" s="35"/>
      <c r="P20" s="13"/>
    </row>
    <row r="21" spans="1:21" s="1" customFormat="1" ht="21.6" customHeight="1" x14ac:dyDescent="0.5">
      <c r="A21" s="48" t="s">
        <v>27</v>
      </c>
      <c r="D21" s="44" t="s">
        <v>7</v>
      </c>
      <c r="E21" s="36"/>
      <c r="F21" s="37">
        <f ca="1">AVERAGEIF(F5:F19,"&gt;0")</f>
        <v>0.18519368061781546</v>
      </c>
      <c r="G21" s="38"/>
      <c r="H21" s="39">
        <f ca="1">AVERAGEIF(H5:H19,"&gt;0")</f>
        <v>5.5100000000000007</v>
      </c>
      <c r="I21" s="40"/>
      <c r="J21" s="41">
        <f ca="1">AVERAGEIF(J5:J19,"&gt;0")</f>
        <v>38.213333333333331</v>
      </c>
      <c r="K21" s="41">
        <f ca="1">AVERAGEIF(K5:K19,"&gt;0")</f>
        <v>44.348277997120199</v>
      </c>
      <c r="L21" s="40"/>
      <c r="M21" s="42">
        <f ca="1">AVERAGEIF(M5:M19,"&gt;0")</f>
        <v>0.14854884167866586</v>
      </c>
      <c r="N21" s="37">
        <f ca="1">AVERAGEIF(N5:N19,"&gt;0")</f>
        <v>0.17258333333333334</v>
      </c>
      <c r="O21" s="40"/>
      <c r="P21" s="43">
        <f ca="1">AVERAGEIF(P5:P19,"&gt;0")</f>
        <v>0.88209645437596196</v>
      </c>
    </row>
    <row r="23" spans="1:21" ht="21" x14ac:dyDescent="0.3">
      <c r="D23" s="11"/>
      <c r="F23" s="6"/>
      <c r="G23" s="6"/>
      <c r="H23" s="6"/>
      <c r="I23" s="6"/>
      <c r="J23" s="6"/>
      <c r="K23" s="12"/>
      <c r="L23" s="6"/>
      <c r="M23" s="6"/>
    </row>
    <row r="24" spans="1:21" ht="21" x14ac:dyDescent="0.3">
      <c r="F24" s="6"/>
      <c r="G24" s="72"/>
      <c r="H24" s="72"/>
      <c r="I24" s="13"/>
      <c r="J24" s="72"/>
      <c r="K24" s="72"/>
      <c r="L24" s="13"/>
      <c r="M24" s="14"/>
    </row>
    <row r="25" spans="1:21" x14ac:dyDescent="0.3">
      <c r="A25" s="71"/>
      <c r="B25" s="3"/>
      <c r="C25" s="3"/>
      <c r="F25" s="6"/>
      <c r="G25" s="6"/>
      <c r="H25" s="6"/>
      <c r="I25" s="6"/>
      <c r="J25" s="6"/>
      <c r="K25" s="6"/>
      <c r="L25" s="6"/>
      <c r="M25" s="6"/>
    </row>
    <row r="26" spans="1:21" x14ac:dyDescent="0.3">
      <c r="A26" s="71"/>
      <c r="B26" s="3"/>
      <c r="C26" s="3"/>
      <c r="F26" s="6"/>
      <c r="G26" s="6"/>
      <c r="H26" s="6"/>
      <c r="I26" s="6"/>
      <c r="J26" s="6"/>
      <c r="K26" s="6"/>
      <c r="L26" s="6"/>
      <c r="M26" s="6"/>
    </row>
  </sheetData>
  <mergeCells count="13">
    <mergeCell ref="R4:T4"/>
    <mergeCell ref="J3:K3"/>
    <mergeCell ref="M3:N3"/>
    <mergeCell ref="R13:T14"/>
    <mergeCell ref="R12:T12"/>
    <mergeCell ref="A25:A26"/>
    <mergeCell ref="G24:H24"/>
    <mergeCell ref="J24:K24"/>
    <mergeCell ref="A1:D3"/>
    <mergeCell ref="N1:P2"/>
    <mergeCell ref="F1:I2"/>
    <mergeCell ref="J1:K2"/>
    <mergeCell ref="L1:M2"/>
  </mergeCells>
  <phoneticPr fontId="2" type="noConversion"/>
  <conditionalFormatting sqref="Q17">
    <cfRule type="colorScale" priority="10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5:N19">
    <cfRule type="expression" dxfId="99" priority="75">
      <formula>(N5=5)</formula>
    </cfRule>
    <cfRule type="expression" dxfId="98" priority="76">
      <formula>(N5=1.5)</formula>
    </cfRule>
  </conditionalFormatting>
  <conditionalFormatting sqref="K5:L19">
    <cfRule type="expression" dxfId="97" priority="73">
      <formula>(K5=65)</formula>
    </cfRule>
    <cfRule type="expression" dxfId="96" priority="74">
      <formula>(K5=30)</formula>
    </cfRule>
  </conditionalFormatting>
  <conditionalFormatting sqref="S18">
    <cfRule type="colorScale" priority="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18">
    <cfRule type="expression" dxfId="95" priority="60">
      <formula>(U18=5)</formula>
    </cfRule>
    <cfRule type="expression" dxfId="94" priority="61">
      <formula>(U18=1.5)</formula>
    </cfRule>
  </conditionalFormatting>
  <conditionalFormatting sqref="P5:P21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1">
    <cfRule type="expression" dxfId="93" priority="30">
      <formula>(N21=0)</formula>
    </cfRule>
    <cfRule type="expression" dxfId="92" priority="31" stopIfTrue="1">
      <formula>(N21=1.5)</formula>
    </cfRule>
  </conditionalFormatting>
  <conditionalFormatting sqref="F5:G21">
    <cfRule type="colorScale" priority="1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0:H21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5:J21 M5:M21">
    <cfRule type="expression" dxfId="91" priority="29">
      <formula>(J5)&gt;(K5*$T$5)</formula>
    </cfRule>
    <cfRule type="expression" dxfId="90" priority="244">
      <formula>(J5)&gt;=K5</formula>
    </cfRule>
    <cfRule type="expression" dxfId="89" priority="245">
      <formula>(J5)&lt;(K5*$T$10)</formula>
    </cfRule>
    <cfRule type="expression" dxfId="88" priority="246">
      <formula>(J5)&lt;(K5*$T$9)</formula>
    </cfRule>
    <cfRule type="expression" dxfId="87" priority="247">
      <formula>(J5)&lt;(K5*$T$8)</formula>
    </cfRule>
    <cfRule type="expression" dxfId="86" priority="248">
      <formula>(J5)&lt;K5</formula>
    </cfRule>
  </conditionalFormatting>
  <conditionalFormatting sqref="J5:K21 M5:N21">
    <cfRule type="cellIs" dxfId="85" priority="9" stopIfTrue="1" operator="equal">
      <formula>0</formula>
    </cfRule>
  </conditionalFormatting>
  <conditionalFormatting sqref="H5:H19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5:F2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5:H2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5:H19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5:H1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5:D19">
    <cfRule type="expression" dxfId="84" priority="2">
      <formula>B5&gt;0</formula>
    </cfRule>
  </conditionalFormatting>
  <conditionalFormatting sqref="B5:B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E6F44-5E5F-4714-9EF5-641B1D756EA0}">
  <sheetPr codeName="Sheet2">
    <pageSetUpPr autoPageBreaks="0"/>
  </sheetPr>
  <dimension ref="A1:AT26"/>
  <sheetViews>
    <sheetView zoomScale="82" zoomScaleNormal="82" workbookViewId="0">
      <selection activeCell="F26" sqref="F26"/>
    </sheetView>
  </sheetViews>
  <sheetFormatPr defaultRowHeight="14.4" x14ac:dyDescent="0.3"/>
  <cols>
    <col min="1" max="1" width="12.21875" style="61" customWidth="1"/>
    <col min="2" max="2" width="8.88671875" style="61"/>
    <col min="3" max="3" width="17.5546875" style="61" customWidth="1"/>
    <col min="4" max="8" width="7.88671875" style="61" bestFit="1" customWidth="1"/>
    <col min="9" max="9" width="7.5546875" style="61" bestFit="1" customWidth="1"/>
    <col min="10" max="10" width="3.77734375" style="61" customWidth="1"/>
    <col min="11" max="11" width="5.44140625" style="61" bestFit="1" customWidth="1"/>
    <col min="12" max="12" width="4.44140625" style="61" bestFit="1" customWidth="1"/>
    <col min="13" max="13" width="5.21875" style="61" bestFit="1" customWidth="1"/>
    <col min="14" max="14" width="6.88671875" style="61" customWidth="1"/>
    <col min="15" max="15" width="3.88671875" style="61" customWidth="1"/>
    <col min="16" max="16" width="4.21875" style="61" customWidth="1"/>
    <col min="17" max="17" width="4" style="61" customWidth="1"/>
    <col min="18" max="18" width="5.44140625" style="61" bestFit="1" customWidth="1"/>
    <col min="19" max="19" width="4.44140625" style="61" bestFit="1" customWidth="1"/>
    <col min="20" max="20" width="5.21875" style="61" bestFit="1" customWidth="1"/>
    <col min="21" max="21" width="6.88671875" style="61" customWidth="1"/>
    <col min="22" max="22" width="3.88671875" style="61" customWidth="1"/>
    <col min="23" max="23" width="4.21875" style="61" customWidth="1"/>
    <col min="24" max="24" width="3.109375" style="61" customWidth="1"/>
    <col min="25" max="30" width="7.88671875" style="61" bestFit="1" customWidth="1"/>
    <col min="31" max="31" width="2" style="61" customWidth="1"/>
    <col min="32" max="37" width="7.33203125" style="61" customWidth="1"/>
    <col min="38" max="38" width="5.44140625" style="61" customWidth="1"/>
    <col min="39" max="39" width="5.5546875" style="61" bestFit="1" customWidth="1"/>
    <col min="40" max="40" width="4.33203125" style="61" bestFit="1" customWidth="1"/>
    <col min="41" max="41" width="5.21875" style="61" bestFit="1" customWidth="1"/>
    <col min="42" max="42" width="6.6640625" style="61" bestFit="1" customWidth="1"/>
    <col min="43" max="43" width="3.77734375" style="61" bestFit="1" customWidth="1"/>
    <col min="44" max="44" width="4.109375" style="61" bestFit="1" customWidth="1"/>
    <col min="45" max="16384" width="8.88671875" style="61"/>
  </cols>
  <sheetData>
    <row r="1" spans="1:46" ht="14.4" customHeight="1" x14ac:dyDescent="0.3">
      <c r="A1" s="99" t="s">
        <v>34</v>
      </c>
      <c r="B1" s="99"/>
      <c r="C1" s="99"/>
      <c r="AM1" s="67"/>
      <c r="AN1" s="67"/>
      <c r="AO1" s="67"/>
      <c r="AP1" s="67"/>
      <c r="AQ1" s="67"/>
      <c r="AR1" s="67"/>
      <c r="AS1" s="67"/>
      <c r="AT1" s="67"/>
    </row>
    <row r="2" spans="1:46" ht="21" customHeight="1" x14ac:dyDescent="0.4">
      <c r="A2" s="99"/>
      <c r="B2" s="99"/>
      <c r="C2" s="99"/>
      <c r="D2" s="91" t="s">
        <v>22</v>
      </c>
      <c r="E2" s="92"/>
      <c r="F2" s="92"/>
      <c r="G2" s="92"/>
      <c r="H2" s="92"/>
      <c r="I2" s="93"/>
      <c r="J2" s="62"/>
      <c r="K2" s="91" t="s">
        <v>23</v>
      </c>
      <c r="L2" s="92"/>
      <c r="M2" s="92"/>
      <c r="N2" s="92"/>
      <c r="O2" s="92"/>
      <c r="P2" s="93"/>
      <c r="Q2" s="62"/>
      <c r="R2" s="91" t="s">
        <v>24</v>
      </c>
      <c r="S2" s="92"/>
      <c r="T2" s="92"/>
      <c r="U2" s="92"/>
      <c r="V2" s="92"/>
      <c r="W2" s="93"/>
      <c r="X2" s="62"/>
      <c r="Y2" s="91" t="s">
        <v>25</v>
      </c>
      <c r="Z2" s="92"/>
      <c r="AA2" s="92"/>
      <c r="AB2" s="92"/>
      <c r="AC2" s="92"/>
      <c r="AD2" s="93"/>
      <c r="AE2" s="62"/>
      <c r="AF2" s="91" t="s">
        <v>26</v>
      </c>
      <c r="AG2" s="92"/>
      <c r="AH2" s="92"/>
      <c r="AI2" s="92"/>
      <c r="AJ2" s="92"/>
      <c r="AK2" s="93"/>
      <c r="AM2" s="67"/>
      <c r="AN2" s="67"/>
      <c r="AO2" s="67"/>
      <c r="AP2" s="67"/>
      <c r="AQ2" s="67"/>
      <c r="AR2" s="67"/>
      <c r="AS2" s="67"/>
      <c r="AT2" s="67"/>
    </row>
    <row r="3" spans="1:46" ht="22.8" customHeight="1" x14ac:dyDescent="0.3">
      <c r="A3" s="100"/>
      <c r="B3" s="100"/>
      <c r="C3" s="100"/>
      <c r="D3" s="63" t="s">
        <v>11</v>
      </c>
      <c r="E3" s="63" t="s">
        <v>14</v>
      </c>
      <c r="F3" s="63" t="s">
        <v>15</v>
      </c>
      <c r="G3" s="63" t="s">
        <v>18</v>
      </c>
      <c r="H3" s="63" t="s">
        <v>16</v>
      </c>
      <c r="I3" s="63" t="s">
        <v>17</v>
      </c>
      <c r="K3" s="63" t="s">
        <v>11</v>
      </c>
      <c r="L3" s="63" t="s">
        <v>14</v>
      </c>
      <c r="M3" s="63" t="s">
        <v>15</v>
      </c>
      <c r="N3" s="63" t="s">
        <v>18</v>
      </c>
      <c r="O3" s="63" t="s">
        <v>16</v>
      </c>
      <c r="P3" s="63" t="s">
        <v>17</v>
      </c>
      <c r="R3" s="63" t="s">
        <v>11</v>
      </c>
      <c r="S3" s="63" t="s">
        <v>14</v>
      </c>
      <c r="T3" s="63" t="s">
        <v>15</v>
      </c>
      <c r="U3" s="63" t="s">
        <v>18</v>
      </c>
      <c r="V3" s="63" t="s">
        <v>16</v>
      </c>
      <c r="W3" s="63" t="s">
        <v>17</v>
      </c>
      <c r="Y3" s="63" t="s">
        <v>11</v>
      </c>
      <c r="Z3" s="63" t="s">
        <v>14</v>
      </c>
      <c r="AA3" s="63" t="s">
        <v>15</v>
      </c>
      <c r="AB3" s="63" t="s">
        <v>18</v>
      </c>
      <c r="AC3" s="63" t="s">
        <v>16</v>
      </c>
      <c r="AD3" s="63" t="s">
        <v>17</v>
      </c>
      <c r="AF3" s="63" t="s">
        <v>11</v>
      </c>
      <c r="AG3" s="63" t="s">
        <v>14</v>
      </c>
      <c r="AH3" s="63" t="s">
        <v>15</v>
      </c>
      <c r="AI3" s="63" t="s">
        <v>18</v>
      </c>
      <c r="AJ3" s="63" t="s">
        <v>16</v>
      </c>
      <c r="AK3" s="63" t="s">
        <v>17</v>
      </c>
      <c r="AM3" s="67"/>
      <c r="AN3" s="67"/>
      <c r="AO3" s="67"/>
      <c r="AP3" s="67"/>
      <c r="AQ3" s="67"/>
      <c r="AR3" s="67"/>
      <c r="AS3" s="67"/>
      <c r="AT3" s="67"/>
    </row>
    <row r="4" spans="1:46" ht="18" customHeight="1" x14ac:dyDescent="0.3">
      <c r="A4" s="88" t="s">
        <v>35</v>
      </c>
      <c r="B4" s="89"/>
      <c r="C4" s="90"/>
      <c r="D4" s="64">
        <f ca="1">((RAND()*0.2306)+0.0806)*AF4</f>
        <v>0.27689675332855379</v>
      </c>
      <c r="E4" s="64">
        <f t="shared" ref="E4:E18" ca="1" si="0">((RAND()*0.2306)+0.0806)*AG4</f>
        <v>0</v>
      </c>
      <c r="F4" s="64">
        <f ca="1">((RAND()*0.2306)+0.0806)*AH4</f>
        <v>0.11956814924388384</v>
      </c>
      <c r="G4" s="64">
        <f t="shared" ref="G4:G18" ca="1" si="1">((RAND()*0.2306)+0.0806)*AI4</f>
        <v>0.22956652848747922</v>
      </c>
      <c r="H4" s="64">
        <f t="shared" ref="H4:H18" ca="1" si="2">((RAND()*0.2306)+0.0806)*AJ4</f>
        <v>0.15489197013214229</v>
      </c>
      <c r="I4" s="64">
        <f t="shared" ref="I4:I18" ca="1" si="3">((RAND()*0.2306)+0.0806)*AK4</f>
        <v>0</v>
      </c>
      <c r="J4" s="2"/>
      <c r="K4" s="63">
        <f ca="1">(INT(RAND()*10)+1)*AF4</f>
        <v>8</v>
      </c>
      <c r="L4" s="63">
        <f t="shared" ref="L4:L18" ca="1" si="4">(INT(RAND()*10)+1)*AG4</f>
        <v>0</v>
      </c>
      <c r="M4" s="63">
        <f t="shared" ref="M4:M18" ca="1" si="5">(INT(RAND()*10)+1)*AH4</f>
        <v>7</v>
      </c>
      <c r="N4" s="63">
        <f t="shared" ref="N4:N18" ca="1" si="6">(INT(RAND()*10)+1)*AI4</f>
        <v>6</v>
      </c>
      <c r="O4" s="63">
        <f t="shared" ref="O4:O18" ca="1" si="7">(INT(RAND()*10)+1)*AJ4</f>
        <v>5</v>
      </c>
      <c r="P4" s="63">
        <f t="shared" ref="P4:P18" ca="1" si="8">(INT(RAND()*10)+1)*AK4</f>
        <v>0</v>
      </c>
      <c r="Q4" s="2"/>
      <c r="R4" s="63">
        <f ca="1">(INT(RAND()*70)+1)*AF4</f>
        <v>41</v>
      </c>
      <c r="S4" s="63">
        <f t="shared" ref="S4:S18" ca="1" si="9">(INT(RAND()*70)+1)*AG4</f>
        <v>0</v>
      </c>
      <c r="T4" s="63">
        <f t="shared" ref="T4:T18" ca="1" si="10">(INT(RAND()*70)+1)*AH4</f>
        <v>23</v>
      </c>
      <c r="U4" s="63">
        <f t="shared" ref="U4:U18" ca="1" si="11">(INT(RAND()*70)+1)*AI4</f>
        <v>62</v>
      </c>
      <c r="V4" s="63">
        <f t="shared" ref="V4:V18" ca="1" si="12">(INT(RAND()*70)+1)*AJ4</f>
        <v>2</v>
      </c>
      <c r="W4" s="63">
        <f t="shared" ref="W4:W18" ca="1" si="13">(INT(RAND()*70)+1)*AK4</f>
        <v>0</v>
      </c>
      <c r="X4" s="2"/>
      <c r="Y4" s="64">
        <f ca="1">((RAND()*0.2194)+0.0354)*AF4</f>
        <v>0.21889059758004714</v>
      </c>
      <c r="Z4" s="64">
        <f t="shared" ref="Z4:Z18" ca="1" si="14">((RAND()*0.2194)+0.0354)*AG4</f>
        <v>0</v>
      </c>
      <c r="AA4" s="64">
        <f t="shared" ref="AA4:AA18" ca="1" si="15">((RAND()*0.2194)+0.0354)*AH4</f>
        <v>0.10711001314588735</v>
      </c>
      <c r="AB4" s="64">
        <f t="shared" ref="AB4:AB18" ca="1" si="16">((RAND()*0.2194)+0.0354)*AI4</f>
        <v>6.3969504109871178E-2</v>
      </c>
      <c r="AC4" s="64">
        <f t="shared" ref="AC4:AC18" ca="1" si="17">((RAND()*0.2194)+0.0354)*AJ4</f>
        <v>0.14277271113437418</v>
      </c>
      <c r="AD4" s="64">
        <f t="shared" ref="AD4:AD18" ca="1" si="18">((RAND()*0.2194)+0.0354)*AK4</f>
        <v>0</v>
      </c>
      <c r="AF4" s="63">
        <f ca="1">IF(RAND()*100&lt;22,0,IF((RAND()*100)&lt;=10,INT(RAND()*4)*0.25,1))</f>
        <v>1</v>
      </c>
      <c r="AG4" s="63">
        <f t="shared" ref="AG4:AK18" ca="1" si="19">IF(RAND()*100&lt;22,0,IF((RAND()*100)&lt;=10,INT(RAND()*4)*0.25,1))</f>
        <v>0</v>
      </c>
      <c r="AH4" s="63">
        <f t="shared" ca="1" si="19"/>
        <v>1</v>
      </c>
      <c r="AI4" s="63">
        <f t="shared" ca="1" si="19"/>
        <v>1</v>
      </c>
      <c r="AJ4" s="63">
        <f t="shared" ca="1" si="19"/>
        <v>1</v>
      </c>
      <c r="AK4" s="63">
        <f t="shared" ca="1" si="19"/>
        <v>0</v>
      </c>
      <c r="AM4" s="67"/>
      <c r="AN4" s="67"/>
      <c r="AO4" s="67"/>
      <c r="AP4" s="67"/>
      <c r="AQ4" s="67"/>
      <c r="AR4" s="67"/>
      <c r="AS4" s="67"/>
      <c r="AT4" s="67"/>
    </row>
    <row r="5" spans="1:46" ht="18" customHeight="1" x14ac:dyDescent="0.3">
      <c r="A5" s="88" t="s">
        <v>36</v>
      </c>
      <c r="B5" s="89"/>
      <c r="C5" s="90"/>
      <c r="D5" s="64">
        <f t="shared" ref="D5:D18" ca="1" si="20">((RAND()*0.2306)+0.0806)*AF5</f>
        <v>0.10711381898878497</v>
      </c>
      <c r="E5" s="64">
        <f t="shared" ca="1" si="0"/>
        <v>0</v>
      </c>
      <c r="F5" s="64">
        <f t="shared" ref="F4:F18" ca="1" si="21">((RAND()*0.2306)+0.0806)*AH5</f>
        <v>0.18518529159699632</v>
      </c>
      <c r="G5" s="64">
        <f t="shared" ca="1" si="1"/>
        <v>0.31019391424888931</v>
      </c>
      <c r="H5" s="64">
        <f t="shared" ca="1" si="2"/>
        <v>0</v>
      </c>
      <c r="I5" s="64">
        <f t="shared" ca="1" si="3"/>
        <v>0.28175609715163857</v>
      </c>
      <c r="J5" s="2"/>
      <c r="K5" s="63">
        <f t="shared" ref="K5:K18" ca="1" si="22">(INT(RAND()*10)+1)*AF5</f>
        <v>5</v>
      </c>
      <c r="L5" s="63">
        <f t="shared" ca="1" si="4"/>
        <v>0</v>
      </c>
      <c r="M5" s="63">
        <f t="shared" ca="1" si="5"/>
        <v>2</v>
      </c>
      <c r="N5" s="63">
        <f t="shared" ca="1" si="6"/>
        <v>2</v>
      </c>
      <c r="O5" s="63">
        <f t="shared" ca="1" si="7"/>
        <v>0</v>
      </c>
      <c r="P5" s="63">
        <f t="shared" ca="1" si="8"/>
        <v>5</v>
      </c>
      <c r="Q5" s="2"/>
      <c r="R5" s="63">
        <f t="shared" ref="R5:R18" ca="1" si="23">(INT(RAND()*70)+1)*AF5</f>
        <v>19</v>
      </c>
      <c r="S5" s="63">
        <f t="shared" ca="1" si="9"/>
        <v>0</v>
      </c>
      <c r="T5" s="63">
        <f t="shared" ca="1" si="10"/>
        <v>50</v>
      </c>
      <c r="U5" s="63">
        <f t="shared" ca="1" si="11"/>
        <v>31</v>
      </c>
      <c r="V5" s="63">
        <f t="shared" ca="1" si="12"/>
        <v>0</v>
      </c>
      <c r="W5" s="63">
        <f t="shared" ca="1" si="13"/>
        <v>16</v>
      </c>
      <c r="X5" s="2"/>
      <c r="Y5" s="64">
        <f t="shared" ref="Y5:Y18" ca="1" si="24">((RAND()*0.2194)+0.0354)*AF5</f>
        <v>0.13015979810125214</v>
      </c>
      <c r="Z5" s="64">
        <f t="shared" ca="1" si="14"/>
        <v>0</v>
      </c>
      <c r="AA5" s="64">
        <f t="shared" ca="1" si="15"/>
        <v>0.16018982344673394</v>
      </c>
      <c r="AB5" s="64">
        <f t="shared" ca="1" si="16"/>
        <v>0.23738263578986951</v>
      </c>
      <c r="AC5" s="64">
        <f t="shared" ca="1" si="17"/>
        <v>0</v>
      </c>
      <c r="AD5" s="64">
        <f t="shared" ca="1" si="18"/>
        <v>0.23148636868396677</v>
      </c>
      <c r="AF5" s="63">
        <f t="shared" ref="AF5:AK18" ca="1" si="25">IF(RAND()*100&lt;22,0,IF((RAND()*100)&lt;=10,INT(RAND()*4)*0.25,1))</f>
        <v>1</v>
      </c>
      <c r="AG5" s="63">
        <f t="shared" ca="1" si="19"/>
        <v>0</v>
      </c>
      <c r="AH5" s="63">
        <f t="shared" ca="1" si="19"/>
        <v>1</v>
      </c>
      <c r="AI5" s="63">
        <f t="shared" ca="1" si="19"/>
        <v>1</v>
      </c>
      <c r="AJ5" s="63">
        <f t="shared" ca="1" si="19"/>
        <v>0</v>
      </c>
      <c r="AK5" s="63">
        <f t="shared" ca="1" si="19"/>
        <v>1</v>
      </c>
      <c r="AM5" s="67"/>
      <c r="AN5" s="67"/>
      <c r="AO5" s="67"/>
      <c r="AP5" s="67"/>
      <c r="AQ5" s="67"/>
      <c r="AR5" s="67"/>
      <c r="AS5" s="67"/>
      <c r="AT5" s="67"/>
    </row>
    <row r="6" spans="1:46" ht="18" customHeight="1" x14ac:dyDescent="0.3">
      <c r="A6" s="88" t="s">
        <v>37</v>
      </c>
      <c r="B6" s="89"/>
      <c r="C6" s="90"/>
      <c r="D6" s="64">
        <f t="shared" ca="1" si="20"/>
        <v>0.15754151751530926</v>
      </c>
      <c r="E6" s="64">
        <f t="shared" ca="1" si="0"/>
        <v>9.6796145905660269E-2</v>
      </c>
      <c r="F6" s="64">
        <f t="shared" ca="1" si="21"/>
        <v>0.23247993765120475</v>
      </c>
      <c r="G6" s="64">
        <f t="shared" ca="1" si="1"/>
        <v>0</v>
      </c>
      <c r="H6" s="64">
        <f t="shared" ca="1" si="2"/>
        <v>0</v>
      </c>
      <c r="I6" s="64">
        <f t="shared" ca="1" si="3"/>
        <v>0.29014240084461357</v>
      </c>
      <c r="J6" s="2"/>
      <c r="K6" s="63">
        <f t="shared" ca="1" si="22"/>
        <v>1</v>
      </c>
      <c r="L6" s="63">
        <f t="shared" ca="1" si="4"/>
        <v>9</v>
      </c>
      <c r="M6" s="63">
        <f t="shared" ca="1" si="5"/>
        <v>4</v>
      </c>
      <c r="N6" s="63">
        <f t="shared" ca="1" si="6"/>
        <v>0</v>
      </c>
      <c r="O6" s="63">
        <f t="shared" ca="1" si="7"/>
        <v>0</v>
      </c>
      <c r="P6" s="63">
        <f t="shared" ca="1" si="8"/>
        <v>1</v>
      </c>
      <c r="Q6" s="2"/>
      <c r="R6" s="63">
        <f t="shared" ca="1" si="23"/>
        <v>60</v>
      </c>
      <c r="S6" s="63">
        <f t="shared" ca="1" si="9"/>
        <v>39</v>
      </c>
      <c r="T6" s="63">
        <f t="shared" ca="1" si="10"/>
        <v>26</v>
      </c>
      <c r="U6" s="63">
        <f t="shared" ca="1" si="11"/>
        <v>0</v>
      </c>
      <c r="V6" s="63">
        <f t="shared" ca="1" si="12"/>
        <v>0</v>
      </c>
      <c r="W6" s="63">
        <f t="shared" ca="1" si="13"/>
        <v>2</v>
      </c>
      <c r="X6" s="2"/>
      <c r="Y6" s="64">
        <f t="shared" ca="1" si="24"/>
        <v>0.16371950046334949</v>
      </c>
      <c r="Z6" s="64">
        <f t="shared" ca="1" si="14"/>
        <v>0.24352239968113965</v>
      </c>
      <c r="AA6" s="64">
        <f t="shared" ca="1" si="15"/>
        <v>0.12649802477794408</v>
      </c>
      <c r="AB6" s="64">
        <f t="shared" ca="1" si="16"/>
        <v>0</v>
      </c>
      <c r="AC6" s="64">
        <f t="shared" ca="1" si="17"/>
        <v>0</v>
      </c>
      <c r="AD6" s="64">
        <f t="shared" ca="1" si="18"/>
        <v>5.4153277456259759E-2</v>
      </c>
      <c r="AF6" s="63">
        <f t="shared" ca="1" si="25"/>
        <v>1</v>
      </c>
      <c r="AG6" s="63">
        <f t="shared" ca="1" si="19"/>
        <v>1</v>
      </c>
      <c r="AH6" s="63">
        <f t="shared" ca="1" si="19"/>
        <v>1</v>
      </c>
      <c r="AI6" s="63">
        <f t="shared" ca="1" si="19"/>
        <v>0</v>
      </c>
      <c r="AJ6" s="63">
        <f t="shared" ca="1" si="19"/>
        <v>0</v>
      </c>
      <c r="AK6" s="63">
        <f t="shared" ca="1" si="19"/>
        <v>1</v>
      </c>
      <c r="AM6" s="67"/>
      <c r="AN6" s="67"/>
      <c r="AO6" s="67"/>
      <c r="AP6" s="67"/>
      <c r="AQ6" s="67"/>
      <c r="AR6" s="67"/>
      <c r="AS6" s="67"/>
      <c r="AT6" s="67"/>
    </row>
    <row r="7" spans="1:46" ht="18" customHeight="1" x14ac:dyDescent="0.3">
      <c r="A7" s="88" t="s">
        <v>38</v>
      </c>
      <c r="B7" s="89"/>
      <c r="C7" s="90"/>
      <c r="D7" s="64">
        <f t="shared" ca="1" si="20"/>
        <v>0.10088158777638792</v>
      </c>
      <c r="E7" s="64">
        <f t="shared" ca="1" si="0"/>
        <v>0.26928662159289596</v>
      </c>
      <c r="F7" s="64">
        <f t="shared" ca="1" si="21"/>
        <v>0</v>
      </c>
      <c r="G7" s="64">
        <f t="shared" ca="1" si="1"/>
        <v>0.26440322647418879</v>
      </c>
      <c r="H7" s="64">
        <f t="shared" ca="1" si="2"/>
        <v>0.15208013983861399</v>
      </c>
      <c r="I7" s="64">
        <f t="shared" ca="1" si="3"/>
        <v>0.21180522098336549</v>
      </c>
      <c r="J7" s="2"/>
      <c r="K7" s="63">
        <f t="shared" ca="1" si="22"/>
        <v>8</v>
      </c>
      <c r="L7" s="63">
        <f t="shared" ca="1" si="4"/>
        <v>4</v>
      </c>
      <c r="M7" s="63">
        <f t="shared" ca="1" si="5"/>
        <v>0</v>
      </c>
      <c r="N7" s="63">
        <f t="shared" ca="1" si="6"/>
        <v>10</v>
      </c>
      <c r="O7" s="63">
        <f t="shared" ca="1" si="7"/>
        <v>9</v>
      </c>
      <c r="P7" s="63">
        <f t="shared" ca="1" si="8"/>
        <v>10</v>
      </c>
      <c r="Q7" s="2"/>
      <c r="R7" s="63">
        <f t="shared" ca="1" si="23"/>
        <v>61</v>
      </c>
      <c r="S7" s="63">
        <f t="shared" ca="1" si="9"/>
        <v>61</v>
      </c>
      <c r="T7" s="63">
        <f t="shared" ca="1" si="10"/>
        <v>0</v>
      </c>
      <c r="U7" s="63">
        <f t="shared" ca="1" si="11"/>
        <v>45</v>
      </c>
      <c r="V7" s="63">
        <f t="shared" ca="1" si="12"/>
        <v>66</v>
      </c>
      <c r="W7" s="63">
        <f t="shared" ca="1" si="13"/>
        <v>56</v>
      </c>
      <c r="X7" s="2"/>
      <c r="Y7" s="64">
        <f t="shared" ca="1" si="24"/>
        <v>0.16452232123208321</v>
      </c>
      <c r="Z7" s="64">
        <f t="shared" ca="1" si="14"/>
        <v>5.0519735857298811E-2</v>
      </c>
      <c r="AA7" s="64">
        <f t="shared" ca="1" si="15"/>
        <v>0</v>
      </c>
      <c r="AB7" s="64">
        <f t="shared" ca="1" si="16"/>
        <v>8.3324245670409858E-2</v>
      </c>
      <c r="AC7" s="64">
        <f t="shared" ca="1" si="17"/>
        <v>0.19733188063001939</v>
      </c>
      <c r="AD7" s="64">
        <f t="shared" ca="1" si="18"/>
        <v>0.14122646889406648</v>
      </c>
      <c r="AF7" s="63">
        <f t="shared" ca="1" si="25"/>
        <v>1</v>
      </c>
      <c r="AG7" s="63">
        <f t="shared" ca="1" si="19"/>
        <v>1</v>
      </c>
      <c r="AH7" s="63">
        <f t="shared" ca="1" si="19"/>
        <v>0</v>
      </c>
      <c r="AI7" s="63">
        <f t="shared" ca="1" si="19"/>
        <v>1</v>
      </c>
      <c r="AJ7" s="63">
        <f t="shared" ca="1" si="19"/>
        <v>1</v>
      </c>
      <c r="AK7" s="63">
        <f t="shared" ca="1" si="19"/>
        <v>1</v>
      </c>
      <c r="AM7" s="67"/>
      <c r="AN7" s="67"/>
      <c r="AO7" s="67"/>
      <c r="AP7" s="67"/>
      <c r="AQ7" s="67"/>
      <c r="AR7" s="67"/>
      <c r="AS7" s="67"/>
      <c r="AT7" s="67"/>
    </row>
    <row r="8" spans="1:46" ht="18" customHeight="1" x14ac:dyDescent="0.3">
      <c r="A8" s="88" t="s">
        <v>39</v>
      </c>
      <c r="B8" s="89"/>
      <c r="C8" s="90"/>
      <c r="D8" s="64">
        <f t="shared" ca="1" si="20"/>
        <v>0</v>
      </c>
      <c r="E8" s="64">
        <f t="shared" ca="1" si="0"/>
        <v>8.1489101503611952E-2</v>
      </c>
      <c r="F8" s="64">
        <f t="shared" ca="1" si="21"/>
        <v>0.19456805373346997</v>
      </c>
      <c r="G8" s="64">
        <f t="shared" ca="1" si="1"/>
        <v>0.12197850911328197</v>
      </c>
      <c r="H8" s="64">
        <f t="shared" ca="1" si="2"/>
        <v>0.27674256494333915</v>
      </c>
      <c r="I8" s="64">
        <f t="shared" ca="1" si="3"/>
        <v>0</v>
      </c>
      <c r="J8" s="2"/>
      <c r="K8" s="63">
        <f t="shared" ca="1" si="22"/>
        <v>0</v>
      </c>
      <c r="L8" s="63">
        <f t="shared" ca="1" si="4"/>
        <v>4</v>
      </c>
      <c r="M8" s="63">
        <f t="shared" ca="1" si="5"/>
        <v>4</v>
      </c>
      <c r="N8" s="63">
        <f t="shared" ca="1" si="6"/>
        <v>7</v>
      </c>
      <c r="O8" s="63">
        <f t="shared" ca="1" si="7"/>
        <v>8</v>
      </c>
      <c r="P8" s="63">
        <f t="shared" ca="1" si="8"/>
        <v>0</v>
      </c>
      <c r="Q8" s="2"/>
      <c r="R8" s="63">
        <f t="shared" ca="1" si="23"/>
        <v>0</v>
      </c>
      <c r="S8" s="63">
        <f t="shared" ca="1" si="9"/>
        <v>56</v>
      </c>
      <c r="T8" s="63">
        <f t="shared" ca="1" si="10"/>
        <v>26</v>
      </c>
      <c r="U8" s="63">
        <f t="shared" ca="1" si="11"/>
        <v>63</v>
      </c>
      <c r="V8" s="63">
        <f t="shared" ca="1" si="12"/>
        <v>13</v>
      </c>
      <c r="W8" s="63">
        <f t="shared" ca="1" si="13"/>
        <v>0</v>
      </c>
      <c r="X8" s="2"/>
      <c r="Y8" s="64">
        <f t="shared" ca="1" si="24"/>
        <v>0</v>
      </c>
      <c r="Z8" s="64">
        <f t="shared" ca="1" si="14"/>
        <v>0.24633294368866249</v>
      </c>
      <c r="AA8" s="64">
        <f t="shared" ca="1" si="15"/>
        <v>0.24196138232746239</v>
      </c>
      <c r="AB8" s="64">
        <f t="shared" ca="1" si="16"/>
        <v>9.5809399448031213E-2</v>
      </c>
      <c r="AC8" s="64">
        <f t="shared" ca="1" si="17"/>
        <v>3.8825858045936815E-2</v>
      </c>
      <c r="AD8" s="64">
        <f t="shared" ca="1" si="18"/>
        <v>0</v>
      </c>
      <c r="AF8" s="63">
        <f t="shared" ca="1" si="25"/>
        <v>0</v>
      </c>
      <c r="AG8" s="63">
        <f t="shared" ca="1" si="19"/>
        <v>1</v>
      </c>
      <c r="AH8" s="63">
        <f t="shared" ca="1" si="19"/>
        <v>1</v>
      </c>
      <c r="AI8" s="63">
        <f t="shared" ca="1" si="19"/>
        <v>1</v>
      </c>
      <c r="AJ8" s="63">
        <f t="shared" ca="1" si="19"/>
        <v>1</v>
      </c>
      <c r="AK8" s="63">
        <f t="shared" ca="1" si="19"/>
        <v>0</v>
      </c>
      <c r="AM8" s="67"/>
      <c r="AN8" s="67"/>
      <c r="AO8" s="67"/>
      <c r="AP8" s="67"/>
      <c r="AQ8" s="67"/>
      <c r="AR8" s="67"/>
      <c r="AS8" s="67"/>
      <c r="AT8" s="67"/>
    </row>
    <row r="9" spans="1:46" ht="18" customHeight="1" x14ac:dyDescent="0.3">
      <c r="A9" s="88" t="s">
        <v>40</v>
      </c>
      <c r="B9" s="89"/>
      <c r="C9" s="90"/>
      <c r="D9" s="64">
        <f t="shared" ca="1" si="20"/>
        <v>0</v>
      </c>
      <c r="E9" s="64">
        <f t="shared" ca="1" si="0"/>
        <v>0.19623778081904009</v>
      </c>
      <c r="F9" s="64">
        <f t="shared" ca="1" si="21"/>
        <v>0.13952008809913508</v>
      </c>
      <c r="G9" s="64">
        <f t="shared" ca="1" si="1"/>
        <v>9.3224434647817267E-2</v>
      </c>
      <c r="H9" s="64">
        <f t="shared" ca="1" si="2"/>
        <v>0.15090211242813673</v>
      </c>
      <c r="I9" s="64">
        <f t="shared" ca="1" si="3"/>
        <v>0.14420260459586962</v>
      </c>
      <c r="J9" s="2"/>
      <c r="K9" s="63">
        <f t="shared" ca="1" si="22"/>
        <v>0</v>
      </c>
      <c r="L9" s="63">
        <f t="shared" ca="1" si="4"/>
        <v>2</v>
      </c>
      <c r="M9" s="63">
        <f t="shared" ca="1" si="5"/>
        <v>10</v>
      </c>
      <c r="N9" s="63">
        <f t="shared" ca="1" si="6"/>
        <v>0.75</v>
      </c>
      <c r="O9" s="63">
        <f t="shared" ca="1" si="7"/>
        <v>5</v>
      </c>
      <c r="P9" s="63">
        <f t="shared" ca="1" si="8"/>
        <v>9</v>
      </c>
      <c r="Q9" s="2"/>
      <c r="R9" s="63">
        <f t="shared" ca="1" si="23"/>
        <v>0</v>
      </c>
      <c r="S9" s="63">
        <f t="shared" ca="1" si="9"/>
        <v>40</v>
      </c>
      <c r="T9" s="63">
        <f t="shared" ca="1" si="10"/>
        <v>37</v>
      </c>
      <c r="U9" s="63">
        <f t="shared" ca="1" si="11"/>
        <v>25.5</v>
      </c>
      <c r="V9" s="63">
        <f t="shared" ca="1" si="12"/>
        <v>58</v>
      </c>
      <c r="W9" s="63">
        <f t="shared" ca="1" si="13"/>
        <v>56</v>
      </c>
      <c r="X9" s="2"/>
      <c r="Y9" s="64">
        <f t="shared" ca="1" si="24"/>
        <v>0</v>
      </c>
      <c r="Z9" s="64">
        <f t="shared" ca="1" si="14"/>
        <v>0.18351719862986615</v>
      </c>
      <c r="AA9" s="64">
        <f t="shared" ca="1" si="15"/>
        <v>7.7328839917219533E-2</v>
      </c>
      <c r="AB9" s="64">
        <f t="shared" ca="1" si="16"/>
        <v>0.18341188631035035</v>
      </c>
      <c r="AC9" s="64">
        <f t="shared" ca="1" si="17"/>
        <v>0.23457744090637117</v>
      </c>
      <c r="AD9" s="64">
        <f t="shared" ca="1" si="18"/>
        <v>6.9544395274620543E-2</v>
      </c>
      <c r="AF9" s="63">
        <f t="shared" ca="1" si="25"/>
        <v>0</v>
      </c>
      <c r="AG9" s="63">
        <f t="shared" ca="1" si="19"/>
        <v>1</v>
      </c>
      <c r="AH9" s="63">
        <f t="shared" ca="1" si="19"/>
        <v>1</v>
      </c>
      <c r="AI9" s="63">
        <f t="shared" ca="1" si="19"/>
        <v>0.75</v>
      </c>
      <c r="AJ9" s="63">
        <f t="shared" ca="1" si="19"/>
        <v>1</v>
      </c>
      <c r="AK9" s="63">
        <f t="shared" ca="1" si="19"/>
        <v>1</v>
      </c>
      <c r="AM9" s="67"/>
      <c r="AN9" s="67"/>
      <c r="AO9" s="67"/>
      <c r="AP9" s="67"/>
      <c r="AQ9" s="67"/>
      <c r="AR9" s="67"/>
      <c r="AS9" s="67"/>
      <c r="AT9" s="67"/>
    </row>
    <row r="10" spans="1:46" ht="18" customHeight="1" x14ac:dyDescent="0.3">
      <c r="A10" s="88" t="s">
        <v>41</v>
      </c>
      <c r="B10" s="89"/>
      <c r="C10" s="90"/>
      <c r="D10" s="64">
        <f t="shared" ca="1" si="20"/>
        <v>0.13201944517196354</v>
      </c>
      <c r="E10" s="64">
        <f t="shared" ca="1" si="0"/>
        <v>0.27021298787410408</v>
      </c>
      <c r="F10" s="64">
        <f t="shared" ca="1" si="21"/>
        <v>0.28567899380639683</v>
      </c>
      <c r="G10" s="64">
        <f t="shared" ca="1" si="1"/>
        <v>0.25363228637677004</v>
      </c>
      <c r="H10" s="64">
        <f t="shared" ca="1" si="2"/>
        <v>0.2168504855956466</v>
      </c>
      <c r="I10" s="64">
        <f t="shared" ca="1" si="3"/>
        <v>0.17751673700288984</v>
      </c>
      <c r="J10" s="2"/>
      <c r="K10" s="63">
        <f t="shared" ca="1" si="22"/>
        <v>3</v>
      </c>
      <c r="L10" s="63">
        <f t="shared" ca="1" si="4"/>
        <v>7</v>
      </c>
      <c r="M10" s="63">
        <f t="shared" ca="1" si="5"/>
        <v>7</v>
      </c>
      <c r="N10" s="63">
        <f t="shared" ca="1" si="6"/>
        <v>7</v>
      </c>
      <c r="O10" s="63">
        <f t="shared" ca="1" si="7"/>
        <v>8</v>
      </c>
      <c r="P10" s="63">
        <f t="shared" ca="1" si="8"/>
        <v>4</v>
      </c>
      <c r="Q10" s="2"/>
      <c r="R10" s="63">
        <f t="shared" ca="1" si="23"/>
        <v>32</v>
      </c>
      <c r="S10" s="63">
        <f t="shared" ca="1" si="9"/>
        <v>68</v>
      </c>
      <c r="T10" s="63">
        <f t="shared" ca="1" si="10"/>
        <v>11</v>
      </c>
      <c r="U10" s="63">
        <f t="shared" ca="1" si="11"/>
        <v>12</v>
      </c>
      <c r="V10" s="63">
        <f t="shared" ca="1" si="12"/>
        <v>3</v>
      </c>
      <c r="W10" s="63">
        <f t="shared" ca="1" si="13"/>
        <v>45</v>
      </c>
      <c r="X10" s="2"/>
      <c r="Y10" s="64">
        <f t="shared" ca="1" si="24"/>
        <v>0.11899076863668727</v>
      </c>
      <c r="Z10" s="64">
        <f t="shared" ca="1" si="14"/>
        <v>0.22719340672090799</v>
      </c>
      <c r="AA10" s="64">
        <f t="shared" ca="1" si="15"/>
        <v>0.18584152905237478</v>
      </c>
      <c r="AB10" s="64">
        <f t="shared" ca="1" si="16"/>
        <v>0.11589699815977644</v>
      </c>
      <c r="AC10" s="64">
        <f t="shared" ca="1" si="17"/>
        <v>0.1175343359249815</v>
      </c>
      <c r="AD10" s="64">
        <f t="shared" ca="1" si="18"/>
        <v>0.20740502249787757</v>
      </c>
      <c r="AF10" s="63">
        <f t="shared" ca="1" si="25"/>
        <v>1</v>
      </c>
      <c r="AG10" s="63">
        <f t="shared" ca="1" si="19"/>
        <v>1</v>
      </c>
      <c r="AH10" s="63">
        <f t="shared" ca="1" si="19"/>
        <v>1</v>
      </c>
      <c r="AI10" s="63">
        <f t="shared" ca="1" si="19"/>
        <v>1</v>
      </c>
      <c r="AJ10" s="63">
        <f t="shared" ca="1" si="19"/>
        <v>1</v>
      </c>
      <c r="AK10" s="63">
        <f t="shared" ca="1" si="19"/>
        <v>1</v>
      </c>
      <c r="AM10" s="67"/>
      <c r="AN10" s="67"/>
      <c r="AO10" s="67"/>
      <c r="AP10" s="67"/>
      <c r="AQ10" s="67"/>
      <c r="AR10" s="67"/>
      <c r="AS10" s="67"/>
      <c r="AT10" s="67"/>
    </row>
    <row r="11" spans="1:46" ht="18" customHeight="1" x14ac:dyDescent="0.3">
      <c r="A11" s="88" t="s">
        <v>42</v>
      </c>
      <c r="B11" s="89"/>
      <c r="C11" s="90"/>
      <c r="D11" s="64">
        <f t="shared" ca="1" si="20"/>
        <v>0.17143754348357393</v>
      </c>
      <c r="E11" s="64">
        <f t="shared" ca="1" si="0"/>
        <v>8.961740917463494E-2</v>
      </c>
      <c r="F11" s="64">
        <f t="shared" ca="1" si="21"/>
        <v>0.22852315470373399</v>
      </c>
      <c r="G11" s="64">
        <f t="shared" ca="1" si="1"/>
        <v>0.12236145559887196</v>
      </c>
      <c r="H11" s="64">
        <f t="shared" ca="1" si="2"/>
        <v>0.23713949333688814</v>
      </c>
      <c r="I11" s="64">
        <f t="shared" ca="1" si="3"/>
        <v>0</v>
      </c>
      <c r="J11" s="2"/>
      <c r="K11" s="63">
        <f t="shared" ca="1" si="22"/>
        <v>10</v>
      </c>
      <c r="L11" s="63">
        <f t="shared" ca="1" si="4"/>
        <v>2</v>
      </c>
      <c r="M11" s="63">
        <f t="shared" ca="1" si="5"/>
        <v>7</v>
      </c>
      <c r="N11" s="63">
        <f t="shared" ca="1" si="6"/>
        <v>5</v>
      </c>
      <c r="O11" s="63">
        <f t="shared" ca="1" si="7"/>
        <v>5</v>
      </c>
      <c r="P11" s="63">
        <f t="shared" ca="1" si="8"/>
        <v>0</v>
      </c>
      <c r="Q11" s="2"/>
      <c r="R11" s="63">
        <f t="shared" ca="1" si="23"/>
        <v>43</v>
      </c>
      <c r="S11" s="63">
        <f t="shared" ca="1" si="9"/>
        <v>70</v>
      </c>
      <c r="T11" s="63">
        <f t="shared" ca="1" si="10"/>
        <v>30</v>
      </c>
      <c r="U11" s="63">
        <f t="shared" ca="1" si="11"/>
        <v>25</v>
      </c>
      <c r="V11" s="63">
        <f t="shared" ca="1" si="12"/>
        <v>4</v>
      </c>
      <c r="W11" s="63">
        <f t="shared" ca="1" si="13"/>
        <v>0</v>
      </c>
      <c r="X11" s="2"/>
      <c r="Y11" s="64">
        <f t="shared" ca="1" si="24"/>
        <v>0.25208624172145527</v>
      </c>
      <c r="Z11" s="64">
        <f t="shared" ca="1" si="14"/>
        <v>0.23684996370210515</v>
      </c>
      <c r="AA11" s="64">
        <f t="shared" ca="1" si="15"/>
        <v>0.20118162179515359</v>
      </c>
      <c r="AB11" s="64">
        <f t="shared" ca="1" si="16"/>
        <v>0.13245492777705903</v>
      </c>
      <c r="AC11" s="64">
        <f t="shared" ca="1" si="17"/>
        <v>0.12647288275632707</v>
      </c>
      <c r="AD11" s="64">
        <f t="shared" ca="1" si="18"/>
        <v>0</v>
      </c>
      <c r="AF11" s="63">
        <f t="shared" ca="1" si="25"/>
        <v>1</v>
      </c>
      <c r="AG11" s="63">
        <f t="shared" ca="1" si="19"/>
        <v>1</v>
      </c>
      <c r="AH11" s="63">
        <f t="shared" ca="1" si="19"/>
        <v>1</v>
      </c>
      <c r="AI11" s="63">
        <f t="shared" ca="1" si="19"/>
        <v>1</v>
      </c>
      <c r="AJ11" s="63">
        <f t="shared" ca="1" si="19"/>
        <v>1</v>
      </c>
      <c r="AK11" s="63">
        <f t="shared" ca="1" si="19"/>
        <v>0</v>
      </c>
      <c r="AM11" s="67"/>
      <c r="AN11" s="67"/>
      <c r="AO11" s="67"/>
      <c r="AP11" s="67"/>
      <c r="AQ11" s="67"/>
      <c r="AR11" s="67"/>
      <c r="AS11" s="67"/>
      <c r="AT11" s="67"/>
    </row>
    <row r="12" spans="1:46" ht="18" customHeight="1" x14ac:dyDescent="0.3">
      <c r="A12" s="88" t="s">
        <v>43</v>
      </c>
      <c r="B12" s="89"/>
      <c r="C12" s="90"/>
      <c r="D12" s="64">
        <f t="shared" ca="1" si="20"/>
        <v>9.75171449316031E-2</v>
      </c>
      <c r="E12" s="64">
        <f t="shared" ca="1" si="0"/>
        <v>0.13195701523904671</v>
      </c>
      <c r="F12" s="64">
        <f t="shared" ca="1" si="21"/>
        <v>0</v>
      </c>
      <c r="G12" s="64">
        <f t="shared" ca="1" si="1"/>
        <v>0.20915044566907356</v>
      </c>
      <c r="H12" s="64">
        <f t="shared" ca="1" si="2"/>
        <v>0</v>
      </c>
      <c r="I12" s="64">
        <f t="shared" ca="1" si="3"/>
        <v>0.26433168161640874</v>
      </c>
      <c r="J12" s="2"/>
      <c r="K12" s="63">
        <f t="shared" ca="1" si="22"/>
        <v>5</v>
      </c>
      <c r="L12" s="63">
        <f t="shared" ca="1" si="4"/>
        <v>6</v>
      </c>
      <c r="M12" s="63">
        <f t="shared" ca="1" si="5"/>
        <v>0</v>
      </c>
      <c r="N12" s="63">
        <f t="shared" ca="1" si="6"/>
        <v>6</v>
      </c>
      <c r="O12" s="63">
        <f t="shared" ca="1" si="7"/>
        <v>0</v>
      </c>
      <c r="P12" s="63">
        <f t="shared" ca="1" si="8"/>
        <v>4</v>
      </c>
      <c r="Q12" s="2"/>
      <c r="R12" s="63">
        <f t="shared" ca="1" si="23"/>
        <v>13.5</v>
      </c>
      <c r="S12" s="63">
        <f t="shared" ca="1" si="9"/>
        <v>36</v>
      </c>
      <c r="T12" s="63">
        <f t="shared" ca="1" si="10"/>
        <v>0</v>
      </c>
      <c r="U12" s="63">
        <f t="shared" ca="1" si="11"/>
        <v>42</v>
      </c>
      <c r="V12" s="63">
        <f t="shared" ca="1" si="12"/>
        <v>0</v>
      </c>
      <c r="W12" s="63">
        <f t="shared" ca="1" si="13"/>
        <v>69</v>
      </c>
      <c r="X12" s="2"/>
      <c r="Y12" s="64">
        <f t="shared" ca="1" si="24"/>
        <v>7.9526854481863224E-2</v>
      </c>
      <c r="Z12" s="64">
        <f t="shared" ca="1" si="14"/>
        <v>0.1047323585397355</v>
      </c>
      <c r="AA12" s="64">
        <f t="shared" ca="1" si="15"/>
        <v>0</v>
      </c>
      <c r="AB12" s="64">
        <f t="shared" ca="1" si="16"/>
        <v>8.2416287823194767E-2</v>
      </c>
      <c r="AC12" s="64">
        <f t="shared" ca="1" si="17"/>
        <v>0</v>
      </c>
      <c r="AD12" s="64">
        <f t="shared" ca="1" si="18"/>
        <v>4.5962150016686285E-2</v>
      </c>
      <c r="AF12" s="63">
        <f t="shared" ca="1" si="25"/>
        <v>0.5</v>
      </c>
      <c r="AG12" s="63">
        <f t="shared" ca="1" si="19"/>
        <v>1</v>
      </c>
      <c r="AH12" s="63">
        <f t="shared" ca="1" si="19"/>
        <v>0</v>
      </c>
      <c r="AI12" s="63">
        <f t="shared" ca="1" si="19"/>
        <v>1</v>
      </c>
      <c r="AJ12" s="63">
        <f t="shared" ca="1" si="19"/>
        <v>0</v>
      </c>
      <c r="AK12" s="63">
        <f t="shared" ca="1" si="19"/>
        <v>1</v>
      </c>
      <c r="AM12" s="67"/>
      <c r="AN12" s="67"/>
      <c r="AO12" s="67"/>
      <c r="AP12" s="67"/>
      <c r="AQ12" s="67"/>
      <c r="AR12" s="67"/>
      <c r="AS12" s="67"/>
      <c r="AT12" s="67"/>
    </row>
    <row r="13" spans="1:46" ht="18" customHeight="1" x14ac:dyDescent="0.3">
      <c r="A13" s="88" t="s">
        <v>44</v>
      </c>
      <c r="B13" s="89"/>
      <c r="C13" s="90"/>
      <c r="D13" s="64">
        <f t="shared" ca="1" si="20"/>
        <v>0.19908088927660619</v>
      </c>
      <c r="E13" s="64">
        <f t="shared" ca="1" si="0"/>
        <v>0.15887825342820611</v>
      </c>
      <c r="F13" s="64">
        <f t="shared" ca="1" si="21"/>
        <v>0.16002228197116358</v>
      </c>
      <c r="G13" s="64">
        <f t="shared" ca="1" si="1"/>
        <v>0.20988846208568368</v>
      </c>
      <c r="H13" s="64">
        <f t="shared" ca="1" si="2"/>
        <v>0.20780653520736364</v>
      </c>
      <c r="I13" s="64">
        <f t="shared" ca="1" si="3"/>
        <v>0.18875818585778464</v>
      </c>
      <c r="J13" s="2"/>
      <c r="K13" s="63">
        <f t="shared" ca="1" si="22"/>
        <v>4</v>
      </c>
      <c r="L13" s="63">
        <f t="shared" ca="1" si="4"/>
        <v>9</v>
      </c>
      <c r="M13" s="63">
        <f t="shared" ca="1" si="5"/>
        <v>8</v>
      </c>
      <c r="N13" s="63">
        <f t="shared" ca="1" si="6"/>
        <v>8</v>
      </c>
      <c r="O13" s="63">
        <f t="shared" ca="1" si="7"/>
        <v>9</v>
      </c>
      <c r="P13" s="63">
        <f t="shared" ca="1" si="8"/>
        <v>5.25</v>
      </c>
      <c r="Q13" s="2"/>
      <c r="R13" s="63">
        <f t="shared" ca="1" si="23"/>
        <v>39</v>
      </c>
      <c r="S13" s="63">
        <f t="shared" ca="1" si="9"/>
        <v>25</v>
      </c>
      <c r="T13" s="63">
        <f t="shared" ca="1" si="10"/>
        <v>70</v>
      </c>
      <c r="U13" s="63">
        <f t="shared" ca="1" si="11"/>
        <v>31</v>
      </c>
      <c r="V13" s="63">
        <f t="shared" ca="1" si="12"/>
        <v>59</v>
      </c>
      <c r="W13" s="63">
        <f t="shared" ca="1" si="13"/>
        <v>45.75</v>
      </c>
      <c r="X13" s="2"/>
      <c r="Y13" s="64">
        <f t="shared" ca="1" si="24"/>
        <v>0.24277414003296283</v>
      </c>
      <c r="Z13" s="64">
        <f t="shared" ca="1" si="14"/>
        <v>0.17574497332838601</v>
      </c>
      <c r="AA13" s="64">
        <f t="shared" ca="1" si="15"/>
        <v>5.6878082670663854E-2</v>
      </c>
      <c r="AB13" s="64">
        <f t="shared" ca="1" si="16"/>
        <v>6.7177762684936526E-2</v>
      </c>
      <c r="AC13" s="64">
        <f t="shared" ca="1" si="17"/>
        <v>0.25478605965058543</v>
      </c>
      <c r="AD13" s="64">
        <f t="shared" ca="1" si="18"/>
        <v>0.14854690036933624</v>
      </c>
      <c r="AF13" s="63">
        <f t="shared" ca="1" si="25"/>
        <v>1</v>
      </c>
      <c r="AG13" s="63">
        <f t="shared" ca="1" si="19"/>
        <v>1</v>
      </c>
      <c r="AH13" s="63">
        <f t="shared" ca="1" si="19"/>
        <v>1</v>
      </c>
      <c r="AI13" s="63">
        <f t="shared" ca="1" si="19"/>
        <v>1</v>
      </c>
      <c r="AJ13" s="63">
        <f t="shared" ca="1" si="19"/>
        <v>1</v>
      </c>
      <c r="AK13" s="63">
        <f t="shared" ca="1" si="19"/>
        <v>0.75</v>
      </c>
      <c r="AM13" s="67"/>
      <c r="AN13" s="67"/>
      <c r="AO13" s="67"/>
      <c r="AP13" s="67"/>
      <c r="AQ13" s="67"/>
      <c r="AR13" s="67"/>
      <c r="AS13" s="67"/>
      <c r="AT13" s="67"/>
    </row>
    <row r="14" spans="1:46" ht="18" customHeight="1" x14ac:dyDescent="0.3">
      <c r="A14" s="88" t="s">
        <v>45</v>
      </c>
      <c r="B14" s="89"/>
      <c r="C14" s="90"/>
      <c r="D14" s="64">
        <f t="shared" ca="1" si="20"/>
        <v>0.13863939734633304</v>
      </c>
      <c r="E14" s="64">
        <f t="shared" ca="1" si="0"/>
        <v>0.18952716269266145</v>
      </c>
      <c r="F14" s="64">
        <f t="shared" ca="1" si="21"/>
        <v>0.1944687295110149</v>
      </c>
      <c r="G14" s="64">
        <f t="shared" ca="1" si="1"/>
        <v>0.24239034124544528</v>
      </c>
      <c r="H14" s="64">
        <f t="shared" ca="1" si="2"/>
        <v>0</v>
      </c>
      <c r="I14" s="64">
        <f t="shared" ca="1" si="3"/>
        <v>0</v>
      </c>
      <c r="J14" s="2"/>
      <c r="K14" s="63">
        <f t="shared" ca="1" si="22"/>
        <v>4</v>
      </c>
      <c r="L14" s="63">
        <f t="shared" ca="1" si="4"/>
        <v>5</v>
      </c>
      <c r="M14" s="63">
        <f t="shared" ca="1" si="5"/>
        <v>2</v>
      </c>
      <c r="N14" s="63">
        <f t="shared" ca="1" si="6"/>
        <v>1</v>
      </c>
      <c r="O14" s="63">
        <f t="shared" ca="1" si="7"/>
        <v>0</v>
      </c>
      <c r="P14" s="63">
        <f t="shared" ca="1" si="8"/>
        <v>0</v>
      </c>
      <c r="Q14" s="2"/>
      <c r="R14" s="63">
        <f t="shared" ca="1" si="23"/>
        <v>51</v>
      </c>
      <c r="S14" s="63">
        <f t="shared" ca="1" si="9"/>
        <v>37</v>
      </c>
      <c r="T14" s="63">
        <f t="shared" ca="1" si="10"/>
        <v>25</v>
      </c>
      <c r="U14" s="63">
        <f t="shared" ca="1" si="11"/>
        <v>60</v>
      </c>
      <c r="V14" s="63">
        <f t="shared" ca="1" si="12"/>
        <v>0</v>
      </c>
      <c r="W14" s="63">
        <f t="shared" ca="1" si="13"/>
        <v>0</v>
      </c>
      <c r="X14" s="2"/>
      <c r="Y14" s="64">
        <f t="shared" ca="1" si="24"/>
        <v>0.17296781219517687</v>
      </c>
      <c r="Z14" s="64">
        <f t="shared" ca="1" si="14"/>
        <v>0.11609893498198333</v>
      </c>
      <c r="AA14" s="64">
        <f t="shared" ca="1" si="15"/>
        <v>0.14495539934012627</v>
      </c>
      <c r="AB14" s="64">
        <f t="shared" ca="1" si="16"/>
        <v>0.2127231143821115</v>
      </c>
      <c r="AC14" s="64">
        <f t="shared" ca="1" si="17"/>
        <v>0</v>
      </c>
      <c r="AD14" s="64">
        <f t="shared" ca="1" si="18"/>
        <v>0</v>
      </c>
      <c r="AF14" s="63">
        <f t="shared" ca="1" si="25"/>
        <v>1</v>
      </c>
      <c r="AG14" s="63">
        <f t="shared" ca="1" si="19"/>
        <v>1</v>
      </c>
      <c r="AH14" s="63">
        <f t="shared" ca="1" si="19"/>
        <v>1</v>
      </c>
      <c r="AI14" s="63">
        <f t="shared" ca="1" si="19"/>
        <v>1</v>
      </c>
      <c r="AJ14" s="63">
        <f t="shared" ca="1" si="19"/>
        <v>0</v>
      </c>
      <c r="AK14" s="63">
        <f t="shared" ca="1" si="19"/>
        <v>0</v>
      </c>
      <c r="AM14" s="67"/>
      <c r="AN14" s="67"/>
      <c r="AO14" s="67"/>
      <c r="AP14" s="67"/>
      <c r="AQ14" s="67"/>
      <c r="AR14" s="67"/>
      <c r="AS14" s="67"/>
      <c r="AT14" s="67"/>
    </row>
    <row r="15" spans="1:46" ht="18" customHeight="1" x14ac:dyDescent="0.3">
      <c r="A15" s="88" t="s">
        <v>46</v>
      </c>
      <c r="B15" s="89"/>
      <c r="C15" s="90"/>
      <c r="D15" s="64">
        <f t="shared" ca="1" si="20"/>
        <v>9.9362451912188607E-2</v>
      </c>
      <c r="E15" s="64">
        <f t="shared" ca="1" si="0"/>
        <v>6.0102200750689221E-2</v>
      </c>
      <c r="F15" s="64">
        <f t="shared" ca="1" si="21"/>
        <v>0.22711416305691803</v>
      </c>
      <c r="G15" s="64">
        <f t="shared" ca="1" si="1"/>
        <v>0.10403903900092046</v>
      </c>
      <c r="H15" s="64">
        <f t="shared" ca="1" si="2"/>
        <v>0</v>
      </c>
      <c r="I15" s="64">
        <f t="shared" ca="1" si="3"/>
        <v>0.18153444310221423</v>
      </c>
      <c r="J15" s="2"/>
      <c r="K15" s="63">
        <f t="shared" ca="1" si="22"/>
        <v>6</v>
      </c>
      <c r="L15" s="63">
        <f t="shared" ca="1" si="4"/>
        <v>5</v>
      </c>
      <c r="M15" s="63">
        <f t="shared" ca="1" si="5"/>
        <v>3</v>
      </c>
      <c r="N15" s="63">
        <f t="shared" ca="1" si="6"/>
        <v>5</v>
      </c>
      <c r="O15" s="63">
        <f t="shared" ca="1" si="7"/>
        <v>0</v>
      </c>
      <c r="P15" s="63">
        <f t="shared" ca="1" si="8"/>
        <v>2</v>
      </c>
      <c r="Q15" s="2"/>
      <c r="R15" s="63">
        <f t="shared" ca="1" si="23"/>
        <v>49.5</v>
      </c>
      <c r="S15" s="63">
        <f t="shared" ca="1" si="9"/>
        <v>6.5</v>
      </c>
      <c r="T15" s="63">
        <f t="shared" ca="1" si="10"/>
        <v>34</v>
      </c>
      <c r="U15" s="63">
        <f t="shared" ca="1" si="11"/>
        <v>18</v>
      </c>
      <c r="V15" s="63">
        <f t="shared" ca="1" si="12"/>
        <v>0</v>
      </c>
      <c r="W15" s="63">
        <f t="shared" ca="1" si="13"/>
        <v>31</v>
      </c>
      <c r="X15" s="2"/>
      <c r="Y15" s="64">
        <f t="shared" ca="1" si="24"/>
        <v>0.15847861081611664</v>
      </c>
      <c r="Z15" s="64">
        <f t="shared" ca="1" si="14"/>
        <v>2.664103911577545E-2</v>
      </c>
      <c r="AA15" s="64">
        <f t="shared" ca="1" si="15"/>
        <v>0.2201641471512113</v>
      </c>
      <c r="AB15" s="64">
        <f t="shared" ca="1" si="16"/>
        <v>0.1035136766567983</v>
      </c>
      <c r="AC15" s="64">
        <f t="shared" ca="1" si="17"/>
        <v>0</v>
      </c>
      <c r="AD15" s="64">
        <f t="shared" ca="1" si="18"/>
        <v>0.18954882970191761</v>
      </c>
      <c r="AF15" s="63">
        <f t="shared" ca="1" si="25"/>
        <v>0.75</v>
      </c>
      <c r="AG15" s="63">
        <f t="shared" ca="1" si="19"/>
        <v>0.5</v>
      </c>
      <c r="AH15" s="63">
        <f t="shared" ca="1" si="19"/>
        <v>1</v>
      </c>
      <c r="AI15" s="63">
        <f t="shared" ca="1" si="19"/>
        <v>1</v>
      </c>
      <c r="AJ15" s="63">
        <f t="shared" ca="1" si="19"/>
        <v>0</v>
      </c>
      <c r="AK15" s="63">
        <f t="shared" ca="1" si="19"/>
        <v>1</v>
      </c>
      <c r="AM15" s="67"/>
      <c r="AN15" s="67"/>
      <c r="AO15" s="67"/>
      <c r="AP15" s="67"/>
      <c r="AQ15" s="67"/>
      <c r="AR15" s="67"/>
      <c r="AS15" s="67"/>
      <c r="AT15" s="67"/>
    </row>
    <row r="16" spans="1:46" ht="18" customHeight="1" x14ac:dyDescent="0.3">
      <c r="A16" s="88" t="s">
        <v>47</v>
      </c>
      <c r="B16" s="89"/>
      <c r="C16" s="90"/>
      <c r="D16" s="64">
        <f t="shared" ca="1" si="20"/>
        <v>0</v>
      </c>
      <c r="E16" s="64">
        <f t="shared" ca="1" si="0"/>
        <v>0</v>
      </c>
      <c r="F16" s="64">
        <f t="shared" ca="1" si="21"/>
        <v>0.18909150682188869</v>
      </c>
      <c r="G16" s="64">
        <f t="shared" ca="1" si="1"/>
        <v>0.19647070757754004</v>
      </c>
      <c r="H16" s="64">
        <f t="shared" ca="1" si="2"/>
        <v>0.14714238309542388</v>
      </c>
      <c r="I16" s="64">
        <f t="shared" ca="1" si="3"/>
        <v>0.15324054127901313</v>
      </c>
      <c r="J16" s="2"/>
      <c r="K16" s="63">
        <f t="shared" ca="1" si="22"/>
        <v>0</v>
      </c>
      <c r="L16" s="63">
        <f t="shared" ca="1" si="4"/>
        <v>0</v>
      </c>
      <c r="M16" s="63">
        <f t="shared" ca="1" si="5"/>
        <v>1</v>
      </c>
      <c r="N16" s="63">
        <f t="shared" ca="1" si="6"/>
        <v>3</v>
      </c>
      <c r="O16" s="63">
        <f t="shared" ca="1" si="7"/>
        <v>8</v>
      </c>
      <c r="P16" s="63">
        <f t="shared" ca="1" si="8"/>
        <v>9</v>
      </c>
      <c r="Q16" s="2"/>
      <c r="R16" s="63">
        <f t="shared" ca="1" si="23"/>
        <v>0</v>
      </c>
      <c r="S16" s="63">
        <f t="shared" ca="1" si="9"/>
        <v>0</v>
      </c>
      <c r="T16" s="63">
        <f t="shared" ca="1" si="10"/>
        <v>32</v>
      </c>
      <c r="U16" s="63">
        <f t="shared" ca="1" si="11"/>
        <v>15</v>
      </c>
      <c r="V16" s="63">
        <f t="shared" ca="1" si="12"/>
        <v>54</v>
      </c>
      <c r="W16" s="63">
        <f t="shared" ca="1" si="13"/>
        <v>7</v>
      </c>
      <c r="X16" s="2"/>
      <c r="Y16" s="64">
        <f t="shared" ca="1" si="24"/>
        <v>0</v>
      </c>
      <c r="Z16" s="64">
        <f t="shared" ca="1" si="14"/>
        <v>0</v>
      </c>
      <c r="AA16" s="64">
        <f t="shared" ca="1" si="15"/>
        <v>5.7921434386608031E-2</v>
      </c>
      <c r="AB16" s="64">
        <f t="shared" ca="1" si="16"/>
        <v>5.5129294566835726E-2</v>
      </c>
      <c r="AC16" s="64">
        <f t="shared" ca="1" si="17"/>
        <v>0.23048224083094598</v>
      </c>
      <c r="AD16" s="64">
        <f t="shared" ca="1" si="18"/>
        <v>0.13551851328342246</v>
      </c>
      <c r="AF16" s="63">
        <f t="shared" ca="1" si="25"/>
        <v>0</v>
      </c>
      <c r="AG16" s="63">
        <f t="shared" ca="1" si="19"/>
        <v>0</v>
      </c>
      <c r="AH16" s="63">
        <f t="shared" ca="1" si="19"/>
        <v>1</v>
      </c>
      <c r="AI16" s="63">
        <f t="shared" ca="1" si="19"/>
        <v>1</v>
      </c>
      <c r="AJ16" s="63">
        <f t="shared" ca="1" si="19"/>
        <v>1</v>
      </c>
      <c r="AK16" s="63">
        <f t="shared" ca="1" si="19"/>
        <v>1</v>
      </c>
      <c r="AM16" s="67"/>
      <c r="AN16" s="67"/>
      <c r="AO16" s="67"/>
      <c r="AP16" s="67"/>
      <c r="AQ16" s="67"/>
      <c r="AR16" s="67"/>
      <c r="AS16" s="67"/>
      <c r="AT16" s="67"/>
    </row>
    <row r="17" spans="1:46" ht="18" customHeight="1" x14ac:dyDescent="0.3">
      <c r="A17" s="88" t="s">
        <v>48</v>
      </c>
      <c r="B17" s="89"/>
      <c r="C17" s="90"/>
      <c r="D17" s="64">
        <f t="shared" ca="1" si="20"/>
        <v>0</v>
      </c>
      <c r="E17" s="64">
        <f t="shared" ca="1" si="0"/>
        <v>0.15069138462407439</v>
      </c>
      <c r="F17" s="64">
        <f t="shared" ca="1" si="21"/>
        <v>0.12558043888617731</v>
      </c>
      <c r="G17" s="64">
        <f t="shared" ca="1" si="1"/>
        <v>0.19734778109976225</v>
      </c>
      <c r="H17" s="64">
        <f t="shared" ca="1" si="2"/>
        <v>0</v>
      </c>
      <c r="I17" s="64">
        <f t="shared" ca="1" si="3"/>
        <v>8.4047805873321307E-2</v>
      </c>
      <c r="J17" s="2"/>
      <c r="K17" s="63">
        <f t="shared" ca="1" si="22"/>
        <v>0</v>
      </c>
      <c r="L17" s="63">
        <f t="shared" ca="1" si="4"/>
        <v>3</v>
      </c>
      <c r="M17" s="63">
        <f t="shared" ca="1" si="5"/>
        <v>1</v>
      </c>
      <c r="N17" s="63">
        <f t="shared" ca="1" si="6"/>
        <v>10</v>
      </c>
      <c r="O17" s="63">
        <f t="shared" ca="1" si="7"/>
        <v>0</v>
      </c>
      <c r="P17" s="63">
        <f t="shared" ca="1" si="8"/>
        <v>4</v>
      </c>
      <c r="Q17" s="2"/>
      <c r="R17" s="63">
        <f t="shared" ca="1" si="23"/>
        <v>0</v>
      </c>
      <c r="S17" s="63">
        <f t="shared" ca="1" si="9"/>
        <v>39</v>
      </c>
      <c r="T17" s="63">
        <f t="shared" ca="1" si="10"/>
        <v>52</v>
      </c>
      <c r="U17" s="63">
        <f t="shared" ca="1" si="11"/>
        <v>40</v>
      </c>
      <c r="V17" s="63">
        <f t="shared" ca="1" si="12"/>
        <v>0</v>
      </c>
      <c r="W17" s="63">
        <f t="shared" ca="1" si="13"/>
        <v>61</v>
      </c>
      <c r="X17" s="2"/>
      <c r="Y17" s="64">
        <f t="shared" ca="1" si="24"/>
        <v>0</v>
      </c>
      <c r="Z17" s="64">
        <f t="shared" ca="1" si="14"/>
        <v>0.15792219808973826</v>
      </c>
      <c r="AA17" s="64">
        <f t="shared" ca="1" si="15"/>
        <v>0.15644230324956121</v>
      </c>
      <c r="AB17" s="64">
        <f t="shared" ca="1" si="16"/>
        <v>0.10217468230475767</v>
      </c>
      <c r="AC17" s="64">
        <f t="shared" ca="1" si="17"/>
        <v>0</v>
      </c>
      <c r="AD17" s="64">
        <f t="shared" ca="1" si="18"/>
        <v>7.0207871529409521E-2</v>
      </c>
      <c r="AF17" s="63">
        <f t="shared" ca="1" si="25"/>
        <v>0</v>
      </c>
      <c r="AG17" s="63">
        <f t="shared" ca="1" si="19"/>
        <v>1</v>
      </c>
      <c r="AH17" s="63">
        <f t="shared" ca="1" si="19"/>
        <v>1</v>
      </c>
      <c r="AI17" s="63">
        <f t="shared" ca="1" si="19"/>
        <v>1</v>
      </c>
      <c r="AJ17" s="63">
        <f t="shared" ca="1" si="19"/>
        <v>0</v>
      </c>
      <c r="AK17" s="63">
        <f t="shared" ca="1" si="19"/>
        <v>1</v>
      </c>
      <c r="AS17" s="67"/>
      <c r="AT17" s="67"/>
    </row>
    <row r="18" spans="1:46" ht="18" customHeight="1" x14ac:dyDescent="0.3">
      <c r="A18" s="88" t="s">
        <v>49</v>
      </c>
      <c r="B18" s="89"/>
      <c r="C18" s="90"/>
      <c r="D18" s="64">
        <f t="shared" ca="1" si="20"/>
        <v>0.27942313137173691</v>
      </c>
      <c r="E18" s="64">
        <f t="shared" ca="1" si="0"/>
        <v>0.20004010882469445</v>
      </c>
      <c r="F18" s="64">
        <f t="shared" ca="1" si="21"/>
        <v>0</v>
      </c>
      <c r="G18" s="64">
        <f t="shared" ca="1" si="1"/>
        <v>0.14998892701619143</v>
      </c>
      <c r="H18" s="64">
        <f t="shared" ca="1" si="2"/>
        <v>0.18227481323552511</v>
      </c>
      <c r="I18" s="64">
        <f t="shared" ca="1" si="3"/>
        <v>0.1994773239209191</v>
      </c>
      <c r="J18" s="2"/>
      <c r="K18" s="63">
        <f t="shared" ca="1" si="22"/>
        <v>8</v>
      </c>
      <c r="L18" s="63">
        <f t="shared" ca="1" si="4"/>
        <v>7</v>
      </c>
      <c r="M18" s="63">
        <f t="shared" ca="1" si="5"/>
        <v>0</v>
      </c>
      <c r="N18" s="63">
        <f t="shared" ca="1" si="6"/>
        <v>3</v>
      </c>
      <c r="O18" s="63">
        <f t="shared" ca="1" si="7"/>
        <v>6</v>
      </c>
      <c r="P18" s="63">
        <f t="shared" ca="1" si="8"/>
        <v>3</v>
      </c>
      <c r="Q18" s="2"/>
      <c r="R18" s="63">
        <f t="shared" ca="1" si="23"/>
        <v>1</v>
      </c>
      <c r="S18" s="63">
        <f t="shared" ca="1" si="9"/>
        <v>31</v>
      </c>
      <c r="T18" s="63">
        <f t="shared" ca="1" si="10"/>
        <v>0</v>
      </c>
      <c r="U18" s="63">
        <f t="shared" ca="1" si="11"/>
        <v>54</v>
      </c>
      <c r="V18" s="63">
        <f t="shared" ca="1" si="12"/>
        <v>50</v>
      </c>
      <c r="W18" s="63">
        <f t="shared" ca="1" si="13"/>
        <v>32</v>
      </c>
      <c r="X18" s="2"/>
      <c r="Y18" s="64">
        <f t="shared" ca="1" si="24"/>
        <v>0.14460159676425299</v>
      </c>
      <c r="Z18" s="64">
        <f t="shared" ca="1" si="14"/>
        <v>6.8720905886240552E-2</v>
      </c>
      <c r="AA18" s="64">
        <f t="shared" ca="1" si="15"/>
        <v>0</v>
      </c>
      <c r="AB18" s="64">
        <f t="shared" ca="1" si="16"/>
        <v>0.20790631458541176</v>
      </c>
      <c r="AC18" s="64">
        <f t="shared" ca="1" si="17"/>
        <v>3.7742311057031193E-2</v>
      </c>
      <c r="AD18" s="64">
        <f t="shared" ca="1" si="18"/>
        <v>0.23428741598856961</v>
      </c>
      <c r="AF18" s="63">
        <f t="shared" ca="1" si="25"/>
        <v>1</v>
      </c>
      <c r="AG18" s="63">
        <f t="shared" ca="1" si="19"/>
        <v>1</v>
      </c>
      <c r="AH18" s="63">
        <f t="shared" ca="1" si="19"/>
        <v>0</v>
      </c>
      <c r="AI18" s="63">
        <f t="shared" ca="1" si="19"/>
        <v>1</v>
      </c>
      <c r="AJ18" s="63">
        <f t="shared" ca="1" si="19"/>
        <v>1</v>
      </c>
      <c r="AK18" s="63">
        <f t="shared" ca="1" si="19"/>
        <v>1</v>
      </c>
      <c r="AS18" s="67"/>
      <c r="AT18" s="67"/>
    </row>
    <row r="19" spans="1:46" ht="14.4" customHeight="1" x14ac:dyDescent="0.3">
      <c r="A19" s="65"/>
      <c r="B19" s="65"/>
      <c r="C19" s="65"/>
      <c r="D19" s="66"/>
      <c r="G19" s="66"/>
      <c r="Y19" s="66"/>
      <c r="AS19" s="67"/>
      <c r="AT19" s="67"/>
    </row>
    <row r="20" spans="1:46" ht="18.600000000000001" customHeight="1" x14ac:dyDescent="0.3">
      <c r="A20" s="88" t="s">
        <v>21</v>
      </c>
      <c r="B20" s="89"/>
      <c r="C20" s="90"/>
      <c r="D20" s="101">
        <f ca="1">IFERROR((SUM(D4:D18)/$AF$20),"")</f>
        <v>0.17169889571736988</v>
      </c>
      <c r="E20" s="101">
        <f ca="1">IFERROR((SUM(E4:E18)/$AG$20),"")</f>
        <v>0.16476836281994084</v>
      </c>
      <c r="F20" s="101">
        <f ca="1">IFERROR((SUM(F4:F18)/$AH$20),"")</f>
        <v>0.19015006575683199</v>
      </c>
      <c r="G20" s="101">
        <f ca="1">IFERROR((SUM(G4:G18)/$AI$20),"")</f>
        <v>0.19670080426486655</v>
      </c>
      <c r="H20" s="101">
        <f ca="1">IFERROR((SUM(H4:H18)/$AJ$20),"")</f>
        <v>0.19175894420145331</v>
      </c>
      <c r="I20" s="101">
        <f ca="1">IFERROR((SUM(I4:I18)/$AK$20),"")</f>
        <v>0.20249423648632917</v>
      </c>
      <c r="J20" s="1"/>
      <c r="K20" s="102">
        <f ca="1">IFERROR((SUM(K4:K18)/$AF$20),"")</f>
        <v>6.0487804878048781</v>
      </c>
      <c r="L20" s="102">
        <f ca="1">IFERROR((SUM(L4:L18)/$AG$20),"")</f>
        <v>5.4782608695652177</v>
      </c>
      <c r="M20" s="102">
        <f ca="1">IFERROR((SUM(M4:M18)/$AH$20),"")</f>
        <v>4.666666666666667</v>
      </c>
      <c r="N20" s="102">
        <f ca="1">IFERROR((SUM(N4:N18)/$AI$20),"")</f>
        <v>5.3636363636363633</v>
      </c>
      <c r="O20" s="102">
        <f ca="1">IFERROR((SUM(O4:O18)/$AJ$20),"")</f>
        <v>7</v>
      </c>
      <c r="P20" s="102">
        <f ca="1">IFERROR((SUM(P4:P18)/$AK$20),"")</f>
        <v>5.2325581395348841</v>
      </c>
      <c r="Q20" s="103"/>
      <c r="R20" s="102">
        <f ca="1">IFERROR((SUM(R4:R18)/$AF$20),"")</f>
        <v>40</v>
      </c>
      <c r="S20" s="102">
        <f ca="1">IFERROR((SUM(S4:S18)/$AG$20),"")</f>
        <v>44.217391304347828</v>
      </c>
      <c r="T20" s="102">
        <f ca="1">IFERROR((SUM(T4:T18)/$AH$20),"")</f>
        <v>34.666666666666664</v>
      </c>
      <c r="U20" s="102">
        <f ca="1">IFERROR((SUM(U4:U18)/$AI$20),"")</f>
        <v>38.072727272727271</v>
      </c>
      <c r="V20" s="102">
        <f ca="1">IFERROR((SUM(V4:V18)/$AJ$20),"")</f>
        <v>34.333333333333336</v>
      </c>
      <c r="W20" s="102">
        <f ca="1">IFERROR((SUM(W4:W18)/$AK$20),"")</f>
        <v>39.139534883720927</v>
      </c>
      <c r="X20" s="104"/>
      <c r="Y20" s="101">
        <f ca="1">IFERROR((SUM(Y4:Y18)/$AF$20),"")</f>
        <v>0.18016763336831679</v>
      </c>
      <c r="Z20" s="101">
        <f ca="1">IFERROR((SUM(Z4:Z18)/$AG$20),"")</f>
        <v>0.15980835288885559</v>
      </c>
      <c r="AA20" s="101">
        <f ca="1">IFERROR((SUM(AA4:AA18)/$AH$20),"")</f>
        <v>0.14470605010507887</v>
      </c>
      <c r="AB20" s="101">
        <f ca="1">IFERROR((SUM(AB4:AB18)/$AI$20),"")</f>
        <v>0.1267847803832301</v>
      </c>
      <c r="AC20" s="101">
        <f ca="1">IFERROR((SUM(AC4:AC18)/$AJ$20),"")</f>
        <v>0.15339174677073031</v>
      </c>
      <c r="AD20" s="101">
        <f ca="1">IFERROR((SUM(AD4:AD18)/$AK$20),"")</f>
        <v>0.14212904313452396</v>
      </c>
      <c r="AE20" s="1"/>
      <c r="AF20" s="105">
        <f ca="1">IF(SUM(AF4:AF18)=0,"",SUM(AF4:AF18))</f>
        <v>10.25</v>
      </c>
      <c r="AG20" s="105">
        <f t="shared" ref="AG20:AK20" ca="1" si="26">IF(SUM(AG4:AG18)=0,"",SUM(AG4:AG18))</f>
        <v>11.5</v>
      </c>
      <c r="AH20" s="105">
        <f t="shared" ca="1" si="26"/>
        <v>12</v>
      </c>
      <c r="AI20" s="105">
        <f t="shared" ca="1" si="26"/>
        <v>13.75</v>
      </c>
      <c r="AJ20" s="105">
        <f t="shared" ca="1" si="26"/>
        <v>9</v>
      </c>
      <c r="AK20" s="105">
        <f t="shared" ca="1" si="26"/>
        <v>10.75</v>
      </c>
      <c r="AS20" s="67"/>
      <c r="AT20" s="67"/>
    </row>
    <row r="21" spans="1:46" ht="14.4" customHeight="1" x14ac:dyDescent="0.3">
      <c r="M21" s="70"/>
      <c r="AM21" s="67"/>
      <c r="AN21" s="67"/>
      <c r="AO21" s="67"/>
      <c r="AP21" s="67"/>
      <c r="AQ21" s="67"/>
      <c r="AR21" s="67"/>
      <c r="AS21" s="67"/>
      <c r="AT21" s="67"/>
    </row>
    <row r="22" spans="1:46" ht="14.4" customHeight="1" x14ac:dyDescent="0.3">
      <c r="M22" s="70"/>
      <c r="AM22" s="67"/>
      <c r="AN22" s="67"/>
      <c r="AO22" s="67"/>
      <c r="AP22" s="67"/>
      <c r="AQ22" s="67"/>
      <c r="AR22" s="67"/>
      <c r="AS22" s="67"/>
      <c r="AT22" s="67"/>
    </row>
    <row r="23" spans="1:46" ht="14.4" customHeight="1" x14ac:dyDescent="0.3">
      <c r="D23" s="66"/>
      <c r="E23" s="68"/>
      <c r="F23" s="68"/>
      <c r="R23" s="82" t="s">
        <v>32</v>
      </c>
      <c r="S23" s="83"/>
      <c r="T23" s="83"/>
      <c r="U23" s="83"/>
      <c r="V23" s="83"/>
      <c r="W23" s="84"/>
      <c r="Y23" s="66"/>
      <c r="Z23" s="68"/>
      <c r="AA23" s="68"/>
      <c r="AM23" s="67"/>
      <c r="AN23" s="67"/>
      <c r="AO23" s="67"/>
      <c r="AP23" s="67"/>
      <c r="AQ23" s="67"/>
      <c r="AR23" s="67"/>
      <c r="AS23" s="67"/>
      <c r="AT23" s="67"/>
    </row>
    <row r="24" spans="1:46" x14ac:dyDescent="0.3">
      <c r="R24" s="85"/>
      <c r="S24" s="86"/>
      <c r="T24" s="86"/>
      <c r="U24" s="86"/>
      <c r="V24" s="86"/>
      <c r="W24" s="87"/>
    </row>
    <row r="25" spans="1:46" x14ac:dyDescent="0.3">
      <c r="R25" s="63" t="s">
        <v>11</v>
      </c>
      <c r="S25" s="63" t="s">
        <v>14</v>
      </c>
      <c r="T25" s="63" t="s">
        <v>15</v>
      </c>
      <c r="U25" s="63" t="s">
        <v>18</v>
      </c>
      <c r="V25" s="63" t="s">
        <v>16</v>
      </c>
      <c r="W25" s="63" t="s">
        <v>17</v>
      </c>
    </row>
    <row r="26" spans="1:46" x14ac:dyDescent="0.3">
      <c r="R26" s="63">
        <f ca="1">INT(RAND()*20)+15</f>
        <v>25</v>
      </c>
      <c r="S26" s="63">
        <f t="shared" ref="S26:W26" ca="1" si="27">INT(RAND()*20)+15</f>
        <v>22</v>
      </c>
      <c r="T26" s="63">
        <f t="shared" ca="1" si="27"/>
        <v>23</v>
      </c>
      <c r="U26" s="63">
        <f t="shared" ca="1" si="27"/>
        <v>19</v>
      </c>
      <c r="V26" s="63">
        <f t="shared" ca="1" si="27"/>
        <v>26</v>
      </c>
      <c r="W26" s="63">
        <f t="shared" ca="1" si="27"/>
        <v>21</v>
      </c>
    </row>
  </sheetData>
  <mergeCells count="23">
    <mergeCell ref="A8:C8"/>
    <mergeCell ref="A9:C9"/>
    <mergeCell ref="R2:W2"/>
    <mergeCell ref="Y2:AD2"/>
    <mergeCell ref="A5:C5"/>
    <mergeCell ref="A6:C6"/>
    <mergeCell ref="A7:C7"/>
    <mergeCell ref="A1:C3"/>
    <mergeCell ref="R23:W24"/>
    <mergeCell ref="A20:C20"/>
    <mergeCell ref="A17:C17"/>
    <mergeCell ref="A18:C18"/>
    <mergeCell ref="A11:C11"/>
    <mergeCell ref="A12:C12"/>
    <mergeCell ref="A13:C13"/>
    <mergeCell ref="A14:C14"/>
    <mergeCell ref="A15:C15"/>
    <mergeCell ref="A16:C16"/>
    <mergeCell ref="AF2:AK2"/>
    <mergeCell ref="A4:C4"/>
    <mergeCell ref="A10:C10"/>
    <mergeCell ref="D2:I2"/>
    <mergeCell ref="K2:P2"/>
  </mergeCells>
  <conditionalFormatting sqref="K4:P18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4:W18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4:AD18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4:AD19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F4:AK20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:P19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4:W19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4:AD19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0:P20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0:W20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20:AD20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:P20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4:W20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4:AD20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:I20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6:W2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BD689-DA2D-452A-B831-2E16341E9468}">
  <sheetPr codeName="Sheet3"/>
  <dimension ref="A1:T24"/>
  <sheetViews>
    <sheetView zoomScale="73" zoomScaleNormal="73" workbookViewId="0">
      <selection activeCell="P13" sqref="P13:R14"/>
    </sheetView>
  </sheetViews>
  <sheetFormatPr defaultColWidth="8.77734375" defaultRowHeight="14.4" x14ac:dyDescent="0.3"/>
  <cols>
    <col min="1" max="1" width="63.44140625" style="2" customWidth="1"/>
    <col min="2" max="2" width="25.5546875" style="2" bestFit="1" customWidth="1"/>
    <col min="3" max="3" width="6.109375" style="2" customWidth="1"/>
    <col min="4" max="4" width="13" style="2" customWidth="1"/>
    <col min="5" max="5" width="4.33203125" style="2" customWidth="1"/>
    <col min="6" max="6" width="11.77734375" style="2" customWidth="1"/>
    <col min="7" max="7" width="4.88671875" style="2" customWidth="1"/>
    <col min="8" max="8" width="8.21875" style="2" bestFit="1" customWidth="1"/>
    <col min="9" max="9" width="11" style="2" customWidth="1"/>
    <col min="10" max="10" width="3.77734375" style="2" customWidth="1"/>
    <col min="11" max="11" width="10" style="2" bestFit="1" customWidth="1"/>
    <col min="12" max="12" width="10.77734375" style="2" customWidth="1"/>
    <col min="13" max="13" width="5.21875" style="2" customWidth="1"/>
    <col min="14" max="14" width="18" style="2" customWidth="1"/>
    <col min="15" max="15" width="4.21875" style="2" customWidth="1"/>
    <col min="16" max="16" width="4.6640625" style="2" customWidth="1"/>
    <col min="17" max="17" width="5.88671875" style="2" customWidth="1"/>
    <col min="18" max="16384" width="8.77734375" style="2"/>
  </cols>
  <sheetData>
    <row r="1" spans="1:20" s="1" customFormat="1" ht="14.4" customHeight="1" x14ac:dyDescent="0.3">
      <c r="A1" s="97" t="str">
        <f>'Entered Daily Stats'!A1</f>
        <v>Team Name + Nickname</v>
      </c>
      <c r="B1" s="97"/>
      <c r="D1" s="95">
        <f ca="1">TODAY()-WEEKDAY(TODAY(),2)+(_xlfn.SHEET()-3+1)</f>
        <v>43990</v>
      </c>
      <c r="E1" s="95"/>
      <c r="F1" s="95"/>
      <c r="G1" s="95"/>
      <c r="H1" s="95"/>
      <c r="I1" s="95"/>
      <c r="J1" s="95"/>
      <c r="K1" s="95"/>
      <c r="L1" s="95"/>
    </row>
    <row r="2" spans="1:20" s="1" customFormat="1" ht="25.2" customHeight="1" x14ac:dyDescent="0.3">
      <c r="A2" s="97"/>
      <c r="B2" s="97"/>
      <c r="D2" s="96"/>
      <c r="E2" s="96"/>
      <c r="F2" s="96"/>
      <c r="G2" s="96"/>
      <c r="H2" s="96"/>
      <c r="I2" s="96"/>
      <c r="J2" s="96"/>
      <c r="K2" s="96"/>
      <c r="L2" s="96"/>
    </row>
    <row r="3" spans="1:20" s="1" customFormat="1" ht="43.8" customHeight="1" x14ac:dyDescent="0.3">
      <c r="A3" s="98"/>
      <c r="B3" s="98"/>
      <c r="D3" s="50" t="s">
        <v>8</v>
      </c>
      <c r="E3" s="44"/>
      <c r="F3" s="50" t="s">
        <v>9</v>
      </c>
      <c r="H3" s="75" t="s">
        <v>0</v>
      </c>
      <c r="I3" s="75"/>
      <c r="K3" s="75" t="s">
        <v>1</v>
      </c>
      <c r="L3" s="75"/>
    </row>
    <row r="4" spans="1:20" s="1" customFormat="1" ht="64.8" customHeight="1" x14ac:dyDescent="0.3">
      <c r="B4" s="47" t="s">
        <v>2</v>
      </c>
      <c r="C4" s="5"/>
      <c r="D4" s="49"/>
      <c r="E4" s="49"/>
      <c r="F4" s="49"/>
      <c r="H4" s="49"/>
      <c r="I4" s="4" t="s">
        <v>28</v>
      </c>
      <c r="J4" s="4"/>
      <c r="K4" s="49"/>
      <c r="L4" s="4" t="s">
        <v>29</v>
      </c>
      <c r="N4" s="9" t="s">
        <v>30</v>
      </c>
      <c r="P4" s="94" t="s">
        <v>3</v>
      </c>
      <c r="Q4" s="94"/>
      <c r="R4" s="94"/>
      <c r="S4" s="10"/>
      <c r="T4" s="10"/>
    </row>
    <row r="5" spans="1:20" s="1" customFormat="1" ht="21.6" customHeight="1" x14ac:dyDescent="0.3">
      <c r="B5" s="17" t="str">
        <f>'Entered Daily Stats'!A4</f>
        <v>EC  1</v>
      </c>
      <c r="C5" s="20"/>
      <c r="D5" s="22" cm="1">
        <f t="array" aca="1" ref="D5" ca="1">IFERROR(INDIRECT(ADDRESS(ROW()-1,_xlfn.SHEET()-3+4,4,1,"Entered Daily Stats"))/INDIRECT(ADDRESS(ROW()-1,_xlfn.SHEET()-3+32,4,1,"Entered Daily Stats")),"")</f>
        <v>0.27689675332855379</v>
      </c>
      <c r="E5" s="20"/>
      <c r="F5" s="17" cm="1">
        <f t="array" aca="1" ref="F5" ca="1">IFERROR(INDIRECT(ADDRESS(ROW()-1,_xlfn.SHEET()-3+11,4,1,"Entered Daily Stats"))/INDIRECT(ADDRESS(ROW()-1,_xlfn.SHEET()-3+32,4,1,"Entered Daily Stats")),"")</f>
        <v>8</v>
      </c>
      <c r="G5" s="20"/>
      <c r="H5" s="17" cm="1">
        <f t="array" aca="1" ref="H5" ca="1">IFERROR(INDIRECT(ADDRESS(ROW()-1,_xlfn.SHEET()-3+18,4,1,"Entered Daily Stats"))/INDIRECT(ADDRESS(ROW()-1,_xlfn.SHEET()-3+32,4,1,"Entered Daily Stats")),"")</f>
        <v>41</v>
      </c>
      <c r="I5" s="21">
        <f ca="1">IF(H5=K5,0,MIN(MAX((-10*K5*24)+80,30),65))</f>
        <v>30</v>
      </c>
      <c r="J5" s="20"/>
      <c r="K5" s="19" cm="1">
        <f t="array" aca="1" ref="K5" ca="1">IFERROR(INDIRECT(ADDRESS(ROW()-1,_xlfn.SHEET()-3+25,4,1,"Entered Daily Stats"))/INDIRECT(ADDRESS(ROW()-1,_xlfn.SHEET()-3+32,4,1,"Entered Daily Stats")),"")</f>
        <v>0.21889059758004714</v>
      </c>
      <c r="L5" s="22">
        <f ca="1">IF(K5=H5,0,MIN(MAX(8-(H5/10),1.5),5)/24)</f>
        <v>0.16250000000000001</v>
      </c>
      <c r="M5" s="20"/>
      <c r="N5" s="23">
        <f t="shared" ref="N5:N19" ca="1" si="0">IF(H5=K5,"",((K5*24/(L5*24))+(H5/I5))/2)</f>
        <v>1.356842864348863</v>
      </c>
      <c r="O5" s="20"/>
      <c r="P5" s="24"/>
      <c r="Q5" s="20" t="s">
        <v>4</v>
      </c>
      <c r="R5" s="23">
        <v>1.3</v>
      </c>
      <c r="S5" s="10"/>
      <c r="T5" s="10"/>
    </row>
    <row r="6" spans="1:20" s="1" customFormat="1" ht="21.6" customHeight="1" x14ac:dyDescent="0.3">
      <c r="B6" s="17" t="str">
        <f>'Entered Daily Stats'!A5</f>
        <v>EC  2</v>
      </c>
      <c r="C6" s="20"/>
      <c r="D6" s="22" cm="1">
        <f t="array" aca="1" ref="D6" ca="1">IFERROR(INDIRECT(ADDRESS(ROW()-1,_xlfn.SHEET()-3+4,4,1,"Entered Daily Stats"))/INDIRECT(ADDRESS(ROW()-1,_xlfn.SHEET()-3+32,4,1,"Entered Daily Stats")),"")</f>
        <v>0.10711381898878497</v>
      </c>
      <c r="E6" s="54"/>
      <c r="F6" s="17" cm="1">
        <f t="array" aca="1" ref="F6" ca="1">IFERROR(INDIRECT(ADDRESS(ROW()-1,_xlfn.SHEET()-3+11,4,1,"Entered Daily Stats"))/INDIRECT(ADDRESS(ROW()-1,_xlfn.SHEET()-3+32,4,1,"Entered Daily Stats")),"")</f>
        <v>5</v>
      </c>
      <c r="G6" s="20"/>
      <c r="H6" s="17" cm="1">
        <f t="array" aca="1" ref="H6" ca="1">IFERROR(INDIRECT(ADDRESS(ROW()-1,_xlfn.SHEET()-3+18,4,1,"Entered Daily Stats"))/INDIRECT(ADDRESS(ROW()-1,_xlfn.SHEET()-3+32,4,1,"Entered Daily Stats")),"")</f>
        <v>19</v>
      </c>
      <c r="I6" s="21">
        <f t="shared" ref="I6:I19" ca="1" si="1">IF(H6=K6,0,MIN(MAX((-10*K6*24)+80,30),65))</f>
        <v>48.761648455699486</v>
      </c>
      <c r="J6" s="20"/>
      <c r="K6" s="19" cm="1">
        <f t="array" aca="1" ref="K6" ca="1">IFERROR(INDIRECT(ADDRESS(ROW()-1,_xlfn.SHEET()-3+25,4,1,"Entered Daily Stats"))/INDIRECT(ADDRESS(ROW()-1,_xlfn.SHEET()-3+32,4,1,"Entered Daily Stats")),"")</f>
        <v>0.13015979810125214</v>
      </c>
      <c r="L6" s="22">
        <f t="shared" ref="L6:L19" ca="1" si="2">IF(K6=H6,0,MIN(MAX(8-(H6/10),1.5),5)/24)</f>
        <v>0.20833333333333334</v>
      </c>
      <c r="M6" s="20"/>
      <c r="N6" s="23">
        <f t="shared" ca="1" si="0"/>
        <v>0.50720875824895451</v>
      </c>
      <c r="O6" s="20"/>
      <c r="P6" s="26"/>
      <c r="Q6" s="20" t="s">
        <v>5</v>
      </c>
      <c r="R6" s="55">
        <v>1</v>
      </c>
      <c r="S6" s="10"/>
      <c r="T6" s="10"/>
    </row>
    <row r="7" spans="1:20" s="1" customFormat="1" ht="21.6" customHeight="1" x14ac:dyDescent="0.3">
      <c r="B7" s="17" t="str">
        <f>'Entered Daily Stats'!A6</f>
        <v>EC  3</v>
      </c>
      <c r="C7" s="20"/>
      <c r="D7" s="22" cm="1">
        <f t="array" aca="1" ref="D7" ca="1">IFERROR(INDIRECT(ADDRESS(ROW()-1,_xlfn.SHEET()-3+4,4,1,"Entered Daily Stats"))/INDIRECT(ADDRESS(ROW()-1,_xlfn.SHEET()-3+32,4,1,"Entered Daily Stats")),"")</f>
        <v>0.15754151751530926</v>
      </c>
      <c r="E7" s="54"/>
      <c r="F7" s="17" cm="1">
        <f t="array" aca="1" ref="F7" ca="1">IFERROR(INDIRECT(ADDRESS(ROW()-1,_xlfn.SHEET()-3+11,4,1,"Entered Daily Stats"))/INDIRECT(ADDRESS(ROW()-1,_xlfn.SHEET()-3+32,4,1,"Entered Daily Stats")),"")</f>
        <v>1</v>
      </c>
      <c r="G7" s="20"/>
      <c r="H7" s="17" cm="1">
        <f t="array" aca="1" ref="H7" ca="1">IFERROR(INDIRECT(ADDRESS(ROW()-1,_xlfn.SHEET()-3+18,4,1,"Entered Daily Stats"))/INDIRECT(ADDRESS(ROW()-1,_xlfn.SHEET()-3+32,4,1,"Entered Daily Stats")),"")</f>
        <v>60</v>
      </c>
      <c r="I7" s="21">
        <f t="shared" ca="1" si="1"/>
        <v>40.707319888796121</v>
      </c>
      <c r="J7" s="20"/>
      <c r="K7" s="19" cm="1">
        <f t="array" aca="1" ref="K7" ca="1">IFERROR(INDIRECT(ADDRESS(ROW()-1,_xlfn.SHEET()-3+25,4,1,"Entered Daily Stats"))/INDIRECT(ADDRESS(ROW()-1,_xlfn.SHEET()-3+32,4,1,"Entered Daily Stats")),"")</f>
        <v>0.16371950046334949</v>
      </c>
      <c r="L7" s="22">
        <f t="shared" ca="1" si="2"/>
        <v>8.3333333333333329E-2</v>
      </c>
      <c r="M7" s="20"/>
      <c r="N7" s="23">
        <f t="shared" ca="1" si="0"/>
        <v>1.7192851962635718</v>
      </c>
      <c r="O7" s="20"/>
      <c r="P7" s="28"/>
      <c r="Q7" s="20" t="s">
        <v>6</v>
      </c>
      <c r="R7" s="55">
        <v>1</v>
      </c>
      <c r="S7" s="10"/>
      <c r="T7" s="10"/>
    </row>
    <row r="8" spans="1:20" s="1" customFormat="1" ht="21.6" customHeight="1" x14ac:dyDescent="0.3">
      <c r="B8" s="17" t="str">
        <f>'Entered Daily Stats'!A7</f>
        <v>EC 4</v>
      </c>
      <c r="C8" s="20"/>
      <c r="D8" s="22" cm="1">
        <f t="array" aca="1" ref="D8" ca="1">IFERROR(INDIRECT(ADDRESS(ROW()-1,_xlfn.SHEET()-3+4,4,1,"Entered Daily Stats"))/INDIRECT(ADDRESS(ROW()-1,_xlfn.SHEET()-3+32,4,1,"Entered Daily Stats")),"")</f>
        <v>0.10088158777638792</v>
      </c>
      <c r="E8" s="54"/>
      <c r="F8" s="17" cm="1">
        <f t="array" aca="1" ref="F8" ca="1">IFERROR(INDIRECT(ADDRESS(ROW()-1,_xlfn.SHEET()-3+11,4,1,"Entered Daily Stats"))/INDIRECT(ADDRESS(ROW()-1,_xlfn.SHEET()-3+32,4,1,"Entered Daily Stats")),"")</f>
        <v>8</v>
      </c>
      <c r="G8" s="20"/>
      <c r="H8" s="17" cm="1">
        <f t="array" aca="1" ref="H8" ca="1">IFERROR(INDIRECT(ADDRESS(ROW()-1,_xlfn.SHEET()-3+18,4,1,"Entered Daily Stats"))/INDIRECT(ADDRESS(ROW()-1,_xlfn.SHEET()-3+32,4,1,"Entered Daily Stats")),"")</f>
        <v>61</v>
      </c>
      <c r="I8" s="21">
        <f t="shared" ca="1" si="1"/>
        <v>40.514642904300032</v>
      </c>
      <c r="J8" s="20"/>
      <c r="K8" s="19" cm="1">
        <f t="array" aca="1" ref="K8" ca="1">IFERROR(INDIRECT(ADDRESS(ROW()-1,_xlfn.SHEET()-3+25,4,1,"Entered Daily Stats"))/INDIRECT(ADDRESS(ROW()-1,_xlfn.SHEET()-3+32,4,1,"Entered Daily Stats")),"")</f>
        <v>0.16452232123208321</v>
      </c>
      <c r="L8" s="22">
        <f t="shared" ca="1" si="2"/>
        <v>7.9166666666666677E-2</v>
      </c>
      <c r="M8" s="20"/>
      <c r="N8" s="23">
        <f t="shared" ca="1" si="0"/>
        <v>1.7919025819858216</v>
      </c>
      <c r="O8" s="20"/>
      <c r="P8" s="29"/>
      <c r="Q8" s="20" t="s">
        <v>6</v>
      </c>
      <c r="R8" s="23">
        <v>0.7</v>
      </c>
      <c r="S8" s="10"/>
      <c r="T8" s="10"/>
    </row>
    <row r="9" spans="1:20" s="1" customFormat="1" ht="21.6" customHeight="1" x14ac:dyDescent="0.3">
      <c r="B9" s="17" t="str">
        <f>'Entered Daily Stats'!A8</f>
        <v>EC  5</v>
      </c>
      <c r="C9" s="20"/>
      <c r="D9" s="22" t="str" cm="1">
        <f t="array" aca="1" ref="D9" ca="1">IFERROR(INDIRECT(ADDRESS(ROW()-1,_xlfn.SHEET()-3+4,4,1,"Entered Daily Stats"))/INDIRECT(ADDRESS(ROW()-1,_xlfn.SHEET()-3+32,4,1,"Entered Daily Stats")),"")</f>
        <v/>
      </c>
      <c r="E9" s="54"/>
      <c r="F9" s="17" t="str" cm="1">
        <f t="array" aca="1" ref="F9" ca="1">IFERROR(INDIRECT(ADDRESS(ROW()-1,_xlfn.SHEET()-3+11,4,1,"Entered Daily Stats"))/INDIRECT(ADDRESS(ROW()-1,_xlfn.SHEET()-3+32,4,1,"Entered Daily Stats")),"")</f>
        <v/>
      </c>
      <c r="G9" s="20"/>
      <c r="H9" s="17" t="str" cm="1">
        <f t="array" aca="1" ref="H9" ca="1">IFERROR(INDIRECT(ADDRESS(ROW()-1,_xlfn.SHEET()-3+18,4,1,"Entered Daily Stats"))/INDIRECT(ADDRESS(ROW()-1,_xlfn.SHEET()-3+32,4,1,"Entered Daily Stats")),"")</f>
        <v/>
      </c>
      <c r="I9" s="21">
        <f t="shared" ca="1" si="1"/>
        <v>0</v>
      </c>
      <c r="J9" s="20"/>
      <c r="K9" s="19" t="str" cm="1">
        <f t="array" aca="1" ref="K9" ca="1">IFERROR(INDIRECT(ADDRESS(ROW()-1,_xlfn.SHEET()-3+25,4,1,"Entered Daily Stats"))/INDIRECT(ADDRESS(ROW()-1,_xlfn.SHEET()-3+32,4,1,"Entered Daily Stats")),"")</f>
        <v/>
      </c>
      <c r="L9" s="22">
        <f t="shared" ca="1" si="2"/>
        <v>0</v>
      </c>
      <c r="M9" s="20"/>
      <c r="N9" s="23" t="str">
        <f t="shared" ca="1" si="0"/>
        <v/>
      </c>
      <c r="O9" s="20"/>
      <c r="P9" s="30"/>
      <c r="Q9" s="20" t="s">
        <v>6</v>
      </c>
      <c r="R9" s="23">
        <v>0.5</v>
      </c>
      <c r="S9" s="10"/>
      <c r="T9" s="10"/>
    </row>
    <row r="10" spans="1:20" s="1" customFormat="1" ht="21.6" customHeight="1" x14ac:dyDescent="0.3">
      <c r="B10" s="17" t="str">
        <f>'Entered Daily Stats'!A9</f>
        <v>EC  6</v>
      </c>
      <c r="C10" s="20"/>
      <c r="D10" s="22" t="str" cm="1">
        <f t="array" aca="1" ref="D10" ca="1">IFERROR(INDIRECT(ADDRESS(ROW()-1,_xlfn.SHEET()-3+4,4,1,"Entered Daily Stats"))/INDIRECT(ADDRESS(ROW()-1,_xlfn.SHEET()-3+32,4,1,"Entered Daily Stats")),"")</f>
        <v/>
      </c>
      <c r="E10" s="54"/>
      <c r="F10" s="17" t="str" cm="1">
        <f t="array" aca="1" ref="F10" ca="1">IFERROR(INDIRECT(ADDRESS(ROW()-1,_xlfn.SHEET()-3+11,4,1,"Entered Daily Stats"))/INDIRECT(ADDRESS(ROW()-1,_xlfn.SHEET()-3+32,4,1,"Entered Daily Stats")),"")</f>
        <v/>
      </c>
      <c r="G10" s="20"/>
      <c r="H10" s="17" t="str" cm="1">
        <f t="array" aca="1" ref="H10" ca="1">IFERROR(INDIRECT(ADDRESS(ROW()-1,_xlfn.SHEET()-3+18,4,1,"Entered Daily Stats"))/INDIRECT(ADDRESS(ROW()-1,_xlfn.SHEET()-3+32,4,1,"Entered Daily Stats")),"")</f>
        <v/>
      </c>
      <c r="I10" s="21">
        <f t="shared" ca="1" si="1"/>
        <v>0</v>
      </c>
      <c r="J10" s="20"/>
      <c r="K10" s="19" t="str" cm="1">
        <f t="array" aca="1" ref="K10" ca="1">IFERROR(INDIRECT(ADDRESS(ROW()-1,_xlfn.SHEET()-3+25,4,1,"Entered Daily Stats"))/INDIRECT(ADDRESS(ROW()-1,_xlfn.SHEET()-3+32,4,1,"Entered Daily Stats")),"")</f>
        <v/>
      </c>
      <c r="L10" s="22">
        <f t="shared" ca="1" si="2"/>
        <v>0</v>
      </c>
      <c r="M10" s="20"/>
      <c r="N10" s="23" t="str">
        <f t="shared" ca="1" si="0"/>
        <v/>
      </c>
      <c r="O10" s="20"/>
      <c r="P10" s="31"/>
      <c r="Q10" s="20" t="s">
        <v>6</v>
      </c>
      <c r="R10" s="23">
        <v>0.3</v>
      </c>
      <c r="S10" s="10"/>
      <c r="T10" s="10"/>
    </row>
    <row r="11" spans="1:20" s="1" customFormat="1" ht="21.6" customHeight="1" x14ac:dyDescent="0.3">
      <c r="B11" s="17" t="str">
        <f>'Entered Daily Stats'!A10</f>
        <v>EC  7</v>
      </c>
      <c r="C11" s="20"/>
      <c r="D11" s="22" cm="1">
        <f t="array" aca="1" ref="D11" ca="1">IFERROR(INDIRECT(ADDRESS(ROW()-1,_xlfn.SHEET()-3+4,4,1,"Entered Daily Stats"))/INDIRECT(ADDRESS(ROW()-1,_xlfn.SHEET()-3+32,4,1,"Entered Daily Stats")),"")</f>
        <v>0.13201944517196354</v>
      </c>
      <c r="E11" s="54"/>
      <c r="F11" s="17" cm="1">
        <f t="array" aca="1" ref="F11" ca="1">IFERROR(INDIRECT(ADDRESS(ROW()-1,_xlfn.SHEET()-3+11,4,1,"Entered Daily Stats"))/INDIRECT(ADDRESS(ROW()-1,_xlfn.SHEET()-3+32,4,1,"Entered Daily Stats")),"")</f>
        <v>3</v>
      </c>
      <c r="G11" s="20"/>
      <c r="H11" s="17" cm="1">
        <f t="array" aca="1" ref="H11" ca="1">IFERROR(INDIRECT(ADDRESS(ROW()-1,_xlfn.SHEET()-3+18,4,1,"Entered Daily Stats"))/INDIRECT(ADDRESS(ROW()-1,_xlfn.SHEET()-3+32,4,1,"Entered Daily Stats")),"")</f>
        <v>32</v>
      </c>
      <c r="I11" s="21">
        <f t="shared" ca="1" si="1"/>
        <v>51.442215527195053</v>
      </c>
      <c r="J11" s="20"/>
      <c r="K11" s="19" cm="1">
        <f t="array" aca="1" ref="K11" ca="1">IFERROR(INDIRECT(ADDRESS(ROW()-1,_xlfn.SHEET()-3+25,4,1,"Entered Daily Stats"))/INDIRECT(ADDRESS(ROW()-1,_xlfn.SHEET()-3+32,4,1,"Entered Daily Stats")),"")</f>
        <v>0.11899076863668727</v>
      </c>
      <c r="L11" s="22">
        <f t="shared" ca="1" si="2"/>
        <v>0.19999999999999998</v>
      </c>
      <c r="M11" s="20"/>
      <c r="N11" s="23">
        <f t="shared" ca="1" si="0"/>
        <v>0.60850551622022053</v>
      </c>
      <c r="O11" s="20"/>
      <c r="S11" s="10"/>
      <c r="T11" s="10"/>
    </row>
    <row r="12" spans="1:20" s="1" customFormat="1" ht="21.6" customHeight="1" x14ac:dyDescent="0.3">
      <c r="B12" s="17" t="str">
        <f>'Entered Daily Stats'!A11</f>
        <v>EC  8</v>
      </c>
      <c r="C12" s="20"/>
      <c r="D12" s="22" cm="1">
        <f t="array" aca="1" ref="D12" ca="1">IFERROR(INDIRECT(ADDRESS(ROW()-1,_xlfn.SHEET()-3+4,4,1,"Entered Daily Stats"))/INDIRECT(ADDRESS(ROW()-1,_xlfn.SHEET()-3+32,4,1,"Entered Daily Stats")),"")</f>
        <v>0.17143754348357393</v>
      </c>
      <c r="E12" s="54"/>
      <c r="F12" s="17" cm="1">
        <f t="array" aca="1" ref="F12" ca="1">IFERROR(INDIRECT(ADDRESS(ROW()-1,_xlfn.SHEET()-3+11,4,1,"Entered Daily Stats"))/INDIRECT(ADDRESS(ROW()-1,_xlfn.SHEET()-3+32,4,1,"Entered Daily Stats")),"")</f>
        <v>10</v>
      </c>
      <c r="G12" s="20"/>
      <c r="H12" s="17" cm="1">
        <f t="array" aca="1" ref="H12" ca="1">IFERROR(INDIRECT(ADDRESS(ROW()-1,_xlfn.SHEET()-3+18,4,1,"Entered Daily Stats"))/INDIRECT(ADDRESS(ROW()-1,_xlfn.SHEET()-3+32,4,1,"Entered Daily Stats")),"")</f>
        <v>43</v>
      </c>
      <c r="I12" s="21">
        <f t="shared" ca="1" si="1"/>
        <v>30</v>
      </c>
      <c r="J12" s="20"/>
      <c r="K12" s="19" cm="1">
        <f t="array" aca="1" ref="K12" ca="1">IFERROR(INDIRECT(ADDRESS(ROW()-1,_xlfn.SHEET()-3+25,4,1,"Entered Daily Stats"))/INDIRECT(ADDRESS(ROW()-1,_xlfn.SHEET()-3+32,4,1,"Entered Daily Stats")),"")</f>
        <v>0.25208624172145527</v>
      </c>
      <c r="L12" s="22">
        <f t="shared" ca="1" si="2"/>
        <v>0.15416666666666667</v>
      </c>
      <c r="M12" s="20"/>
      <c r="N12" s="23">
        <f t="shared" ca="1" si="0"/>
        <v>1.5342436668443593</v>
      </c>
      <c r="O12" s="20"/>
      <c r="P12" s="75" t="s">
        <v>10</v>
      </c>
      <c r="Q12" s="75"/>
      <c r="R12" s="75"/>
      <c r="S12" s="10"/>
      <c r="T12" s="10"/>
    </row>
    <row r="13" spans="1:20" s="1" customFormat="1" ht="21.6" customHeight="1" x14ac:dyDescent="0.3">
      <c r="B13" s="17" t="str">
        <f>'Entered Daily Stats'!A12</f>
        <v>EC  9</v>
      </c>
      <c r="C13" s="20"/>
      <c r="D13" s="22" cm="1">
        <f t="array" aca="1" ref="D13" ca="1">IFERROR(INDIRECT(ADDRESS(ROW()-1,_xlfn.SHEET()-3+4,4,1,"Entered Daily Stats"))/INDIRECT(ADDRESS(ROW()-1,_xlfn.SHEET()-3+32,4,1,"Entered Daily Stats")),"")</f>
        <v>0.1950342898632062</v>
      </c>
      <c r="E13" s="54"/>
      <c r="F13" s="17" cm="1">
        <f t="array" aca="1" ref="F13" ca="1">IFERROR(INDIRECT(ADDRESS(ROW()-1,_xlfn.SHEET()-3+11,4,1,"Entered Daily Stats"))/INDIRECT(ADDRESS(ROW()-1,_xlfn.SHEET()-3+32,4,1,"Entered Daily Stats")),"")</f>
        <v>10</v>
      </c>
      <c r="G13" s="20"/>
      <c r="H13" s="17" cm="1">
        <f t="array" aca="1" ref="H13" ca="1">IFERROR(INDIRECT(ADDRESS(ROW()-1,_xlfn.SHEET()-3+18,4,1,"Entered Daily Stats"))/INDIRECT(ADDRESS(ROW()-1,_xlfn.SHEET()-3+32,4,1,"Entered Daily Stats")),"")</f>
        <v>27</v>
      </c>
      <c r="I13" s="21">
        <f t="shared" ca="1" si="1"/>
        <v>41.827109848705646</v>
      </c>
      <c r="J13" s="20"/>
      <c r="K13" s="19" cm="1">
        <f t="array" aca="1" ref="K13" ca="1">IFERROR(INDIRECT(ADDRESS(ROW()-1,_xlfn.SHEET()-3+25,4,1,"Entered Daily Stats"))/INDIRECT(ADDRESS(ROW()-1,_xlfn.SHEET()-3+32,4,1,"Entered Daily Stats")),"")</f>
        <v>0.15905370896372645</v>
      </c>
      <c r="L13" s="22">
        <f t="shared" ca="1" si="2"/>
        <v>0.20833333333333334</v>
      </c>
      <c r="M13" s="20"/>
      <c r="N13" s="23">
        <f t="shared" ca="1" si="0"/>
        <v>0.70448608097935506</v>
      </c>
      <c r="O13" s="20"/>
      <c r="P13" s="76">
        <f ca="1">'Entered Daily Stats'!R26</f>
        <v>25</v>
      </c>
      <c r="Q13" s="77"/>
      <c r="R13" s="78"/>
      <c r="S13" s="10"/>
      <c r="T13" s="10"/>
    </row>
    <row r="14" spans="1:20" s="1" customFormat="1" ht="21.6" customHeight="1" x14ac:dyDescent="0.3">
      <c r="B14" s="17" t="str">
        <f>'Entered Daily Stats'!A13</f>
        <v>EC  10</v>
      </c>
      <c r="C14" s="20"/>
      <c r="D14" s="22" cm="1">
        <f t="array" aca="1" ref="D14" ca="1">IFERROR(INDIRECT(ADDRESS(ROW()-1,_xlfn.SHEET()-3+4,4,1,"Entered Daily Stats"))/INDIRECT(ADDRESS(ROW()-1,_xlfn.SHEET()-3+32,4,1,"Entered Daily Stats")),"")</f>
        <v>0.19908088927660619</v>
      </c>
      <c r="E14" s="54"/>
      <c r="F14" s="17" cm="1">
        <f t="array" aca="1" ref="F14" ca="1">IFERROR(INDIRECT(ADDRESS(ROW()-1,_xlfn.SHEET()-3+11,4,1,"Entered Daily Stats"))/INDIRECT(ADDRESS(ROW()-1,_xlfn.SHEET()-3+32,4,1,"Entered Daily Stats")),"")</f>
        <v>4</v>
      </c>
      <c r="G14" s="20"/>
      <c r="H14" s="17" cm="1">
        <f t="array" aca="1" ref="H14" ca="1">IFERROR(INDIRECT(ADDRESS(ROW()-1,_xlfn.SHEET()-3+18,4,1,"Entered Daily Stats"))/INDIRECT(ADDRESS(ROW()-1,_xlfn.SHEET()-3+32,4,1,"Entered Daily Stats")),"")</f>
        <v>39</v>
      </c>
      <c r="I14" s="21">
        <f t="shared" ca="1" si="1"/>
        <v>30</v>
      </c>
      <c r="J14" s="20"/>
      <c r="K14" s="19" cm="1">
        <f t="array" aca="1" ref="K14" ca="1">IFERROR(INDIRECT(ADDRESS(ROW()-1,_xlfn.SHEET()-3+25,4,1,"Entered Daily Stats"))/INDIRECT(ADDRESS(ROW()-1,_xlfn.SHEET()-3+32,4,1,"Entered Daily Stats")),"")</f>
        <v>0.24277414003296283</v>
      </c>
      <c r="L14" s="22">
        <f t="shared" ca="1" si="2"/>
        <v>0.17083333333333331</v>
      </c>
      <c r="M14" s="20"/>
      <c r="N14" s="23">
        <f t="shared" ca="1" si="0"/>
        <v>1.3605584586330619</v>
      </c>
      <c r="O14" s="20"/>
      <c r="P14" s="79"/>
      <c r="Q14" s="80"/>
      <c r="R14" s="81"/>
      <c r="S14" s="10"/>
      <c r="T14" s="10"/>
    </row>
    <row r="15" spans="1:20" s="1" customFormat="1" ht="21.6" customHeight="1" x14ac:dyDescent="0.3">
      <c r="B15" s="17" t="str">
        <f>'Entered Daily Stats'!A14</f>
        <v>EC  11</v>
      </c>
      <c r="C15" s="20"/>
      <c r="D15" s="22" cm="1">
        <f t="array" aca="1" ref="D15" ca="1">IFERROR(INDIRECT(ADDRESS(ROW()-1,_xlfn.SHEET()-3+4,4,1,"Entered Daily Stats"))/INDIRECT(ADDRESS(ROW()-1,_xlfn.SHEET()-3+32,4,1,"Entered Daily Stats")),"")</f>
        <v>0.13863939734633304</v>
      </c>
      <c r="E15" s="54"/>
      <c r="F15" s="17" cm="1">
        <f t="array" aca="1" ref="F15" ca="1">IFERROR(INDIRECT(ADDRESS(ROW()-1,_xlfn.SHEET()-3+11,4,1,"Entered Daily Stats"))/INDIRECT(ADDRESS(ROW()-1,_xlfn.SHEET()-3+32,4,1,"Entered Daily Stats")),"")</f>
        <v>4</v>
      </c>
      <c r="G15" s="20"/>
      <c r="H15" s="17" cm="1">
        <f t="array" aca="1" ref="H15" ca="1">IFERROR(INDIRECT(ADDRESS(ROW()-1,_xlfn.SHEET()-3+18,4,1,"Entered Daily Stats"))/INDIRECT(ADDRESS(ROW()-1,_xlfn.SHEET()-3+32,4,1,"Entered Daily Stats")),"")</f>
        <v>51</v>
      </c>
      <c r="I15" s="21">
        <f t="shared" ca="1" si="1"/>
        <v>38.487725073157549</v>
      </c>
      <c r="J15" s="20"/>
      <c r="K15" s="19" cm="1">
        <f t="array" aca="1" ref="K15" ca="1">IFERROR(INDIRECT(ADDRESS(ROW()-1,_xlfn.SHEET()-3+25,4,1,"Entered Daily Stats"))/INDIRECT(ADDRESS(ROW()-1,_xlfn.SHEET()-3+32,4,1,"Entered Daily Stats")),"")</f>
        <v>0.17296781219517687</v>
      </c>
      <c r="L15" s="22">
        <f t="shared" ca="1" si="2"/>
        <v>0.12083333333333335</v>
      </c>
      <c r="M15" s="20"/>
      <c r="N15" s="23">
        <f t="shared" ca="1" si="0"/>
        <v>1.3782777803686317</v>
      </c>
      <c r="O15" s="20"/>
      <c r="P15" s="10"/>
      <c r="Q15" s="10"/>
      <c r="R15" s="10"/>
      <c r="S15" s="10"/>
      <c r="T15" s="10"/>
    </row>
    <row r="16" spans="1:20" s="1" customFormat="1" ht="21.6" customHeight="1" x14ac:dyDescent="0.3">
      <c r="B16" s="17" t="str">
        <f>'Entered Daily Stats'!A15</f>
        <v>EC  12</v>
      </c>
      <c r="C16" s="20"/>
      <c r="D16" s="22" cm="1">
        <f t="array" aca="1" ref="D16" ca="1">IFERROR(INDIRECT(ADDRESS(ROW()-1,_xlfn.SHEET()-3+4,4,1,"Entered Daily Stats"))/INDIRECT(ADDRESS(ROW()-1,_xlfn.SHEET()-3+32,4,1,"Entered Daily Stats")),"")</f>
        <v>0.13248326921625148</v>
      </c>
      <c r="E16" s="54"/>
      <c r="F16" s="17" cm="1">
        <f t="array" aca="1" ref="F16" ca="1">IFERROR(INDIRECT(ADDRESS(ROW()-1,_xlfn.SHEET()-3+11,4,1,"Entered Daily Stats"))/INDIRECT(ADDRESS(ROW()-1,_xlfn.SHEET()-3+32,4,1,"Entered Daily Stats")),"")</f>
        <v>8</v>
      </c>
      <c r="G16" s="20"/>
      <c r="H16" s="17" cm="1">
        <f t="array" aca="1" ref="H16" ca="1">IFERROR(INDIRECT(ADDRESS(ROW()-1,_xlfn.SHEET()-3+18,4,1,"Entered Daily Stats"))/INDIRECT(ADDRESS(ROW()-1,_xlfn.SHEET()-3+32,4,1,"Entered Daily Stats")),"")</f>
        <v>66</v>
      </c>
      <c r="I16" s="21">
        <f t="shared" ca="1" si="1"/>
        <v>30</v>
      </c>
      <c r="J16" s="20"/>
      <c r="K16" s="19" cm="1">
        <f t="array" aca="1" ref="K16" ca="1">IFERROR(INDIRECT(ADDRESS(ROW()-1,_xlfn.SHEET()-3+25,4,1,"Entered Daily Stats"))/INDIRECT(ADDRESS(ROW()-1,_xlfn.SHEET()-3+32,4,1,"Entered Daily Stats")),"")</f>
        <v>0.21130481442148885</v>
      </c>
      <c r="L16" s="22">
        <f t="shared" ca="1" si="2"/>
        <v>6.25E-2</v>
      </c>
      <c r="M16" s="20"/>
      <c r="N16" s="23">
        <f t="shared" ca="1" si="0"/>
        <v>2.7904385153719109</v>
      </c>
      <c r="O16" s="20"/>
      <c r="R16" s="11"/>
      <c r="S16" s="11"/>
    </row>
    <row r="17" spans="2:19" s="1" customFormat="1" ht="21.6" customHeight="1" x14ac:dyDescent="0.3">
      <c r="B17" s="17" t="str">
        <f>'Entered Daily Stats'!A16</f>
        <v>EC  13</v>
      </c>
      <c r="C17" s="20"/>
      <c r="D17" s="22" t="str" cm="1">
        <f t="array" aca="1" ref="D17" ca="1">IFERROR(INDIRECT(ADDRESS(ROW()-1,_xlfn.SHEET()-3+4,4,1,"Entered Daily Stats"))/INDIRECT(ADDRESS(ROW()-1,_xlfn.SHEET()-3+32,4,1,"Entered Daily Stats")),"")</f>
        <v/>
      </c>
      <c r="E17" s="54"/>
      <c r="F17" s="17" t="str" cm="1">
        <f t="array" aca="1" ref="F17" ca="1">IFERROR(INDIRECT(ADDRESS(ROW()-1,_xlfn.SHEET()-3+11,4,1,"Entered Daily Stats"))/INDIRECT(ADDRESS(ROW()-1,_xlfn.SHEET()-3+32,4,1,"Entered Daily Stats")),"")</f>
        <v/>
      </c>
      <c r="G17" s="20"/>
      <c r="H17" s="17" t="str" cm="1">
        <f t="array" aca="1" ref="H17" ca="1">IFERROR(INDIRECT(ADDRESS(ROW()-1,_xlfn.SHEET()-3+18,4,1,"Entered Daily Stats"))/INDIRECT(ADDRESS(ROW()-1,_xlfn.SHEET()-3+32,4,1,"Entered Daily Stats")),"")</f>
        <v/>
      </c>
      <c r="I17" s="21">
        <f t="shared" ca="1" si="1"/>
        <v>0</v>
      </c>
      <c r="J17" s="20"/>
      <c r="K17" s="19" t="str" cm="1">
        <f t="array" aca="1" ref="K17" ca="1">IFERROR(INDIRECT(ADDRESS(ROW()-1,_xlfn.SHEET()-3+25,4,1,"Entered Daily Stats"))/INDIRECT(ADDRESS(ROW()-1,_xlfn.SHEET()-3+32,4,1,"Entered Daily Stats")),"")</f>
        <v/>
      </c>
      <c r="L17" s="22">
        <f t="shared" ca="1" si="2"/>
        <v>0</v>
      </c>
      <c r="M17" s="20"/>
      <c r="N17" s="23" t="str">
        <f t="shared" ca="1" si="0"/>
        <v/>
      </c>
      <c r="O17" s="33"/>
      <c r="P17" s="4"/>
      <c r="R17" s="49"/>
      <c r="S17" s="4"/>
    </row>
    <row r="18" spans="2:19" s="1" customFormat="1" ht="21.6" customHeight="1" x14ac:dyDescent="0.3">
      <c r="B18" s="17" t="str">
        <f>'Entered Daily Stats'!A17</f>
        <v>EC  14</v>
      </c>
      <c r="C18" s="56"/>
      <c r="D18" s="22" t="str" cm="1">
        <f t="array" aca="1" ref="D18" ca="1">IFERROR(INDIRECT(ADDRESS(ROW()-1,_xlfn.SHEET()-3+4,4,1,"Entered Daily Stats"))/INDIRECT(ADDRESS(ROW()-1,_xlfn.SHEET()-3+32,4,1,"Entered Daily Stats")),"")</f>
        <v/>
      </c>
      <c r="E18" s="20"/>
      <c r="F18" s="17" t="str" cm="1">
        <f t="array" aca="1" ref="F18" ca="1">IFERROR(INDIRECT(ADDRESS(ROW()-1,_xlfn.SHEET()-3+11,4,1,"Entered Daily Stats"))/INDIRECT(ADDRESS(ROW()-1,_xlfn.SHEET()-3+32,4,1,"Entered Daily Stats")),"")</f>
        <v/>
      </c>
      <c r="G18" s="20"/>
      <c r="H18" s="17" t="str" cm="1">
        <f t="array" aca="1" ref="H18" ca="1">IFERROR(INDIRECT(ADDRESS(ROW()-1,_xlfn.SHEET()-3+18,4,1,"Entered Daily Stats"))/INDIRECT(ADDRESS(ROW()-1,_xlfn.SHEET()-3+32,4,1,"Entered Daily Stats")),"")</f>
        <v/>
      </c>
      <c r="I18" s="21">
        <f t="shared" ca="1" si="1"/>
        <v>0</v>
      </c>
      <c r="J18" s="20"/>
      <c r="K18" s="19" t="str" cm="1">
        <f t="array" aca="1" ref="K18" ca="1">IFERROR(INDIRECT(ADDRESS(ROW()-1,_xlfn.SHEET()-3+25,4,1,"Entered Daily Stats"))/INDIRECT(ADDRESS(ROW()-1,_xlfn.SHEET()-3+32,4,1,"Entered Daily Stats")),"")</f>
        <v/>
      </c>
      <c r="L18" s="22">
        <f t="shared" ca="1" si="2"/>
        <v>0</v>
      </c>
      <c r="M18" s="20"/>
      <c r="N18" s="23" t="str">
        <f t="shared" ca="1" si="0"/>
        <v/>
      </c>
      <c r="O18" s="20"/>
      <c r="P18" s="20"/>
      <c r="Q18" s="33"/>
      <c r="R18" s="49"/>
      <c r="S18"/>
    </row>
    <row r="19" spans="2:19" s="1" customFormat="1" ht="21.6" customHeight="1" x14ac:dyDescent="0.3">
      <c r="B19" s="17" t="str">
        <f>'Entered Daily Stats'!A18</f>
        <v>EC  15</v>
      </c>
      <c r="C19" s="20"/>
      <c r="D19" s="22" cm="1">
        <f t="array" aca="1" ref="D19" ca="1">IFERROR(INDIRECT(ADDRESS(ROW()-1,_xlfn.SHEET()-3+4,4,1,"Entered Daily Stats"))/INDIRECT(ADDRESS(ROW()-1,_xlfn.SHEET()-3+32,4,1,"Entered Daily Stats")),"")</f>
        <v>0.27942313137173691</v>
      </c>
      <c r="E19" s="54"/>
      <c r="F19" s="17" cm="1">
        <f t="array" aca="1" ref="F19" ca="1">IFERROR(INDIRECT(ADDRESS(ROW()-1,_xlfn.SHEET()-3+11,4,1,"Entered Daily Stats"))/INDIRECT(ADDRESS(ROW()-1,_xlfn.SHEET()-3+32,4,1,"Entered Daily Stats")),"")</f>
        <v>8</v>
      </c>
      <c r="G19" s="20"/>
      <c r="H19" s="17" cm="1">
        <f t="array" aca="1" ref="H19" ca="1">IFERROR(INDIRECT(ADDRESS(ROW()-1,_xlfn.SHEET()-3+18,4,1,"Entered Daily Stats"))/INDIRECT(ADDRESS(ROW()-1,_xlfn.SHEET()-3+32,4,1,"Entered Daily Stats")),"")</f>
        <v>1</v>
      </c>
      <c r="I19" s="21">
        <f t="shared" ca="1" si="1"/>
        <v>45.29561677657928</v>
      </c>
      <c r="J19" s="20"/>
      <c r="K19" s="19" cm="1">
        <f t="array" aca="1" ref="K19" ca="1">IFERROR(INDIRECT(ADDRESS(ROW()-1,_xlfn.SHEET()-3+25,4,1,"Entered Daily Stats"))/INDIRECT(ADDRESS(ROW()-1,_xlfn.SHEET()-3+32,4,1,"Entered Daily Stats")),"")</f>
        <v>0.14460159676425299</v>
      </c>
      <c r="L19" s="22">
        <f t="shared" ca="1" si="2"/>
        <v>0.20833333333333334</v>
      </c>
      <c r="M19" s="20"/>
      <c r="N19" s="23">
        <f t="shared" ca="1" si="0"/>
        <v>0.35808242792142903</v>
      </c>
      <c r="O19" s="20"/>
    </row>
    <row r="20" spans="2:19" s="1" customFormat="1" ht="21.6" customHeight="1" x14ac:dyDescent="0.3"/>
    <row r="21" spans="2:19" s="1" customFormat="1" ht="21.6" customHeight="1" x14ac:dyDescent="0.3">
      <c r="B21" s="44" t="s">
        <v>7</v>
      </c>
      <c r="C21" s="36"/>
      <c r="D21" s="37">
        <f ca="1">IFERROR(AVERAGEIF(D5:D19,"&gt;0"),"")</f>
        <v>0.17186833121260978</v>
      </c>
      <c r="E21" s="57"/>
      <c r="F21" s="39">
        <f ca="1">IFERROR(AVERAGEIF(F5:F19,"&gt;0"),"")</f>
        <v>6.2727272727272725</v>
      </c>
      <c r="G21" s="40"/>
      <c r="H21" s="41">
        <f ca="1">IFERROR(AVERAGEIF(H5:H19,"&gt;0"),"")</f>
        <v>40</v>
      </c>
      <c r="I21" s="41">
        <f ca="1">IFERROR(AVERAGEIF(I5:I19,"&gt;0"),"")</f>
        <v>38.821479861312099</v>
      </c>
      <c r="J21" s="40"/>
      <c r="K21" s="37">
        <f ca="1">IFERROR(AVERAGEIF(K5:K19,"&gt;0"),"")</f>
        <v>0.17991557273749842</v>
      </c>
      <c r="L21" s="37">
        <f ca="1">IFERROR(AVERAGEIF(L5:L19,"&gt;0"),"")</f>
        <v>0.15075757575757576</v>
      </c>
      <c r="M21" s="40"/>
      <c r="N21" s="60">
        <f ca="1">IFERROR(AVERAGEIF(N5:N19,"&gt;0"),"")</f>
        <v>1.2827119861078347</v>
      </c>
      <c r="O21" s="58"/>
    </row>
    <row r="23" spans="2:19" ht="21" x14ac:dyDescent="0.3">
      <c r="B23" s="11"/>
      <c r="I23" s="59"/>
    </row>
    <row r="24" spans="2:19" ht="21" x14ac:dyDescent="0.3">
      <c r="E24" s="94"/>
      <c r="F24" s="94"/>
      <c r="G24" s="1"/>
      <c r="H24" s="94"/>
      <c r="I24" s="94"/>
      <c r="J24" s="1"/>
      <c r="K24" s="9"/>
    </row>
  </sheetData>
  <mergeCells count="9">
    <mergeCell ref="E24:F24"/>
    <mergeCell ref="H24:I24"/>
    <mergeCell ref="D1:L2"/>
    <mergeCell ref="A1:B3"/>
    <mergeCell ref="P4:R4"/>
    <mergeCell ref="H3:I3"/>
    <mergeCell ref="K3:L3"/>
    <mergeCell ref="P13:R14"/>
    <mergeCell ref="P12:R12"/>
  </mergeCells>
  <conditionalFormatting sqref="O17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5:L19">
    <cfRule type="expression" dxfId="83" priority="29">
      <formula>(L5=5)</formula>
    </cfRule>
    <cfRule type="expression" dxfId="82" priority="30">
      <formula>(L5=1.5)</formula>
    </cfRule>
  </conditionalFormatting>
  <conditionalFormatting sqref="I5:J19">
    <cfRule type="expression" dxfId="81" priority="27">
      <formula>(I5=65)</formula>
    </cfRule>
    <cfRule type="expression" dxfId="80" priority="28">
      <formula>(I5=30)</formula>
    </cfRule>
  </conditionalFormatting>
  <conditionalFormatting sqref="Q18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5:N20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5:E21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5:F20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:B19">
    <cfRule type="expression" dxfId="79" priority="1" stopIfTrue="1">
      <formula>INDIRECT(ADDRESS(ROW()-1,_xlfn.SHEET()-3+32,4,1,"Entered Daily Stats"))=1</formula>
    </cfRule>
    <cfRule type="expression" dxfId="78" priority="18">
      <formula>INDIRECT(ADDRESS(ROW()-1,_xlfn.SHEET()-3+32,4,1,"Entered Daily Stats"))&gt;0</formula>
    </cfRule>
  </conditionalFormatting>
  <conditionalFormatting sqref="F21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5:D21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5:F2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5:H21 K5:K21">
    <cfRule type="cellIs" dxfId="77" priority="6" stopIfTrue="1" operator="equal">
      <formula>""</formula>
    </cfRule>
    <cfRule type="expression" dxfId="76" priority="20">
      <formula>(H5)&gt;(I5*$R$5)</formula>
    </cfRule>
    <cfRule type="expression" dxfId="75" priority="33">
      <formula>(H5)&gt;=I5</formula>
    </cfRule>
    <cfRule type="expression" dxfId="74" priority="34">
      <formula>(H5)&lt;(I5*$R$10)</formula>
    </cfRule>
    <cfRule type="expression" dxfId="73" priority="35">
      <formula>(H5)&lt;(I5*$R$9)</formula>
    </cfRule>
    <cfRule type="expression" dxfId="72" priority="36">
      <formula>(H5)&lt;(I5*$R$8)</formula>
    </cfRule>
    <cfRule type="expression" dxfId="71" priority="37">
      <formula>(H5)&lt;I5</formula>
    </cfRule>
  </conditionalFormatting>
  <conditionalFormatting sqref="I5:I21 L5:L21">
    <cfRule type="cellIs" dxfId="70" priority="5" stopIfTrue="1" operator="equal">
      <formula>0</formula>
    </cfRule>
  </conditionalFormatting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FF875-A8E9-4A4C-AD22-E234B8E27A58}">
  <dimension ref="A1:T24"/>
  <sheetViews>
    <sheetView zoomScale="73" zoomScaleNormal="73" workbookViewId="0">
      <selection activeCell="P13" sqref="P13:R14"/>
    </sheetView>
  </sheetViews>
  <sheetFormatPr defaultColWidth="8.77734375" defaultRowHeight="14.4" x14ac:dyDescent="0.3"/>
  <cols>
    <col min="1" max="1" width="63.44140625" style="2" customWidth="1"/>
    <col min="2" max="2" width="25.5546875" style="2" bestFit="1" customWidth="1"/>
    <col min="3" max="3" width="6.109375" style="2" customWidth="1"/>
    <col min="4" max="4" width="13" style="2" customWidth="1"/>
    <col min="5" max="5" width="4.33203125" style="2" customWidth="1"/>
    <col min="6" max="6" width="11.77734375" style="2" customWidth="1"/>
    <col min="7" max="7" width="4.88671875" style="2" customWidth="1"/>
    <col min="8" max="8" width="8.21875" style="2" bestFit="1" customWidth="1"/>
    <col min="9" max="9" width="11" style="2" customWidth="1"/>
    <col min="10" max="10" width="3.77734375" style="2" customWidth="1"/>
    <col min="11" max="11" width="10" style="2" bestFit="1" customWidth="1"/>
    <col min="12" max="12" width="10.77734375" style="2" customWidth="1"/>
    <col min="13" max="13" width="5.21875" style="2" customWidth="1"/>
    <col min="14" max="14" width="18" style="2" customWidth="1"/>
    <col min="15" max="15" width="4.21875" style="2" customWidth="1"/>
    <col min="16" max="16" width="4.6640625" style="2" customWidth="1"/>
    <col min="17" max="17" width="5.88671875" style="2" customWidth="1"/>
    <col min="18" max="16384" width="8.77734375" style="2"/>
  </cols>
  <sheetData>
    <row r="1" spans="1:20" s="1" customFormat="1" ht="14.4" customHeight="1" x14ac:dyDescent="0.3">
      <c r="A1" s="97" t="str">
        <f>'Weekly Average'!A1</f>
        <v>Team Name + Nickname</v>
      </c>
      <c r="B1" s="97"/>
      <c r="D1" s="95">
        <f ca="1">TODAY()-WEEKDAY(TODAY(),2)+(_xlfn.SHEET()-3+1)</f>
        <v>43991</v>
      </c>
      <c r="E1" s="95"/>
      <c r="F1" s="95"/>
      <c r="G1" s="95"/>
      <c r="H1" s="95"/>
      <c r="I1" s="95"/>
      <c r="J1" s="95"/>
      <c r="K1" s="95"/>
      <c r="L1" s="95"/>
    </row>
    <row r="2" spans="1:20" s="1" customFormat="1" ht="25.2" customHeight="1" x14ac:dyDescent="0.3">
      <c r="A2" s="97"/>
      <c r="B2" s="97"/>
      <c r="D2" s="96"/>
      <c r="E2" s="96"/>
      <c r="F2" s="96"/>
      <c r="G2" s="96"/>
      <c r="H2" s="96"/>
      <c r="I2" s="96"/>
      <c r="J2" s="96"/>
      <c r="K2" s="96"/>
      <c r="L2" s="96"/>
    </row>
    <row r="3" spans="1:20" s="1" customFormat="1" ht="43.8" customHeight="1" x14ac:dyDescent="0.3">
      <c r="A3" s="98"/>
      <c r="B3" s="98"/>
      <c r="D3" s="51" t="s">
        <v>8</v>
      </c>
      <c r="E3" s="53"/>
      <c r="F3" s="51" t="s">
        <v>9</v>
      </c>
      <c r="H3" s="75" t="s">
        <v>0</v>
      </c>
      <c r="I3" s="75"/>
      <c r="K3" s="75" t="s">
        <v>1</v>
      </c>
      <c r="L3" s="75"/>
    </row>
    <row r="4" spans="1:20" s="1" customFormat="1" ht="64.8" customHeight="1" x14ac:dyDescent="0.3">
      <c r="B4" s="47" t="s">
        <v>2</v>
      </c>
      <c r="C4" s="5"/>
      <c r="D4" s="52"/>
      <c r="E4" s="52"/>
      <c r="F4" s="52"/>
      <c r="H4" s="52"/>
      <c r="I4" s="4" t="s">
        <v>28</v>
      </c>
      <c r="J4" s="4"/>
      <c r="K4" s="52"/>
      <c r="L4" s="4" t="s">
        <v>29</v>
      </c>
      <c r="N4" s="9" t="s">
        <v>30</v>
      </c>
      <c r="P4" s="94" t="s">
        <v>3</v>
      </c>
      <c r="Q4" s="94"/>
      <c r="R4" s="94"/>
      <c r="S4" s="10"/>
      <c r="T4" s="10"/>
    </row>
    <row r="5" spans="1:20" s="1" customFormat="1" ht="21.6" customHeight="1" x14ac:dyDescent="0.3">
      <c r="B5" s="17" t="str">
        <f>'Entered Daily Stats'!A4</f>
        <v>EC  1</v>
      </c>
      <c r="C5" s="20"/>
      <c r="D5" s="22" t="str" cm="1">
        <f t="array" aca="1" ref="D5" ca="1">IFERROR(INDIRECT(ADDRESS(ROW()-1,_xlfn.SHEET()-3+4,4,1,"Entered Daily Stats"))/INDIRECT(ADDRESS(ROW()-1,_xlfn.SHEET()-3+32,4,1,"Entered Daily Stats")),"")</f>
        <v/>
      </c>
      <c r="E5" s="20"/>
      <c r="F5" s="17" t="str" cm="1">
        <f t="array" aca="1" ref="F5" ca="1">IFERROR(INDIRECT(ADDRESS(ROW()-1,_xlfn.SHEET()-3+11,4,1,"Entered Daily Stats"))/INDIRECT(ADDRESS(ROW()-1,_xlfn.SHEET()-3+32,4,1,"Entered Daily Stats")),"")</f>
        <v/>
      </c>
      <c r="G5" s="20"/>
      <c r="H5" s="17" t="str" cm="1">
        <f t="array" aca="1" ref="H5" ca="1">IFERROR(INDIRECT(ADDRESS(ROW()-1,_xlfn.SHEET()-3+18,4,1,"Entered Daily Stats"))/INDIRECT(ADDRESS(ROW()-1,_xlfn.SHEET()-3+32,4,1,"Entered Daily Stats")),"")</f>
        <v/>
      </c>
      <c r="I5" s="21">
        <f ca="1">IF(H5=K5,0,MIN(MAX((-10*K5*24)+80,30),65))</f>
        <v>0</v>
      </c>
      <c r="J5" s="20"/>
      <c r="K5" s="19" t="str" cm="1">
        <f t="array" aca="1" ref="K5" ca="1">IFERROR(INDIRECT(ADDRESS(ROW()-1,_xlfn.SHEET()-3+25,4,1,"Entered Daily Stats"))/INDIRECT(ADDRESS(ROW()-1,_xlfn.SHEET()-3+32,4,1,"Entered Daily Stats")),"")</f>
        <v/>
      </c>
      <c r="L5" s="22">
        <f ca="1">IF(K5=H5,0,MIN(MAX(8-(H5/10),1.5),5)/24)</f>
        <v>0</v>
      </c>
      <c r="M5" s="20"/>
      <c r="N5" s="23" t="str">
        <f t="shared" ref="N5:N19" ca="1" si="0">IF(H5=K5,"",((K5*24/(L5*24))+(H5/I5))/2)</f>
        <v/>
      </c>
      <c r="O5" s="20"/>
      <c r="P5" s="24"/>
      <c r="Q5" s="20" t="s">
        <v>4</v>
      </c>
      <c r="R5" s="23">
        <v>1.3</v>
      </c>
      <c r="S5" s="10"/>
      <c r="T5" s="10"/>
    </row>
    <row r="6" spans="1:20" s="1" customFormat="1" ht="21.6" customHeight="1" x14ac:dyDescent="0.3">
      <c r="B6" s="17" t="str">
        <f>'Entered Daily Stats'!A5</f>
        <v>EC  2</v>
      </c>
      <c r="C6" s="20"/>
      <c r="D6" s="22" t="str" cm="1">
        <f t="array" aca="1" ref="D6" ca="1">IFERROR(INDIRECT(ADDRESS(ROW()-1,_xlfn.SHEET()-3+4,4,1,"Entered Daily Stats"))/INDIRECT(ADDRESS(ROW()-1,_xlfn.SHEET()-3+32,4,1,"Entered Daily Stats")),"")</f>
        <v/>
      </c>
      <c r="E6" s="54"/>
      <c r="F6" s="17" t="str" cm="1">
        <f t="array" aca="1" ref="F6" ca="1">IFERROR(INDIRECT(ADDRESS(ROW()-1,_xlfn.SHEET()-3+11,4,1,"Entered Daily Stats"))/INDIRECT(ADDRESS(ROW()-1,_xlfn.SHEET()-3+32,4,1,"Entered Daily Stats")),"")</f>
        <v/>
      </c>
      <c r="G6" s="20"/>
      <c r="H6" s="17" t="str" cm="1">
        <f t="array" aca="1" ref="H6" ca="1">IFERROR(INDIRECT(ADDRESS(ROW()-1,_xlfn.SHEET()-3+18,4,1,"Entered Daily Stats"))/INDIRECT(ADDRESS(ROW()-1,_xlfn.SHEET()-3+32,4,1,"Entered Daily Stats")),"")</f>
        <v/>
      </c>
      <c r="I6" s="21">
        <f t="shared" ref="I6:I19" ca="1" si="1">IF(H6=K6,0,MIN(MAX((-10*K6*24)+80,30),65))</f>
        <v>0</v>
      </c>
      <c r="J6" s="20"/>
      <c r="K6" s="19" t="str" cm="1">
        <f t="array" aca="1" ref="K6" ca="1">IFERROR(INDIRECT(ADDRESS(ROW()-1,_xlfn.SHEET()-3+25,4,1,"Entered Daily Stats"))/INDIRECT(ADDRESS(ROW()-1,_xlfn.SHEET()-3+32,4,1,"Entered Daily Stats")),"")</f>
        <v/>
      </c>
      <c r="L6" s="22">
        <f t="shared" ref="L6:L19" ca="1" si="2">IF(K6=H6,0,MIN(MAX(8-(H6/10),1.5),5)/24)</f>
        <v>0</v>
      </c>
      <c r="M6" s="20"/>
      <c r="N6" s="23" t="str">
        <f t="shared" ca="1" si="0"/>
        <v/>
      </c>
      <c r="O6" s="20"/>
      <c r="P6" s="26"/>
      <c r="Q6" s="20" t="s">
        <v>5</v>
      </c>
      <c r="R6" s="55">
        <v>1</v>
      </c>
      <c r="S6" s="10"/>
      <c r="T6" s="10"/>
    </row>
    <row r="7" spans="1:20" s="1" customFormat="1" ht="21.6" customHeight="1" x14ac:dyDescent="0.3">
      <c r="B7" s="17" t="str">
        <f>'Entered Daily Stats'!A6</f>
        <v>EC  3</v>
      </c>
      <c r="C7" s="20"/>
      <c r="D7" s="22" cm="1">
        <f t="array" aca="1" ref="D7" ca="1">IFERROR(INDIRECT(ADDRESS(ROW()-1,_xlfn.SHEET()-3+4,4,1,"Entered Daily Stats"))/INDIRECT(ADDRESS(ROW()-1,_xlfn.SHEET()-3+32,4,1,"Entered Daily Stats")),"")</f>
        <v>9.6796145905660269E-2</v>
      </c>
      <c r="E7" s="54"/>
      <c r="F7" s="17" cm="1">
        <f t="array" aca="1" ref="F7" ca="1">IFERROR(INDIRECT(ADDRESS(ROW()-1,_xlfn.SHEET()-3+11,4,1,"Entered Daily Stats"))/INDIRECT(ADDRESS(ROW()-1,_xlfn.SHEET()-3+32,4,1,"Entered Daily Stats")),"")</f>
        <v>9</v>
      </c>
      <c r="G7" s="20"/>
      <c r="H7" s="17" cm="1">
        <f t="array" aca="1" ref="H7" ca="1">IFERROR(INDIRECT(ADDRESS(ROW()-1,_xlfn.SHEET()-3+18,4,1,"Entered Daily Stats"))/INDIRECT(ADDRESS(ROW()-1,_xlfn.SHEET()-3+32,4,1,"Entered Daily Stats")),"")</f>
        <v>39</v>
      </c>
      <c r="I7" s="21">
        <f t="shared" ca="1" si="1"/>
        <v>30</v>
      </c>
      <c r="J7" s="20"/>
      <c r="K7" s="19" cm="1">
        <f t="array" aca="1" ref="K7" ca="1">IFERROR(INDIRECT(ADDRESS(ROW()-1,_xlfn.SHEET()-3+25,4,1,"Entered Daily Stats"))/INDIRECT(ADDRESS(ROW()-1,_xlfn.SHEET()-3+32,4,1,"Entered Daily Stats")),"")</f>
        <v>0.24352239968113965</v>
      </c>
      <c r="L7" s="22">
        <f t="shared" ca="1" si="2"/>
        <v>0.17083333333333331</v>
      </c>
      <c r="M7" s="20"/>
      <c r="N7" s="23">
        <f t="shared" ca="1" si="0"/>
        <v>1.3627484868716282</v>
      </c>
      <c r="O7" s="20"/>
      <c r="P7" s="28"/>
      <c r="Q7" s="20" t="s">
        <v>6</v>
      </c>
      <c r="R7" s="55">
        <v>1</v>
      </c>
      <c r="S7" s="10"/>
      <c r="T7" s="10"/>
    </row>
    <row r="8" spans="1:20" s="1" customFormat="1" ht="21.6" customHeight="1" x14ac:dyDescent="0.3">
      <c r="B8" s="17" t="str">
        <f>'Entered Daily Stats'!A7</f>
        <v>EC 4</v>
      </c>
      <c r="C8" s="20"/>
      <c r="D8" s="22" cm="1">
        <f t="array" aca="1" ref="D8" ca="1">IFERROR(INDIRECT(ADDRESS(ROW()-1,_xlfn.SHEET()-3+4,4,1,"Entered Daily Stats"))/INDIRECT(ADDRESS(ROW()-1,_xlfn.SHEET()-3+32,4,1,"Entered Daily Stats")),"")</f>
        <v>0.26928662159289596</v>
      </c>
      <c r="E8" s="54"/>
      <c r="F8" s="17" cm="1">
        <f t="array" aca="1" ref="F8" ca="1">IFERROR(INDIRECT(ADDRESS(ROW()-1,_xlfn.SHEET()-3+11,4,1,"Entered Daily Stats"))/INDIRECT(ADDRESS(ROW()-1,_xlfn.SHEET()-3+32,4,1,"Entered Daily Stats")),"")</f>
        <v>4</v>
      </c>
      <c r="G8" s="20"/>
      <c r="H8" s="17" cm="1">
        <f t="array" aca="1" ref="H8" ca="1">IFERROR(INDIRECT(ADDRESS(ROW()-1,_xlfn.SHEET()-3+18,4,1,"Entered Daily Stats"))/INDIRECT(ADDRESS(ROW()-1,_xlfn.SHEET()-3+32,4,1,"Entered Daily Stats")),"")</f>
        <v>61</v>
      </c>
      <c r="I8" s="21">
        <f t="shared" ca="1" si="1"/>
        <v>65</v>
      </c>
      <c r="J8" s="20"/>
      <c r="K8" s="19" cm="1">
        <f t="array" aca="1" ref="K8" ca="1">IFERROR(INDIRECT(ADDRESS(ROW()-1,_xlfn.SHEET()-3+25,4,1,"Entered Daily Stats"))/INDIRECT(ADDRESS(ROW()-1,_xlfn.SHEET()-3+32,4,1,"Entered Daily Stats")),"")</f>
        <v>5.0519735857298811E-2</v>
      </c>
      <c r="L8" s="22">
        <f t="shared" ca="1" si="2"/>
        <v>7.9166666666666677E-2</v>
      </c>
      <c r="M8" s="20"/>
      <c r="N8" s="23">
        <f t="shared" ca="1" si="0"/>
        <v>0.78830278517160379</v>
      </c>
      <c r="O8" s="20"/>
      <c r="P8" s="29"/>
      <c r="Q8" s="20" t="s">
        <v>6</v>
      </c>
      <c r="R8" s="23">
        <v>0.7</v>
      </c>
      <c r="S8" s="10"/>
      <c r="T8" s="10"/>
    </row>
    <row r="9" spans="1:20" s="1" customFormat="1" ht="21.6" customHeight="1" x14ac:dyDescent="0.3">
      <c r="B9" s="17" t="str">
        <f>'Entered Daily Stats'!A8</f>
        <v>EC  5</v>
      </c>
      <c r="C9" s="20"/>
      <c r="D9" s="22" cm="1">
        <f t="array" aca="1" ref="D9" ca="1">IFERROR(INDIRECT(ADDRESS(ROW()-1,_xlfn.SHEET()-3+4,4,1,"Entered Daily Stats"))/INDIRECT(ADDRESS(ROW()-1,_xlfn.SHEET()-3+32,4,1,"Entered Daily Stats")),"")</f>
        <v>8.1489101503611952E-2</v>
      </c>
      <c r="E9" s="54"/>
      <c r="F9" s="17" cm="1">
        <f t="array" aca="1" ref="F9" ca="1">IFERROR(INDIRECT(ADDRESS(ROW()-1,_xlfn.SHEET()-3+11,4,1,"Entered Daily Stats"))/INDIRECT(ADDRESS(ROW()-1,_xlfn.SHEET()-3+32,4,1,"Entered Daily Stats")),"")</f>
        <v>4</v>
      </c>
      <c r="G9" s="20"/>
      <c r="H9" s="17" cm="1">
        <f t="array" aca="1" ref="H9" ca="1">IFERROR(INDIRECT(ADDRESS(ROW()-1,_xlfn.SHEET()-3+18,4,1,"Entered Daily Stats"))/INDIRECT(ADDRESS(ROW()-1,_xlfn.SHEET()-3+32,4,1,"Entered Daily Stats")),"")</f>
        <v>56</v>
      </c>
      <c r="I9" s="21">
        <f t="shared" ca="1" si="1"/>
        <v>30</v>
      </c>
      <c r="J9" s="20"/>
      <c r="K9" s="19" cm="1">
        <f t="array" aca="1" ref="K9" ca="1">IFERROR(INDIRECT(ADDRESS(ROW()-1,_xlfn.SHEET()-3+25,4,1,"Entered Daily Stats"))/INDIRECT(ADDRESS(ROW()-1,_xlfn.SHEET()-3+32,4,1,"Entered Daily Stats")),"")</f>
        <v>0.24633294368866249</v>
      </c>
      <c r="L9" s="22">
        <f t="shared" ca="1" si="2"/>
        <v>0.10000000000000002</v>
      </c>
      <c r="M9" s="20"/>
      <c r="N9" s="23">
        <f t="shared" ca="1" si="0"/>
        <v>2.1649980517766458</v>
      </c>
      <c r="O9" s="20"/>
      <c r="P9" s="30"/>
      <c r="Q9" s="20" t="s">
        <v>6</v>
      </c>
      <c r="R9" s="23">
        <v>0.5</v>
      </c>
      <c r="S9" s="10"/>
      <c r="T9" s="10"/>
    </row>
    <row r="10" spans="1:20" s="1" customFormat="1" ht="21.6" customHeight="1" x14ac:dyDescent="0.3">
      <c r="B10" s="17" t="str">
        <f>'Entered Daily Stats'!A9</f>
        <v>EC  6</v>
      </c>
      <c r="C10" s="20"/>
      <c r="D10" s="22" cm="1">
        <f t="array" aca="1" ref="D10" ca="1">IFERROR(INDIRECT(ADDRESS(ROW()-1,_xlfn.SHEET()-3+4,4,1,"Entered Daily Stats"))/INDIRECT(ADDRESS(ROW()-1,_xlfn.SHEET()-3+32,4,1,"Entered Daily Stats")),"")</f>
        <v>0.19623778081904009</v>
      </c>
      <c r="E10" s="54"/>
      <c r="F10" s="17" cm="1">
        <f t="array" aca="1" ref="F10" ca="1">IFERROR(INDIRECT(ADDRESS(ROW()-1,_xlfn.SHEET()-3+11,4,1,"Entered Daily Stats"))/INDIRECT(ADDRESS(ROW()-1,_xlfn.SHEET()-3+32,4,1,"Entered Daily Stats")),"")</f>
        <v>2</v>
      </c>
      <c r="G10" s="20"/>
      <c r="H10" s="17" cm="1">
        <f t="array" aca="1" ref="H10" ca="1">IFERROR(INDIRECT(ADDRESS(ROW()-1,_xlfn.SHEET()-3+18,4,1,"Entered Daily Stats"))/INDIRECT(ADDRESS(ROW()-1,_xlfn.SHEET()-3+32,4,1,"Entered Daily Stats")),"")</f>
        <v>40</v>
      </c>
      <c r="I10" s="21">
        <f t="shared" ca="1" si="1"/>
        <v>35.955872328832122</v>
      </c>
      <c r="J10" s="20"/>
      <c r="K10" s="19" cm="1">
        <f t="array" aca="1" ref="K10" ca="1">IFERROR(INDIRECT(ADDRESS(ROW()-1,_xlfn.SHEET()-3+25,4,1,"Entered Daily Stats"))/INDIRECT(ADDRESS(ROW()-1,_xlfn.SHEET()-3+32,4,1,"Entered Daily Stats")),"")</f>
        <v>0.18351719862986615</v>
      </c>
      <c r="L10" s="22">
        <f t="shared" ca="1" si="2"/>
        <v>0.16666666666666666</v>
      </c>
      <c r="M10" s="20"/>
      <c r="N10" s="23">
        <f t="shared" ca="1" si="0"/>
        <v>1.1067889697764364</v>
      </c>
      <c r="O10" s="20"/>
      <c r="P10" s="31"/>
      <c r="Q10" s="20" t="s">
        <v>6</v>
      </c>
      <c r="R10" s="23">
        <v>0.3</v>
      </c>
      <c r="S10" s="10"/>
      <c r="T10" s="10"/>
    </row>
    <row r="11" spans="1:20" s="1" customFormat="1" ht="21.6" customHeight="1" x14ac:dyDescent="0.3">
      <c r="B11" s="17" t="str">
        <f>'Entered Daily Stats'!A10</f>
        <v>EC  7</v>
      </c>
      <c r="C11" s="20"/>
      <c r="D11" s="22" cm="1">
        <f t="array" aca="1" ref="D11" ca="1">IFERROR(INDIRECT(ADDRESS(ROW()-1,_xlfn.SHEET()-3+4,4,1,"Entered Daily Stats"))/INDIRECT(ADDRESS(ROW()-1,_xlfn.SHEET()-3+32,4,1,"Entered Daily Stats")),"")</f>
        <v>0.27021298787410408</v>
      </c>
      <c r="E11" s="54"/>
      <c r="F11" s="17" cm="1">
        <f t="array" aca="1" ref="F11" ca="1">IFERROR(INDIRECT(ADDRESS(ROW()-1,_xlfn.SHEET()-3+11,4,1,"Entered Daily Stats"))/INDIRECT(ADDRESS(ROW()-1,_xlfn.SHEET()-3+32,4,1,"Entered Daily Stats")),"")</f>
        <v>7</v>
      </c>
      <c r="G11" s="20"/>
      <c r="H11" s="17" cm="1">
        <f t="array" aca="1" ref="H11" ca="1">IFERROR(INDIRECT(ADDRESS(ROW()-1,_xlfn.SHEET()-3+18,4,1,"Entered Daily Stats"))/INDIRECT(ADDRESS(ROW()-1,_xlfn.SHEET()-3+32,4,1,"Entered Daily Stats")),"")</f>
        <v>68</v>
      </c>
      <c r="I11" s="21">
        <f t="shared" ca="1" si="1"/>
        <v>30</v>
      </c>
      <c r="J11" s="20"/>
      <c r="K11" s="19" cm="1">
        <f t="array" aca="1" ref="K11" ca="1">IFERROR(INDIRECT(ADDRESS(ROW()-1,_xlfn.SHEET()-3+25,4,1,"Entered Daily Stats"))/INDIRECT(ADDRESS(ROW()-1,_xlfn.SHEET()-3+32,4,1,"Entered Daily Stats")),"")</f>
        <v>0.22719340672090799</v>
      </c>
      <c r="L11" s="22">
        <f t="shared" ca="1" si="2"/>
        <v>6.25E-2</v>
      </c>
      <c r="M11" s="20"/>
      <c r="N11" s="23">
        <f t="shared" ca="1" si="0"/>
        <v>2.9508805871005972</v>
      </c>
      <c r="O11" s="20"/>
      <c r="S11" s="10"/>
      <c r="T11" s="10"/>
    </row>
    <row r="12" spans="1:20" s="1" customFormat="1" ht="21.6" customHeight="1" x14ac:dyDescent="0.3">
      <c r="B12" s="17" t="str">
        <f>'Entered Daily Stats'!A11</f>
        <v>EC  8</v>
      </c>
      <c r="C12" s="20"/>
      <c r="D12" s="22" cm="1">
        <f t="array" aca="1" ref="D12" ca="1">IFERROR(INDIRECT(ADDRESS(ROW()-1,_xlfn.SHEET()-3+4,4,1,"Entered Daily Stats"))/INDIRECT(ADDRESS(ROW()-1,_xlfn.SHEET()-3+32,4,1,"Entered Daily Stats")),"")</f>
        <v>8.961740917463494E-2</v>
      </c>
      <c r="E12" s="54"/>
      <c r="F12" s="17" cm="1">
        <f t="array" aca="1" ref="F12" ca="1">IFERROR(INDIRECT(ADDRESS(ROW()-1,_xlfn.SHEET()-3+11,4,1,"Entered Daily Stats"))/INDIRECT(ADDRESS(ROW()-1,_xlfn.SHEET()-3+32,4,1,"Entered Daily Stats")),"")</f>
        <v>2</v>
      </c>
      <c r="G12" s="20"/>
      <c r="H12" s="17" cm="1">
        <f t="array" aca="1" ref="H12" ca="1">IFERROR(INDIRECT(ADDRESS(ROW()-1,_xlfn.SHEET()-3+18,4,1,"Entered Daily Stats"))/INDIRECT(ADDRESS(ROW()-1,_xlfn.SHEET()-3+32,4,1,"Entered Daily Stats")),"")</f>
        <v>70</v>
      </c>
      <c r="I12" s="21">
        <f t="shared" ca="1" si="1"/>
        <v>30</v>
      </c>
      <c r="J12" s="20"/>
      <c r="K12" s="19" cm="1">
        <f t="array" aca="1" ref="K12" ca="1">IFERROR(INDIRECT(ADDRESS(ROW()-1,_xlfn.SHEET()-3+25,4,1,"Entered Daily Stats"))/INDIRECT(ADDRESS(ROW()-1,_xlfn.SHEET()-3+32,4,1,"Entered Daily Stats")),"")</f>
        <v>0.23684996370210515</v>
      </c>
      <c r="L12" s="22">
        <f t="shared" ca="1" si="2"/>
        <v>6.25E-2</v>
      </c>
      <c r="M12" s="20"/>
      <c r="N12" s="23">
        <f t="shared" ca="1" si="0"/>
        <v>3.0614663762835082</v>
      </c>
      <c r="O12" s="20"/>
      <c r="P12" s="75" t="s">
        <v>10</v>
      </c>
      <c r="Q12" s="75"/>
      <c r="R12" s="75"/>
      <c r="S12" s="10"/>
      <c r="T12" s="10"/>
    </row>
    <row r="13" spans="1:20" s="1" customFormat="1" ht="21.6" customHeight="1" x14ac:dyDescent="0.3">
      <c r="B13" s="17" t="str">
        <f>'Entered Daily Stats'!A12</f>
        <v>EC  9</v>
      </c>
      <c r="C13" s="20"/>
      <c r="D13" s="22" cm="1">
        <f t="array" aca="1" ref="D13" ca="1">IFERROR(INDIRECT(ADDRESS(ROW()-1,_xlfn.SHEET()-3+4,4,1,"Entered Daily Stats"))/INDIRECT(ADDRESS(ROW()-1,_xlfn.SHEET()-3+32,4,1,"Entered Daily Stats")),"")</f>
        <v>0.13195701523904671</v>
      </c>
      <c r="E13" s="54"/>
      <c r="F13" s="17" cm="1">
        <f t="array" aca="1" ref="F13" ca="1">IFERROR(INDIRECT(ADDRESS(ROW()-1,_xlfn.SHEET()-3+11,4,1,"Entered Daily Stats"))/INDIRECT(ADDRESS(ROW()-1,_xlfn.SHEET()-3+32,4,1,"Entered Daily Stats")),"")</f>
        <v>6</v>
      </c>
      <c r="G13" s="20"/>
      <c r="H13" s="17" cm="1">
        <f t="array" aca="1" ref="H13" ca="1">IFERROR(INDIRECT(ADDRESS(ROW()-1,_xlfn.SHEET()-3+18,4,1,"Entered Daily Stats"))/INDIRECT(ADDRESS(ROW()-1,_xlfn.SHEET()-3+32,4,1,"Entered Daily Stats")),"")</f>
        <v>36</v>
      </c>
      <c r="I13" s="21">
        <f t="shared" ca="1" si="1"/>
        <v>54.864233950463479</v>
      </c>
      <c r="J13" s="20"/>
      <c r="K13" s="19" cm="1">
        <f t="array" aca="1" ref="K13" ca="1">IFERROR(INDIRECT(ADDRESS(ROW()-1,_xlfn.SHEET()-3+25,4,1,"Entered Daily Stats"))/INDIRECT(ADDRESS(ROW()-1,_xlfn.SHEET()-3+32,4,1,"Entered Daily Stats")),"")</f>
        <v>0.1047323585397355</v>
      </c>
      <c r="L13" s="22">
        <f t="shared" ca="1" si="2"/>
        <v>0.18333333333333335</v>
      </c>
      <c r="M13" s="20"/>
      <c r="N13" s="23">
        <f t="shared" ca="1" si="0"/>
        <v>0.61371629560351926</v>
      </c>
      <c r="O13" s="20"/>
      <c r="P13" s="76">
        <f ca="1">'Entered Daily Stats'!S26</f>
        <v>22</v>
      </c>
      <c r="Q13" s="77"/>
      <c r="R13" s="78"/>
      <c r="S13" s="10"/>
      <c r="T13" s="10"/>
    </row>
    <row r="14" spans="1:20" s="1" customFormat="1" ht="21.6" customHeight="1" x14ac:dyDescent="0.3">
      <c r="B14" s="17" t="str">
        <f>'Entered Daily Stats'!A13</f>
        <v>EC  10</v>
      </c>
      <c r="C14" s="20"/>
      <c r="D14" s="22" cm="1">
        <f t="array" aca="1" ref="D14" ca="1">IFERROR(INDIRECT(ADDRESS(ROW()-1,_xlfn.SHEET()-3+4,4,1,"Entered Daily Stats"))/INDIRECT(ADDRESS(ROW()-1,_xlfn.SHEET()-3+32,4,1,"Entered Daily Stats")),"")</f>
        <v>0.15887825342820611</v>
      </c>
      <c r="E14" s="54"/>
      <c r="F14" s="17" cm="1">
        <f t="array" aca="1" ref="F14" ca="1">IFERROR(INDIRECT(ADDRESS(ROW()-1,_xlfn.SHEET()-3+11,4,1,"Entered Daily Stats"))/INDIRECT(ADDRESS(ROW()-1,_xlfn.SHEET()-3+32,4,1,"Entered Daily Stats")),"")</f>
        <v>9</v>
      </c>
      <c r="G14" s="20"/>
      <c r="H14" s="17" cm="1">
        <f t="array" aca="1" ref="H14" ca="1">IFERROR(INDIRECT(ADDRESS(ROW()-1,_xlfn.SHEET()-3+18,4,1,"Entered Daily Stats"))/INDIRECT(ADDRESS(ROW()-1,_xlfn.SHEET()-3+32,4,1,"Entered Daily Stats")),"")</f>
        <v>25</v>
      </c>
      <c r="I14" s="21">
        <f t="shared" ca="1" si="1"/>
        <v>37.821206401187354</v>
      </c>
      <c r="J14" s="20"/>
      <c r="K14" s="19" cm="1">
        <f t="array" aca="1" ref="K14" ca="1">IFERROR(INDIRECT(ADDRESS(ROW()-1,_xlfn.SHEET()-3+25,4,1,"Entered Daily Stats"))/INDIRECT(ADDRESS(ROW()-1,_xlfn.SHEET()-3+32,4,1,"Entered Daily Stats")),"")</f>
        <v>0.17574497332838601</v>
      </c>
      <c r="L14" s="22">
        <f t="shared" ca="1" si="2"/>
        <v>0.20833333333333334</v>
      </c>
      <c r="M14" s="20"/>
      <c r="N14" s="23">
        <f t="shared" ca="1" si="0"/>
        <v>0.75229034956548857</v>
      </c>
      <c r="O14" s="20"/>
      <c r="P14" s="79"/>
      <c r="Q14" s="80"/>
      <c r="R14" s="81"/>
      <c r="S14" s="10"/>
      <c r="T14" s="10"/>
    </row>
    <row r="15" spans="1:20" s="1" customFormat="1" ht="21.6" customHeight="1" x14ac:dyDescent="0.3">
      <c r="B15" s="17" t="str">
        <f>'Entered Daily Stats'!A14</f>
        <v>EC  11</v>
      </c>
      <c r="C15" s="20"/>
      <c r="D15" s="22" cm="1">
        <f t="array" aca="1" ref="D15" ca="1">IFERROR(INDIRECT(ADDRESS(ROW()-1,_xlfn.SHEET()-3+4,4,1,"Entered Daily Stats"))/INDIRECT(ADDRESS(ROW()-1,_xlfn.SHEET()-3+32,4,1,"Entered Daily Stats")),"")</f>
        <v>0.18952716269266145</v>
      </c>
      <c r="E15" s="54"/>
      <c r="F15" s="17" cm="1">
        <f t="array" aca="1" ref="F15" ca="1">IFERROR(INDIRECT(ADDRESS(ROW()-1,_xlfn.SHEET()-3+11,4,1,"Entered Daily Stats"))/INDIRECT(ADDRESS(ROW()-1,_xlfn.SHEET()-3+32,4,1,"Entered Daily Stats")),"")</f>
        <v>5</v>
      </c>
      <c r="G15" s="20"/>
      <c r="H15" s="17" cm="1">
        <f t="array" aca="1" ref="H15" ca="1">IFERROR(INDIRECT(ADDRESS(ROW()-1,_xlfn.SHEET()-3+18,4,1,"Entered Daily Stats"))/INDIRECT(ADDRESS(ROW()-1,_xlfn.SHEET()-3+32,4,1,"Entered Daily Stats")),"")</f>
        <v>37</v>
      </c>
      <c r="I15" s="21">
        <f t="shared" ca="1" si="1"/>
        <v>52.136255604323999</v>
      </c>
      <c r="J15" s="20"/>
      <c r="K15" s="19" cm="1">
        <f t="array" aca="1" ref="K15" ca="1">IFERROR(INDIRECT(ADDRESS(ROW()-1,_xlfn.SHEET()-3+25,4,1,"Entered Daily Stats"))/INDIRECT(ADDRESS(ROW()-1,_xlfn.SHEET()-3+32,4,1,"Entered Daily Stats")),"")</f>
        <v>0.11609893498198333</v>
      </c>
      <c r="L15" s="22">
        <f t="shared" ca="1" si="2"/>
        <v>0.17916666666666667</v>
      </c>
      <c r="M15" s="20"/>
      <c r="N15" s="23">
        <f t="shared" ca="1" si="0"/>
        <v>0.6788364727988403</v>
      </c>
      <c r="O15" s="20"/>
      <c r="P15" s="10"/>
      <c r="Q15" s="10"/>
      <c r="R15" s="10"/>
      <c r="S15" s="10"/>
      <c r="T15" s="10"/>
    </row>
    <row r="16" spans="1:20" s="1" customFormat="1" ht="21.6" customHeight="1" x14ac:dyDescent="0.3">
      <c r="B16" s="17" t="str">
        <f>'Entered Daily Stats'!A15</f>
        <v>EC  12</v>
      </c>
      <c r="C16" s="20"/>
      <c r="D16" s="22" cm="1">
        <f t="array" aca="1" ref="D16" ca="1">IFERROR(INDIRECT(ADDRESS(ROW()-1,_xlfn.SHEET()-3+4,4,1,"Entered Daily Stats"))/INDIRECT(ADDRESS(ROW()-1,_xlfn.SHEET()-3+32,4,1,"Entered Daily Stats")),"")</f>
        <v>0.12020440150137844</v>
      </c>
      <c r="E16" s="54"/>
      <c r="F16" s="17" cm="1">
        <f t="array" aca="1" ref="F16" ca="1">IFERROR(INDIRECT(ADDRESS(ROW()-1,_xlfn.SHEET()-3+11,4,1,"Entered Daily Stats"))/INDIRECT(ADDRESS(ROW()-1,_xlfn.SHEET()-3+32,4,1,"Entered Daily Stats")),"")</f>
        <v>10</v>
      </c>
      <c r="G16" s="20"/>
      <c r="H16" s="17" cm="1">
        <f t="array" aca="1" ref="H16" ca="1">IFERROR(INDIRECT(ADDRESS(ROW()-1,_xlfn.SHEET()-3+18,4,1,"Entered Daily Stats"))/INDIRECT(ADDRESS(ROW()-1,_xlfn.SHEET()-3+32,4,1,"Entered Daily Stats")),"")</f>
        <v>13</v>
      </c>
      <c r="I16" s="21">
        <f t="shared" ca="1" si="1"/>
        <v>65</v>
      </c>
      <c r="J16" s="20"/>
      <c r="K16" s="19" cm="1">
        <f t="array" aca="1" ref="K16" ca="1">IFERROR(INDIRECT(ADDRESS(ROW()-1,_xlfn.SHEET()-3+25,4,1,"Entered Daily Stats"))/INDIRECT(ADDRESS(ROW()-1,_xlfn.SHEET()-3+32,4,1,"Entered Daily Stats")),"")</f>
        <v>5.32820782315509E-2</v>
      </c>
      <c r="L16" s="22">
        <f t="shared" ca="1" si="2"/>
        <v>0.20833333333333334</v>
      </c>
      <c r="M16" s="20"/>
      <c r="N16" s="23">
        <f t="shared" ca="1" si="0"/>
        <v>0.22787698775572215</v>
      </c>
      <c r="O16" s="20"/>
      <c r="R16" s="11"/>
      <c r="S16" s="11"/>
    </row>
    <row r="17" spans="2:19" s="1" customFormat="1" ht="21.6" customHeight="1" x14ac:dyDescent="0.3">
      <c r="B17" s="17" t="str">
        <f>'Entered Daily Stats'!A16</f>
        <v>EC  13</v>
      </c>
      <c r="C17" s="20"/>
      <c r="D17" s="22" t="str" cm="1">
        <f t="array" aca="1" ref="D17" ca="1">IFERROR(INDIRECT(ADDRESS(ROW()-1,_xlfn.SHEET()-3+4,4,1,"Entered Daily Stats"))/INDIRECT(ADDRESS(ROW()-1,_xlfn.SHEET()-3+32,4,1,"Entered Daily Stats")),"")</f>
        <v/>
      </c>
      <c r="E17" s="54"/>
      <c r="F17" s="17" t="str" cm="1">
        <f t="array" aca="1" ref="F17" ca="1">IFERROR(INDIRECT(ADDRESS(ROW()-1,_xlfn.SHEET()-3+11,4,1,"Entered Daily Stats"))/INDIRECT(ADDRESS(ROW()-1,_xlfn.SHEET()-3+32,4,1,"Entered Daily Stats")),"")</f>
        <v/>
      </c>
      <c r="G17" s="20"/>
      <c r="H17" s="17" t="str" cm="1">
        <f t="array" aca="1" ref="H17" ca="1">IFERROR(INDIRECT(ADDRESS(ROW()-1,_xlfn.SHEET()-3+18,4,1,"Entered Daily Stats"))/INDIRECT(ADDRESS(ROW()-1,_xlfn.SHEET()-3+32,4,1,"Entered Daily Stats")),"")</f>
        <v/>
      </c>
      <c r="I17" s="21">
        <f t="shared" ca="1" si="1"/>
        <v>0</v>
      </c>
      <c r="J17" s="20"/>
      <c r="K17" s="19" t="str" cm="1">
        <f t="array" aca="1" ref="K17" ca="1">IFERROR(INDIRECT(ADDRESS(ROW()-1,_xlfn.SHEET()-3+25,4,1,"Entered Daily Stats"))/INDIRECT(ADDRESS(ROW()-1,_xlfn.SHEET()-3+32,4,1,"Entered Daily Stats")),"")</f>
        <v/>
      </c>
      <c r="L17" s="22">
        <f t="shared" ca="1" si="2"/>
        <v>0</v>
      </c>
      <c r="M17" s="20"/>
      <c r="N17" s="23" t="str">
        <f t="shared" ca="1" si="0"/>
        <v/>
      </c>
      <c r="O17" s="33"/>
      <c r="P17" s="4"/>
      <c r="R17" s="52"/>
      <c r="S17" s="4"/>
    </row>
    <row r="18" spans="2:19" s="1" customFormat="1" ht="21.6" customHeight="1" x14ac:dyDescent="0.3">
      <c r="B18" s="17" t="str">
        <f>'Entered Daily Stats'!A17</f>
        <v>EC  14</v>
      </c>
      <c r="C18" s="56"/>
      <c r="D18" s="22" cm="1">
        <f t="array" aca="1" ref="D18" ca="1">IFERROR(INDIRECT(ADDRESS(ROW()-1,_xlfn.SHEET()-3+4,4,1,"Entered Daily Stats"))/INDIRECT(ADDRESS(ROW()-1,_xlfn.SHEET()-3+32,4,1,"Entered Daily Stats")),"")</f>
        <v>0.15069138462407439</v>
      </c>
      <c r="E18" s="20"/>
      <c r="F18" s="17" cm="1">
        <f t="array" aca="1" ref="F18" ca="1">IFERROR(INDIRECT(ADDRESS(ROW()-1,_xlfn.SHEET()-3+11,4,1,"Entered Daily Stats"))/INDIRECT(ADDRESS(ROW()-1,_xlfn.SHEET()-3+32,4,1,"Entered Daily Stats")),"")</f>
        <v>3</v>
      </c>
      <c r="G18" s="20"/>
      <c r="H18" s="17" cm="1">
        <f t="array" aca="1" ref="H18" ca="1">IFERROR(INDIRECT(ADDRESS(ROW()-1,_xlfn.SHEET()-3+18,4,1,"Entered Daily Stats"))/INDIRECT(ADDRESS(ROW()-1,_xlfn.SHEET()-3+32,4,1,"Entered Daily Stats")),"")</f>
        <v>39</v>
      </c>
      <c r="I18" s="21">
        <f t="shared" ca="1" si="1"/>
        <v>42.098672458462815</v>
      </c>
      <c r="J18" s="20"/>
      <c r="K18" s="19" cm="1">
        <f t="array" aca="1" ref="K18" ca="1">IFERROR(INDIRECT(ADDRESS(ROW()-1,_xlfn.SHEET()-3+25,4,1,"Entered Daily Stats"))/INDIRECT(ADDRESS(ROW()-1,_xlfn.SHEET()-3+32,4,1,"Entered Daily Stats")),"")</f>
        <v>0.15792219808973826</v>
      </c>
      <c r="L18" s="22">
        <f t="shared" ca="1" si="2"/>
        <v>0.17083333333333331</v>
      </c>
      <c r="M18" s="20"/>
      <c r="N18" s="23">
        <f t="shared" ca="1" si="0"/>
        <v>0.92540881537589803</v>
      </c>
      <c r="O18" s="20"/>
      <c r="P18" s="20"/>
      <c r="Q18" s="33"/>
      <c r="R18" s="52"/>
      <c r="S18"/>
    </row>
    <row r="19" spans="2:19" s="1" customFormat="1" ht="21.6" customHeight="1" x14ac:dyDescent="0.3">
      <c r="B19" s="17" t="str">
        <f>'Entered Daily Stats'!A18</f>
        <v>EC  15</v>
      </c>
      <c r="C19" s="20"/>
      <c r="D19" s="22" cm="1">
        <f t="array" aca="1" ref="D19" ca="1">IFERROR(INDIRECT(ADDRESS(ROW()-1,_xlfn.SHEET()-3+4,4,1,"Entered Daily Stats"))/INDIRECT(ADDRESS(ROW()-1,_xlfn.SHEET()-3+32,4,1,"Entered Daily Stats")),"")</f>
        <v>0.20004010882469445</v>
      </c>
      <c r="E19" s="54"/>
      <c r="F19" s="17" cm="1">
        <f t="array" aca="1" ref="F19" ca="1">IFERROR(INDIRECT(ADDRESS(ROW()-1,_xlfn.SHEET()-3+11,4,1,"Entered Daily Stats"))/INDIRECT(ADDRESS(ROW()-1,_xlfn.SHEET()-3+32,4,1,"Entered Daily Stats")),"")</f>
        <v>7</v>
      </c>
      <c r="G19" s="20"/>
      <c r="H19" s="17" cm="1">
        <f t="array" aca="1" ref="H19" ca="1">IFERROR(INDIRECT(ADDRESS(ROW()-1,_xlfn.SHEET()-3+18,4,1,"Entered Daily Stats"))/INDIRECT(ADDRESS(ROW()-1,_xlfn.SHEET()-3+32,4,1,"Entered Daily Stats")),"")</f>
        <v>31</v>
      </c>
      <c r="I19" s="21">
        <f t="shared" ca="1" si="1"/>
        <v>63.506982587302268</v>
      </c>
      <c r="J19" s="20"/>
      <c r="K19" s="19" cm="1">
        <f t="array" aca="1" ref="K19" ca="1">IFERROR(INDIRECT(ADDRESS(ROW()-1,_xlfn.SHEET()-3+25,4,1,"Entered Daily Stats"))/INDIRECT(ADDRESS(ROW()-1,_xlfn.SHEET()-3+32,4,1,"Entered Daily Stats")),"")</f>
        <v>6.8720905886240552E-2</v>
      </c>
      <c r="L19" s="22">
        <f t="shared" ca="1" si="2"/>
        <v>0.20416666666666669</v>
      </c>
      <c r="M19" s="20"/>
      <c r="N19" s="23">
        <f t="shared" ca="1" si="0"/>
        <v>0.41236374606881898</v>
      </c>
      <c r="O19" s="20"/>
    </row>
    <row r="20" spans="2:19" s="1" customFormat="1" ht="21.6" customHeight="1" x14ac:dyDescent="0.3"/>
    <row r="21" spans="2:19" s="1" customFormat="1" ht="21.6" customHeight="1" x14ac:dyDescent="0.3">
      <c r="B21" s="53" t="s">
        <v>7</v>
      </c>
      <c r="C21" s="36"/>
      <c r="D21" s="37">
        <f ca="1">IFERROR(AVERAGEIF(D5:D19,"&gt;0"),"")</f>
        <v>0.16291153109833406</v>
      </c>
      <c r="E21" s="57"/>
      <c r="F21" s="39">
        <f ca="1">IFERROR(AVERAGEIF(F5:F19,"&gt;0"),"")</f>
        <v>5.666666666666667</v>
      </c>
      <c r="G21" s="40"/>
      <c r="H21" s="41">
        <f ca="1">IFERROR(AVERAGEIF(H5:H19,"&gt;0"),"")</f>
        <v>42.916666666666664</v>
      </c>
      <c r="I21" s="41">
        <f ca="1">IFERROR(AVERAGEIF(I5:I19,"&gt;0"),"")</f>
        <v>44.698601944214339</v>
      </c>
      <c r="J21" s="40"/>
      <c r="K21" s="37">
        <f ca="1">IFERROR(AVERAGEIF(K5:K19,"&gt;0"),"")</f>
        <v>0.15536975811146789</v>
      </c>
      <c r="L21" s="37">
        <f ca="1">IFERROR(AVERAGEIF(L5:L19,"&gt;0"),"")</f>
        <v>0.14965277777777777</v>
      </c>
      <c r="M21" s="40"/>
      <c r="N21" s="60">
        <f ca="1">IFERROR(AVERAGEIF(N5:N19,"&gt;0"),"")</f>
        <v>1.2538064936790587</v>
      </c>
      <c r="O21" s="58"/>
    </row>
    <row r="23" spans="2:19" ht="21" x14ac:dyDescent="0.3">
      <c r="B23" s="11"/>
      <c r="I23" s="59"/>
    </row>
    <row r="24" spans="2:19" ht="21" x14ac:dyDescent="0.3">
      <c r="E24" s="94"/>
      <c r="F24" s="94"/>
      <c r="G24" s="1"/>
      <c r="H24" s="94"/>
      <c r="I24" s="94"/>
      <c r="J24" s="1"/>
      <c r="K24" s="9"/>
    </row>
  </sheetData>
  <mergeCells count="9">
    <mergeCell ref="P13:R14"/>
    <mergeCell ref="E24:F24"/>
    <mergeCell ref="H24:I24"/>
    <mergeCell ref="A1:B3"/>
    <mergeCell ref="D1:L2"/>
    <mergeCell ref="H3:I3"/>
    <mergeCell ref="K3:L3"/>
    <mergeCell ref="P4:R4"/>
    <mergeCell ref="P12:R12"/>
  </mergeCells>
  <conditionalFormatting sqref="O17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5:L19">
    <cfRule type="expression" dxfId="69" priority="15">
      <formula>(L5=5)</formula>
    </cfRule>
    <cfRule type="expression" dxfId="68" priority="16">
      <formula>(L5=1.5)</formula>
    </cfRule>
  </conditionalFormatting>
  <conditionalFormatting sqref="I5:J19">
    <cfRule type="expression" dxfId="67" priority="13">
      <formula>(I5=65)</formula>
    </cfRule>
    <cfRule type="expression" dxfId="66" priority="14">
      <formula>(I5=30)</formula>
    </cfRule>
  </conditionalFormatting>
  <conditionalFormatting sqref="Q18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5:N20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5:E21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5:F20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:B19">
    <cfRule type="expression" dxfId="65" priority="1" stopIfTrue="1">
      <formula>INDIRECT(ADDRESS(ROW()-1,_xlfn.SHEET()-3+32,4,1,"Entered Daily Stats"))=1</formula>
    </cfRule>
    <cfRule type="expression" dxfId="64" priority="8">
      <formula>INDIRECT(ADDRESS(ROW()-1,_xlfn.SHEET()-3+32,4,1,"Entered Daily Stats"))&gt;0</formula>
    </cfRule>
  </conditionalFormatting>
  <conditionalFormatting sqref="F2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5:D2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5:F2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5:H21 K5:K21">
    <cfRule type="cellIs" dxfId="63" priority="3" stopIfTrue="1" operator="equal">
      <formula>""</formula>
    </cfRule>
    <cfRule type="expression" dxfId="62" priority="10">
      <formula>(H5)&gt;(I5*$R$5)</formula>
    </cfRule>
    <cfRule type="expression" dxfId="61" priority="19">
      <formula>(H5)&gt;=I5</formula>
    </cfRule>
    <cfRule type="expression" dxfId="60" priority="20">
      <formula>(H5)&lt;(I5*$R$10)</formula>
    </cfRule>
    <cfRule type="expression" dxfId="59" priority="21">
      <formula>(H5)&lt;(I5*$R$9)</formula>
    </cfRule>
    <cfRule type="expression" dxfId="58" priority="22">
      <formula>(H5)&lt;(I5*$R$8)</formula>
    </cfRule>
    <cfRule type="expression" dxfId="57" priority="23">
      <formula>(H5)&lt;I5</formula>
    </cfRule>
  </conditionalFormatting>
  <conditionalFormatting sqref="I5:I21 L5:L21">
    <cfRule type="cellIs" dxfId="56" priority="2" stopIfTrue="1" operator="equal">
      <formula>0</formula>
    </cfRule>
  </conditionalFormatting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7DB19-3DD0-4D99-846A-84E54D0AD3A3}">
  <dimension ref="A1:T24"/>
  <sheetViews>
    <sheetView zoomScale="73" zoomScaleNormal="73" workbookViewId="0">
      <selection activeCell="P13" sqref="P13:R14"/>
    </sheetView>
  </sheetViews>
  <sheetFormatPr defaultColWidth="8.77734375" defaultRowHeight="14.4" x14ac:dyDescent="0.3"/>
  <cols>
    <col min="1" max="1" width="63.44140625" style="2" customWidth="1"/>
    <col min="2" max="2" width="25.5546875" style="2" bestFit="1" customWidth="1"/>
    <col min="3" max="3" width="6.109375" style="2" customWidth="1"/>
    <col min="4" max="4" width="13" style="2" customWidth="1"/>
    <col min="5" max="5" width="4.33203125" style="2" customWidth="1"/>
    <col min="6" max="6" width="11.77734375" style="2" customWidth="1"/>
    <col min="7" max="7" width="4.88671875" style="2" customWidth="1"/>
    <col min="8" max="8" width="8.21875" style="2" bestFit="1" customWidth="1"/>
    <col min="9" max="9" width="11" style="2" customWidth="1"/>
    <col min="10" max="10" width="3.77734375" style="2" customWidth="1"/>
    <col min="11" max="11" width="10" style="2" bestFit="1" customWidth="1"/>
    <col min="12" max="12" width="10.77734375" style="2" customWidth="1"/>
    <col min="13" max="13" width="5.21875" style="2" customWidth="1"/>
    <col min="14" max="14" width="18" style="2" customWidth="1"/>
    <col min="15" max="15" width="4.21875" style="2" customWidth="1"/>
    <col min="16" max="16" width="4.6640625" style="2" customWidth="1"/>
    <col min="17" max="17" width="5.88671875" style="2" customWidth="1"/>
    <col min="18" max="16384" width="8.77734375" style="2"/>
  </cols>
  <sheetData>
    <row r="1" spans="1:20" s="1" customFormat="1" ht="14.4" customHeight="1" x14ac:dyDescent="0.3">
      <c r="A1" s="97" t="str">
        <f>'Entered Daily Stats'!A1</f>
        <v>Team Name + Nickname</v>
      </c>
      <c r="B1" s="97"/>
      <c r="D1" s="95">
        <f ca="1">TODAY()-WEEKDAY(TODAY(),2)+(_xlfn.SHEET()-3+1)</f>
        <v>43992</v>
      </c>
      <c r="E1" s="95"/>
      <c r="F1" s="95"/>
      <c r="G1" s="95"/>
      <c r="H1" s="95"/>
      <c r="I1" s="95"/>
      <c r="J1" s="95"/>
      <c r="K1" s="95"/>
      <c r="L1" s="95"/>
    </row>
    <row r="2" spans="1:20" s="1" customFormat="1" ht="25.2" customHeight="1" x14ac:dyDescent="0.3">
      <c r="A2" s="97"/>
      <c r="B2" s="97"/>
      <c r="D2" s="96"/>
      <c r="E2" s="96"/>
      <c r="F2" s="96"/>
      <c r="G2" s="96"/>
      <c r="H2" s="96"/>
      <c r="I2" s="96"/>
      <c r="J2" s="96"/>
      <c r="K2" s="96"/>
      <c r="L2" s="96"/>
    </row>
    <row r="3" spans="1:20" s="1" customFormat="1" ht="43.8" customHeight="1" x14ac:dyDescent="0.3">
      <c r="A3" s="98"/>
      <c r="B3" s="98"/>
      <c r="D3" s="51" t="s">
        <v>8</v>
      </c>
      <c r="E3" s="53"/>
      <c r="F3" s="51" t="s">
        <v>9</v>
      </c>
      <c r="H3" s="75" t="s">
        <v>0</v>
      </c>
      <c r="I3" s="75"/>
      <c r="K3" s="75" t="s">
        <v>1</v>
      </c>
      <c r="L3" s="75"/>
    </row>
    <row r="4" spans="1:20" s="1" customFormat="1" ht="64.8" customHeight="1" x14ac:dyDescent="0.3">
      <c r="B4" s="47" t="s">
        <v>2</v>
      </c>
      <c r="C4" s="5"/>
      <c r="D4" s="52"/>
      <c r="E4" s="52"/>
      <c r="F4" s="52"/>
      <c r="H4" s="52"/>
      <c r="I4" s="4" t="s">
        <v>28</v>
      </c>
      <c r="J4" s="4"/>
      <c r="K4" s="52"/>
      <c r="L4" s="4" t="s">
        <v>29</v>
      </c>
      <c r="N4" s="9" t="s">
        <v>30</v>
      </c>
      <c r="P4" s="94" t="s">
        <v>3</v>
      </c>
      <c r="Q4" s="94"/>
      <c r="R4" s="94"/>
      <c r="S4" s="10"/>
      <c r="T4" s="10"/>
    </row>
    <row r="5" spans="1:20" s="1" customFormat="1" ht="21.6" customHeight="1" x14ac:dyDescent="0.3">
      <c r="B5" s="17" t="str">
        <f>'Entered Daily Stats'!A4</f>
        <v>EC  1</v>
      </c>
      <c r="C5" s="20"/>
      <c r="D5" s="22" cm="1">
        <f t="array" aca="1" ref="D5" ca="1">IFERROR(INDIRECT(ADDRESS(ROW()-1,_xlfn.SHEET()-3+4,4,1,"Entered Daily Stats"))/INDIRECT(ADDRESS(ROW()-1,_xlfn.SHEET()-3+32,4,1,"Entered Daily Stats")),"")</f>
        <v>0.11956814924388384</v>
      </c>
      <c r="E5" s="20"/>
      <c r="F5" s="17" cm="1">
        <f t="array" aca="1" ref="F5" ca="1">IFERROR(INDIRECT(ADDRESS(ROW()-1,_xlfn.SHEET()-3+11,4,1,"Entered Daily Stats"))/INDIRECT(ADDRESS(ROW()-1,_xlfn.SHEET()-3+32,4,1,"Entered Daily Stats")),"")</f>
        <v>7</v>
      </c>
      <c r="G5" s="20"/>
      <c r="H5" s="17" cm="1">
        <f t="array" aca="1" ref="H5" ca="1">IFERROR(INDIRECT(ADDRESS(ROW()-1,_xlfn.SHEET()-3+18,4,1,"Entered Daily Stats"))/INDIRECT(ADDRESS(ROW()-1,_xlfn.SHEET()-3+32,4,1,"Entered Daily Stats")),"")</f>
        <v>23</v>
      </c>
      <c r="I5" s="21">
        <f ca="1">IF(H5=K5,0,MIN(MAX((-10*K5*24)+80,30),65))</f>
        <v>54.293596844987036</v>
      </c>
      <c r="J5" s="20"/>
      <c r="K5" s="19" cm="1">
        <f t="array" aca="1" ref="K5" ca="1">IFERROR(INDIRECT(ADDRESS(ROW()-1,_xlfn.SHEET()-3+25,4,1,"Entered Daily Stats"))/INDIRECT(ADDRESS(ROW()-1,_xlfn.SHEET()-3+32,4,1,"Entered Daily Stats")),"")</f>
        <v>0.10711001314588735</v>
      </c>
      <c r="L5" s="22">
        <f ca="1">IF(K5=H5,0,MIN(MAX(8-(H5/10),1.5),5)/24)</f>
        <v>0.20833333333333334</v>
      </c>
      <c r="M5" s="20"/>
      <c r="N5" s="23">
        <f t="shared" ref="N5:N19" ca="1" si="0">IF(H5=K5,"",((K5*24/(L5*24))+(H5/I5))/2)</f>
        <v>0.46887538073801832</v>
      </c>
      <c r="O5" s="20"/>
      <c r="P5" s="24"/>
      <c r="Q5" s="20" t="s">
        <v>4</v>
      </c>
      <c r="R5" s="23">
        <v>1.3</v>
      </c>
      <c r="S5" s="10"/>
      <c r="T5" s="10"/>
    </row>
    <row r="6" spans="1:20" s="1" customFormat="1" ht="21.6" customHeight="1" x14ac:dyDescent="0.3">
      <c r="B6" s="17" t="str">
        <f>'Entered Daily Stats'!A5</f>
        <v>EC  2</v>
      </c>
      <c r="C6" s="20"/>
      <c r="D6" s="22" cm="1">
        <f t="array" aca="1" ref="D6" ca="1">IFERROR(INDIRECT(ADDRESS(ROW()-1,_xlfn.SHEET()-3+4,4,1,"Entered Daily Stats"))/INDIRECT(ADDRESS(ROW()-1,_xlfn.SHEET()-3+32,4,1,"Entered Daily Stats")),"")</f>
        <v>0.18518529159699632</v>
      </c>
      <c r="E6" s="54"/>
      <c r="F6" s="17" cm="1">
        <f t="array" aca="1" ref="F6" ca="1">IFERROR(INDIRECT(ADDRESS(ROW()-1,_xlfn.SHEET()-3+11,4,1,"Entered Daily Stats"))/INDIRECT(ADDRESS(ROW()-1,_xlfn.SHEET()-3+32,4,1,"Entered Daily Stats")),"")</f>
        <v>2</v>
      </c>
      <c r="G6" s="20"/>
      <c r="H6" s="17" cm="1">
        <f t="array" aca="1" ref="H6" ca="1">IFERROR(INDIRECT(ADDRESS(ROW()-1,_xlfn.SHEET()-3+18,4,1,"Entered Daily Stats"))/INDIRECT(ADDRESS(ROW()-1,_xlfn.SHEET()-3+32,4,1,"Entered Daily Stats")),"")</f>
        <v>50</v>
      </c>
      <c r="I6" s="21">
        <f t="shared" ref="I6:I19" ca="1" si="1">IF(H6=K6,0,MIN(MAX((-10*K6*24)+80,30),65))</f>
        <v>41.554442372783853</v>
      </c>
      <c r="J6" s="20"/>
      <c r="K6" s="19" cm="1">
        <f t="array" aca="1" ref="K6" ca="1">IFERROR(INDIRECT(ADDRESS(ROW()-1,_xlfn.SHEET()-3+25,4,1,"Entered Daily Stats"))/INDIRECT(ADDRESS(ROW()-1,_xlfn.SHEET()-3+32,4,1,"Entered Daily Stats")),"")</f>
        <v>0.16018982344673394</v>
      </c>
      <c r="L6" s="22">
        <f t="shared" ref="L6:L19" ca="1" si="2">IF(K6=H6,0,MIN(MAX(8-(H6/10),1.5),5)/24)</f>
        <v>0.125</v>
      </c>
      <c r="M6" s="20"/>
      <c r="N6" s="23">
        <f t="shared" ca="1" si="0"/>
        <v>1.2423796879610562</v>
      </c>
      <c r="O6" s="20"/>
      <c r="P6" s="26"/>
      <c r="Q6" s="20" t="s">
        <v>5</v>
      </c>
      <c r="R6" s="55">
        <v>1</v>
      </c>
      <c r="S6" s="10"/>
      <c r="T6" s="10"/>
    </row>
    <row r="7" spans="1:20" s="1" customFormat="1" ht="21.6" customHeight="1" x14ac:dyDescent="0.3">
      <c r="B7" s="17" t="str">
        <f>'Entered Daily Stats'!A6</f>
        <v>EC  3</v>
      </c>
      <c r="C7" s="20"/>
      <c r="D7" s="22" cm="1">
        <f t="array" aca="1" ref="D7" ca="1">IFERROR(INDIRECT(ADDRESS(ROW()-1,_xlfn.SHEET()-3+4,4,1,"Entered Daily Stats"))/INDIRECT(ADDRESS(ROW()-1,_xlfn.SHEET()-3+32,4,1,"Entered Daily Stats")),"")</f>
        <v>0.23247993765120475</v>
      </c>
      <c r="E7" s="54"/>
      <c r="F7" s="17" cm="1">
        <f t="array" aca="1" ref="F7" ca="1">IFERROR(INDIRECT(ADDRESS(ROW()-1,_xlfn.SHEET()-3+11,4,1,"Entered Daily Stats"))/INDIRECT(ADDRESS(ROW()-1,_xlfn.SHEET()-3+32,4,1,"Entered Daily Stats")),"")</f>
        <v>4</v>
      </c>
      <c r="G7" s="20"/>
      <c r="H7" s="17" cm="1">
        <f t="array" aca="1" ref="H7" ca="1">IFERROR(INDIRECT(ADDRESS(ROW()-1,_xlfn.SHEET()-3+18,4,1,"Entered Daily Stats"))/INDIRECT(ADDRESS(ROW()-1,_xlfn.SHEET()-3+32,4,1,"Entered Daily Stats")),"")</f>
        <v>26</v>
      </c>
      <c r="I7" s="21">
        <f t="shared" ca="1" si="1"/>
        <v>49.640474053293417</v>
      </c>
      <c r="J7" s="20"/>
      <c r="K7" s="19" cm="1">
        <f t="array" aca="1" ref="K7" ca="1">IFERROR(INDIRECT(ADDRESS(ROW()-1,_xlfn.SHEET()-3+25,4,1,"Entered Daily Stats"))/INDIRECT(ADDRESS(ROW()-1,_xlfn.SHEET()-3+32,4,1,"Entered Daily Stats")),"")</f>
        <v>0.12649802477794408</v>
      </c>
      <c r="L7" s="22">
        <f t="shared" ca="1" si="2"/>
        <v>0.20833333333333334</v>
      </c>
      <c r="M7" s="20"/>
      <c r="N7" s="23">
        <f t="shared" ca="1" si="0"/>
        <v>0.56547833467789788</v>
      </c>
      <c r="O7" s="20"/>
      <c r="P7" s="28"/>
      <c r="Q7" s="20" t="s">
        <v>6</v>
      </c>
      <c r="R7" s="55">
        <v>1</v>
      </c>
      <c r="S7" s="10"/>
      <c r="T7" s="10"/>
    </row>
    <row r="8" spans="1:20" s="1" customFormat="1" ht="21.6" customHeight="1" x14ac:dyDescent="0.3">
      <c r="B8" s="17" t="str">
        <f>'Entered Daily Stats'!A7</f>
        <v>EC 4</v>
      </c>
      <c r="C8" s="20"/>
      <c r="D8" s="22" t="str" cm="1">
        <f t="array" aca="1" ref="D8" ca="1">IFERROR(INDIRECT(ADDRESS(ROW()-1,_xlfn.SHEET()-3+4,4,1,"Entered Daily Stats"))/INDIRECT(ADDRESS(ROW()-1,_xlfn.SHEET()-3+32,4,1,"Entered Daily Stats")),"")</f>
        <v/>
      </c>
      <c r="E8" s="54"/>
      <c r="F8" s="17" t="str" cm="1">
        <f t="array" aca="1" ref="F8" ca="1">IFERROR(INDIRECT(ADDRESS(ROW()-1,_xlfn.SHEET()-3+11,4,1,"Entered Daily Stats"))/INDIRECT(ADDRESS(ROW()-1,_xlfn.SHEET()-3+32,4,1,"Entered Daily Stats")),"")</f>
        <v/>
      </c>
      <c r="G8" s="20"/>
      <c r="H8" s="17" t="str" cm="1">
        <f t="array" aca="1" ref="H8" ca="1">IFERROR(INDIRECT(ADDRESS(ROW()-1,_xlfn.SHEET()-3+18,4,1,"Entered Daily Stats"))/INDIRECT(ADDRESS(ROW()-1,_xlfn.SHEET()-3+32,4,1,"Entered Daily Stats")),"")</f>
        <v/>
      </c>
      <c r="I8" s="21">
        <f t="shared" ca="1" si="1"/>
        <v>0</v>
      </c>
      <c r="J8" s="20"/>
      <c r="K8" s="19" t="str" cm="1">
        <f t="array" aca="1" ref="K8" ca="1">IFERROR(INDIRECT(ADDRESS(ROW()-1,_xlfn.SHEET()-3+25,4,1,"Entered Daily Stats"))/INDIRECT(ADDRESS(ROW()-1,_xlfn.SHEET()-3+32,4,1,"Entered Daily Stats")),"")</f>
        <v/>
      </c>
      <c r="L8" s="22">
        <f t="shared" ca="1" si="2"/>
        <v>0</v>
      </c>
      <c r="M8" s="20"/>
      <c r="N8" s="23" t="str">
        <f t="shared" ca="1" si="0"/>
        <v/>
      </c>
      <c r="O8" s="20"/>
      <c r="P8" s="29"/>
      <c r="Q8" s="20" t="s">
        <v>6</v>
      </c>
      <c r="R8" s="23">
        <v>0.7</v>
      </c>
      <c r="S8" s="10"/>
      <c r="T8" s="10"/>
    </row>
    <row r="9" spans="1:20" s="1" customFormat="1" ht="21.6" customHeight="1" x14ac:dyDescent="0.3">
      <c r="B9" s="17" t="str">
        <f>'Entered Daily Stats'!A8</f>
        <v>EC  5</v>
      </c>
      <c r="C9" s="20"/>
      <c r="D9" s="22" cm="1">
        <f t="array" aca="1" ref="D9" ca="1">IFERROR(INDIRECT(ADDRESS(ROW()-1,_xlfn.SHEET()-3+4,4,1,"Entered Daily Stats"))/INDIRECT(ADDRESS(ROW()-1,_xlfn.SHEET()-3+32,4,1,"Entered Daily Stats")),"")</f>
        <v>0.19456805373346997</v>
      </c>
      <c r="E9" s="54"/>
      <c r="F9" s="17" cm="1">
        <f t="array" aca="1" ref="F9" ca="1">IFERROR(INDIRECT(ADDRESS(ROW()-1,_xlfn.SHEET()-3+11,4,1,"Entered Daily Stats"))/INDIRECT(ADDRESS(ROW()-1,_xlfn.SHEET()-3+32,4,1,"Entered Daily Stats")),"")</f>
        <v>4</v>
      </c>
      <c r="G9" s="20"/>
      <c r="H9" s="17" cm="1">
        <f t="array" aca="1" ref="H9" ca="1">IFERROR(INDIRECT(ADDRESS(ROW()-1,_xlfn.SHEET()-3+18,4,1,"Entered Daily Stats"))/INDIRECT(ADDRESS(ROW()-1,_xlfn.SHEET()-3+32,4,1,"Entered Daily Stats")),"")</f>
        <v>26</v>
      </c>
      <c r="I9" s="21">
        <f t="shared" ca="1" si="1"/>
        <v>30</v>
      </c>
      <c r="J9" s="20"/>
      <c r="K9" s="19" cm="1">
        <f t="array" aca="1" ref="K9" ca="1">IFERROR(INDIRECT(ADDRESS(ROW()-1,_xlfn.SHEET()-3+25,4,1,"Entered Daily Stats"))/INDIRECT(ADDRESS(ROW()-1,_xlfn.SHEET()-3+32,4,1,"Entered Daily Stats")),"")</f>
        <v>0.24196138232746239</v>
      </c>
      <c r="L9" s="22">
        <f t="shared" ca="1" si="2"/>
        <v>0.20833333333333334</v>
      </c>
      <c r="M9" s="20"/>
      <c r="N9" s="23">
        <f t="shared" ca="1" si="0"/>
        <v>1.014040650919243</v>
      </c>
      <c r="O9" s="20"/>
      <c r="P9" s="30"/>
      <c r="Q9" s="20" t="s">
        <v>6</v>
      </c>
      <c r="R9" s="23">
        <v>0.5</v>
      </c>
      <c r="S9" s="10"/>
      <c r="T9" s="10"/>
    </row>
    <row r="10" spans="1:20" s="1" customFormat="1" ht="21.6" customHeight="1" x14ac:dyDescent="0.3">
      <c r="B10" s="17" t="str">
        <f>'Entered Daily Stats'!A9</f>
        <v>EC  6</v>
      </c>
      <c r="C10" s="20"/>
      <c r="D10" s="22" cm="1">
        <f t="array" aca="1" ref="D10" ca="1">IFERROR(INDIRECT(ADDRESS(ROW()-1,_xlfn.SHEET()-3+4,4,1,"Entered Daily Stats"))/INDIRECT(ADDRESS(ROW()-1,_xlfn.SHEET()-3+32,4,1,"Entered Daily Stats")),"")</f>
        <v>0.13952008809913508</v>
      </c>
      <c r="E10" s="54"/>
      <c r="F10" s="17" cm="1">
        <f t="array" aca="1" ref="F10" ca="1">IFERROR(INDIRECT(ADDRESS(ROW()-1,_xlfn.SHEET()-3+11,4,1,"Entered Daily Stats"))/INDIRECT(ADDRESS(ROW()-1,_xlfn.SHEET()-3+32,4,1,"Entered Daily Stats")),"")</f>
        <v>10</v>
      </c>
      <c r="G10" s="20"/>
      <c r="H10" s="17" cm="1">
        <f t="array" aca="1" ref="H10" ca="1">IFERROR(INDIRECT(ADDRESS(ROW()-1,_xlfn.SHEET()-3+18,4,1,"Entered Daily Stats"))/INDIRECT(ADDRESS(ROW()-1,_xlfn.SHEET()-3+32,4,1,"Entered Daily Stats")),"")</f>
        <v>37</v>
      </c>
      <c r="I10" s="21">
        <f t="shared" ca="1" si="1"/>
        <v>61.44107841986731</v>
      </c>
      <c r="J10" s="20"/>
      <c r="K10" s="19" cm="1">
        <f t="array" aca="1" ref="K10" ca="1">IFERROR(INDIRECT(ADDRESS(ROW()-1,_xlfn.SHEET()-3+25,4,1,"Entered Daily Stats"))/INDIRECT(ADDRESS(ROW()-1,_xlfn.SHEET()-3+32,4,1,"Entered Daily Stats")),"")</f>
        <v>7.7328839917219533E-2</v>
      </c>
      <c r="L10" s="22">
        <f t="shared" ca="1" si="2"/>
        <v>0.17916666666666667</v>
      </c>
      <c r="M10" s="20"/>
      <c r="N10" s="23">
        <f t="shared" ca="1" si="0"/>
        <v>0.51690289950007173</v>
      </c>
      <c r="O10" s="20"/>
      <c r="P10" s="31"/>
      <c r="Q10" s="20" t="s">
        <v>6</v>
      </c>
      <c r="R10" s="23">
        <v>0.3</v>
      </c>
      <c r="S10" s="10"/>
      <c r="T10" s="10"/>
    </row>
    <row r="11" spans="1:20" s="1" customFormat="1" ht="21.6" customHeight="1" x14ac:dyDescent="0.3">
      <c r="B11" s="17" t="str">
        <f>'Entered Daily Stats'!A10</f>
        <v>EC  7</v>
      </c>
      <c r="C11" s="20"/>
      <c r="D11" s="22" cm="1">
        <f t="array" aca="1" ref="D11" ca="1">IFERROR(INDIRECT(ADDRESS(ROW()-1,_xlfn.SHEET()-3+4,4,1,"Entered Daily Stats"))/INDIRECT(ADDRESS(ROW()-1,_xlfn.SHEET()-3+32,4,1,"Entered Daily Stats")),"")</f>
        <v>0.28567899380639683</v>
      </c>
      <c r="E11" s="54"/>
      <c r="F11" s="17" cm="1">
        <f t="array" aca="1" ref="F11" ca="1">IFERROR(INDIRECT(ADDRESS(ROW()-1,_xlfn.SHEET()-3+11,4,1,"Entered Daily Stats"))/INDIRECT(ADDRESS(ROW()-1,_xlfn.SHEET()-3+32,4,1,"Entered Daily Stats")),"")</f>
        <v>7</v>
      </c>
      <c r="G11" s="20"/>
      <c r="H11" s="17" cm="1">
        <f t="array" aca="1" ref="H11" ca="1">IFERROR(INDIRECT(ADDRESS(ROW()-1,_xlfn.SHEET()-3+18,4,1,"Entered Daily Stats"))/INDIRECT(ADDRESS(ROW()-1,_xlfn.SHEET()-3+32,4,1,"Entered Daily Stats")),"")</f>
        <v>11</v>
      </c>
      <c r="I11" s="21">
        <f t="shared" ca="1" si="1"/>
        <v>35.39803302743006</v>
      </c>
      <c r="J11" s="20"/>
      <c r="K11" s="19" cm="1">
        <f t="array" aca="1" ref="K11" ca="1">IFERROR(INDIRECT(ADDRESS(ROW()-1,_xlfn.SHEET()-3+25,4,1,"Entered Daily Stats"))/INDIRECT(ADDRESS(ROW()-1,_xlfn.SHEET()-3+32,4,1,"Entered Daily Stats")),"")</f>
        <v>0.18584152905237478</v>
      </c>
      <c r="L11" s="22">
        <f t="shared" ca="1" si="2"/>
        <v>0.20833333333333334</v>
      </c>
      <c r="M11" s="20"/>
      <c r="N11" s="23">
        <f t="shared" ca="1" si="0"/>
        <v>0.60139553469927109</v>
      </c>
      <c r="O11" s="20"/>
      <c r="S11" s="10"/>
      <c r="T11" s="10"/>
    </row>
    <row r="12" spans="1:20" s="1" customFormat="1" ht="21.6" customHeight="1" x14ac:dyDescent="0.3">
      <c r="B12" s="17" t="str">
        <f>'Entered Daily Stats'!A11</f>
        <v>EC  8</v>
      </c>
      <c r="C12" s="20"/>
      <c r="D12" s="22" cm="1">
        <f t="array" aca="1" ref="D12" ca="1">IFERROR(INDIRECT(ADDRESS(ROW()-1,_xlfn.SHEET()-3+4,4,1,"Entered Daily Stats"))/INDIRECT(ADDRESS(ROW()-1,_xlfn.SHEET()-3+32,4,1,"Entered Daily Stats")),"")</f>
        <v>0.22852315470373399</v>
      </c>
      <c r="E12" s="54"/>
      <c r="F12" s="17" cm="1">
        <f t="array" aca="1" ref="F12" ca="1">IFERROR(INDIRECT(ADDRESS(ROW()-1,_xlfn.SHEET()-3+11,4,1,"Entered Daily Stats"))/INDIRECT(ADDRESS(ROW()-1,_xlfn.SHEET()-3+32,4,1,"Entered Daily Stats")),"")</f>
        <v>7</v>
      </c>
      <c r="G12" s="20"/>
      <c r="H12" s="17" cm="1">
        <f t="array" aca="1" ref="H12" ca="1">IFERROR(INDIRECT(ADDRESS(ROW()-1,_xlfn.SHEET()-3+18,4,1,"Entered Daily Stats"))/INDIRECT(ADDRESS(ROW()-1,_xlfn.SHEET()-3+32,4,1,"Entered Daily Stats")),"")</f>
        <v>30</v>
      </c>
      <c r="I12" s="21">
        <f t="shared" ca="1" si="1"/>
        <v>31.716410769163133</v>
      </c>
      <c r="J12" s="20"/>
      <c r="K12" s="19" cm="1">
        <f t="array" aca="1" ref="K12" ca="1">IFERROR(INDIRECT(ADDRESS(ROW()-1,_xlfn.SHEET()-3+25,4,1,"Entered Daily Stats"))/INDIRECT(ADDRESS(ROW()-1,_xlfn.SHEET()-3+32,4,1,"Entered Daily Stats")),"")</f>
        <v>0.20118162179515359</v>
      </c>
      <c r="L12" s="22">
        <f t="shared" ca="1" si="2"/>
        <v>0.20833333333333334</v>
      </c>
      <c r="M12" s="20"/>
      <c r="N12" s="23">
        <f t="shared" ca="1" si="0"/>
        <v>0.95577717526665418</v>
      </c>
      <c r="O12" s="20"/>
      <c r="P12" s="75" t="s">
        <v>10</v>
      </c>
      <c r="Q12" s="75"/>
      <c r="R12" s="75"/>
      <c r="S12" s="10"/>
      <c r="T12" s="10"/>
    </row>
    <row r="13" spans="1:20" s="1" customFormat="1" ht="21.6" customHeight="1" x14ac:dyDescent="0.3">
      <c r="B13" s="17" t="str">
        <f>'Entered Daily Stats'!A12</f>
        <v>EC  9</v>
      </c>
      <c r="C13" s="20"/>
      <c r="D13" s="22" t="str" cm="1">
        <f t="array" aca="1" ref="D13" ca="1">IFERROR(INDIRECT(ADDRESS(ROW()-1,_xlfn.SHEET()-3+4,4,1,"Entered Daily Stats"))/INDIRECT(ADDRESS(ROW()-1,_xlfn.SHEET()-3+32,4,1,"Entered Daily Stats")),"")</f>
        <v/>
      </c>
      <c r="E13" s="54"/>
      <c r="F13" s="17" t="str" cm="1">
        <f t="array" aca="1" ref="F13" ca="1">IFERROR(INDIRECT(ADDRESS(ROW()-1,_xlfn.SHEET()-3+11,4,1,"Entered Daily Stats"))/INDIRECT(ADDRESS(ROW()-1,_xlfn.SHEET()-3+32,4,1,"Entered Daily Stats")),"")</f>
        <v/>
      </c>
      <c r="G13" s="20"/>
      <c r="H13" s="17" t="str" cm="1">
        <f t="array" aca="1" ref="H13" ca="1">IFERROR(INDIRECT(ADDRESS(ROW()-1,_xlfn.SHEET()-3+18,4,1,"Entered Daily Stats"))/INDIRECT(ADDRESS(ROW()-1,_xlfn.SHEET()-3+32,4,1,"Entered Daily Stats")),"")</f>
        <v/>
      </c>
      <c r="I13" s="21">
        <f t="shared" ca="1" si="1"/>
        <v>0</v>
      </c>
      <c r="J13" s="20"/>
      <c r="K13" s="19" t="str" cm="1">
        <f t="array" aca="1" ref="K13" ca="1">IFERROR(INDIRECT(ADDRESS(ROW()-1,_xlfn.SHEET()-3+25,4,1,"Entered Daily Stats"))/INDIRECT(ADDRESS(ROW()-1,_xlfn.SHEET()-3+32,4,1,"Entered Daily Stats")),"")</f>
        <v/>
      </c>
      <c r="L13" s="22">
        <f t="shared" ca="1" si="2"/>
        <v>0</v>
      </c>
      <c r="M13" s="20"/>
      <c r="N13" s="23" t="str">
        <f t="shared" ca="1" si="0"/>
        <v/>
      </c>
      <c r="O13" s="20"/>
      <c r="P13" s="76">
        <f ca="1">'Entered Daily Stats'!T26</f>
        <v>23</v>
      </c>
      <c r="Q13" s="77"/>
      <c r="R13" s="78"/>
      <c r="S13" s="10"/>
      <c r="T13" s="10"/>
    </row>
    <row r="14" spans="1:20" s="1" customFormat="1" ht="21.6" customHeight="1" x14ac:dyDescent="0.3">
      <c r="B14" s="17" t="str">
        <f>'Entered Daily Stats'!A13</f>
        <v>EC  10</v>
      </c>
      <c r="C14" s="20"/>
      <c r="D14" s="22" cm="1">
        <f t="array" aca="1" ref="D14" ca="1">IFERROR(INDIRECT(ADDRESS(ROW()-1,_xlfn.SHEET()-3+4,4,1,"Entered Daily Stats"))/INDIRECT(ADDRESS(ROW()-1,_xlfn.SHEET()-3+32,4,1,"Entered Daily Stats")),"")</f>
        <v>0.16002228197116358</v>
      </c>
      <c r="E14" s="54"/>
      <c r="F14" s="17" cm="1">
        <f t="array" aca="1" ref="F14" ca="1">IFERROR(INDIRECT(ADDRESS(ROW()-1,_xlfn.SHEET()-3+11,4,1,"Entered Daily Stats"))/INDIRECT(ADDRESS(ROW()-1,_xlfn.SHEET()-3+32,4,1,"Entered Daily Stats")),"")</f>
        <v>8</v>
      </c>
      <c r="G14" s="20"/>
      <c r="H14" s="17" cm="1">
        <f t="array" aca="1" ref="H14" ca="1">IFERROR(INDIRECT(ADDRESS(ROW()-1,_xlfn.SHEET()-3+18,4,1,"Entered Daily Stats"))/INDIRECT(ADDRESS(ROW()-1,_xlfn.SHEET()-3+32,4,1,"Entered Daily Stats")),"")</f>
        <v>70</v>
      </c>
      <c r="I14" s="21">
        <f t="shared" ca="1" si="1"/>
        <v>65</v>
      </c>
      <c r="J14" s="20"/>
      <c r="K14" s="19" cm="1">
        <f t="array" aca="1" ref="K14" ca="1">IFERROR(INDIRECT(ADDRESS(ROW()-1,_xlfn.SHEET()-3+25,4,1,"Entered Daily Stats"))/INDIRECT(ADDRESS(ROW()-1,_xlfn.SHEET()-3+32,4,1,"Entered Daily Stats")),"")</f>
        <v>5.6878082670663854E-2</v>
      </c>
      <c r="L14" s="22">
        <f t="shared" ca="1" si="2"/>
        <v>6.25E-2</v>
      </c>
      <c r="M14" s="20"/>
      <c r="N14" s="23">
        <f t="shared" ca="1" si="0"/>
        <v>0.99348619982684927</v>
      </c>
      <c r="O14" s="20"/>
      <c r="P14" s="79"/>
      <c r="Q14" s="80"/>
      <c r="R14" s="81"/>
      <c r="S14" s="10"/>
      <c r="T14" s="10"/>
    </row>
    <row r="15" spans="1:20" s="1" customFormat="1" ht="21.6" customHeight="1" x14ac:dyDescent="0.3">
      <c r="B15" s="17" t="str">
        <f>'Entered Daily Stats'!A14</f>
        <v>EC  11</v>
      </c>
      <c r="C15" s="20"/>
      <c r="D15" s="22" cm="1">
        <f t="array" aca="1" ref="D15" ca="1">IFERROR(INDIRECT(ADDRESS(ROW()-1,_xlfn.SHEET()-3+4,4,1,"Entered Daily Stats"))/INDIRECT(ADDRESS(ROW()-1,_xlfn.SHEET()-3+32,4,1,"Entered Daily Stats")),"")</f>
        <v>0.1944687295110149</v>
      </c>
      <c r="E15" s="54"/>
      <c r="F15" s="17" cm="1">
        <f t="array" aca="1" ref="F15" ca="1">IFERROR(INDIRECT(ADDRESS(ROW()-1,_xlfn.SHEET()-3+11,4,1,"Entered Daily Stats"))/INDIRECT(ADDRESS(ROW()-1,_xlfn.SHEET()-3+32,4,1,"Entered Daily Stats")),"")</f>
        <v>2</v>
      </c>
      <c r="G15" s="20"/>
      <c r="H15" s="17" cm="1">
        <f t="array" aca="1" ref="H15" ca="1">IFERROR(INDIRECT(ADDRESS(ROW()-1,_xlfn.SHEET()-3+18,4,1,"Entered Daily Stats"))/INDIRECT(ADDRESS(ROW()-1,_xlfn.SHEET()-3+32,4,1,"Entered Daily Stats")),"")</f>
        <v>25</v>
      </c>
      <c r="I15" s="21">
        <f t="shared" ca="1" si="1"/>
        <v>45.210704158369694</v>
      </c>
      <c r="J15" s="20"/>
      <c r="K15" s="19" cm="1">
        <f t="array" aca="1" ref="K15" ca="1">IFERROR(INDIRECT(ADDRESS(ROW()-1,_xlfn.SHEET()-3+25,4,1,"Entered Daily Stats"))/INDIRECT(ADDRESS(ROW()-1,_xlfn.SHEET()-3+32,4,1,"Entered Daily Stats")),"")</f>
        <v>0.14495539934012627</v>
      </c>
      <c r="L15" s="22">
        <f t="shared" ca="1" si="2"/>
        <v>0.20833333333333334</v>
      </c>
      <c r="M15" s="20"/>
      <c r="N15" s="23">
        <f t="shared" ca="1" si="0"/>
        <v>0.62437615487821707</v>
      </c>
      <c r="O15" s="20"/>
      <c r="P15" s="10"/>
      <c r="Q15" s="10"/>
      <c r="R15" s="10"/>
      <c r="S15" s="10"/>
      <c r="T15" s="10"/>
    </row>
    <row r="16" spans="1:20" s="1" customFormat="1" ht="21.6" customHeight="1" x14ac:dyDescent="0.3">
      <c r="B16" s="17" t="str">
        <f>'Entered Daily Stats'!A15</f>
        <v>EC  12</v>
      </c>
      <c r="C16" s="20"/>
      <c r="D16" s="22" cm="1">
        <f t="array" aca="1" ref="D16" ca="1">IFERROR(INDIRECT(ADDRESS(ROW()-1,_xlfn.SHEET()-3+4,4,1,"Entered Daily Stats"))/INDIRECT(ADDRESS(ROW()-1,_xlfn.SHEET()-3+32,4,1,"Entered Daily Stats")),"")</f>
        <v>0.22711416305691803</v>
      </c>
      <c r="E16" s="54"/>
      <c r="F16" s="17" cm="1">
        <f t="array" aca="1" ref="F16" ca="1">IFERROR(INDIRECT(ADDRESS(ROW()-1,_xlfn.SHEET()-3+11,4,1,"Entered Daily Stats"))/INDIRECT(ADDRESS(ROW()-1,_xlfn.SHEET()-3+32,4,1,"Entered Daily Stats")),"")</f>
        <v>3</v>
      </c>
      <c r="G16" s="20"/>
      <c r="H16" s="17" cm="1">
        <f t="array" aca="1" ref="H16" ca="1">IFERROR(INDIRECT(ADDRESS(ROW()-1,_xlfn.SHEET()-3+18,4,1,"Entered Daily Stats"))/INDIRECT(ADDRESS(ROW()-1,_xlfn.SHEET()-3+32,4,1,"Entered Daily Stats")),"")</f>
        <v>34</v>
      </c>
      <c r="I16" s="21">
        <f t="shared" ca="1" si="1"/>
        <v>30</v>
      </c>
      <c r="J16" s="20"/>
      <c r="K16" s="19" cm="1">
        <f t="array" aca="1" ref="K16" ca="1">IFERROR(INDIRECT(ADDRESS(ROW()-1,_xlfn.SHEET()-3+25,4,1,"Entered Daily Stats"))/INDIRECT(ADDRESS(ROW()-1,_xlfn.SHEET()-3+32,4,1,"Entered Daily Stats")),"")</f>
        <v>0.2201641471512113</v>
      </c>
      <c r="L16" s="22">
        <f t="shared" ca="1" si="2"/>
        <v>0.19166666666666665</v>
      </c>
      <c r="M16" s="20"/>
      <c r="N16" s="23">
        <f t="shared" ca="1" si="0"/>
        <v>1.1410079201046093</v>
      </c>
      <c r="O16" s="20"/>
      <c r="R16" s="11"/>
      <c r="S16" s="11"/>
    </row>
    <row r="17" spans="2:19" s="1" customFormat="1" ht="21.6" customHeight="1" x14ac:dyDescent="0.3">
      <c r="B17" s="17" t="str">
        <f>'Entered Daily Stats'!A16</f>
        <v>EC  13</v>
      </c>
      <c r="C17" s="20"/>
      <c r="D17" s="22" cm="1">
        <f t="array" aca="1" ref="D17" ca="1">IFERROR(INDIRECT(ADDRESS(ROW()-1,_xlfn.SHEET()-3+4,4,1,"Entered Daily Stats"))/INDIRECT(ADDRESS(ROW()-1,_xlfn.SHEET()-3+32,4,1,"Entered Daily Stats")),"")</f>
        <v>0.18909150682188869</v>
      </c>
      <c r="E17" s="54"/>
      <c r="F17" s="17" cm="1">
        <f t="array" aca="1" ref="F17" ca="1">IFERROR(INDIRECT(ADDRESS(ROW()-1,_xlfn.SHEET()-3+11,4,1,"Entered Daily Stats"))/INDIRECT(ADDRESS(ROW()-1,_xlfn.SHEET()-3+32,4,1,"Entered Daily Stats")),"")</f>
        <v>1</v>
      </c>
      <c r="G17" s="20"/>
      <c r="H17" s="17" cm="1">
        <f t="array" aca="1" ref="H17" ca="1">IFERROR(INDIRECT(ADDRESS(ROW()-1,_xlfn.SHEET()-3+18,4,1,"Entered Daily Stats"))/INDIRECT(ADDRESS(ROW()-1,_xlfn.SHEET()-3+32,4,1,"Entered Daily Stats")),"")</f>
        <v>32</v>
      </c>
      <c r="I17" s="21">
        <f t="shared" ca="1" si="1"/>
        <v>65</v>
      </c>
      <c r="J17" s="20"/>
      <c r="K17" s="19" cm="1">
        <f t="array" aca="1" ref="K17" ca="1">IFERROR(INDIRECT(ADDRESS(ROW()-1,_xlfn.SHEET()-3+25,4,1,"Entered Daily Stats"))/INDIRECT(ADDRESS(ROW()-1,_xlfn.SHEET()-3+32,4,1,"Entered Daily Stats")),"")</f>
        <v>5.7921434386608031E-2</v>
      </c>
      <c r="L17" s="22">
        <f t="shared" ca="1" si="2"/>
        <v>0.19999999999999998</v>
      </c>
      <c r="M17" s="20"/>
      <c r="N17" s="23">
        <f t="shared" ca="1" si="0"/>
        <v>0.39095743212036627</v>
      </c>
      <c r="O17" s="33"/>
      <c r="P17" s="4"/>
      <c r="R17" s="52"/>
      <c r="S17" s="4"/>
    </row>
    <row r="18" spans="2:19" s="1" customFormat="1" ht="21.6" customHeight="1" x14ac:dyDescent="0.3">
      <c r="B18" s="17" t="str">
        <f>'Entered Daily Stats'!A17</f>
        <v>EC  14</v>
      </c>
      <c r="C18" s="56"/>
      <c r="D18" s="22" cm="1">
        <f t="array" aca="1" ref="D18" ca="1">IFERROR(INDIRECT(ADDRESS(ROW()-1,_xlfn.SHEET()-3+4,4,1,"Entered Daily Stats"))/INDIRECT(ADDRESS(ROW()-1,_xlfn.SHEET()-3+32,4,1,"Entered Daily Stats")),"")</f>
        <v>0.12558043888617731</v>
      </c>
      <c r="E18" s="20"/>
      <c r="F18" s="17" cm="1">
        <f t="array" aca="1" ref="F18" ca="1">IFERROR(INDIRECT(ADDRESS(ROW()-1,_xlfn.SHEET()-3+11,4,1,"Entered Daily Stats"))/INDIRECT(ADDRESS(ROW()-1,_xlfn.SHEET()-3+32,4,1,"Entered Daily Stats")),"")</f>
        <v>1</v>
      </c>
      <c r="G18" s="20"/>
      <c r="H18" s="17" cm="1">
        <f t="array" aca="1" ref="H18" ca="1">IFERROR(INDIRECT(ADDRESS(ROW()-1,_xlfn.SHEET()-3+18,4,1,"Entered Daily Stats"))/INDIRECT(ADDRESS(ROW()-1,_xlfn.SHEET()-3+32,4,1,"Entered Daily Stats")),"")</f>
        <v>52</v>
      </c>
      <c r="I18" s="21">
        <f t="shared" ca="1" si="1"/>
        <v>42.45384722010531</v>
      </c>
      <c r="J18" s="20"/>
      <c r="K18" s="19" cm="1">
        <f t="array" aca="1" ref="K18" ca="1">IFERROR(INDIRECT(ADDRESS(ROW()-1,_xlfn.SHEET()-3+25,4,1,"Entered Daily Stats"))/INDIRECT(ADDRESS(ROW()-1,_xlfn.SHEET()-3+32,4,1,"Entered Daily Stats")),"")</f>
        <v>0.15644230324956121</v>
      </c>
      <c r="L18" s="22">
        <f t="shared" ca="1" si="2"/>
        <v>0.11666666666666665</v>
      </c>
      <c r="M18" s="20"/>
      <c r="N18" s="23">
        <f t="shared" ca="1" si="0"/>
        <v>1.2828967865501462</v>
      </c>
      <c r="O18" s="20"/>
      <c r="P18" s="20"/>
      <c r="Q18" s="33"/>
      <c r="R18" s="52"/>
      <c r="S18"/>
    </row>
    <row r="19" spans="2:19" s="1" customFormat="1" ht="21.6" customHeight="1" x14ac:dyDescent="0.3">
      <c r="B19" s="17" t="str">
        <f>'Entered Daily Stats'!A18</f>
        <v>EC  15</v>
      </c>
      <c r="C19" s="20"/>
      <c r="D19" s="22" t="str" cm="1">
        <f t="array" aca="1" ref="D19" ca="1">IFERROR(INDIRECT(ADDRESS(ROW()-1,_xlfn.SHEET()-3+4,4,1,"Entered Daily Stats"))/INDIRECT(ADDRESS(ROW()-1,_xlfn.SHEET()-3+32,4,1,"Entered Daily Stats")),"")</f>
        <v/>
      </c>
      <c r="E19" s="54"/>
      <c r="F19" s="17" t="str" cm="1">
        <f t="array" aca="1" ref="F19" ca="1">IFERROR(INDIRECT(ADDRESS(ROW()-1,_xlfn.SHEET()-3+11,4,1,"Entered Daily Stats"))/INDIRECT(ADDRESS(ROW()-1,_xlfn.SHEET()-3+32,4,1,"Entered Daily Stats")),"")</f>
        <v/>
      </c>
      <c r="G19" s="20"/>
      <c r="H19" s="17" t="str" cm="1">
        <f t="array" aca="1" ref="H19" ca="1">IFERROR(INDIRECT(ADDRESS(ROW()-1,_xlfn.SHEET()-3+18,4,1,"Entered Daily Stats"))/INDIRECT(ADDRESS(ROW()-1,_xlfn.SHEET()-3+32,4,1,"Entered Daily Stats")),"")</f>
        <v/>
      </c>
      <c r="I19" s="21">
        <f t="shared" ca="1" si="1"/>
        <v>0</v>
      </c>
      <c r="J19" s="20"/>
      <c r="K19" s="19" t="str" cm="1">
        <f t="array" aca="1" ref="K19" ca="1">IFERROR(INDIRECT(ADDRESS(ROW()-1,_xlfn.SHEET()-3+25,4,1,"Entered Daily Stats"))/INDIRECT(ADDRESS(ROW()-1,_xlfn.SHEET()-3+32,4,1,"Entered Daily Stats")),"")</f>
        <v/>
      </c>
      <c r="L19" s="22">
        <f t="shared" ca="1" si="2"/>
        <v>0</v>
      </c>
      <c r="M19" s="20"/>
      <c r="N19" s="23" t="str">
        <f t="shared" ca="1" si="0"/>
        <v/>
      </c>
      <c r="O19" s="20"/>
    </row>
    <row r="20" spans="2:19" s="1" customFormat="1" ht="21.6" customHeight="1" x14ac:dyDescent="0.3"/>
    <row r="21" spans="2:19" s="1" customFormat="1" ht="21.6" customHeight="1" x14ac:dyDescent="0.3">
      <c r="B21" s="53" t="s">
        <v>7</v>
      </c>
      <c r="C21" s="36"/>
      <c r="D21" s="37">
        <f ca="1">IFERROR(AVERAGEIF(D5:D19,"&gt;0"),"")</f>
        <v>0.19015006575683199</v>
      </c>
      <c r="E21" s="57"/>
      <c r="F21" s="39">
        <f ca="1">IFERROR(AVERAGEIF(F5:F19,"&gt;0"),"")</f>
        <v>4.666666666666667</v>
      </c>
      <c r="G21" s="40"/>
      <c r="H21" s="41">
        <f ca="1">IFERROR(AVERAGEIF(H5:H19,"&gt;0"),"")</f>
        <v>34.666666666666664</v>
      </c>
      <c r="I21" s="41">
        <f ca="1">IFERROR(AVERAGEIF(I5:I19,"&gt;0"),"")</f>
        <v>45.975715572166649</v>
      </c>
      <c r="J21" s="40"/>
      <c r="K21" s="37">
        <f ca="1">IFERROR(AVERAGEIF(K5:K19,"&gt;0"),"")</f>
        <v>0.14470605010507887</v>
      </c>
      <c r="L21" s="37">
        <f ca="1">IFERROR(AVERAGEIF(L5:L19,"&gt;0"),"")</f>
        <v>0.17708333333333334</v>
      </c>
      <c r="M21" s="40"/>
      <c r="N21" s="60">
        <f ca="1">IFERROR(AVERAGEIF(N5:N19,"&gt;0"),"")</f>
        <v>0.8164645131035333</v>
      </c>
      <c r="O21" s="58"/>
    </row>
    <row r="23" spans="2:19" ht="21" x14ac:dyDescent="0.3">
      <c r="B23" s="11"/>
      <c r="I23" s="59"/>
    </row>
    <row r="24" spans="2:19" ht="21" x14ac:dyDescent="0.3">
      <c r="E24" s="94"/>
      <c r="F24" s="94"/>
      <c r="G24" s="1"/>
      <c r="H24" s="94"/>
      <c r="I24" s="94"/>
      <c r="J24" s="1"/>
      <c r="K24" s="9"/>
    </row>
  </sheetData>
  <mergeCells count="9">
    <mergeCell ref="P13:R14"/>
    <mergeCell ref="E24:F24"/>
    <mergeCell ref="H24:I24"/>
    <mergeCell ref="A1:B3"/>
    <mergeCell ref="D1:L2"/>
    <mergeCell ref="H3:I3"/>
    <mergeCell ref="K3:L3"/>
    <mergeCell ref="P4:R4"/>
    <mergeCell ref="P12:R12"/>
  </mergeCells>
  <conditionalFormatting sqref="O17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5:L19">
    <cfRule type="expression" dxfId="55" priority="15">
      <formula>(L5=5)</formula>
    </cfRule>
    <cfRule type="expression" dxfId="54" priority="16">
      <formula>(L5=1.5)</formula>
    </cfRule>
  </conditionalFormatting>
  <conditionalFormatting sqref="I5:J19">
    <cfRule type="expression" dxfId="53" priority="13">
      <formula>(I5=65)</formula>
    </cfRule>
    <cfRule type="expression" dxfId="52" priority="14">
      <formula>(I5=30)</formula>
    </cfRule>
  </conditionalFormatting>
  <conditionalFormatting sqref="Q18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5:N20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5:E21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5:F20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:B19">
    <cfRule type="expression" dxfId="51" priority="1" stopIfTrue="1">
      <formula>INDIRECT(ADDRESS(ROW()-1,_xlfn.SHEET()-3+32,4,1,"Entered Daily Stats"))=1</formula>
    </cfRule>
    <cfRule type="expression" dxfId="50" priority="8">
      <formula>INDIRECT(ADDRESS(ROW()-1,_xlfn.SHEET()-3+32,4,1,"Entered Daily Stats"))&gt;0</formula>
    </cfRule>
  </conditionalFormatting>
  <conditionalFormatting sqref="F2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5:D2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5:F2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5:H21 K5:K21">
    <cfRule type="cellIs" dxfId="49" priority="3" stopIfTrue="1" operator="equal">
      <formula>""</formula>
    </cfRule>
    <cfRule type="expression" dxfId="48" priority="10">
      <formula>(H5)&gt;(I5*$R$5)</formula>
    </cfRule>
    <cfRule type="expression" dxfId="47" priority="19">
      <formula>(H5)&gt;=I5</formula>
    </cfRule>
    <cfRule type="expression" dxfId="46" priority="20">
      <formula>(H5)&lt;(I5*$R$10)</formula>
    </cfRule>
    <cfRule type="expression" dxfId="45" priority="21">
      <formula>(H5)&lt;(I5*$R$9)</formula>
    </cfRule>
    <cfRule type="expression" dxfId="44" priority="22">
      <formula>(H5)&lt;(I5*$R$8)</formula>
    </cfRule>
    <cfRule type="expression" dxfId="43" priority="23">
      <formula>(H5)&lt;I5</formula>
    </cfRule>
  </conditionalFormatting>
  <conditionalFormatting sqref="I5:I21 L5:L21">
    <cfRule type="cellIs" dxfId="42" priority="2" stopIfTrue="1" operator="equal">
      <formula>0</formula>
    </cfRule>
  </conditionalFormatting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29E21-36AC-4172-A1B1-330969CB6FA2}">
  <dimension ref="A1:T24"/>
  <sheetViews>
    <sheetView zoomScale="73" zoomScaleNormal="73" workbookViewId="0">
      <selection activeCell="P13" sqref="P13:R14"/>
    </sheetView>
  </sheetViews>
  <sheetFormatPr defaultColWidth="8.77734375" defaultRowHeight="14.4" x14ac:dyDescent="0.3"/>
  <cols>
    <col min="1" max="1" width="63.44140625" style="2" customWidth="1"/>
    <col min="2" max="2" width="25.5546875" style="2" bestFit="1" customWidth="1"/>
    <col min="3" max="3" width="6.109375" style="2" customWidth="1"/>
    <col min="4" max="4" width="13" style="2" customWidth="1"/>
    <col min="5" max="5" width="4.33203125" style="2" customWidth="1"/>
    <col min="6" max="6" width="11.77734375" style="2" customWidth="1"/>
    <col min="7" max="7" width="4.88671875" style="2" customWidth="1"/>
    <col min="8" max="8" width="8.21875" style="2" bestFit="1" customWidth="1"/>
    <col min="9" max="9" width="11" style="2" customWidth="1"/>
    <col min="10" max="10" width="3.77734375" style="2" customWidth="1"/>
    <col min="11" max="11" width="10" style="2" bestFit="1" customWidth="1"/>
    <col min="12" max="12" width="10.77734375" style="2" customWidth="1"/>
    <col min="13" max="13" width="5.21875" style="2" customWidth="1"/>
    <col min="14" max="14" width="18" style="2" customWidth="1"/>
    <col min="15" max="15" width="4.21875" style="2" customWidth="1"/>
    <col min="16" max="16" width="4.6640625" style="2" customWidth="1"/>
    <col min="17" max="17" width="5.88671875" style="2" customWidth="1"/>
    <col min="18" max="16384" width="8.77734375" style="2"/>
  </cols>
  <sheetData>
    <row r="1" spans="1:20" s="1" customFormat="1" ht="14.4" customHeight="1" x14ac:dyDescent="0.3">
      <c r="A1" s="97" t="str">
        <f>'Weekly Average'!A1</f>
        <v>Team Name + Nickname</v>
      </c>
      <c r="B1" s="97"/>
      <c r="D1" s="95">
        <f ca="1">TODAY()-WEEKDAY(TODAY(),2)+(_xlfn.SHEET()-3+1)</f>
        <v>43993</v>
      </c>
      <c r="E1" s="95"/>
      <c r="F1" s="95"/>
      <c r="G1" s="95"/>
      <c r="H1" s="95"/>
      <c r="I1" s="95"/>
      <c r="J1" s="95"/>
      <c r="K1" s="95"/>
      <c r="L1" s="95"/>
    </row>
    <row r="2" spans="1:20" s="1" customFormat="1" ht="25.2" customHeight="1" x14ac:dyDescent="0.3">
      <c r="A2" s="97"/>
      <c r="B2" s="97"/>
      <c r="D2" s="96"/>
      <c r="E2" s="96"/>
      <c r="F2" s="96"/>
      <c r="G2" s="96"/>
      <c r="H2" s="96"/>
      <c r="I2" s="96"/>
      <c r="J2" s="96"/>
      <c r="K2" s="96"/>
      <c r="L2" s="96"/>
    </row>
    <row r="3" spans="1:20" s="1" customFormat="1" ht="43.8" customHeight="1" x14ac:dyDescent="0.3">
      <c r="A3" s="98"/>
      <c r="B3" s="98"/>
      <c r="D3" s="51" t="s">
        <v>8</v>
      </c>
      <c r="E3" s="53"/>
      <c r="F3" s="51" t="s">
        <v>9</v>
      </c>
      <c r="H3" s="75" t="s">
        <v>0</v>
      </c>
      <c r="I3" s="75"/>
      <c r="K3" s="75" t="s">
        <v>1</v>
      </c>
      <c r="L3" s="75"/>
    </row>
    <row r="4" spans="1:20" s="1" customFormat="1" ht="64.8" customHeight="1" x14ac:dyDescent="0.3">
      <c r="B4" s="47" t="s">
        <v>2</v>
      </c>
      <c r="C4" s="5"/>
      <c r="D4" s="52"/>
      <c r="E4" s="52"/>
      <c r="F4" s="52"/>
      <c r="H4" s="52"/>
      <c r="I4" s="4" t="s">
        <v>28</v>
      </c>
      <c r="J4" s="4"/>
      <c r="K4" s="52"/>
      <c r="L4" s="4" t="s">
        <v>29</v>
      </c>
      <c r="N4" s="9" t="s">
        <v>30</v>
      </c>
      <c r="P4" s="94" t="s">
        <v>3</v>
      </c>
      <c r="Q4" s="94"/>
      <c r="R4" s="94"/>
      <c r="S4" s="10"/>
      <c r="T4" s="10"/>
    </row>
    <row r="5" spans="1:20" s="1" customFormat="1" ht="21.6" customHeight="1" x14ac:dyDescent="0.3">
      <c r="B5" s="17" t="str">
        <f>'Entered Daily Stats'!A4</f>
        <v>EC  1</v>
      </c>
      <c r="C5" s="20"/>
      <c r="D5" s="22" cm="1">
        <f t="array" aca="1" ref="D5" ca="1">IFERROR(INDIRECT(ADDRESS(ROW()-1,_xlfn.SHEET()-3+4,4,1,"Entered Daily Stats"))/INDIRECT(ADDRESS(ROW()-1,_xlfn.SHEET()-3+32,4,1,"Entered Daily Stats")),"")</f>
        <v>0.22956652848747922</v>
      </c>
      <c r="E5" s="20"/>
      <c r="F5" s="17" cm="1">
        <f t="array" aca="1" ref="F5" ca="1">IFERROR(INDIRECT(ADDRESS(ROW()-1,_xlfn.SHEET()-3+11,4,1,"Entered Daily Stats"))/INDIRECT(ADDRESS(ROW()-1,_xlfn.SHEET()-3+32,4,1,"Entered Daily Stats")),"")</f>
        <v>6</v>
      </c>
      <c r="G5" s="20"/>
      <c r="H5" s="17" cm="1">
        <f t="array" aca="1" ref="H5" ca="1">IFERROR(INDIRECT(ADDRESS(ROW()-1,_xlfn.SHEET()-3+18,4,1,"Entered Daily Stats"))/INDIRECT(ADDRESS(ROW()-1,_xlfn.SHEET()-3+32,4,1,"Entered Daily Stats")),"")</f>
        <v>62</v>
      </c>
      <c r="I5" s="21">
        <f ca="1">IF(H5=K5,0,MIN(MAX((-10*K5*24)+80,30),65))</f>
        <v>64.64731901363092</v>
      </c>
      <c r="J5" s="20"/>
      <c r="K5" s="19" cm="1">
        <f t="array" aca="1" ref="K5" ca="1">IFERROR(INDIRECT(ADDRESS(ROW()-1,_xlfn.SHEET()-3+25,4,1,"Entered Daily Stats"))/INDIRECT(ADDRESS(ROW()-1,_xlfn.SHEET()-3+32,4,1,"Entered Daily Stats")),"")</f>
        <v>6.3969504109871178E-2</v>
      </c>
      <c r="L5" s="22">
        <f ca="1">IF(K5=H5,0,MIN(MAX(8-(H5/10),1.5),5)/24)</f>
        <v>7.4999999999999997E-2</v>
      </c>
      <c r="M5" s="20"/>
      <c r="N5" s="23">
        <f t="shared" ref="N5:N19" ca="1" si="0">IF(H5=K5,"",((K5*24/(L5*24))+(H5/I5))/2)</f>
        <v>0.90598827333501619</v>
      </c>
      <c r="O5" s="20"/>
      <c r="P5" s="24"/>
      <c r="Q5" s="20" t="s">
        <v>4</v>
      </c>
      <c r="R5" s="23">
        <v>1.3</v>
      </c>
      <c r="S5" s="10"/>
      <c r="T5" s="10"/>
    </row>
    <row r="6" spans="1:20" s="1" customFormat="1" ht="21.6" customHeight="1" x14ac:dyDescent="0.3">
      <c r="B6" s="17" t="str">
        <f>'Entered Daily Stats'!A5</f>
        <v>EC  2</v>
      </c>
      <c r="C6" s="20"/>
      <c r="D6" s="22" cm="1">
        <f t="array" aca="1" ref="D6" ca="1">IFERROR(INDIRECT(ADDRESS(ROW()-1,_xlfn.SHEET()-3+4,4,1,"Entered Daily Stats"))/INDIRECT(ADDRESS(ROW()-1,_xlfn.SHEET()-3+32,4,1,"Entered Daily Stats")),"")</f>
        <v>0.31019391424888931</v>
      </c>
      <c r="E6" s="54"/>
      <c r="F6" s="17" cm="1">
        <f t="array" aca="1" ref="F6" ca="1">IFERROR(INDIRECT(ADDRESS(ROW()-1,_xlfn.SHEET()-3+11,4,1,"Entered Daily Stats"))/INDIRECT(ADDRESS(ROW()-1,_xlfn.SHEET()-3+32,4,1,"Entered Daily Stats")),"")</f>
        <v>2</v>
      </c>
      <c r="G6" s="20"/>
      <c r="H6" s="17" cm="1">
        <f t="array" aca="1" ref="H6" ca="1">IFERROR(INDIRECT(ADDRESS(ROW()-1,_xlfn.SHEET()-3+18,4,1,"Entered Daily Stats"))/INDIRECT(ADDRESS(ROW()-1,_xlfn.SHEET()-3+32,4,1,"Entered Daily Stats")),"")</f>
        <v>31</v>
      </c>
      <c r="I6" s="21">
        <f t="shared" ref="I6:I19" ca="1" si="1">IF(H6=K6,0,MIN(MAX((-10*K6*24)+80,30),65))</f>
        <v>30</v>
      </c>
      <c r="J6" s="20"/>
      <c r="K6" s="19" cm="1">
        <f t="array" aca="1" ref="K6" ca="1">IFERROR(INDIRECT(ADDRESS(ROW()-1,_xlfn.SHEET()-3+25,4,1,"Entered Daily Stats"))/INDIRECT(ADDRESS(ROW()-1,_xlfn.SHEET()-3+32,4,1,"Entered Daily Stats")),"")</f>
        <v>0.23738263578986951</v>
      </c>
      <c r="L6" s="22">
        <f t="shared" ref="L6:L19" ca="1" si="2">IF(K6=H6,0,MIN(MAX(8-(H6/10),1.5),5)/24)</f>
        <v>0.20416666666666669</v>
      </c>
      <c r="M6" s="20"/>
      <c r="N6" s="23">
        <f t="shared" ca="1" si="0"/>
        <v>1.0980118971724697</v>
      </c>
      <c r="O6" s="20"/>
      <c r="P6" s="26"/>
      <c r="Q6" s="20" t="s">
        <v>5</v>
      </c>
      <c r="R6" s="55">
        <v>1</v>
      </c>
      <c r="S6" s="10"/>
      <c r="T6" s="10"/>
    </row>
    <row r="7" spans="1:20" s="1" customFormat="1" ht="21.6" customHeight="1" x14ac:dyDescent="0.3">
      <c r="B7" s="17" t="str">
        <f>'Entered Daily Stats'!A6</f>
        <v>EC  3</v>
      </c>
      <c r="C7" s="20"/>
      <c r="D7" s="22" t="str" cm="1">
        <f t="array" aca="1" ref="D7" ca="1">IFERROR(INDIRECT(ADDRESS(ROW()-1,_xlfn.SHEET()-3+4,4,1,"Entered Daily Stats"))/INDIRECT(ADDRESS(ROW()-1,_xlfn.SHEET()-3+32,4,1,"Entered Daily Stats")),"")</f>
        <v/>
      </c>
      <c r="E7" s="54"/>
      <c r="F7" s="17" t="str" cm="1">
        <f t="array" aca="1" ref="F7" ca="1">IFERROR(INDIRECT(ADDRESS(ROW()-1,_xlfn.SHEET()-3+11,4,1,"Entered Daily Stats"))/INDIRECT(ADDRESS(ROW()-1,_xlfn.SHEET()-3+32,4,1,"Entered Daily Stats")),"")</f>
        <v/>
      </c>
      <c r="G7" s="20"/>
      <c r="H7" s="17" t="str" cm="1">
        <f t="array" aca="1" ref="H7" ca="1">IFERROR(INDIRECT(ADDRESS(ROW()-1,_xlfn.SHEET()-3+18,4,1,"Entered Daily Stats"))/INDIRECT(ADDRESS(ROW()-1,_xlfn.SHEET()-3+32,4,1,"Entered Daily Stats")),"")</f>
        <v/>
      </c>
      <c r="I7" s="21">
        <f t="shared" ca="1" si="1"/>
        <v>0</v>
      </c>
      <c r="J7" s="20"/>
      <c r="K7" s="19" t="str" cm="1">
        <f t="array" aca="1" ref="K7" ca="1">IFERROR(INDIRECT(ADDRESS(ROW()-1,_xlfn.SHEET()-3+25,4,1,"Entered Daily Stats"))/INDIRECT(ADDRESS(ROW()-1,_xlfn.SHEET()-3+32,4,1,"Entered Daily Stats")),"")</f>
        <v/>
      </c>
      <c r="L7" s="22">
        <f t="shared" ca="1" si="2"/>
        <v>0</v>
      </c>
      <c r="M7" s="20"/>
      <c r="N7" s="23" t="str">
        <f t="shared" ca="1" si="0"/>
        <v/>
      </c>
      <c r="O7" s="20"/>
      <c r="P7" s="28"/>
      <c r="Q7" s="20" t="s">
        <v>6</v>
      </c>
      <c r="R7" s="55">
        <v>1</v>
      </c>
      <c r="S7" s="10"/>
      <c r="T7" s="10"/>
    </row>
    <row r="8" spans="1:20" s="1" customFormat="1" ht="21.6" customHeight="1" x14ac:dyDescent="0.3">
      <c r="B8" s="17" t="str">
        <f>'Entered Daily Stats'!A7</f>
        <v>EC 4</v>
      </c>
      <c r="C8" s="20"/>
      <c r="D8" s="22" cm="1">
        <f t="array" aca="1" ref="D8" ca="1">IFERROR(INDIRECT(ADDRESS(ROW()-1,_xlfn.SHEET()-3+4,4,1,"Entered Daily Stats"))/INDIRECT(ADDRESS(ROW()-1,_xlfn.SHEET()-3+32,4,1,"Entered Daily Stats")),"")</f>
        <v>0.26440322647418879</v>
      </c>
      <c r="E8" s="54"/>
      <c r="F8" s="17" cm="1">
        <f t="array" aca="1" ref="F8" ca="1">IFERROR(INDIRECT(ADDRESS(ROW()-1,_xlfn.SHEET()-3+11,4,1,"Entered Daily Stats"))/INDIRECT(ADDRESS(ROW()-1,_xlfn.SHEET()-3+32,4,1,"Entered Daily Stats")),"")</f>
        <v>10</v>
      </c>
      <c r="G8" s="20"/>
      <c r="H8" s="17" cm="1">
        <f t="array" aca="1" ref="H8" ca="1">IFERROR(INDIRECT(ADDRESS(ROW()-1,_xlfn.SHEET()-3+18,4,1,"Entered Daily Stats"))/INDIRECT(ADDRESS(ROW()-1,_xlfn.SHEET()-3+32,4,1,"Entered Daily Stats")),"")</f>
        <v>45</v>
      </c>
      <c r="I8" s="21">
        <f t="shared" ca="1" si="1"/>
        <v>60.002181039101636</v>
      </c>
      <c r="J8" s="20"/>
      <c r="K8" s="19" cm="1">
        <f t="array" aca="1" ref="K8" ca="1">IFERROR(INDIRECT(ADDRESS(ROW()-1,_xlfn.SHEET()-3+25,4,1,"Entered Daily Stats"))/INDIRECT(ADDRESS(ROW()-1,_xlfn.SHEET()-3+32,4,1,"Entered Daily Stats")),"")</f>
        <v>8.3324245670409858E-2</v>
      </c>
      <c r="L8" s="22">
        <f t="shared" ca="1" si="2"/>
        <v>0.14583333333333334</v>
      </c>
      <c r="M8" s="20"/>
      <c r="N8" s="23">
        <f t="shared" ca="1" si="0"/>
        <v>0.66066949701394428</v>
      </c>
      <c r="O8" s="20"/>
      <c r="P8" s="29"/>
      <c r="Q8" s="20" t="s">
        <v>6</v>
      </c>
      <c r="R8" s="23">
        <v>0.7</v>
      </c>
      <c r="S8" s="10"/>
      <c r="T8" s="10"/>
    </row>
    <row r="9" spans="1:20" s="1" customFormat="1" ht="21.6" customHeight="1" x14ac:dyDescent="0.3">
      <c r="B9" s="17" t="str">
        <f>'Entered Daily Stats'!A8</f>
        <v>EC  5</v>
      </c>
      <c r="C9" s="20"/>
      <c r="D9" s="22" cm="1">
        <f t="array" aca="1" ref="D9" ca="1">IFERROR(INDIRECT(ADDRESS(ROW()-1,_xlfn.SHEET()-3+4,4,1,"Entered Daily Stats"))/INDIRECT(ADDRESS(ROW()-1,_xlfn.SHEET()-3+32,4,1,"Entered Daily Stats")),"")</f>
        <v>0.12197850911328197</v>
      </c>
      <c r="E9" s="54"/>
      <c r="F9" s="17" cm="1">
        <f t="array" aca="1" ref="F9" ca="1">IFERROR(INDIRECT(ADDRESS(ROW()-1,_xlfn.SHEET()-3+11,4,1,"Entered Daily Stats"))/INDIRECT(ADDRESS(ROW()-1,_xlfn.SHEET()-3+32,4,1,"Entered Daily Stats")),"")</f>
        <v>7</v>
      </c>
      <c r="G9" s="20"/>
      <c r="H9" s="17" cm="1">
        <f t="array" aca="1" ref="H9" ca="1">IFERROR(INDIRECT(ADDRESS(ROW()-1,_xlfn.SHEET()-3+18,4,1,"Entered Daily Stats"))/INDIRECT(ADDRESS(ROW()-1,_xlfn.SHEET()-3+32,4,1,"Entered Daily Stats")),"")</f>
        <v>63</v>
      </c>
      <c r="I9" s="21">
        <f t="shared" ca="1" si="1"/>
        <v>57.005744132472508</v>
      </c>
      <c r="J9" s="20"/>
      <c r="K9" s="19" cm="1">
        <f t="array" aca="1" ref="K9" ca="1">IFERROR(INDIRECT(ADDRESS(ROW()-1,_xlfn.SHEET()-3+25,4,1,"Entered Daily Stats"))/INDIRECT(ADDRESS(ROW()-1,_xlfn.SHEET()-3+32,4,1,"Entered Daily Stats")),"")</f>
        <v>9.5809399448031213E-2</v>
      </c>
      <c r="L9" s="22">
        <f t="shared" ca="1" si="2"/>
        <v>7.0833333333333345E-2</v>
      </c>
      <c r="M9" s="20"/>
      <c r="N9" s="23">
        <f t="shared" ca="1" si="0"/>
        <v>1.2288775366865465</v>
      </c>
      <c r="O9" s="20"/>
      <c r="P9" s="30"/>
      <c r="Q9" s="20" t="s">
        <v>6</v>
      </c>
      <c r="R9" s="23">
        <v>0.5</v>
      </c>
      <c r="S9" s="10"/>
      <c r="T9" s="10"/>
    </row>
    <row r="10" spans="1:20" s="1" customFormat="1" ht="21.6" customHeight="1" x14ac:dyDescent="0.3">
      <c r="B10" s="17" t="str">
        <f>'Entered Daily Stats'!A9</f>
        <v>EC  6</v>
      </c>
      <c r="C10" s="20"/>
      <c r="D10" s="22" cm="1">
        <f t="array" aca="1" ref="D10" ca="1">IFERROR(INDIRECT(ADDRESS(ROW()-1,_xlfn.SHEET()-3+4,4,1,"Entered Daily Stats"))/INDIRECT(ADDRESS(ROW()-1,_xlfn.SHEET()-3+32,4,1,"Entered Daily Stats")),"")</f>
        <v>0.12429924619708969</v>
      </c>
      <c r="E10" s="54"/>
      <c r="F10" s="17" cm="1">
        <f t="array" aca="1" ref="F10" ca="1">IFERROR(INDIRECT(ADDRESS(ROW()-1,_xlfn.SHEET()-3+11,4,1,"Entered Daily Stats"))/INDIRECT(ADDRESS(ROW()-1,_xlfn.SHEET()-3+32,4,1,"Entered Daily Stats")),"")</f>
        <v>1</v>
      </c>
      <c r="G10" s="20"/>
      <c r="H10" s="17" cm="1">
        <f t="array" aca="1" ref="H10" ca="1">IFERROR(INDIRECT(ADDRESS(ROW()-1,_xlfn.SHEET()-3+18,4,1,"Entered Daily Stats"))/INDIRECT(ADDRESS(ROW()-1,_xlfn.SHEET()-3+32,4,1,"Entered Daily Stats")),"")</f>
        <v>34</v>
      </c>
      <c r="I10" s="21">
        <f t="shared" ca="1" si="1"/>
        <v>30</v>
      </c>
      <c r="J10" s="20"/>
      <c r="K10" s="19" cm="1">
        <f t="array" aca="1" ref="K10" ca="1">IFERROR(INDIRECT(ADDRESS(ROW()-1,_xlfn.SHEET()-3+25,4,1,"Entered Daily Stats"))/INDIRECT(ADDRESS(ROW()-1,_xlfn.SHEET()-3+32,4,1,"Entered Daily Stats")),"")</f>
        <v>0.2445491817471338</v>
      </c>
      <c r="L10" s="22">
        <f t="shared" ca="1" si="2"/>
        <v>0.19166666666666665</v>
      </c>
      <c r="M10" s="20"/>
      <c r="N10" s="23">
        <f t="shared" ca="1" si="0"/>
        <v>1.2046210538331028</v>
      </c>
      <c r="O10" s="20"/>
      <c r="P10" s="31"/>
      <c r="Q10" s="20" t="s">
        <v>6</v>
      </c>
      <c r="R10" s="23">
        <v>0.3</v>
      </c>
      <c r="S10" s="10"/>
      <c r="T10" s="10"/>
    </row>
    <row r="11" spans="1:20" s="1" customFormat="1" ht="21.6" customHeight="1" x14ac:dyDescent="0.3">
      <c r="B11" s="17" t="str">
        <f>'Entered Daily Stats'!A10</f>
        <v>EC  7</v>
      </c>
      <c r="C11" s="20"/>
      <c r="D11" s="22" cm="1">
        <f t="array" aca="1" ref="D11" ca="1">IFERROR(INDIRECT(ADDRESS(ROW()-1,_xlfn.SHEET()-3+4,4,1,"Entered Daily Stats"))/INDIRECT(ADDRESS(ROW()-1,_xlfn.SHEET()-3+32,4,1,"Entered Daily Stats")),"")</f>
        <v>0.25363228637677004</v>
      </c>
      <c r="E11" s="54"/>
      <c r="F11" s="17" cm="1">
        <f t="array" aca="1" ref="F11" ca="1">IFERROR(INDIRECT(ADDRESS(ROW()-1,_xlfn.SHEET()-3+11,4,1,"Entered Daily Stats"))/INDIRECT(ADDRESS(ROW()-1,_xlfn.SHEET()-3+32,4,1,"Entered Daily Stats")),"")</f>
        <v>7</v>
      </c>
      <c r="G11" s="20"/>
      <c r="H11" s="17" cm="1">
        <f t="array" aca="1" ref="H11" ca="1">IFERROR(INDIRECT(ADDRESS(ROW()-1,_xlfn.SHEET()-3+18,4,1,"Entered Daily Stats"))/INDIRECT(ADDRESS(ROW()-1,_xlfn.SHEET()-3+32,4,1,"Entered Daily Stats")),"")</f>
        <v>12</v>
      </c>
      <c r="I11" s="21">
        <f t="shared" ca="1" si="1"/>
        <v>52.184720441653653</v>
      </c>
      <c r="J11" s="20"/>
      <c r="K11" s="19" cm="1">
        <f t="array" aca="1" ref="K11" ca="1">IFERROR(INDIRECT(ADDRESS(ROW()-1,_xlfn.SHEET()-3+25,4,1,"Entered Daily Stats"))/INDIRECT(ADDRESS(ROW()-1,_xlfn.SHEET()-3+32,4,1,"Entered Daily Stats")),"")</f>
        <v>0.11589699815977644</v>
      </c>
      <c r="L11" s="22">
        <f t="shared" ca="1" si="2"/>
        <v>0.20833333333333334</v>
      </c>
      <c r="M11" s="20"/>
      <c r="N11" s="23">
        <f t="shared" ca="1" si="0"/>
        <v>0.39312897921001827</v>
      </c>
      <c r="O11" s="20"/>
      <c r="S11" s="10"/>
      <c r="T11" s="10"/>
    </row>
    <row r="12" spans="1:20" s="1" customFormat="1" ht="21.6" customHeight="1" x14ac:dyDescent="0.3">
      <c r="B12" s="17" t="str">
        <f>'Entered Daily Stats'!A11</f>
        <v>EC  8</v>
      </c>
      <c r="C12" s="20"/>
      <c r="D12" s="22" cm="1">
        <f t="array" aca="1" ref="D12" ca="1">IFERROR(INDIRECT(ADDRESS(ROW()-1,_xlfn.SHEET()-3+4,4,1,"Entered Daily Stats"))/INDIRECT(ADDRESS(ROW()-1,_xlfn.SHEET()-3+32,4,1,"Entered Daily Stats")),"")</f>
        <v>0.12236145559887196</v>
      </c>
      <c r="E12" s="54"/>
      <c r="F12" s="17" cm="1">
        <f t="array" aca="1" ref="F12" ca="1">IFERROR(INDIRECT(ADDRESS(ROW()-1,_xlfn.SHEET()-3+11,4,1,"Entered Daily Stats"))/INDIRECT(ADDRESS(ROW()-1,_xlfn.SHEET()-3+32,4,1,"Entered Daily Stats")),"")</f>
        <v>5</v>
      </c>
      <c r="G12" s="20"/>
      <c r="H12" s="17" cm="1">
        <f t="array" aca="1" ref="H12" ca="1">IFERROR(INDIRECT(ADDRESS(ROW()-1,_xlfn.SHEET()-3+18,4,1,"Entered Daily Stats"))/INDIRECT(ADDRESS(ROW()-1,_xlfn.SHEET()-3+32,4,1,"Entered Daily Stats")),"")</f>
        <v>25</v>
      </c>
      <c r="I12" s="21">
        <f t="shared" ca="1" si="1"/>
        <v>48.21081733350583</v>
      </c>
      <c r="J12" s="20"/>
      <c r="K12" s="19" cm="1">
        <f t="array" aca="1" ref="K12" ca="1">IFERROR(INDIRECT(ADDRESS(ROW()-1,_xlfn.SHEET()-3+25,4,1,"Entered Daily Stats"))/INDIRECT(ADDRESS(ROW()-1,_xlfn.SHEET()-3+32,4,1,"Entered Daily Stats")),"")</f>
        <v>0.13245492777705903</v>
      </c>
      <c r="L12" s="22">
        <f t="shared" ca="1" si="2"/>
        <v>0.20833333333333334</v>
      </c>
      <c r="M12" s="20"/>
      <c r="N12" s="23">
        <f t="shared" ca="1" si="0"/>
        <v>0.57716973754393186</v>
      </c>
      <c r="O12" s="20"/>
      <c r="P12" s="75" t="s">
        <v>10</v>
      </c>
      <c r="Q12" s="75"/>
      <c r="R12" s="75"/>
      <c r="S12" s="10"/>
      <c r="T12" s="10"/>
    </row>
    <row r="13" spans="1:20" s="1" customFormat="1" ht="21.6" customHeight="1" x14ac:dyDescent="0.3">
      <c r="B13" s="17" t="str">
        <f>'Entered Daily Stats'!A12</f>
        <v>EC  9</v>
      </c>
      <c r="C13" s="20"/>
      <c r="D13" s="22" cm="1">
        <f t="array" aca="1" ref="D13" ca="1">IFERROR(INDIRECT(ADDRESS(ROW()-1,_xlfn.SHEET()-3+4,4,1,"Entered Daily Stats"))/INDIRECT(ADDRESS(ROW()-1,_xlfn.SHEET()-3+32,4,1,"Entered Daily Stats")),"")</f>
        <v>0.20915044566907356</v>
      </c>
      <c r="E13" s="54"/>
      <c r="F13" s="17" cm="1">
        <f t="array" aca="1" ref="F13" ca="1">IFERROR(INDIRECT(ADDRESS(ROW()-1,_xlfn.SHEET()-3+11,4,1,"Entered Daily Stats"))/INDIRECT(ADDRESS(ROW()-1,_xlfn.SHEET()-3+32,4,1,"Entered Daily Stats")),"")</f>
        <v>6</v>
      </c>
      <c r="G13" s="20"/>
      <c r="H13" s="17" cm="1">
        <f t="array" aca="1" ref="H13" ca="1">IFERROR(INDIRECT(ADDRESS(ROW()-1,_xlfn.SHEET()-3+18,4,1,"Entered Daily Stats"))/INDIRECT(ADDRESS(ROW()-1,_xlfn.SHEET()-3+32,4,1,"Entered Daily Stats")),"")</f>
        <v>42</v>
      </c>
      <c r="I13" s="21">
        <f t="shared" ca="1" si="1"/>
        <v>60.220090922433258</v>
      </c>
      <c r="J13" s="20"/>
      <c r="K13" s="19" cm="1">
        <f t="array" aca="1" ref="K13" ca="1">IFERROR(INDIRECT(ADDRESS(ROW()-1,_xlfn.SHEET()-3+25,4,1,"Entered Daily Stats"))/INDIRECT(ADDRESS(ROW()-1,_xlfn.SHEET()-3+32,4,1,"Entered Daily Stats")),"")</f>
        <v>8.2416287823194767E-2</v>
      </c>
      <c r="L13" s="22">
        <f t="shared" ca="1" si="2"/>
        <v>0.15833333333333333</v>
      </c>
      <c r="M13" s="20"/>
      <c r="N13" s="23">
        <f t="shared" ca="1" si="0"/>
        <v>0.60898279006658784</v>
      </c>
      <c r="O13" s="20"/>
      <c r="P13" s="76">
        <f ca="1">'Entered Daily Stats'!U26</f>
        <v>19</v>
      </c>
      <c r="Q13" s="77"/>
      <c r="R13" s="78"/>
      <c r="S13" s="10"/>
      <c r="T13" s="10"/>
    </row>
    <row r="14" spans="1:20" s="1" customFormat="1" ht="21.6" customHeight="1" x14ac:dyDescent="0.3">
      <c r="B14" s="17" t="str">
        <f>'Entered Daily Stats'!A13</f>
        <v>EC  10</v>
      </c>
      <c r="C14" s="20"/>
      <c r="D14" s="22" cm="1">
        <f t="array" aca="1" ref="D14" ca="1">IFERROR(INDIRECT(ADDRESS(ROW()-1,_xlfn.SHEET()-3+4,4,1,"Entered Daily Stats"))/INDIRECT(ADDRESS(ROW()-1,_xlfn.SHEET()-3+32,4,1,"Entered Daily Stats")),"")</f>
        <v>0.20988846208568368</v>
      </c>
      <c r="E14" s="54"/>
      <c r="F14" s="17" cm="1">
        <f t="array" aca="1" ref="F14" ca="1">IFERROR(INDIRECT(ADDRESS(ROW()-1,_xlfn.SHEET()-3+11,4,1,"Entered Daily Stats"))/INDIRECT(ADDRESS(ROW()-1,_xlfn.SHEET()-3+32,4,1,"Entered Daily Stats")),"")</f>
        <v>8</v>
      </c>
      <c r="G14" s="20"/>
      <c r="H14" s="17" cm="1">
        <f t="array" aca="1" ref="H14" ca="1">IFERROR(INDIRECT(ADDRESS(ROW()-1,_xlfn.SHEET()-3+18,4,1,"Entered Daily Stats"))/INDIRECT(ADDRESS(ROW()-1,_xlfn.SHEET()-3+32,4,1,"Entered Daily Stats")),"")</f>
        <v>31</v>
      </c>
      <c r="I14" s="21">
        <f t="shared" ca="1" si="1"/>
        <v>63.877336955615235</v>
      </c>
      <c r="J14" s="20"/>
      <c r="K14" s="19" cm="1">
        <f t="array" aca="1" ref="K14" ca="1">IFERROR(INDIRECT(ADDRESS(ROW()-1,_xlfn.SHEET()-3+25,4,1,"Entered Daily Stats"))/INDIRECT(ADDRESS(ROW()-1,_xlfn.SHEET()-3+32,4,1,"Entered Daily Stats")),"")</f>
        <v>6.7177762684936526E-2</v>
      </c>
      <c r="L14" s="22">
        <f t="shared" ca="1" si="2"/>
        <v>0.20416666666666669</v>
      </c>
      <c r="M14" s="20"/>
      <c r="N14" s="23">
        <f t="shared" ca="1" si="0"/>
        <v>0.40716954020016216</v>
      </c>
      <c r="O14" s="20"/>
      <c r="P14" s="79"/>
      <c r="Q14" s="80"/>
      <c r="R14" s="81"/>
      <c r="S14" s="10"/>
      <c r="T14" s="10"/>
    </row>
    <row r="15" spans="1:20" s="1" customFormat="1" ht="21.6" customHeight="1" x14ac:dyDescent="0.3">
      <c r="B15" s="17" t="str">
        <f>'Entered Daily Stats'!A14</f>
        <v>EC  11</v>
      </c>
      <c r="C15" s="20"/>
      <c r="D15" s="22" cm="1">
        <f t="array" aca="1" ref="D15" ca="1">IFERROR(INDIRECT(ADDRESS(ROW()-1,_xlfn.SHEET()-3+4,4,1,"Entered Daily Stats"))/INDIRECT(ADDRESS(ROW()-1,_xlfn.SHEET()-3+32,4,1,"Entered Daily Stats")),"")</f>
        <v>0.24239034124544528</v>
      </c>
      <c r="E15" s="54"/>
      <c r="F15" s="17" cm="1">
        <f t="array" aca="1" ref="F15" ca="1">IFERROR(INDIRECT(ADDRESS(ROW()-1,_xlfn.SHEET()-3+11,4,1,"Entered Daily Stats"))/INDIRECT(ADDRESS(ROW()-1,_xlfn.SHEET()-3+32,4,1,"Entered Daily Stats")),"")</f>
        <v>1</v>
      </c>
      <c r="G15" s="20"/>
      <c r="H15" s="17" cm="1">
        <f t="array" aca="1" ref="H15" ca="1">IFERROR(INDIRECT(ADDRESS(ROW()-1,_xlfn.SHEET()-3+18,4,1,"Entered Daily Stats"))/INDIRECT(ADDRESS(ROW()-1,_xlfn.SHEET()-3+32,4,1,"Entered Daily Stats")),"")</f>
        <v>60</v>
      </c>
      <c r="I15" s="21">
        <f t="shared" ca="1" si="1"/>
        <v>30</v>
      </c>
      <c r="J15" s="20"/>
      <c r="K15" s="19" cm="1">
        <f t="array" aca="1" ref="K15" ca="1">IFERROR(INDIRECT(ADDRESS(ROW()-1,_xlfn.SHEET()-3+25,4,1,"Entered Daily Stats"))/INDIRECT(ADDRESS(ROW()-1,_xlfn.SHEET()-3+32,4,1,"Entered Daily Stats")),"")</f>
        <v>0.2127231143821115</v>
      </c>
      <c r="L15" s="22">
        <f t="shared" ca="1" si="2"/>
        <v>8.3333333333333329E-2</v>
      </c>
      <c r="M15" s="20"/>
      <c r="N15" s="23">
        <f t="shared" ca="1" si="0"/>
        <v>2.2763386862926689</v>
      </c>
      <c r="O15" s="20"/>
      <c r="P15" s="10"/>
      <c r="Q15" s="10"/>
      <c r="R15" s="10"/>
      <c r="S15" s="10"/>
      <c r="T15" s="10"/>
    </row>
    <row r="16" spans="1:20" s="1" customFormat="1" ht="21.6" customHeight="1" x14ac:dyDescent="0.3">
      <c r="B16" s="17" t="str">
        <f>'Entered Daily Stats'!A15</f>
        <v>EC  12</v>
      </c>
      <c r="C16" s="20"/>
      <c r="D16" s="22" cm="1">
        <f t="array" aca="1" ref="D16" ca="1">IFERROR(INDIRECT(ADDRESS(ROW()-1,_xlfn.SHEET()-3+4,4,1,"Entered Daily Stats"))/INDIRECT(ADDRESS(ROW()-1,_xlfn.SHEET()-3+32,4,1,"Entered Daily Stats")),"")</f>
        <v>0.10403903900092046</v>
      </c>
      <c r="E16" s="54"/>
      <c r="F16" s="17" cm="1">
        <f t="array" aca="1" ref="F16" ca="1">IFERROR(INDIRECT(ADDRESS(ROW()-1,_xlfn.SHEET()-3+11,4,1,"Entered Daily Stats"))/INDIRECT(ADDRESS(ROW()-1,_xlfn.SHEET()-3+32,4,1,"Entered Daily Stats")),"")</f>
        <v>5</v>
      </c>
      <c r="G16" s="20"/>
      <c r="H16" s="17" cm="1">
        <f t="array" aca="1" ref="H16" ca="1">IFERROR(INDIRECT(ADDRESS(ROW()-1,_xlfn.SHEET()-3+18,4,1,"Entered Daily Stats"))/INDIRECT(ADDRESS(ROW()-1,_xlfn.SHEET()-3+32,4,1,"Entered Daily Stats")),"")</f>
        <v>18</v>
      </c>
      <c r="I16" s="21">
        <f t="shared" ca="1" si="1"/>
        <v>55.15671760236841</v>
      </c>
      <c r="J16" s="20"/>
      <c r="K16" s="19" cm="1">
        <f t="array" aca="1" ref="K16" ca="1">IFERROR(INDIRECT(ADDRESS(ROW()-1,_xlfn.SHEET()-3+25,4,1,"Entered Daily Stats"))/INDIRECT(ADDRESS(ROW()-1,_xlfn.SHEET()-3+32,4,1,"Entered Daily Stats")),"")</f>
        <v>0.1035136766567983</v>
      </c>
      <c r="L16" s="22">
        <f t="shared" ca="1" si="2"/>
        <v>0.20833333333333334</v>
      </c>
      <c r="M16" s="20"/>
      <c r="N16" s="23">
        <f t="shared" ca="1" si="0"/>
        <v>0.41160424517802907</v>
      </c>
      <c r="O16" s="20"/>
      <c r="R16" s="11"/>
      <c r="S16" s="11"/>
    </row>
    <row r="17" spans="2:19" s="1" customFormat="1" ht="21.6" customHeight="1" x14ac:dyDescent="0.3">
      <c r="B17" s="17" t="str">
        <f>'Entered Daily Stats'!A16</f>
        <v>EC  13</v>
      </c>
      <c r="C17" s="20"/>
      <c r="D17" s="22" cm="1">
        <f t="array" aca="1" ref="D17" ca="1">IFERROR(INDIRECT(ADDRESS(ROW()-1,_xlfn.SHEET()-3+4,4,1,"Entered Daily Stats"))/INDIRECT(ADDRESS(ROW()-1,_xlfn.SHEET()-3+32,4,1,"Entered Daily Stats")),"")</f>
        <v>0.19647070757754004</v>
      </c>
      <c r="E17" s="54"/>
      <c r="F17" s="17" cm="1">
        <f t="array" aca="1" ref="F17" ca="1">IFERROR(INDIRECT(ADDRESS(ROW()-1,_xlfn.SHEET()-3+11,4,1,"Entered Daily Stats"))/INDIRECT(ADDRESS(ROW()-1,_xlfn.SHEET()-3+32,4,1,"Entered Daily Stats")),"")</f>
        <v>3</v>
      </c>
      <c r="G17" s="20"/>
      <c r="H17" s="17" cm="1">
        <f t="array" aca="1" ref="H17" ca="1">IFERROR(INDIRECT(ADDRESS(ROW()-1,_xlfn.SHEET()-3+18,4,1,"Entered Daily Stats"))/INDIRECT(ADDRESS(ROW()-1,_xlfn.SHEET()-3+32,4,1,"Entered Daily Stats")),"")</f>
        <v>15</v>
      </c>
      <c r="I17" s="21">
        <f t="shared" ca="1" si="1"/>
        <v>65</v>
      </c>
      <c r="J17" s="20"/>
      <c r="K17" s="19" cm="1">
        <f t="array" aca="1" ref="K17" ca="1">IFERROR(INDIRECT(ADDRESS(ROW()-1,_xlfn.SHEET()-3+25,4,1,"Entered Daily Stats"))/INDIRECT(ADDRESS(ROW()-1,_xlfn.SHEET()-3+32,4,1,"Entered Daily Stats")),"")</f>
        <v>5.5129294566835726E-2</v>
      </c>
      <c r="L17" s="22">
        <f t="shared" ca="1" si="2"/>
        <v>0.20833333333333334</v>
      </c>
      <c r="M17" s="20"/>
      <c r="N17" s="23">
        <f t="shared" ca="1" si="0"/>
        <v>0.24769492234502113</v>
      </c>
      <c r="O17" s="33"/>
      <c r="P17" s="4"/>
      <c r="R17" s="52"/>
      <c r="S17" s="4"/>
    </row>
    <row r="18" spans="2:19" s="1" customFormat="1" ht="21.6" customHeight="1" x14ac:dyDescent="0.3">
      <c r="B18" s="17" t="str">
        <f>'Entered Daily Stats'!A17</f>
        <v>EC  14</v>
      </c>
      <c r="C18" s="56"/>
      <c r="D18" s="22" cm="1">
        <f t="array" aca="1" ref="D18" ca="1">IFERROR(INDIRECT(ADDRESS(ROW()-1,_xlfn.SHEET()-3+4,4,1,"Entered Daily Stats"))/INDIRECT(ADDRESS(ROW()-1,_xlfn.SHEET()-3+32,4,1,"Entered Daily Stats")),"")</f>
        <v>0.19734778109976225</v>
      </c>
      <c r="E18" s="20"/>
      <c r="F18" s="17" cm="1">
        <f t="array" aca="1" ref="F18" ca="1">IFERROR(INDIRECT(ADDRESS(ROW()-1,_xlfn.SHEET()-3+11,4,1,"Entered Daily Stats"))/INDIRECT(ADDRESS(ROW()-1,_xlfn.SHEET()-3+32,4,1,"Entered Daily Stats")),"")</f>
        <v>10</v>
      </c>
      <c r="G18" s="20"/>
      <c r="H18" s="17" cm="1">
        <f t="array" aca="1" ref="H18" ca="1">IFERROR(INDIRECT(ADDRESS(ROW()-1,_xlfn.SHEET()-3+18,4,1,"Entered Daily Stats"))/INDIRECT(ADDRESS(ROW()-1,_xlfn.SHEET()-3+32,4,1,"Entered Daily Stats")),"")</f>
        <v>40</v>
      </c>
      <c r="I18" s="21">
        <f t="shared" ca="1" si="1"/>
        <v>55.478076246858166</v>
      </c>
      <c r="J18" s="20"/>
      <c r="K18" s="19" cm="1">
        <f t="array" aca="1" ref="K18" ca="1">IFERROR(INDIRECT(ADDRESS(ROW()-1,_xlfn.SHEET()-3+25,4,1,"Entered Daily Stats"))/INDIRECT(ADDRESS(ROW()-1,_xlfn.SHEET()-3+32,4,1,"Entered Daily Stats")),"")</f>
        <v>0.10217468230475767</v>
      </c>
      <c r="L18" s="22">
        <f t="shared" ca="1" si="2"/>
        <v>0.16666666666666666</v>
      </c>
      <c r="M18" s="20"/>
      <c r="N18" s="23">
        <f t="shared" ca="1" si="0"/>
        <v>0.66702681400747477</v>
      </c>
      <c r="O18" s="20"/>
      <c r="P18" s="20"/>
      <c r="Q18" s="33"/>
      <c r="R18" s="52"/>
      <c r="S18"/>
    </row>
    <row r="19" spans="2:19" s="1" customFormat="1" ht="21.6" customHeight="1" x14ac:dyDescent="0.3">
      <c r="B19" s="17" t="str">
        <f>'Entered Daily Stats'!A18</f>
        <v>EC  15</v>
      </c>
      <c r="C19" s="20"/>
      <c r="D19" s="22" cm="1">
        <f t="array" aca="1" ref="D19" ca="1">IFERROR(INDIRECT(ADDRESS(ROW()-1,_xlfn.SHEET()-3+4,4,1,"Entered Daily Stats"))/INDIRECT(ADDRESS(ROW()-1,_xlfn.SHEET()-3+32,4,1,"Entered Daily Stats")),"")</f>
        <v>0.14998892701619143</v>
      </c>
      <c r="E19" s="54"/>
      <c r="F19" s="17" cm="1">
        <f t="array" aca="1" ref="F19" ca="1">IFERROR(INDIRECT(ADDRESS(ROW()-1,_xlfn.SHEET()-3+11,4,1,"Entered Daily Stats"))/INDIRECT(ADDRESS(ROW()-1,_xlfn.SHEET()-3+32,4,1,"Entered Daily Stats")),"")</f>
        <v>3</v>
      </c>
      <c r="G19" s="20"/>
      <c r="H19" s="17" cm="1">
        <f t="array" aca="1" ref="H19" ca="1">IFERROR(INDIRECT(ADDRESS(ROW()-1,_xlfn.SHEET()-3+18,4,1,"Entered Daily Stats"))/INDIRECT(ADDRESS(ROW()-1,_xlfn.SHEET()-3+32,4,1,"Entered Daily Stats")),"")</f>
        <v>54</v>
      </c>
      <c r="I19" s="21">
        <f t="shared" ca="1" si="1"/>
        <v>30.102484499501173</v>
      </c>
      <c r="J19" s="20"/>
      <c r="K19" s="19" cm="1">
        <f t="array" aca="1" ref="K19" ca="1">IFERROR(INDIRECT(ADDRESS(ROW()-1,_xlfn.SHEET()-3+25,4,1,"Entered Daily Stats"))/INDIRECT(ADDRESS(ROW()-1,_xlfn.SHEET()-3+32,4,1,"Entered Daily Stats")),"")</f>
        <v>0.20790631458541176</v>
      </c>
      <c r="L19" s="22">
        <f t="shared" ca="1" si="2"/>
        <v>0.10833333333333332</v>
      </c>
      <c r="M19" s="20"/>
      <c r="N19" s="23">
        <f t="shared" ca="1" si="0"/>
        <v>1.8565035381085093</v>
      </c>
      <c r="O19" s="20"/>
    </row>
    <row r="20" spans="2:19" s="1" customFormat="1" ht="21.6" customHeight="1" x14ac:dyDescent="0.3"/>
    <row r="21" spans="2:19" s="1" customFormat="1" ht="21.6" customHeight="1" x14ac:dyDescent="0.3">
      <c r="B21" s="53" t="s">
        <v>7</v>
      </c>
      <c r="C21" s="36"/>
      <c r="D21" s="37">
        <f ca="1">IFERROR(AVERAGEIF(D5:D19,"&gt;0"),"")</f>
        <v>0.19540791929937054</v>
      </c>
      <c r="E21" s="57"/>
      <c r="F21" s="39">
        <f ca="1">IFERROR(AVERAGEIF(F5:F19,"&gt;0"),"")</f>
        <v>5.2857142857142856</v>
      </c>
      <c r="G21" s="40"/>
      <c r="H21" s="41">
        <f ca="1">IFERROR(AVERAGEIF(H5:H19,"&gt;0"),"")</f>
        <v>38</v>
      </c>
      <c r="I21" s="41">
        <f ca="1">IFERROR(AVERAGEIF(I5:I19,"&gt;0"),"")</f>
        <v>50.134677727652914</v>
      </c>
      <c r="J21" s="40"/>
      <c r="K21" s="37">
        <f ca="1">IFERROR(AVERAGEIF(K5:K19,"&gt;0"),"")</f>
        <v>0.12888771612187125</v>
      </c>
      <c r="L21" s="37">
        <f ca="1">IFERROR(AVERAGEIF(L5:L19,"&gt;0"),"")</f>
        <v>0.16011904761904763</v>
      </c>
      <c r="M21" s="40"/>
      <c r="N21" s="60">
        <f ca="1">IFERROR(AVERAGEIF(N5:N19,"&gt;0"),"")</f>
        <v>0.89598482221382014</v>
      </c>
      <c r="O21" s="58"/>
    </row>
    <row r="23" spans="2:19" ht="21" x14ac:dyDescent="0.3">
      <c r="B23" s="11"/>
      <c r="I23" s="59"/>
    </row>
    <row r="24" spans="2:19" ht="21" x14ac:dyDescent="0.3">
      <c r="E24" s="94"/>
      <c r="F24" s="94"/>
      <c r="G24" s="1"/>
      <c r="H24" s="94"/>
      <c r="I24" s="94"/>
      <c r="J24" s="1"/>
      <c r="K24" s="9"/>
    </row>
  </sheetData>
  <mergeCells count="9">
    <mergeCell ref="P13:R14"/>
    <mergeCell ref="E24:F24"/>
    <mergeCell ref="H24:I24"/>
    <mergeCell ref="A1:B3"/>
    <mergeCell ref="D1:L2"/>
    <mergeCell ref="H3:I3"/>
    <mergeCell ref="K3:L3"/>
    <mergeCell ref="P4:R4"/>
    <mergeCell ref="P12:R12"/>
  </mergeCells>
  <conditionalFormatting sqref="O17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5:L19">
    <cfRule type="expression" dxfId="41" priority="15">
      <formula>(L5=5)</formula>
    </cfRule>
    <cfRule type="expression" dxfId="40" priority="16">
      <formula>(L5=1.5)</formula>
    </cfRule>
  </conditionalFormatting>
  <conditionalFormatting sqref="I5:J19">
    <cfRule type="expression" dxfId="39" priority="13">
      <formula>(I5=65)</formula>
    </cfRule>
    <cfRule type="expression" dxfId="38" priority="14">
      <formula>(I5=30)</formula>
    </cfRule>
  </conditionalFormatting>
  <conditionalFormatting sqref="Q18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5:N20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5:E21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5:F20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:B19">
    <cfRule type="expression" dxfId="37" priority="1" stopIfTrue="1">
      <formula>INDIRECT(ADDRESS(ROW()-1,_xlfn.SHEET()-3+32,4,1,"Entered Daily Stats"))=1</formula>
    </cfRule>
    <cfRule type="expression" dxfId="36" priority="8">
      <formula>INDIRECT(ADDRESS(ROW()-1,_xlfn.SHEET()-3+32,4,1,"Entered Daily Stats"))&gt;0</formula>
    </cfRule>
  </conditionalFormatting>
  <conditionalFormatting sqref="F2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5:D2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5:F2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5:H21 K5:K21">
    <cfRule type="cellIs" dxfId="35" priority="3" stopIfTrue="1" operator="equal">
      <formula>""</formula>
    </cfRule>
    <cfRule type="expression" dxfId="34" priority="10">
      <formula>(H5)&gt;(I5*$R$5)</formula>
    </cfRule>
    <cfRule type="expression" dxfId="33" priority="19">
      <formula>(H5)&gt;=I5</formula>
    </cfRule>
    <cfRule type="expression" dxfId="32" priority="20">
      <formula>(H5)&lt;(I5*$R$10)</formula>
    </cfRule>
    <cfRule type="expression" dxfId="31" priority="21">
      <formula>(H5)&lt;(I5*$R$9)</formula>
    </cfRule>
    <cfRule type="expression" dxfId="30" priority="22">
      <formula>(H5)&lt;(I5*$R$8)</formula>
    </cfRule>
    <cfRule type="expression" dxfId="29" priority="23">
      <formula>(H5)&lt;I5</formula>
    </cfRule>
  </conditionalFormatting>
  <conditionalFormatting sqref="I5:I21 L5:L21">
    <cfRule type="cellIs" dxfId="28" priority="2" stopIfTrue="1" operator="equal">
      <formula>0</formula>
    </cfRule>
  </conditionalFormatting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803D2-BE51-4DC9-8179-5200E7D39318}">
  <dimension ref="A1:T24"/>
  <sheetViews>
    <sheetView zoomScale="73" zoomScaleNormal="73" workbookViewId="0">
      <selection activeCell="P13" sqref="P13:R14"/>
    </sheetView>
  </sheetViews>
  <sheetFormatPr defaultColWidth="8.77734375" defaultRowHeight="14.4" x14ac:dyDescent="0.3"/>
  <cols>
    <col min="1" max="1" width="63.44140625" style="2" customWidth="1"/>
    <col min="2" max="2" width="25.5546875" style="2" bestFit="1" customWidth="1"/>
    <col min="3" max="3" width="6.109375" style="2" customWidth="1"/>
    <col min="4" max="4" width="13" style="2" customWidth="1"/>
    <col min="5" max="5" width="4.33203125" style="2" customWidth="1"/>
    <col min="6" max="6" width="11.77734375" style="2" customWidth="1"/>
    <col min="7" max="7" width="4.88671875" style="2" customWidth="1"/>
    <col min="8" max="8" width="8.21875" style="2" bestFit="1" customWidth="1"/>
    <col min="9" max="9" width="11" style="2" customWidth="1"/>
    <col min="10" max="10" width="3.77734375" style="2" customWidth="1"/>
    <col min="11" max="11" width="10" style="2" bestFit="1" customWidth="1"/>
    <col min="12" max="12" width="10.77734375" style="2" customWidth="1"/>
    <col min="13" max="13" width="5.21875" style="2" customWidth="1"/>
    <col min="14" max="14" width="18" style="2" customWidth="1"/>
    <col min="15" max="15" width="4.21875" style="2" customWidth="1"/>
    <col min="16" max="16" width="4.6640625" style="2" customWidth="1"/>
    <col min="17" max="17" width="5.88671875" style="2" customWidth="1"/>
    <col min="18" max="16384" width="8.77734375" style="2"/>
  </cols>
  <sheetData>
    <row r="1" spans="1:20" s="1" customFormat="1" ht="14.4" customHeight="1" x14ac:dyDescent="0.3">
      <c r="A1" s="97" t="str">
        <f>'Entered Daily Stats'!A1</f>
        <v>Team Name + Nickname</v>
      </c>
      <c r="B1" s="97"/>
      <c r="D1" s="95">
        <f ca="1">TODAY()-WEEKDAY(TODAY(),2)+(_xlfn.SHEET()-3+1)</f>
        <v>43994</v>
      </c>
      <c r="E1" s="95"/>
      <c r="F1" s="95"/>
      <c r="G1" s="95"/>
      <c r="H1" s="95"/>
      <c r="I1" s="95"/>
      <c r="J1" s="95"/>
      <c r="K1" s="95"/>
      <c r="L1" s="95"/>
    </row>
    <row r="2" spans="1:20" s="1" customFormat="1" ht="25.2" customHeight="1" x14ac:dyDescent="0.3">
      <c r="A2" s="97"/>
      <c r="B2" s="97"/>
      <c r="D2" s="96"/>
      <c r="E2" s="96"/>
      <c r="F2" s="96"/>
      <c r="G2" s="96"/>
      <c r="H2" s="96"/>
      <c r="I2" s="96"/>
      <c r="J2" s="96"/>
      <c r="K2" s="96"/>
      <c r="L2" s="96"/>
    </row>
    <row r="3" spans="1:20" s="1" customFormat="1" ht="43.8" customHeight="1" x14ac:dyDescent="0.3">
      <c r="A3" s="98"/>
      <c r="B3" s="98"/>
      <c r="D3" s="51" t="s">
        <v>8</v>
      </c>
      <c r="E3" s="53"/>
      <c r="F3" s="51" t="s">
        <v>9</v>
      </c>
      <c r="H3" s="75" t="s">
        <v>0</v>
      </c>
      <c r="I3" s="75"/>
      <c r="K3" s="75" t="s">
        <v>1</v>
      </c>
      <c r="L3" s="75"/>
    </row>
    <row r="4" spans="1:20" s="1" customFormat="1" ht="64.8" customHeight="1" x14ac:dyDescent="0.3">
      <c r="B4" s="47" t="s">
        <v>2</v>
      </c>
      <c r="C4" s="5"/>
      <c r="D4" s="52"/>
      <c r="E4" s="52"/>
      <c r="F4" s="52"/>
      <c r="H4" s="52"/>
      <c r="I4" s="4" t="s">
        <v>28</v>
      </c>
      <c r="J4" s="4"/>
      <c r="K4" s="52"/>
      <c r="L4" s="4" t="s">
        <v>29</v>
      </c>
      <c r="N4" s="9" t="s">
        <v>30</v>
      </c>
      <c r="P4" s="94" t="s">
        <v>3</v>
      </c>
      <c r="Q4" s="94"/>
      <c r="R4" s="94"/>
      <c r="S4" s="10"/>
      <c r="T4" s="10"/>
    </row>
    <row r="5" spans="1:20" s="1" customFormat="1" ht="21.6" customHeight="1" x14ac:dyDescent="0.3">
      <c r="B5" s="17" t="str">
        <f>'Entered Daily Stats'!A4</f>
        <v>EC  1</v>
      </c>
      <c r="C5" s="20"/>
      <c r="D5" s="22" cm="1">
        <f t="array" aca="1" ref="D5" ca="1">IFERROR(INDIRECT(ADDRESS(ROW()-1,_xlfn.SHEET()-3+4,4,1,"Entered Daily Stats"))/INDIRECT(ADDRESS(ROW()-1,_xlfn.SHEET()-3+32,4,1,"Entered Daily Stats")),"")</f>
        <v>0.15489197013214229</v>
      </c>
      <c r="E5" s="20"/>
      <c r="F5" s="17" cm="1">
        <f t="array" aca="1" ref="F5" ca="1">IFERROR(INDIRECT(ADDRESS(ROW()-1,_xlfn.SHEET()-3+11,4,1,"Entered Daily Stats"))/INDIRECT(ADDRESS(ROW()-1,_xlfn.SHEET()-3+32,4,1,"Entered Daily Stats")),"")</f>
        <v>5</v>
      </c>
      <c r="G5" s="20"/>
      <c r="H5" s="17" cm="1">
        <f t="array" aca="1" ref="H5" ca="1">IFERROR(INDIRECT(ADDRESS(ROW()-1,_xlfn.SHEET()-3+18,4,1,"Entered Daily Stats"))/INDIRECT(ADDRESS(ROW()-1,_xlfn.SHEET()-3+32,4,1,"Entered Daily Stats")),"")</f>
        <v>2</v>
      </c>
      <c r="I5" s="21">
        <f ca="1">IF(H5=K5,0,MIN(MAX((-10*K5*24)+80,30),65))</f>
        <v>45.734549327750202</v>
      </c>
      <c r="J5" s="20"/>
      <c r="K5" s="19" cm="1">
        <f t="array" aca="1" ref="K5" ca="1">IFERROR(INDIRECT(ADDRESS(ROW()-1,_xlfn.SHEET()-3+25,4,1,"Entered Daily Stats"))/INDIRECT(ADDRESS(ROW()-1,_xlfn.SHEET()-3+32,4,1,"Entered Daily Stats")),"")</f>
        <v>0.14277271113437418</v>
      </c>
      <c r="L5" s="22">
        <f ca="1">IF(K5=H5,0,MIN(MAX(8-(H5/10),1.5),5)/24)</f>
        <v>0.20833333333333334</v>
      </c>
      <c r="M5" s="20"/>
      <c r="N5" s="23">
        <f t="shared" ref="N5:N19" ca="1" si="0">IF(H5=K5,"",((K5*24/(L5*24))+(H5/I5))/2)</f>
        <v>0.36451981456304633</v>
      </c>
      <c r="O5" s="20"/>
      <c r="P5" s="24"/>
      <c r="Q5" s="20" t="s">
        <v>4</v>
      </c>
      <c r="R5" s="23">
        <v>1.3</v>
      </c>
      <c r="S5" s="10"/>
      <c r="T5" s="10"/>
    </row>
    <row r="6" spans="1:20" s="1" customFormat="1" ht="21.6" customHeight="1" x14ac:dyDescent="0.3">
      <c r="B6" s="17" t="str">
        <f>'Entered Daily Stats'!A5</f>
        <v>EC  2</v>
      </c>
      <c r="C6" s="20"/>
      <c r="D6" s="22" t="str" cm="1">
        <f t="array" aca="1" ref="D6" ca="1">IFERROR(INDIRECT(ADDRESS(ROW()-1,_xlfn.SHEET()-3+4,4,1,"Entered Daily Stats"))/INDIRECT(ADDRESS(ROW()-1,_xlfn.SHEET()-3+32,4,1,"Entered Daily Stats")),"")</f>
        <v/>
      </c>
      <c r="E6" s="54"/>
      <c r="F6" s="17" t="str" cm="1">
        <f t="array" aca="1" ref="F6" ca="1">IFERROR(INDIRECT(ADDRESS(ROW()-1,_xlfn.SHEET()-3+11,4,1,"Entered Daily Stats"))/INDIRECT(ADDRESS(ROW()-1,_xlfn.SHEET()-3+32,4,1,"Entered Daily Stats")),"")</f>
        <v/>
      </c>
      <c r="G6" s="20"/>
      <c r="H6" s="17" t="str" cm="1">
        <f t="array" aca="1" ref="H6" ca="1">IFERROR(INDIRECT(ADDRESS(ROW()-1,_xlfn.SHEET()-3+18,4,1,"Entered Daily Stats"))/INDIRECT(ADDRESS(ROW()-1,_xlfn.SHEET()-3+32,4,1,"Entered Daily Stats")),"")</f>
        <v/>
      </c>
      <c r="I6" s="21">
        <f t="shared" ref="I6:I19" ca="1" si="1">IF(H6=K6,0,MIN(MAX((-10*K6*24)+80,30),65))</f>
        <v>0</v>
      </c>
      <c r="J6" s="20"/>
      <c r="K6" s="19" t="str" cm="1">
        <f t="array" aca="1" ref="K6" ca="1">IFERROR(INDIRECT(ADDRESS(ROW()-1,_xlfn.SHEET()-3+25,4,1,"Entered Daily Stats"))/INDIRECT(ADDRESS(ROW()-1,_xlfn.SHEET()-3+32,4,1,"Entered Daily Stats")),"")</f>
        <v/>
      </c>
      <c r="L6" s="22">
        <f t="shared" ref="L6:L19" ca="1" si="2">IF(K6=H6,0,MIN(MAX(8-(H6/10),1.5),5)/24)</f>
        <v>0</v>
      </c>
      <c r="M6" s="20"/>
      <c r="N6" s="23" t="str">
        <f t="shared" ca="1" si="0"/>
        <v/>
      </c>
      <c r="O6" s="20"/>
      <c r="P6" s="26"/>
      <c r="Q6" s="20" t="s">
        <v>5</v>
      </c>
      <c r="R6" s="55">
        <v>1</v>
      </c>
      <c r="S6" s="10"/>
      <c r="T6" s="10"/>
    </row>
    <row r="7" spans="1:20" s="1" customFormat="1" ht="21.6" customHeight="1" x14ac:dyDescent="0.3">
      <c r="B7" s="17" t="str">
        <f>'Entered Daily Stats'!A6</f>
        <v>EC  3</v>
      </c>
      <c r="C7" s="20"/>
      <c r="D7" s="22" t="str" cm="1">
        <f t="array" aca="1" ref="D7" ca="1">IFERROR(INDIRECT(ADDRESS(ROW()-1,_xlfn.SHEET()-3+4,4,1,"Entered Daily Stats"))/INDIRECT(ADDRESS(ROW()-1,_xlfn.SHEET()-3+32,4,1,"Entered Daily Stats")),"")</f>
        <v/>
      </c>
      <c r="E7" s="54"/>
      <c r="F7" s="17" t="str" cm="1">
        <f t="array" aca="1" ref="F7" ca="1">IFERROR(INDIRECT(ADDRESS(ROW()-1,_xlfn.SHEET()-3+11,4,1,"Entered Daily Stats"))/INDIRECT(ADDRESS(ROW()-1,_xlfn.SHEET()-3+32,4,1,"Entered Daily Stats")),"")</f>
        <v/>
      </c>
      <c r="G7" s="20"/>
      <c r="H7" s="17" t="str" cm="1">
        <f t="array" aca="1" ref="H7" ca="1">IFERROR(INDIRECT(ADDRESS(ROW()-1,_xlfn.SHEET()-3+18,4,1,"Entered Daily Stats"))/INDIRECT(ADDRESS(ROW()-1,_xlfn.SHEET()-3+32,4,1,"Entered Daily Stats")),"")</f>
        <v/>
      </c>
      <c r="I7" s="21">
        <f t="shared" ca="1" si="1"/>
        <v>0</v>
      </c>
      <c r="J7" s="20"/>
      <c r="K7" s="19" t="str" cm="1">
        <f t="array" aca="1" ref="K7" ca="1">IFERROR(INDIRECT(ADDRESS(ROW()-1,_xlfn.SHEET()-3+25,4,1,"Entered Daily Stats"))/INDIRECT(ADDRESS(ROW()-1,_xlfn.SHEET()-3+32,4,1,"Entered Daily Stats")),"")</f>
        <v/>
      </c>
      <c r="L7" s="22">
        <f t="shared" ca="1" si="2"/>
        <v>0</v>
      </c>
      <c r="M7" s="20"/>
      <c r="N7" s="23" t="str">
        <f t="shared" ca="1" si="0"/>
        <v/>
      </c>
      <c r="O7" s="20"/>
      <c r="P7" s="28"/>
      <c r="Q7" s="20" t="s">
        <v>6</v>
      </c>
      <c r="R7" s="55">
        <v>1</v>
      </c>
      <c r="S7" s="10"/>
      <c r="T7" s="10"/>
    </row>
    <row r="8" spans="1:20" s="1" customFormat="1" ht="21.6" customHeight="1" x14ac:dyDescent="0.3">
      <c r="B8" s="17" t="str">
        <f>'Entered Daily Stats'!A7</f>
        <v>EC 4</v>
      </c>
      <c r="C8" s="20"/>
      <c r="D8" s="22" cm="1">
        <f t="array" aca="1" ref="D8" ca="1">IFERROR(INDIRECT(ADDRESS(ROW()-1,_xlfn.SHEET()-3+4,4,1,"Entered Daily Stats"))/INDIRECT(ADDRESS(ROW()-1,_xlfn.SHEET()-3+32,4,1,"Entered Daily Stats")),"")</f>
        <v>0.15208013983861399</v>
      </c>
      <c r="E8" s="54"/>
      <c r="F8" s="17" cm="1">
        <f t="array" aca="1" ref="F8" ca="1">IFERROR(INDIRECT(ADDRESS(ROW()-1,_xlfn.SHEET()-3+11,4,1,"Entered Daily Stats"))/INDIRECT(ADDRESS(ROW()-1,_xlfn.SHEET()-3+32,4,1,"Entered Daily Stats")),"")</f>
        <v>9</v>
      </c>
      <c r="G8" s="20"/>
      <c r="H8" s="17" cm="1">
        <f t="array" aca="1" ref="H8" ca="1">IFERROR(INDIRECT(ADDRESS(ROW()-1,_xlfn.SHEET()-3+18,4,1,"Entered Daily Stats"))/INDIRECT(ADDRESS(ROW()-1,_xlfn.SHEET()-3+32,4,1,"Entered Daily Stats")),"")</f>
        <v>66</v>
      </c>
      <c r="I8" s="21">
        <f t="shared" ca="1" si="1"/>
        <v>32.640348648795346</v>
      </c>
      <c r="J8" s="20"/>
      <c r="K8" s="19" cm="1">
        <f t="array" aca="1" ref="K8" ca="1">IFERROR(INDIRECT(ADDRESS(ROW()-1,_xlfn.SHEET()-3+25,4,1,"Entered Daily Stats"))/INDIRECT(ADDRESS(ROW()-1,_xlfn.SHEET()-3+32,4,1,"Entered Daily Stats")),"")</f>
        <v>0.19733188063001939</v>
      </c>
      <c r="L8" s="22">
        <f t="shared" ca="1" si="2"/>
        <v>6.25E-2</v>
      </c>
      <c r="M8" s="20"/>
      <c r="N8" s="23">
        <f t="shared" ca="1" si="0"/>
        <v>2.5896736574659736</v>
      </c>
      <c r="O8" s="20"/>
      <c r="P8" s="29"/>
      <c r="Q8" s="20" t="s">
        <v>6</v>
      </c>
      <c r="R8" s="23">
        <v>0.7</v>
      </c>
      <c r="S8" s="10"/>
      <c r="T8" s="10"/>
    </row>
    <row r="9" spans="1:20" s="1" customFormat="1" ht="21.6" customHeight="1" x14ac:dyDescent="0.3">
      <c r="B9" s="17" t="str">
        <f>'Entered Daily Stats'!A8</f>
        <v>EC  5</v>
      </c>
      <c r="C9" s="20"/>
      <c r="D9" s="22" cm="1">
        <f t="array" aca="1" ref="D9" ca="1">IFERROR(INDIRECT(ADDRESS(ROW()-1,_xlfn.SHEET()-3+4,4,1,"Entered Daily Stats"))/INDIRECT(ADDRESS(ROW()-1,_xlfn.SHEET()-3+32,4,1,"Entered Daily Stats")),"")</f>
        <v>0.27674256494333915</v>
      </c>
      <c r="E9" s="54"/>
      <c r="F9" s="17" cm="1">
        <f t="array" aca="1" ref="F9" ca="1">IFERROR(INDIRECT(ADDRESS(ROW()-1,_xlfn.SHEET()-3+11,4,1,"Entered Daily Stats"))/INDIRECT(ADDRESS(ROW()-1,_xlfn.SHEET()-3+32,4,1,"Entered Daily Stats")),"")</f>
        <v>8</v>
      </c>
      <c r="G9" s="20"/>
      <c r="H9" s="17" cm="1">
        <f t="array" aca="1" ref="H9" ca="1">IFERROR(INDIRECT(ADDRESS(ROW()-1,_xlfn.SHEET()-3+18,4,1,"Entered Daily Stats"))/INDIRECT(ADDRESS(ROW()-1,_xlfn.SHEET()-3+32,4,1,"Entered Daily Stats")),"")</f>
        <v>13</v>
      </c>
      <c r="I9" s="21">
        <f t="shared" ca="1" si="1"/>
        <v>65</v>
      </c>
      <c r="J9" s="20"/>
      <c r="K9" s="19" cm="1">
        <f t="array" aca="1" ref="K9" ca="1">IFERROR(INDIRECT(ADDRESS(ROW()-1,_xlfn.SHEET()-3+25,4,1,"Entered Daily Stats"))/INDIRECT(ADDRESS(ROW()-1,_xlfn.SHEET()-3+32,4,1,"Entered Daily Stats")),"")</f>
        <v>3.8825858045936815E-2</v>
      </c>
      <c r="L9" s="22">
        <f t="shared" ca="1" si="2"/>
        <v>0.20833333333333334</v>
      </c>
      <c r="M9" s="20"/>
      <c r="N9" s="23">
        <f t="shared" ca="1" si="0"/>
        <v>0.19318205931024834</v>
      </c>
      <c r="O9" s="20"/>
      <c r="P9" s="30"/>
      <c r="Q9" s="20" t="s">
        <v>6</v>
      </c>
      <c r="R9" s="23">
        <v>0.5</v>
      </c>
      <c r="S9" s="10"/>
      <c r="T9" s="10"/>
    </row>
    <row r="10" spans="1:20" s="1" customFormat="1" ht="21.6" customHeight="1" x14ac:dyDescent="0.3">
      <c r="B10" s="17" t="str">
        <f>'Entered Daily Stats'!A9</f>
        <v>EC  6</v>
      </c>
      <c r="C10" s="20"/>
      <c r="D10" s="22" cm="1">
        <f t="array" aca="1" ref="D10" ca="1">IFERROR(INDIRECT(ADDRESS(ROW()-1,_xlfn.SHEET()-3+4,4,1,"Entered Daily Stats"))/INDIRECT(ADDRESS(ROW()-1,_xlfn.SHEET()-3+32,4,1,"Entered Daily Stats")),"")</f>
        <v>0.15090211242813673</v>
      </c>
      <c r="E10" s="54"/>
      <c r="F10" s="17" cm="1">
        <f t="array" aca="1" ref="F10" ca="1">IFERROR(INDIRECT(ADDRESS(ROW()-1,_xlfn.SHEET()-3+11,4,1,"Entered Daily Stats"))/INDIRECT(ADDRESS(ROW()-1,_xlfn.SHEET()-3+32,4,1,"Entered Daily Stats")),"")</f>
        <v>5</v>
      </c>
      <c r="G10" s="20"/>
      <c r="H10" s="17" cm="1">
        <f t="array" aca="1" ref="H10" ca="1">IFERROR(INDIRECT(ADDRESS(ROW()-1,_xlfn.SHEET()-3+18,4,1,"Entered Daily Stats"))/INDIRECT(ADDRESS(ROW()-1,_xlfn.SHEET()-3+32,4,1,"Entered Daily Stats")),"")</f>
        <v>58</v>
      </c>
      <c r="I10" s="21">
        <f t="shared" ca="1" si="1"/>
        <v>30</v>
      </c>
      <c r="J10" s="20"/>
      <c r="K10" s="19" cm="1">
        <f t="array" aca="1" ref="K10" ca="1">IFERROR(INDIRECT(ADDRESS(ROW()-1,_xlfn.SHEET()-3+25,4,1,"Entered Daily Stats"))/INDIRECT(ADDRESS(ROW()-1,_xlfn.SHEET()-3+32,4,1,"Entered Daily Stats")),"")</f>
        <v>0.23457744090637117</v>
      </c>
      <c r="L10" s="22">
        <f t="shared" ca="1" si="2"/>
        <v>9.1666666666666674E-2</v>
      </c>
      <c r="M10" s="20"/>
      <c r="N10" s="23">
        <f t="shared" ca="1" si="0"/>
        <v>2.2461799807014184</v>
      </c>
      <c r="O10" s="20"/>
      <c r="P10" s="31"/>
      <c r="Q10" s="20" t="s">
        <v>6</v>
      </c>
      <c r="R10" s="23">
        <v>0.3</v>
      </c>
      <c r="S10" s="10"/>
      <c r="T10" s="10"/>
    </row>
    <row r="11" spans="1:20" s="1" customFormat="1" ht="21.6" customHeight="1" x14ac:dyDescent="0.3">
      <c r="B11" s="17" t="str">
        <f>'Entered Daily Stats'!A10</f>
        <v>EC  7</v>
      </c>
      <c r="C11" s="20"/>
      <c r="D11" s="22" cm="1">
        <f t="array" aca="1" ref="D11" ca="1">IFERROR(INDIRECT(ADDRESS(ROW()-1,_xlfn.SHEET()-3+4,4,1,"Entered Daily Stats"))/INDIRECT(ADDRESS(ROW()-1,_xlfn.SHEET()-3+32,4,1,"Entered Daily Stats")),"")</f>
        <v>0.2168504855956466</v>
      </c>
      <c r="E11" s="54"/>
      <c r="F11" s="17" cm="1">
        <f t="array" aca="1" ref="F11" ca="1">IFERROR(INDIRECT(ADDRESS(ROW()-1,_xlfn.SHEET()-3+11,4,1,"Entered Daily Stats"))/INDIRECT(ADDRESS(ROW()-1,_xlfn.SHEET()-3+32,4,1,"Entered Daily Stats")),"")</f>
        <v>8</v>
      </c>
      <c r="G11" s="20"/>
      <c r="H11" s="17" cm="1">
        <f t="array" aca="1" ref="H11" ca="1">IFERROR(INDIRECT(ADDRESS(ROW()-1,_xlfn.SHEET()-3+18,4,1,"Entered Daily Stats"))/INDIRECT(ADDRESS(ROW()-1,_xlfn.SHEET()-3+32,4,1,"Entered Daily Stats")),"")</f>
        <v>3</v>
      </c>
      <c r="I11" s="21">
        <f t="shared" ca="1" si="1"/>
        <v>51.791759378004443</v>
      </c>
      <c r="J11" s="20"/>
      <c r="K11" s="19" cm="1">
        <f t="array" aca="1" ref="K11" ca="1">IFERROR(INDIRECT(ADDRESS(ROW()-1,_xlfn.SHEET()-3+25,4,1,"Entered Daily Stats"))/INDIRECT(ADDRESS(ROW()-1,_xlfn.SHEET()-3+32,4,1,"Entered Daily Stats")),"")</f>
        <v>0.1175343359249815</v>
      </c>
      <c r="L11" s="22">
        <f t="shared" ca="1" si="2"/>
        <v>0.20833333333333334</v>
      </c>
      <c r="M11" s="20"/>
      <c r="N11" s="23">
        <f t="shared" ca="1" si="0"/>
        <v>0.31104454262957593</v>
      </c>
      <c r="O11" s="20"/>
      <c r="S11" s="10"/>
      <c r="T11" s="10"/>
    </row>
    <row r="12" spans="1:20" s="1" customFormat="1" ht="21.6" customHeight="1" x14ac:dyDescent="0.3">
      <c r="B12" s="17" t="str">
        <f>'Entered Daily Stats'!A11</f>
        <v>EC  8</v>
      </c>
      <c r="C12" s="20"/>
      <c r="D12" s="22" cm="1">
        <f t="array" aca="1" ref="D12" ca="1">IFERROR(INDIRECT(ADDRESS(ROW()-1,_xlfn.SHEET()-3+4,4,1,"Entered Daily Stats"))/INDIRECT(ADDRESS(ROW()-1,_xlfn.SHEET()-3+32,4,1,"Entered Daily Stats")),"")</f>
        <v>0.23713949333688814</v>
      </c>
      <c r="E12" s="54"/>
      <c r="F12" s="17" cm="1">
        <f t="array" aca="1" ref="F12" ca="1">IFERROR(INDIRECT(ADDRESS(ROW()-1,_xlfn.SHEET()-3+11,4,1,"Entered Daily Stats"))/INDIRECT(ADDRESS(ROW()-1,_xlfn.SHEET()-3+32,4,1,"Entered Daily Stats")),"")</f>
        <v>5</v>
      </c>
      <c r="G12" s="20"/>
      <c r="H12" s="17" cm="1">
        <f t="array" aca="1" ref="H12" ca="1">IFERROR(INDIRECT(ADDRESS(ROW()-1,_xlfn.SHEET()-3+18,4,1,"Entered Daily Stats"))/INDIRECT(ADDRESS(ROW()-1,_xlfn.SHEET()-3+32,4,1,"Entered Daily Stats")),"")</f>
        <v>4</v>
      </c>
      <c r="I12" s="21">
        <f t="shared" ca="1" si="1"/>
        <v>49.646508138481508</v>
      </c>
      <c r="J12" s="20"/>
      <c r="K12" s="19" cm="1">
        <f t="array" aca="1" ref="K12" ca="1">IFERROR(INDIRECT(ADDRESS(ROW()-1,_xlfn.SHEET()-3+25,4,1,"Entered Daily Stats"))/INDIRECT(ADDRESS(ROW()-1,_xlfn.SHEET()-3+32,4,1,"Entered Daily Stats")),"")</f>
        <v>0.12647288275632707</v>
      </c>
      <c r="L12" s="22">
        <f t="shared" ca="1" si="2"/>
        <v>0.20833333333333334</v>
      </c>
      <c r="M12" s="20"/>
      <c r="N12" s="23">
        <f t="shared" ca="1" si="0"/>
        <v>0.34381972564373364</v>
      </c>
      <c r="O12" s="20"/>
      <c r="P12" s="75" t="s">
        <v>10</v>
      </c>
      <c r="Q12" s="75"/>
      <c r="R12" s="75"/>
      <c r="S12" s="10"/>
      <c r="T12" s="10"/>
    </row>
    <row r="13" spans="1:20" s="1" customFormat="1" ht="21.6" customHeight="1" x14ac:dyDescent="0.3">
      <c r="B13" s="17" t="str">
        <f>'Entered Daily Stats'!A12</f>
        <v>EC  9</v>
      </c>
      <c r="C13" s="20"/>
      <c r="D13" s="22" t="str" cm="1">
        <f t="array" aca="1" ref="D13" ca="1">IFERROR(INDIRECT(ADDRESS(ROW()-1,_xlfn.SHEET()-3+4,4,1,"Entered Daily Stats"))/INDIRECT(ADDRESS(ROW()-1,_xlfn.SHEET()-3+32,4,1,"Entered Daily Stats")),"")</f>
        <v/>
      </c>
      <c r="E13" s="54"/>
      <c r="F13" s="17" t="str" cm="1">
        <f t="array" aca="1" ref="F13" ca="1">IFERROR(INDIRECT(ADDRESS(ROW()-1,_xlfn.SHEET()-3+11,4,1,"Entered Daily Stats"))/INDIRECT(ADDRESS(ROW()-1,_xlfn.SHEET()-3+32,4,1,"Entered Daily Stats")),"")</f>
        <v/>
      </c>
      <c r="G13" s="20"/>
      <c r="H13" s="17" t="str" cm="1">
        <f t="array" aca="1" ref="H13" ca="1">IFERROR(INDIRECT(ADDRESS(ROW()-1,_xlfn.SHEET()-3+18,4,1,"Entered Daily Stats"))/INDIRECT(ADDRESS(ROW()-1,_xlfn.SHEET()-3+32,4,1,"Entered Daily Stats")),"")</f>
        <v/>
      </c>
      <c r="I13" s="21">
        <f t="shared" ca="1" si="1"/>
        <v>0</v>
      </c>
      <c r="J13" s="20"/>
      <c r="K13" s="19" t="str" cm="1">
        <f t="array" aca="1" ref="K13" ca="1">IFERROR(INDIRECT(ADDRESS(ROW()-1,_xlfn.SHEET()-3+25,4,1,"Entered Daily Stats"))/INDIRECT(ADDRESS(ROW()-1,_xlfn.SHEET()-3+32,4,1,"Entered Daily Stats")),"")</f>
        <v/>
      </c>
      <c r="L13" s="22">
        <f t="shared" ca="1" si="2"/>
        <v>0</v>
      </c>
      <c r="M13" s="20"/>
      <c r="N13" s="23" t="str">
        <f t="shared" ca="1" si="0"/>
        <v/>
      </c>
      <c r="O13" s="20"/>
      <c r="P13" s="76">
        <f ca="1">'Entered Daily Stats'!V26</f>
        <v>26</v>
      </c>
      <c r="Q13" s="77"/>
      <c r="R13" s="78"/>
      <c r="S13" s="10"/>
      <c r="T13" s="10"/>
    </row>
    <row r="14" spans="1:20" s="1" customFormat="1" ht="21.6" customHeight="1" x14ac:dyDescent="0.3">
      <c r="B14" s="17" t="str">
        <f>'Entered Daily Stats'!A13</f>
        <v>EC  10</v>
      </c>
      <c r="C14" s="20"/>
      <c r="D14" s="22" cm="1">
        <f t="array" aca="1" ref="D14" ca="1">IFERROR(INDIRECT(ADDRESS(ROW()-1,_xlfn.SHEET()-3+4,4,1,"Entered Daily Stats"))/INDIRECT(ADDRESS(ROW()-1,_xlfn.SHEET()-3+32,4,1,"Entered Daily Stats")),"")</f>
        <v>0.20780653520736364</v>
      </c>
      <c r="E14" s="54"/>
      <c r="F14" s="17" cm="1">
        <f t="array" aca="1" ref="F14" ca="1">IFERROR(INDIRECT(ADDRESS(ROW()-1,_xlfn.SHEET()-3+11,4,1,"Entered Daily Stats"))/INDIRECT(ADDRESS(ROW()-1,_xlfn.SHEET()-3+32,4,1,"Entered Daily Stats")),"")</f>
        <v>9</v>
      </c>
      <c r="G14" s="20"/>
      <c r="H14" s="17" cm="1">
        <f t="array" aca="1" ref="H14" ca="1">IFERROR(INDIRECT(ADDRESS(ROW()-1,_xlfn.SHEET()-3+18,4,1,"Entered Daily Stats"))/INDIRECT(ADDRESS(ROW()-1,_xlfn.SHEET()-3+32,4,1,"Entered Daily Stats")),"")</f>
        <v>59</v>
      </c>
      <c r="I14" s="21">
        <f t="shared" ca="1" si="1"/>
        <v>30</v>
      </c>
      <c r="J14" s="20"/>
      <c r="K14" s="19" cm="1">
        <f t="array" aca="1" ref="K14" ca="1">IFERROR(INDIRECT(ADDRESS(ROW()-1,_xlfn.SHEET()-3+25,4,1,"Entered Daily Stats"))/INDIRECT(ADDRESS(ROW()-1,_xlfn.SHEET()-3+32,4,1,"Entered Daily Stats")),"")</f>
        <v>0.25478605965058543</v>
      </c>
      <c r="L14" s="22">
        <f t="shared" ca="1" si="2"/>
        <v>8.7499999999999981E-2</v>
      </c>
      <c r="M14" s="20"/>
      <c r="N14" s="23">
        <f t="shared" ca="1" si="0"/>
        <v>2.4392536741938216</v>
      </c>
      <c r="O14" s="20"/>
      <c r="P14" s="79"/>
      <c r="Q14" s="80"/>
      <c r="R14" s="81"/>
      <c r="S14" s="10"/>
      <c r="T14" s="10"/>
    </row>
    <row r="15" spans="1:20" s="1" customFormat="1" ht="21.6" customHeight="1" x14ac:dyDescent="0.3">
      <c r="B15" s="17" t="str">
        <f>'Entered Daily Stats'!A14</f>
        <v>EC  11</v>
      </c>
      <c r="C15" s="20"/>
      <c r="D15" s="22" t="str" cm="1">
        <f t="array" aca="1" ref="D15" ca="1">IFERROR(INDIRECT(ADDRESS(ROW()-1,_xlfn.SHEET()-3+4,4,1,"Entered Daily Stats"))/INDIRECT(ADDRESS(ROW()-1,_xlfn.SHEET()-3+32,4,1,"Entered Daily Stats")),"")</f>
        <v/>
      </c>
      <c r="E15" s="54"/>
      <c r="F15" s="17" t="str" cm="1">
        <f t="array" aca="1" ref="F15" ca="1">IFERROR(INDIRECT(ADDRESS(ROW()-1,_xlfn.SHEET()-3+11,4,1,"Entered Daily Stats"))/INDIRECT(ADDRESS(ROW()-1,_xlfn.SHEET()-3+32,4,1,"Entered Daily Stats")),"")</f>
        <v/>
      </c>
      <c r="G15" s="20"/>
      <c r="H15" s="17" t="str" cm="1">
        <f t="array" aca="1" ref="H15" ca="1">IFERROR(INDIRECT(ADDRESS(ROW()-1,_xlfn.SHEET()-3+18,4,1,"Entered Daily Stats"))/INDIRECT(ADDRESS(ROW()-1,_xlfn.SHEET()-3+32,4,1,"Entered Daily Stats")),"")</f>
        <v/>
      </c>
      <c r="I15" s="21">
        <f t="shared" ca="1" si="1"/>
        <v>0</v>
      </c>
      <c r="J15" s="20"/>
      <c r="K15" s="19" t="str" cm="1">
        <f t="array" aca="1" ref="K15" ca="1">IFERROR(INDIRECT(ADDRESS(ROW()-1,_xlfn.SHEET()-3+25,4,1,"Entered Daily Stats"))/INDIRECT(ADDRESS(ROW()-1,_xlfn.SHEET()-3+32,4,1,"Entered Daily Stats")),"")</f>
        <v/>
      </c>
      <c r="L15" s="22">
        <f t="shared" ca="1" si="2"/>
        <v>0</v>
      </c>
      <c r="M15" s="20"/>
      <c r="N15" s="23" t="str">
        <f t="shared" ca="1" si="0"/>
        <v/>
      </c>
      <c r="O15" s="20"/>
      <c r="P15" s="10"/>
      <c r="Q15" s="10"/>
      <c r="R15" s="10"/>
      <c r="S15" s="10"/>
      <c r="T15" s="10"/>
    </row>
    <row r="16" spans="1:20" s="1" customFormat="1" ht="21.6" customHeight="1" x14ac:dyDescent="0.3">
      <c r="B16" s="17" t="str">
        <f>'Entered Daily Stats'!A15</f>
        <v>EC  12</v>
      </c>
      <c r="C16" s="20"/>
      <c r="D16" s="22" t="str" cm="1">
        <f t="array" aca="1" ref="D16" ca="1">IFERROR(INDIRECT(ADDRESS(ROW()-1,_xlfn.SHEET()-3+4,4,1,"Entered Daily Stats"))/INDIRECT(ADDRESS(ROW()-1,_xlfn.SHEET()-3+32,4,1,"Entered Daily Stats")),"")</f>
        <v/>
      </c>
      <c r="E16" s="54"/>
      <c r="F16" s="17" t="str" cm="1">
        <f t="array" aca="1" ref="F16" ca="1">IFERROR(INDIRECT(ADDRESS(ROW()-1,_xlfn.SHEET()-3+11,4,1,"Entered Daily Stats"))/INDIRECT(ADDRESS(ROW()-1,_xlfn.SHEET()-3+32,4,1,"Entered Daily Stats")),"")</f>
        <v/>
      </c>
      <c r="G16" s="20"/>
      <c r="H16" s="17" t="str" cm="1">
        <f t="array" aca="1" ref="H16" ca="1">IFERROR(INDIRECT(ADDRESS(ROW()-1,_xlfn.SHEET()-3+18,4,1,"Entered Daily Stats"))/INDIRECT(ADDRESS(ROW()-1,_xlfn.SHEET()-3+32,4,1,"Entered Daily Stats")),"")</f>
        <v/>
      </c>
      <c r="I16" s="21">
        <f t="shared" ca="1" si="1"/>
        <v>0</v>
      </c>
      <c r="J16" s="20"/>
      <c r="K16" s="19" t="str" cm="1">
        <f t="array" aca="1" ref="K16" ca="1">IFERROR(INDIRECT(ADDRESS(ROW()-1,_xlfn.SHEET()-3+25,4,1,"Entered Daily Stats"))/INDIRECT(ADDRESS(ROW()-1,_xlfn.SHEET()-3+32,4,1,"Entered Daily Stats")),"")</f>
        <v/>
      </c>
      <c r="L16" s="22">
        <f t="shared" ca="1" si="2"/>
        <v>0</v>
      </c>
      <c r="M16" s="20"/>
      <c r="N16" s="23" t="str">
        <f t="shared" ca="1" si="0"/>
        <v/>
      </c>
      <c r="O16" s="20"/>
      <c r="R16" s="11"/>
      <c r="S16" s="11"/>
    </row>
    <row r="17" spans="2:19" s="1" customFormat="1" ht="21.6" customHeight="1" x14ac:dyDescent="0.3">
      <c r="B17" s="17" t="str">
        <f>'Entered Daily Stats'!A16</f>
        <v>EC  13</v>
      </c>
      <c r="C17" s="20"/>
      <c r="D17" s="22" cm="1">
        <f t="array" aca="1" ref="D17" ca="1">IFERROR(INDIRECT(ADDRESS(ROW()-1,_xlfn.SHEET()-3+4,4,1,"Entered Daily Stats"))/INDIRECT(ADDRESS(ROW()-1,_xlfn.SHEET()-3+32,4,1,"Entered Daily Stats")),"")</f>
        <v>0.14714238309542388</v>
      </c>
      <c r="E17" s="54"/>
      <c r="F17" s="17" cm="1">
        <f t="array" aca="1" ref="F17" ca="1">IFERROR(INDIRECT(ADDRESS(ROW()-1,_xlfn.SHEET()-3+11,4,1,"Entered Daily Stats"))/INDIRECT(ADDRESS(ROW()-1,_xlfn.SHEET()-3+32,4,1,"Entered Daily Stats")),"")</f>
        <v>8</v>
      </c>
      <c r="G17" s="20"/>
      <c r="H17" s="17" cm="1">
        <f t="array" aca="1" ref="H17" ca="1">IFERROR(INDIRECT(ADDRESS(ROW()-1,_xlfn.SHEET()-3+18,4,1,"Entered Daily Stats"))/INDIRECT(ADDRESS(ROW()-1,_xlfn.SHEET()-3+32,4,1,"Entered Daily Stats")),"")</f>
        <v>54</v>
      </c>
      <c r="I17" s="21">
        <f t="shared" ca="1" si="1"/>
        <v>30</v>
      </c>
      <c r="J17" s="20"/>
      <c r="K17" s="19" cm="1">
        <f t="array" aca="1" ref="K17" ca="1">IFERROR(INDIRECT(ADDRESS(ROW()-1,_xlfn.SHEET()-3+25,4,1,"Entered Daily Stats"))/INDIRECT(ADDRESS(ROW()-1,_xlfn.SHEET()-3+32,4,1,"Entered Daily Stats")),"")</f>
        <v>0.23048224083094598</v>
      </c>
      <c r="L17" s="22">
        <f t="shared" ca="1" si="2"/>
        <v>0.10833333333333332</v>
      </c>
      <c r="M17" s="20"/>
      <c r="N17" s="23">
        <f t="shared" ca="1" si="0"/>
        <v>1.9637641884505204</v>
      </c>
      <c r="O17" s="33"/>
      <c r="P17" s="4"/>
      <c r="R17" s="52"/>
      <c r="S17" s="4"/>
    </row>
    <row r="18" spans="2:19" s="1" customFormat="1" ht="21.6" customHeight="1" x14ac:dyDescent="0.3">
      <c r="B18" s="17" t="str">
        <f>'Entered Daily Stats'!A17</f>
        <v>EC  14</v>
      </c>
      <c r="C18" s="56"/>
      <c r="D18" s="22" t="str" cm="1">
        <f t="array" aca="1" ref="D18" ca="1">IFERROR(INDIRECT(ADDRESS(ROW()-1,_xlfn.SHEET()-3+4,4,1,"Entered Daily Stats"))/INDIRECT(ADDRESS(ROW()-1,_xlfn.SHEET()-3+32,4,1,"Entered Daily Stats")),"")</f>
        <v/>
      </c>
      <c r="E18" s="20"/>
      <c r="F18" s="17" t="str" cm="1">
        <f t="array" aca="1" ref="F18" ca="1">IFERROR(INDIRECT(ADDRESS(ROW()-1,_xlfn.SHEET()-3+11,4,1,"Entered Daily Stats"))/INDIRECT(ADDRESS(ROW()-1,_xlfn.SHEET()-3+32,4,1,"Entered Daily Stats")),"")</f>
        <v/>
      </c>
      <c r="G18" s="20"/>
      <c r="H18" s="17" t="str" cm="1">
        <f t="array" aca="1" ref="H18" ca="1">IFERROR(INDIRECT(ADDRESS(ROW()-1,_xlfn.SHEET()-3+18,4,1,"Entered Daily Stats"))/INDIRECT(ADDRESS(ROW()-1,_xlfn.SHEET()-3+32,4,1,"Entered Daily Stats")),"")</f>
        <v/>
      </c>
      <c r="I18" s="21">
        <f t="shared" ca="1" si="1"/>
        <v>0</v>
      </c>
      <c r="J18" s="20"/>
      <c r="K18" s="19" t="str" cm="1">
        <f t="array" aca="1" ref="K18" ca="1">IFERROR(INDIRECT(ADDRESS(ROW()-1,_xlfn.SHEET()-3+25,4,1,"Entered Daily Stats"))/INDIRECT(ADDRESS(ROW()-1,_xlfn.SHEET()-3+32,4,1,"Entered Daily Stats")),"")</f>
        <v/>
      </c>
      <c r="L18" s="22">
        <f t="shared" ca="1" si="2"/>
        <v>0</v>
      </c>
      <c r="M18" s="20"/>
      <c r="N18" s="23" t="str">
        <f t="shared" ca="1" si="0"/>
        <v/>
      </c>
      <c r="O18" s="20"/>
      <c r="P18" s="20"/>
      <c r="Q18" s="33"/>
      <c r="R18" s="52"/>
      <c r="S18"/>
    </row>
    <row r="19" spans="2:19" s="1" customFormat="1" ht="21.6" customHeight="1" x14ac:dyDescent="0.3">
      <c r="B19" s="17" t="str">
        <f>'Entered Daily Stats'!A18</f>
        <v>EC  15</v>
      </c>
      <c r="C19" s="20"/>
      <c r="D19" s="22" cm="1">
        <f t="array" aca="1" ref="D19" ca="1">IFERROR(INDIRECT(ADDRESS(ROW()-1,_xlfn.SHEET()-3+4,4,1,"Entered Daily Stats"))/INDIRECT(ADDRESS(ROW()-1,_xlfn.SHEET()-3+32,4,1,"Entered Daily Stats")),"")</f>
        <v>0.18227481323552511</v>
      </c>
      <c r="E19" s="54"/>
      <c r="F19" s="17" cm="1">
        <f t="array" aca="1" ref="F19" ca="1">IFERROR(INDIRECT(ADDRESS(ROW()-1,_xlfn.SHEET()-3+11,4,1,"Entered Daily Stats"))/INDIRECT(ADDRESS(ROW()-1,_xlfn.SHEET()-3+32,4,1,"Entered Daily Stats")),"")</f>
        <v>6</v>
      </c>
      <c r="G19" s="20"/>
      <c r="H19" s="17" cm="1">
        <f t="array" aca="1" ref="H19" ca="1">IFERROR(INDIRECT(ADDRESS(ROW()-1,_xlfn.SHEET()-3+18,4,1,"Entered Daily Stats"))/INDIRECT(ADDRESS(ROW()-1,_xlfn.SHEET()-3+32,4,1,"Entered Daily Stats")),"")</f>
        <v>50</v>
      </c>
      <c r="I19" s="21">
        <f t="shared" ca="1" si="1"/>
        <v>65</v>
      </c>
      <c r="J19" s="20"/>
      <c r="K19" s="19" cm="1">
        <f t="array" aca="1" ref="K19" ca="1">IFERROR(INDIRECT(ADDRESS(ROW()-1,_xlfn.SHEET()-3+25,4,1,"Entered Daily Stats"))/INDIRECT(ADDRESS(ROW()-1,_xlfn.SHEET()-3+32,4,1,"Entered Daily Stats")),"")</f>
        <v>3.7742311057031193E-2</v>
      </c>
      <c r="L19" s="22">
        <f t="shared" ca="1" si="2"/>
        <v>0.125</v>
      </c>
      <c r="M19" s="20"/>
      <c r="N19" s="23">
        <f t="shared" ca="1" si="0"/>
        <v>0.53558462884350944</v>
      </c>
      <c r="O19" s="20"/>
    </row>
    <row r="20" spans="2:19" s="1" customFormat="1" ht="21.6" customHeight="1" x14ac:dyDescent="0.3"/>
    <row r="21" spans="2:19" s="1" customFormat="1" ht="21.6" customHeight="1" x14ac:dyDescent="0.3">
      <c r="B21" s="53" t="s">
        <v>7</v>
      </c>
      <c r="C21" s="36"/>
      <c r="D21" s="37">
        <f ca="1">IFERROR(AVERAGEIF(D5:D19,"&gt;0"),"")</f>
        <v>0.19175894420145331</v>
      </c>
      <c r="E21" s="57"/>
      <c r="F21" s="39">
        <f ca="1">IFERROR(AVERAGEIF(F5:F19,"&gt;0"),"")</f>
        <v>7</v>
      </c>
      <c r="G21" s="40"/>
      <c r="H21" s="41">
        <f ca="1">IFERROR(AVERAGEIF(H5:H19,"&gt;0"),"")</f>
        <v>34.333333333333336</v>
      </c>
      <c r="I21" s="41">
        <f ca="1">IFERROR(AVERAGEIF(I5:I19,"&gt;0"),"")</f>
        <v>44.423685054781281</v>
      </c>
      <c r="J21" s="40"/>
      <c r="K21" s="37">
        <f ca="1">IFERROR(AVERAGEIF(K5:K19,"&gt;0"),"")</f>
        <v>0.15339174677073031</v>
      </c>
      <c r="L21" s="37">
        <f ca="1">IFERROR(AVERAGEIF(L5:L19,"&gt;0"),"")</f>
        <v>0.1453703703703704</v>
      </c>
      <c r="M21" s="40"/>
      <c r="N21" s="60">
        <f ca="1">IFERROR(AVERAGEIF(N5:N19,"&gt;0"),"")</f>
        <v>1.2207802524224274</v>
      </c>
      <c r="O21" s="58"/>
    </row>
    <row r="23" spans="2:19" ht="21" x14ac:dyDescent="0.3">
      <c r="B23" s="11"/>
      <c r="I23" s="59"/>
    </row>
    <row r="24" spans="2:19" ht="21" x14ac:dyDescent="0.3">
      <c r="E24" s="94"/>
      <c r="F24" s="94"/>
      <c r="G24" s="1"/>
      <c r="H24" s="94"/>
      <c r="I24" s="94"/>
      <c r="J24" s="1"/>
      <c r="K24" s="9"/>
    </row>
  </sheetData>
  <mergeCells count="9">
    <mergeCell ref="P13:R14"/>
    <mergeCell ref="E24:F24"/>
    <mergeCell ref="H24:I24"/>
    <mergeCell ref="A1:B3"/>
    <mergeCell ref="D1:L2"/>
    <mergeCell ref="H3:I3"/>
    <mergeCell ref="K3:L3"/>
    <mergeCell ref="P4:R4"/>
    <mergeCell ref="P12:R12"/>
  </mergeCells>
  <conditionalFormatting sqref="O17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5:L19">
    <cfRule type="expression" dxfId="27" priority="15">
      <formula>(L5=5)</formula>
    </cfRule>
    <cfRule type="expression" dxfId="26" priority="16">
      <formula>(L5=1.5)</formula>
    </cfRule>
  </conditionalFormatting>
  <conditionalFormatting sqref="I5:J19">
    <cfRule type="expression" dxfId="25" priority="13">
      <formula>(I5=65)</formula>
    </cfRule>
    <cfRule type="expression" dxfId="24" priority="14">
      <formula>(I5=30)</formula>
    </cfRule>
  </conditionalFormatting>
  <conditionalFormatting sqref="Q18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5:N20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5:E21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5:F20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:B19">
    <cfRule type="expression" dxfId="23" priority="1" stopIfTrue="1">
      <formula>INDIRECT(ADDRESS(ROW()-1,_xlfn.SHEET()-3+32,4,1,"Entered Daily Stats"))=1</formula>
    </cfRule>
    <cfRule type="expression" dxfId="22" priority="8">
      <formula>INDIRECT(ADDRESS(ROW()-1,_xlfn.SHEET()-3+32,4,1,"Entered Daily Stats"))&gt;0</formula>
    </cfRule>
  </conditionalFormatting>
  <conditionalFormatting sqref="F2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5:D2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5:F2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5:H21 K5:K21">
    <cfRule type="cellIs" dxfId="21" priority="3" stopIfTrue="1" operator="equal">
      <formula>""</formula>
    </cfRule>
    <cfRule type="expression" dxfId="20" priority="10">
      <formula>(H5)&gt;(I5*$R$5)</formula>
    </cfRule>
    <cfRule type="expression" dxfId="19" priority="19">
      <formula>(H5)&gt;=I5</formula>
    </cfRule>
    <cfRule type="expression" dxfId="18" priority="20">
      <formula>(H5)&lt;(I5*$R$10)</formula>
    </cfRule>
    <cfRule type="expression" dxfId="17" priority="21">
      <formula>(H5)&lt;(I5*$R$9)</formula>
    </cfRule>
    <cfRule type="expression" dxfId="16" priority="22">
      <formula>(H5)&lt;(I5*$R$8)</formula>
    </cfRule>
    <cfRule type="expression" dxfId="15" priority="23">
      <formula>(H5)&lt;I5</formula>
    </cfRule>
  </conditionalFormatting>
  <conditionalFormatting sqref="I5:I21 L5:L21">
    <cfRule type="cellIs" dxfId="14" priority="2" stopIfTrue="1" operator="equal">
      <formula>0</formula>
    </cfRule>
  </conditionalFormatting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62EDB-1225-4447-BCA8-7A12ACD3264C}">
  <dimension ref="A1:T24"/>
  <sheetViews>
    <sheetView zoomScale="73" zoomScaleNormal="73" workbookViewId="0">
      <selection activeCell="P13" sqref="P13:R14"/>
    </sheetView>
  </sheetViews>
  <sheetFormatPr defaultColWidth="8.77734375" defaultRowHeight="14.4" x14ac:dyDescent="0.3"/>
  <cols>
    <col min="1" max="1" width="63.44140625" style="2" customWidth="1"/>
    <col min="2" max="2" width="25.5546875" style="2" bestFit="1" customWidth="1"/>
    <col min="3" max="3" width="6.109375" style="2" customWidth="1"/>
    <col min="4" max="4" width="13" style="2" customWidth="1"/>
    <col min="5" max="5" width="4.33203125" style="2" customWidth="1"/>
    <col min="6" max="6" width="11.77734375" style="2" customWidth="1"/>
    <col min="7" max="7" width="4.88671875" style="2" customWidth="1"/>
    <col min="8" max="8" width="8.21875" style="2" bestFit="1" customWidth="1"/>
    <col min="9" max="9" width="11" style="2" customWidth="1"/>
    <col min="10" max="10" width="3.77734375" style="2" customWidth="1"/>
    <col min="11" max="11" width="10" style="2" bestFit="1" customWidth="1"/>
    <col min="12" max="12" width="10.77734375" style="2" customWidth="1"/>
    <col min="13" max="13" width="5.21875" style="2" customWidth="1"/>
    <col min="14" max="14" width="18" style="2" customWidth="1"/>
    <col min="15" max="15" width="4.21875" style="2" customWidth="1"/>
    <col min="16" max="16" width="4.6640625" style="2" customWidth="1"/>
    <col min="17" max="17" width="5.88671875" style="2" customWidth="1"/>
    <col min="18" max="16384" width="8.77734375" style="2"/>
  </cols>
  <sheetData>
    <row r="1" spans="1:20" s="1" customFormat="1" ht="14.4" customHeight="1" x14ac:dyDescent="0.3">
      <c r="A1" s="97" t="str">
        <f>'Weekly Average'!A1</f>
        <v>Team Name + Nickname</v>
      </c>
      <c r="B1" s="97"/>
      <c r="D1" s="95">
        <f ca="1">TODAY()-WEEKDAY(TODAY(),2)+(_xlfn.SHEET()-3+1)</f>
        <v>43995</v>
      </c>
      <c r="E1" s="95"/>
      <c r="F1" s="95"/>
      <c r="G1" s="95"/>
      <c r="H1" s="95"/>
      <c r="I1" s="95"/>
      <c r="J1" s="95"/>
      <c r="K1" s="95"/>
      <c r="L1" s="95"/>
    </row>
    <row r="2" spans="1:20" s="1" customFormat="1" ht="25.2" customHeight="1" x14ac:dyDescent="0.3">
      <c r="A2" s="97"/>
      <c r="B2" s="97"/>
      <c r="D2" s="96"/>
      <c r="E2" s="96"/>
      <c r="F2" s="96"/>
      <c r="G2" s="96"/>
      <c r="H2" s="96"/>
      <c r="I2" s="96"/>
      <c r="J2" s="96"/>
      <c r="K2" s="96"/>
      <c r="L2" s="96"/>
    </row>
    <row r="3" spans="1:20" s="1" customFormat="1" ht="43.8" customHeight="1" x14ac:dyDescent="0.3">
      <c r="A3" s="98"/>
      <c r="B3" s="98"/>
      <c r="D3" s="51" t="s">
        <v>8</v>
      </c>
      <c r="E3" s="53"/>
      <c r="F3" s="51" t="s">
        <v>9</v>
      </c>
      <c r="H3" s="75" t="s">
        <v>0</v>
      </c>
      <c r="I3" s="75"/>
      <c r="K3" s="75" t="s">
        <v>1</v>
      </c>
      <c r="L3" s="75"/>
    </row>
    <row r="4" spans="1:20" s="1" customFormat="1" ht="64.8" customHeight="1" x14ac:dyDescent="0.3">
      <c r="B4" s="47" t="s">
        <v>2</v>
      </c>
      <c r="C4" s="5"/>
      <c r="D4" s="52"/>
      <c r="E4" s="52"/>
      <c r="F4" s="52"/>
      <c r="H4" s="52"/>
      <c r="I4" s="4" t="s">
        <v>28</v>
      </c>
      <c r="J4" s="4"/>
      <c r="K4" s="52"/>
      <c r="L4" s="4" t="s">
        <v>29</v>
      </c>
      <c r="N4" s="9" t="s">
        <v>30</v>
      </c>
      <c r="P4" s="94" t="s">
        <v>3</v>
      </c>
      <c r="Q4" s="94"/>
      <c r="R4" s="94"/>
      <c r="S4" s="10"/>
      <c r="T4" s="10"/>
    </row>
    <row r="5" spans="1:20" s="1" customFormat="1" ht="21.6" customHeight="1" x14ac:dyDescent="0.3">
      <c r="B5" s="17" t="str">
        <f>'Entered Daily Stats'!A4</f>
        <v>EC  1</v>
      </c>
      <c r="C5" s="20"/>
      <c r="D5" s="22" t="str" cm="1">
        <f t="array" aca="1" ref="D5" ca="1">IFERROR(INDIRECT(ADDRESS(ROW()-1,_xlfn.SHEET()-3+4,4,1,"Entered Daily Stats"))/INDIRECT(ADDRESS(ROW()-1,_xlfn.SHEET()-3+32,4,1,"Entered Daily Stats")),"")</f>
        <v/>
      </c>
      <c r="E5" s="20"/>
      <c r="F5" s="17" t="str" cm="1">
        <f t="array" aca="1" ref="F5" ca="1">IFERROR(INDIRECT(ADDRESS(ROW()-1,_xlfn.SHEET()-3+11,4,1,"Entered Daily Stats"))/INDIRECT(ADDRESS(ROW()-1,_xlfn.SHEET()-3+32,4,1,"Entered Daily Stats")),"")</f>
        <v/>
      </c>
      <c r="G5" s="20"/>
      <c r="H5" s="17" t="str" cm="1">
        <f t="array" aca="1" ref="H5" ca="1">IFERROR(INDIRECT(ADDRESS(ROW()-1,_xlfn.SHEET()-3+18,4,1,"Entered Daily Stats"))/INDIRECT(ADDRESS(ROW()-1,_xlfn.SHEET()-3+32,4,1,"Entered Daily Stats")),"")</f>
        <v/>
      </c>
      <c r="I5" s="21">
        <f ca="1">IF(H5=K5,0,MIN(MAX((-10*K5*24)+80,30),65))</f>
        <v>0</v>
      </c>
      <c r="J5" s="20"/>
      <c r="K5" s="19" t="str" cm="1">
        <f t="array" aca="1" ref="K5" ca="1">IFERROR(INDIRECT(ADDRESS(ROW()-1,_xlfn.SHEET()-3+25,4,1,"Entered Daily Stats"))/INDIRECT(ADDRESS(ROW()-1,_xlfn.SHEET()-3+32,4,1,"Entered Daily Stats")),"")</f>
        <v/>
      </c>
      <c r="L5" s="22">
        <f ca="1">IF(K5=H5,0,MIN(MAX(8-(H5/10),1.5),5)/24)</f>
        <v>0</v>
      </c>
      <c r="M5" s="20"/>
      <c r="N5" s="23" t="str">
        <f t="shared" ref="N5:N19" ca="1" si="0">IF(H5=K5,"",((K5*24/(L5*24))+(H5/I5))/2)</f>
        <v/>
      </c>
      <c r="O5" s="20"/>
      <c r="P5" s="24"/>
      <c r="Q5" s="20" t="s">
        <v>4</v>
      </c>
      <c r="R5" s="23">
        <v>1.3</v>
      </c>
      <c r="S5" s="10"/>
      <c r="T5" s="10"/>
    </row>
    <row r="6" spans="1:20" s="1" customFormat="1" ht="21.6" customHeight="1" x14ac:dyDescent="0.3">
      <c r="B6" s="17" t="str">
        <f>'Entered Daily Stats'!A5</f>
        <v>EC  2</v>
      </c>
      <c r="C6" s="20"/>
      <c r="D6" s="22" cm="1">
        <f t="array" aca="1" ref="D6" ca="1">IFERROR(INDIRECT(ADDRESS(ROW()-1,_xlfn.SHEET()-3+4,4,1,"Entered Daily Stats"))/INDIRECT(ADDRESS(ROW()-1,_xlfn.SHEET()-3+32,4,1,"Entered Daily Stats")),"")</f>
        <v>0.28175609715163857</v>
      </c>
      <c r="E6" s="54"/>
      <c r="F6" s="17" cm="1">
        <f t="array" aca="1" ref="F6" ca="1">IFERROR(INDIRECT(ADDRESS(ROW()-1,_xlfn.SHEET()-3+11,4,1,"Entered Daily Stats"))/INDIRECT(ADDRESS(ROW()-1,_xlfn.SHEET()-3+32,4,1,"Entered Daily Stats")),"")</f>
        <v>5</v>
      </c>
      <c r="G6" s="20"/>
      <c r="H6" s="17" cm="1">
        <f t="array" aca="1" ref="H6" ca="1">IFERROR(INDIRECT(ADDRESS(ROW()-1,_xlfn.SHEET()-3+18,4,1,"Entered Daily Stats"))/INDIRECT(ADDRESS(ROW()-1,_xlfn.SHEET()-3+32,4,1,"Entered Daily Stats")),"")</f>
        <v>16</v>
      </c>
      <c r="I6" s="21">
        <f t="shared" ref="I6:I19" ca="1" si="1">IF(H6=K6,0,MIN(MAX((-10*K6*24)+80,30),65))</f>
        <v>30</v>
      </c>
      <c r="J6" s="20"/>
      <c r="K6" s="19" cm="1">
        <f t="array" aca="1" ref="K6" ca="1">IFERROR(INDIRECT(ADDRESS(ROW()-1,_xlfn.SHEET()-3+25,4,1,"Entered Daily Stats"))/INDIRECT(ADDRESS(ROW()-1,_xlfn.SHEET()-3+32,4,1,"Entered Daily Stats")),"")</f>
        <v>0.23148636868396677</v>
      </c>
      <c r="L6" s="22">
        <f t="shared" ref="L6:L19" ca="1" si="2">IF(K6=H6,0,MIN(MAX(8-(H6/10),1.5),5)/24)</f>
        <v>0.20833333333333334</v>
      </c>
      <c r="M6" s="20"/>
      <c r="N6" s="23">
        <f t="shared" ca="1" si="0"/>
        <v>0.8222339515081869</v>
      </c>
      <c r="O6" s="20"/>
      <c r="P6" s="26"/>
      <c r="Q6" s="20" t="s">
        <v>5</v>
      </c>
      <c r="R6" s="55">
        <v>1</v>
      </c>
      <c r="S6" s="10"/>
      <c r="T6" s="10"/>
    </row>
    <row r="7" spans="1:20" s="1" customFormat="1" ht="21.6" customHeight="1" x14ac:dyDescent="0.3">
      <c r="B7" s="17" t="str">
        <f>'Entered Daily Stats'!A6</f>
        <v>EC  3</v>
      </c>
      <c r="C7" s="20"/>
      <c r="D7" s="22" cm="1">
        <f t="array" aca="1" ref="D7" ca="1">IFERROR(INDIRECT(ADDRESS(ROW()-1,_xlfn.SHEET()-3+4,4,1,"Entered Daily Stats"))/INDIRECT(ADDRESS(ROW()-1,_xlfn.SHEET()-3+32,4,1,"Entered Daily Stats")),"")</f>
        <v>0.29014240084461357</v>
      </c>
      <c r="E7" s="54"/>
      <c r="F7" s="17" cm="1">
        <f t="array" aca="1" ref="F7" ca="1">IFERROR(INDIRECT(ADDRESS(ROW()-1,_xlfn.SHEET()-3+11,4,1,"Entered Daily Stats"))/INDIRECT(ADDRESS(ROW()-1,_xlfn.SHEET()-3+32,4,1,"Entered Daily Stats")),"")</f>
        <v>1</v>
      </c>
      <c r="G7" s="20"/>
      <c r="H7" s="17" cm="1">
        <f t="array" aca="1" ref="H7" ca="1">IFERROR(INDIRECT(ADDRESS(ROW()-1,_xlfn.SHEET()-3+18,4,1,"Entered Daily Stats"))/INDIRECT(ADDRESS(ROW()-1,_xlfn.SHEET()-3+32,4,1,"Entered Daily Stats")),"")</f>
        <v>2</v>
      </c>
      <c r="I7" s="21">
        <f t="shared" ca="1" si="1"/>
        <v>65</v>
      </c>
      <c r="J7" s="20"/>
      <c r="K7" s="19" cm="1">
        <f t="array" aca="1" ref="K7" ca="1">IFERROR(INDIRECT(ADDRESS(ROW()-1,_xlfn.SHEET()-3+25,4,1,"Entered Daily Stats"))/INDIRECT(ADDRESS(ROW()-1,_xlfn.SHEET()-3+32,4,1,"Entered Daily Stats")),"")</f>
        <v>5.4153277456259759E-2</v>
      </c>
      <c r="L7" s="22">
        <f t="shared" ca="1" si="2"/>
        <v>0.20833333333333334</v>
      </c>
      <c r="M7" s="20"/>
      <c r="N7" s="23">
        <f t="shared" ca="1" si="0"/>
        <v>0.14535248127963882</v>
      </c>
      <c r="O7" s="20"/>
      <c r="P7" s="28"/>
      <c r="Q7" s="20" t="s">
        <v>6</v>
      </c>
      <c r="R7" s="55">
        <v>1</v>
      </c>
      <c r="S7" s="10"/>
      <c r="T7" s="10"/>
    </row>
    <row r="8" spans="1:20" s="1" customFormat="1" ht="21.6" customHeight="1" x14ac:dyDescent="0.3">
      <c r="B8" s="17" t="str">
        <f>'Entered Daily Stats'!A7</f>
        <v>EC 4</v>
      </c>
      <c r="C8" s="20"/>
      <c r="D8" s="22" cm="1">
        <f t="array" aca="1" ref="D8" ca="1">IFERROR(INDIRECT(ADDRESS(ROW()-1,_xlfn.SHEET()-3+4,4,1,"Entered Daily Stats"))/INDIRECT(ADDRESS(ROW()-1,_xlfn.SHEET()-3+32,4,1,"Entered Daily Stats")),"")</f>
        <v>0.21180522098336549</v>
      </c>
      <c r="E8" s="54"/>
      <c r="F8" s="17" cm="1">
        <f t="array" aca="1" ref="F8" ca="1">IFERROR(INDIRECT(ADDRESS(ROW()-1,_xlfn.SHEET()-3+11,4,1,"Entered Daily Stats"))/INDIRECT(ADDRESS(ROW()-1,_xlfn.SHEET()-3+32,4,1,"Entered Daily Stats")),"")</f>
        <v>10</v>
      </c>
      <c r="G8" s="20"/>
      <c r="H8" s="17" cm="1">
        <f t="array" aca="1" ref="H8" ca="1">IFERROR(INDIRECT(ADDRESS(ROW()-1,_xlfn.SHEET()-3+18,4,1,"Entered Daily Stats"))/INDIRECT(ADDRESS(ROW()-1,_xlfn.SHEET()-3+32,4,1,"Entered Daily Stats")),"")</f>
        <v>56</v>
      </c>
      <c r="I8" s="21">
        <f t="shared" ca="1" si="1"/>
        <v>46.105647465424042</v>
      </c>
      <c r="J8" s="20"/>
      <c r="K8" s="19" cm="1">
        <f t="array" aca="1" ref="K8" ca="1">IFERROR(INDIRECT(ADDRESS(ROW()-1,_xlfn.SHEET()-3+25,4,1,"Entered Daily Stats"))/INDIRECT(ADDRESS(ROW()-1,_xlfn.SHEET()-3+32,4,1,"Entered Daily Stats")),"")</f>
        <v>0.14122646889406648</v>
      </c>
      <c r="L8" s="22">
        <f t="shared" ca="1" si="2"/>
        <v>0.10000000000000002</v>
      </c>
      <c r="M8" s="20"/>
      <c r="N8" s="23">
        <f t="shared" ca="1" si="0"/>
        <v>1.3134332184250472</v>
      </c>
      <c r="O8" s="20"/>
      <c r="P8" s="29"/>
      <c r="Q8" s="20" t="s">
        <v>6</v>
      </c>
      <c r="R8" s="23">
        <v>0.7</v>
      </c>
      <c r="S8" s="10"/>
      <c r="T8" s="10"/>
    </row>
    <row r="9" spans="1:20" s="1" customFormat="1" ht="21.6" customHeight="1" x14ac:dyDescent="0.3">
      <c r="B9" s="17" t="str">
        <f>'Entered Daily Stats'!A8</f>
        <v>EC  5</v>
      </c>
      <c r="C9" s="20"/>
      <c r="D9" s="22" t="str" cm="1">
        <f t="array" aca="1" ref="D9" ca="1">IFERROR(INDIRECT(ADDRESS(ROW()-1,_xlfn.SHEET()-3+4,4,1,"Entered Daily Stats"))/INDIRECT(ADDRESS(ROW()-1,_xlfn.SHEET()-3+32,4,1,"Entered Daily Stats")),"")</f>
        <v/>
      </c>
      <c r="E9" s="54"/>
      <c r="F9" s="17" t="str" cm="1">
        <f t="array" aca="1" ref="F9" ca="1">IFERROR(INDIRECT(ADDRESS(ROW()-1,_xlfn.SHEET()-3+11,4,1,"Entered Daily Stats"))/INDIRECT(ADDRESS(ROW()-1,_xlfn.SHEET()-3+32,4,1,"Entered Daily Stats")),"")</f>
        <v/>
      </c>
      <c r="G9" s="20"/>
      <c r="H9" s="17" t="str" cm="1">
        <f t="array" aca="1" ref="H9" ca="1">IFERROR(INDIRECT(ADDRESS(ROW()-1,_xlfn.SHEET()-3+18,4,1,"Entered Daily Stats"))/INDIRECT(ADDRESS(ROW()-1,_xlfn.SHEET()-3+32,4,1,"Entered Daily Stats")),"")</f>
        <v/>
      </c>
      <c r="I9" s="21">
        <f t="shared" ca="1" si="1"/>
        <v>0</v>
      </c>
      <c r="J9" s="20"/>
      <c r="K9" s="19" t="str" cm="1">
        <f t="array" aca="1" ref="K9" ca="1">IFERROR(INDIRECT(ADDRESS(ROW()-1,_xlfn.SHEET()-3+25,4,1,"Entered Daily Stats"))/INDIRECT(ADDRESS(ROW()-1,_xlfn.SHEET()-3+32,4,1,"Entered Daily Stats")),"")</f>
        <v/>
      </c>
      <c r="L9" s="22">
        <f t="shared" ca="1" si="2"/>
        <v>0</v>
      </c>
      <c r="M9" s="20"/>
      <c r="N9" s="23" t="str">
        <f t="shared" ca="1" si="0"/>
        <v/>
      </c>
      <c r="O9" s="20"/>
      <c r="P9" s="30"/>
      <c r="Q9" s="20" t="s">
        <v>6</v>
      </c>
      <c r="R9" s="23">
        <v>0.5</v>
      </c>
      <c r="S9" s="10"/>
      <c r="T9" s="10"/>
    </row>
    <row r="10" spans="1:20" s="1" customFormat="1" ht="21.6" customHeight="1" x14ac:dyDescent="0.3">
      <c r="B10" s="17" t="str">
        <f>'Entered Daily Stats'!A9</f>
        <v>EC  6</v>
      </c>
      <c r="C10" s="20"/>
      <c r="D10" s="22" cm="1">
        <f t="array" aca="1" ref="D10" ca="1">IFERROR(INDIRECT(ADDRESS(ROW()-1,_xlfn.SHEET()-3+4,4,1,"Entered Daily Stats"))/INDIRECT(ADDRESS(ROW()-1,_xlfn.SHEET()-3+32,4,1,"Entered Daily Stats")),"")</f>
        <v>0.14420260459586962</v>
      </c>
      <c r="E10" s="54"/>
      <c r="F10" s="17" cm="1">
        <f t="array" aca="1" ref="F10" ca="1">IFERROR(INDIRECT(ADDRESS(ROW()-1,_xlfn.SHEET()-3+11,4,1,"Entered Daily Stats"))/INDIRECT(ADDRESS(ROW()-1,_xlfn.SHEET()-3+32,4,1,"Entered Daily Stats")),"")</f>
        <v>9</v>
      </c>
      <c r="G10" s="20"/>
      <c r="H10" s="17" cm="1">
        <f t="array" aca="1" ref="H10" ca="1">IFERROR(INDIRECT(ADDRESS(ROW()-1,_xlfn.SHEET()-3+18,4,1,"Entered Daily Stats"))/INDIRECT(ADDRESS(ROW()-1,_xlfn.SHEET()-3+32,4,1,"Entered Daily Stats")),"")</f>
        <v>56</v>
      </c>
      <c r="I10" s="21">
        <f t="shared" ca="1" si="1"/>
        <v>63.309345134091075</v>
      </c>
      <c r="J10" s="20"/>
      <c r="K10" s="19" cm="1">
        <f t="array" aca="1" ref="K10" ca="1">IFERROR(INDIRECT(ADDRESS(ROW()-1,_xlfn.SHEET()-3+25,4,1,"Entered Daily Stats"))/INDIRECT(ADDRESS(ROW()-1,_xlfn.SHEET()-3+32,4,1,"Entered Daily Stats")),"")</f>
        <v>6.9544395274620543E-2</v>
      </c>
      <c r="L10" s="22">
        <f t="shared" ca="1" si="2"/>
        <v>0.10000000000000002</v>
      </c>
      <c r="M10" s="20"/>
      <c r="N10" s="23">
        <f t="shared" ca="1" si="0"/>
        <v>0.78999475522897566</v>
      </c>
      <c r="O10" s="20"/>
      <c r="P10" s="31"/>
      <c r="Q10" s="20" t="s">
        <v>6</v>
      </c>
      <c r="R10" s="23">
        <v>0.3</v>
      </c>
      <c r="S10" s="10"/>
      <c r="T10" s="10"/>
    </row>
    <row r="11" spans="1:20" s="1" customFormat="1" ht="21.6" customHeight="1" x14ac:dyDescent="0.3">
      <c r="B11" s="17" t="str">
        <f>'Entered Daily Stats'!A10</f>
        <v>EC  7</v>
      </c>
      <c r="C11" s="20"/>
      <c r="D11" s="22" cm="1">
        <f t="array" aca="1" ref="D11" ca="1">IFERROR(INDIRECT(ADDRESS(ROW()-1,_xlfn.SHEET()-3+4,4,1,"Entered Daily Stats"))/INDIRECT(ADDRESS(ROW()-1,_xlfn.SHEET()-3+32,4,1,"Entered Daily Stats")),"")</f>
        <v>0.17751673700288984</v>
      </c>
      <c r="E11" s="54"/>
      <c r="F11" s="17" cm="1">
        <f t="array" aca="1" ref="F11" ca="1">IFERROR(INDIRECT(ADDRESS(ROW()-1,_xlfn.SHEET()-3+11,4,1,"Entered Daily Stats"))/INDIRECT(ADDRESS(ROW()-1,_xlfn.SHEET()-3+32,4,1,"Entered Daily Stats")),"")</f>
        <v>4</v>
      </c>
      <c r="G11" s="20"/>
      <c r="H11" s="17" cm="1">
        <f t="array" aca="1" ref="H11" ca="1">IFERROR(INDIRECT(ADDRESS(ROW()-1,_xlfn.SHEET()-3+18,4,1,"Entered Daily Stats"))/INDIRECT(ADDRESS(ROW()-1,_xlfn.SHEET()-3+32,4,1,"Entered Daily Stats")),"")</f>
        <v>45</v>
      </c>
      <c r="I11" s="21">
        <f t="shared" ca="1" si="1"/>
        <v>30.222794600509381</v>
      </c>
      <c r="J11" s="20"/>
      <c r="K11" s="19" cm="1">
        <f t="array" aca="1" ref="K11" ca="1">IFERROR(INDIRECT(ADDRESS(ROW()-1,_xlfn.SHEET()-3+25,4,1,"Entered Daily Stats"))/INDIRECT(ADDRESS(ROW()-1,_xlfn.SHEET()-3+32,4,1,"Entered Daily Stats")),"")</f>
        <v>0.20740502249787757</v>
      </c>
      <c r="L11" s="22">
        <f t="shared" ca="1" si="2"/>
        <v>0.14583333333333334</v>
      </c>
      <c r="M11" s="20"/>
      <c r="N11" s="23">
        <f t="shared" ca="1" si="0"/>
        <v>1.4555741288654787</v>
      </c>
      <c r="O11" s="20"/>
      <c r="S11" s="10"/>
      <c r="T11" s="10"/>
    </row>
    <row r="12" spans="1:20" s="1" customFormat="1" ht="21.6" customHeight="1" x14ac:dyDescent="0.3">
      <c r="B12" s="17" t="str">
        <f>'Entered Daily Stats'!A11</f>
        <v>EC  8</v>
      </c>
      <c r="C12" s="20"/>
      <c r="D12" s="22" t="str" cm="1">
        <f t="array" aca="1" ref="D12" ca="1">IFERROR(INDIRECT(ADDRESS(ROW()-1,_xlfn.SHEET()-3+4,4,1,"Entered Daily Stats"))/INDIRECT(ADDRESS(ROW()-1,_xlfn.SHEET()-3+32,4,1,"Entered Daily Stats")),"")</f>
        <v/>
      </c>
      <c r="E12" s="54"/>
      <c r="F12" s="17" t="str" cm="1">
        <f t="array" aca="1" ref="F12" ca="1">IFERROR(INDIRECT(ADDRESS(ROW()-1,_xlfn.SHEET()-3+11,4,1,"Entered Daily Stats"))/INDIRECT(ADDRESS(ROW()-1,_xlfn.SHEET()-3+32,4,1,"Entered Daily Stats")),"")</f>
        <v/>
      </c>
      <c r="G12" s="20"/>
      <c r="H12" s="17" t="str" cm="1">
        <f t="array" aca="1" ref="H12" ca="1">IFERROR(INDIRECT(ADDRESS(ROW()-1,_xlfn.SHEET()-3+18,4,1,"Entered Daily Stats"))/INDIRECT(ADDRESS(ROW()-1,_xlfn.SHEET()-3+32,4,1,"Entered Daily Stats")),"")</f>
        <v/>
      </c>
      <c r="I12" s="21">
        <f t="shared" ca="1" si="1"/>
        <v>0</v>
      </c>
      <c r="J12" s="20"/>
      <c r="K12" s="19" t="str" cm="1">
        <f t="array" aca="1" ref="K12" ca="1">IFERROR(INDIRECT(ADDRESS(ROW()-1,_xlfn.SHEET()-3+25,4,1,"Entered Daily Stats"))/INDIRECT(ADDRESS(ROW()-1,_xlfn.SHEET()-3+32,4,1,"Entered Daily Stats")),"")</f>
        <v/>
      </c>
      <c r="L12" s="22">
        <f t="shared" ca="1" si="2"/>
        <v>0</v>
      </c>
      <c r="M12" s="20"/>
      <c r="N12" s="23" t="str">
        <f t="shared" ca="1" si="0"/>
        <v/>
      </c>
      <c r="O12" s="20"/>
      <c r="P12" s="75" t="s">
        <v>10</v>
      </c>
      <c r="Q12" s="75"/>
      <c r="R12" s="75"/>
      <c r="S12" s="10"/>
      <c r="T12" s="10"/>
    </row>
    <row r="13" spans="1:20" s="1" customFormat="1" ht="21.6" customHeight="1" x14ac:dyDescent="0.3">
      <c r="B13" s="17" t="str">
        <f>'Entered Daily Stats'!A12</f>
        <v>EC  9</v>
      </c>
      <c r="C13" s="20"/>
      <c r="D13" s="22" cm="1">
        <f t="array" aca="1" ref="D13" ca="1">IFERROR(INDIRECT(ADDRESS(ROW()-1,_xlfn.SHEET()-3+4,4,1,"Entered Daily Stats"))/INDIRECT(ADDRESS(ROW()-1,_xlfn.SHEET()-3+32,4,1,"Entered Daily Stats")),"")</f>
        <v>0.26433168161640874</v>
      </c>
      <c r="E13" s="54"/>
      <c r="F13" s="17" cm="1">
        <f t="array" aca="1" ref="F13" ca="1">IFERROR(INDIRECT(ADDRESS(ROW()-1,_xlfn.SHEET()-3+11,4,1,"Entered Daily Stats"))/INDIRECT(ADDRESS(ROW()-1,_xlfn.SHEET()-3+32,4,1,"Entered Daily Stats")),"")</f>
        <v>4</v>
      </c>
      <c r="G13" s="20"/>
      <c r="H13" s="17" cm="1">
        <f t="array" aca="1" ref="H13" ca="1">IFERROR(INDIRECT(ADDRESS(ROW()-1,_xlfn.SHEET()-3+18,4,1,"Entered Daily Stats"))/INDIRECT(ADDRESS(ROW()-1,_xlfn.SHEET()-3+32,4,1,"Entered Daily Stats")),"")</f>
        <v>69</v>
      </c>
      <c r="I13" s="21">
        <f t="shared" ca="1" si="1"/>
        <v>65</v>
      </c>
      <c r="J13" s="20"/>
      <c r="K13" s="19" cm="1">
        <f t="array" aca="1" ref="K13" ca="1">IFERROR(INDIRECT(ADDRESS(ROW()-1,_xlfn.SHEET()-3+25,4,1,"Entered Daily Stats"))/INDIRECT(ADDRESS(ROW()-1,_xlfn.SHEET()-3+32,4,1,"Entered Daily Stats")),"")</f>
        <v>4.5962150016686285E-2</v>
      </c>
      <c r="L13" s="22">
        <f t="shared" ca="1" si="2"/>
        <v>6.25E-2</v>
      </c>
      <c r="M13" s="20"/>
      <c r="N13" s="23">
        <f t="shared" ca="1" si="0"/>
        <v>0.89846643090272105</v>
      </c>
      <c r="O13" s="20"/>
      <c r="P13" s="76">
        <f ca="1">'Entered Daily Stats'!W26</f>
        <v>21</v>
      </c>
      <c r="Q13" s="77"/>
      <c r="R13" s="78"/>
      <c r="S13" s="10"/>
      <c r="T13" s="10"/>
    </row>
    <row r="14" spans="1:20" s="1" customFormat="1" ht="21.6" customHeight="1" x14ac:dyDescent="0.3">
      <c r="B14" s="17" t="str">
        <f>'Entered Daily Stats'!A13</f>
        <v>EC  10</v>
      </c>
      <c r="C14" s="20"/>
      <c r="D14" s="22" cm="1">
        <f t="array" aca="1" ref="D14" ca="1">IFERROR(INDIRECT(ADDRESS(ROW()-1,_xlfn.SHEET()-3+4,4,1,"Entered Daily Stats"))/INDIRECT(ADDRESS(ROW()-1,_xlfn.SHEET()-3+32,4,1,"Entered Daily Stats")),"")</f>
        <v>0.25167758114371286</v>
      </c>
      <c r="E14" s="54"/>
      <c r="F14" s="17" cm="1">
        <f t="array" aca="1" ref="F14" ca="1">IFERROR(INDIRECT(ADDRESS(ROW()-1,_xlfn.SHEET()-3+11,4,1,"Entered Daily Stats"))/INDIRECT(ADDRESS(ROW()-1,_xlfn.SHEET()-3+32,4,1,"Entered Daily Stats")),"")</f>
        <v>7</v>
      </c>
      <c r="G14" s="20"/>
      <c r="H14" s="17" cm="1">
        <f t="array" aca="1" ref="H14" ca="1">IFERROR(INDIRECT(ADDRESS(ROW()-1,_xlfn.SHEET()-3+18,4,1,"Entered Daily Stats"))/INDIRECT(ADDRESS(ROW()-1,_xlfn.SHEET()-3+32,4,1,"Entered Daily Stats")),"")</f>
        <v>61</v>
      </c>
      <c r="I14" s="21">
        <f t="shared" ca="1" si="1"/>
        <v>32.464991881812402</v>
      </c>
      <c r="J14" s="20"/>
      <c r="K14" s="19" cm="1">
        <f t="array" aca="1" ref="K14" ca="1">IFERROR(INDIRECT(ADDRESS(ROW()-1,_xlfn.SHEET()-3+25,4,1,"Entered Daily Stats"))/INDIRECT(ADDRESS(ROW()-1,_xlfn.SHEET()-3+32,4,1,"Entered Daily Stats")),"")</f>
        <v>0.19806253382578165</v>
      </c>
      <c r="L14" s="22">
        <f t="shared" ca="1" si="2"/>
        <v>7.9166666666666677E-2</v>
      </c>
      <c r="M14" s="20"/>
      <c r="N14" s="23">
        <f t="shared" ca="1" si="0"/>
        <v>2.1903947801082984</v>
      </c>
      <c r="O14" s="20"/>
      <c r="P14" s="79"/>
      <c r="Q14" s="80"/>
      <c r="R14" s="81"/>
      <c r="S14" s="10"/>
      <c r="T14" s="10"/>
    </row>
    <row r="15" spans="1:20" s="1" customFormat="1" ht="21.6" customHeight="1" x14ac:dyDescent="0.3">
      <c r="B15" s="17" t="str">
        <f>'Entered Daily Stats'!A14</f>
        <v>EC  11</v>
      </c>
      <c r="C15" s="20"/>
      <c r="D15" s="22" t="str" cm="1">
        <f t="array" aca="1" ref="D15" ca="1">IFERROR(INDIRECT(ADDRESS(ROW()-1,_xlfn.SHEET()-3+4,4,1,"Entered Daily Stats"))/INDIRECT(ADDRESS(ROW()-1,_xlfn.SHEET()-3+32,4,1,"Entered Daily Stats")),"")</f>
        <v/>
      </c>
      <c r="E15" s="54"/>
      <c r="F15" s="17" t="str" cm="1">
        <f t="array" aca="1" ref="F15" ca="1">IFERROR(INDIRECT(ADDRESS(ROW()-1,_xlfn.SHEET()-3+11,4,1,"Entered Daily Stats"))/INDIRECT(ADDRESS(ROW()-1,_xlfn.SHEET()-3+32,4,1,"Entered Daily Stats")),"")</f>
        <v/>
      </c>
      <c r="G15" s="20"/>
      <c r="H15" s="17" t="str" cm="1">
        <f t="array" aca="1" ref="H15" ca="1">IFERROR(INDIRECT(ADDRESS(ROW()-1,_xlfn.SHEET()-3+18,4,1,"Entered Daily Stats"))/INDIRECT(ADDRESS(ROW()-1,_xlfn.SHEET()-3+32,4,1,"Entered Daily Stats")),"")</f>
        <v/>
      </c>
      <c r="I15" s="21">
        <f t="shared" ca="1" si="1"/>
        <v>0</v>
      </c>
      <c r="J15" s="20"/>
      <c r="K15" s="19" t="str" cm="1">
        <f t="array" aca="1" ref="K15" ca="1">IFERROR(INDIRECT(ADDRESS(ROW()-1,_xlfn.SHEET()-3+25,4,1,"Entered Daily Stats"))/INDIRECT(ADDRESS(ROW()-1,_xlfn.SHEET()-3+32,4,1,"Entered Daily Stats")),"")</f>
        <v/>
      </c>
      <c r="L15" s="22">
        <f t="shared" ca="1" si="2"/>
        <v>0</v>
      </c>
      <c r="M15" s="20"/>
      <c r="N15" s="23" t="str">
        <f t="shared" ca="1" si="0"/>
        <v/>
      </c>
      <c r="O15" s="20"/>
      <c r="P15" s="10"/>
      <c r="Q15" s="10"/>
      <c r="R15" s="10"/>
      <c r="S15" s="10"/>
      <c r="T15" s="10"/>
    </row>
    <row r="16" spans="1:20" s="1" customFormat="1" ht="21.6" customHeight="1" x14ac:dyDescent="0.3">
      <c r="B16" s="17" t="str">
        <f>'Entered Daily Stats'!A15</f>
        <v>EC  12</v>
      </c>
      <c r="C16" s="20"/>
      <c r="D16" s="22" cm="1">
        <f t="array" aca="1" ref="D16" ca="1">IFERROR(INDIRECT(ADDRESS(ROW()-1,_xlfn.SHEET()-3+4,4,1,"Entered Daily Stats"))/INDIRECT(ADDRESS(ROW()-1,_xlfn.SHEET()-3+32,4,1,"Entered Daily Stats")),"")</f>
        <v>0.18153444310221423</v>
      </c>
      <c r="E16" s="54"/>
      <c r="F16" s="17" cm="1">
        <f t="array" aca="1" ref="F16" ca="1">IFERROR(INDIRECT(ADDRESS(ROW()-1,_xlfn.SHEET()-3+11,4,1,"Entered Daily Stats"))/INDIRECT(ADDRESS(ROW()-1,_xlfn.SHEET()-3+32,4,1,"Entered Daily Stats")),"")</f>
        <v>2</v>
      </c>
      <c r="G16" s="20"/>
      <c r="H16" s="17" cm="1">
        <f t="array" aca="1" ref="H16" ca="1">IFERROR(INDIRECT(ADDRESS(ROW()-1,_xlfn.SHEET()-3+18,4,1,"Entered Daily Stats"))/INDIRECT(ADDRESS(ROW()-1,_xlfn.SHEET()-3+32,4,1,"Entered Daily Stats")),"")</f>
        <v>31</v>
      </c>
      <c r="I16" s="21">
        <f t="shared" ca="1" si="1"/>
        <v>34.508280871539768</v>
      </c>
      <c r="J16" s="20"/>
      <c r="K16" s="19" cm="1">
        <f t="array" aca="1" ref="K16" ca="1">IFERROR(INDIRECT(ADDRESS(ROW()-1,_xlfn.SHEET()-3+25,4,1,"Entered Daily Stats"))/INDIRECT(ADDRESS(ROW()-1,_xlfn.SHEET()-3+32,4,1,"Entered Daily Stats")),"")</f>
        <v>0.18954882970191761</v>
      </c>
      <c r="L16" s="22">
        <f t="shared" ca="1" si="2"/>
        <v>0.20416666666666669</v>
      </c>
      <c r="M16" s="20"/>
      <c r="N16" s="23">
        <f t="shared" ca="1" si="0"/>
        <v>0.91336876635631037</v>
      </c>
      <c r="O16" s="20"/>
      <c r="R16" s="11"/>
      <c r="S16" s="11"/>
    </row>
    <row r="17" spans="2:19" s="1" customFormat="1" ht="21.6" customHeight="1" x14ac:dyDescent="0.3">
      <c r="B17" s="17" t="str">
        <f>'Entered Daily Stats'!A16</f>
        <v>EC  13</v>
      </c>
      <c r="C17" s="20"/>
      <c r="D17" s="22" cm="1">
        <f t="array" aca="1" ref="D17" ca="1">IFERROR(INDIRECT(ADDRESS(ROW()-1,_xlfn.SHEET()-3+4,4,1,"Entered Daily Stats"))/INDIRECT(ADDRESS(ROW()-1,_xlfn.SHEET()-3+32,4,1,"Entered Daily Stats")),"")</f>
        <v>0.15324054127901313</v>
      </c>
      <c r="E17" s="54"/>
      <c r="F17" s="17" cm="1">
        <f t="array" aca="1" ref="F17" ca="1">IFERROR(INDIRECT(ADDRESS(ROW()-1,_xlfn.SHEET()-3+11,4,1,"Entered Daily Stats"))/INDIRECT(ADDRESS(ROW()-1,_xlfn.SHEET()-3+32,4,1,"Entered Daily Stats")),"")</f>
        <v>9</v>
      </c>
      <c r="G17" s="20"/>
      <c r="H17" s="17" cm="1">
        <f t="array" aca="1" ref="H17" ca="1">IFERROR(INDIRECT(ADDRESS(ROW()-1,_xlfn.SHEET()-3+18,4,1,"Entered Daily Stats"))/INDIRECT(ADDRESS(ROW()-1,_xlfn.SHEET()-3+32,4,1,"Entered Daily Stats")),"")</f>
        <v>7</v>
      </c>
      <c r="I17" s="21">
        <f t="shared" ca="1" si="1"/>
        <v>47.475556811978606</v>
      </c>
      <c r="J17" s="20"/>
      <c r="K17" s="19" cm="1">
        <f t="array" aca="1" ref="K17" ca="1">IFERROR(INDIRECT(ADDRESS(ROW()-1,_xlfn.SHEET()-3+25,4,1,"Entered Daily Stats"))/INDIRECT(ADDRESS(ROW()-1,_xlfn.SHEET()-3+32,4,1,"Entered Daily Stats")),"")</f>
        <v>0.13551851328342246</v>
      </c>
      <c r="L17" s="22">
        <f t="shared" ca="1" si="2"/>
        <v>0.20833333333333334</v>
      </c>
      <c r="M17" s="20"/>
      <c r="N17" s="23">
        <f t="shared" ca="1" si="0"/>
        <v>0.39896657933940727</v>
      </c>
      <c r="O17" s="33"/>
      <c r="P17" s="4"/>
      <c r="R17" s="52"/>
      <c r="S17" s="4"/>
    </row>
    <row r="18" spans="2:19" s="1" customFormat="1" ht="21.6" customHeight="1" x14ac:dyDescent="0.3">
      <c r="B18" s="17" t="str">
        <f>'Entered Daily Stats'!A17</f>
        <v>EC  14</v>
      </c>
      <c r="C18" s="56"/>
      <c r="D18" s="22" cm="1">
        <f t="array" aca="1" ref="D18" ca="1">IFERROR(INDIRECT(ADDRESS(ROW()-1,_xlfn.SHEET()-3+4,4,1,"Entered Daily Stats"))/INDIRECT(ADDRESS(ROW()-1,_xlfn.SHEET()-3+32,4,1,"Entered Daily Stats")),"")</f>
        <v>8.4047805873321307E-2</v>
      </c>
      <c r="E18" s="20"/>
      <c r="F18" s="17" cm="1">
        <f t="array" aca="1" ref="F18" ca="1">IFERROR(INDIRECT(ADDRESS(ROW()-1,_xlfn.SHEET()-3+11,4,1,"Entered Daily Stats"))/INDIRECT(ADDRESS(ROW()-1,_xlfn.SHEET()-3+32,4,1,"Entered Daily Stats")),"")</f>
        <v>4</v>
      </c>
      <c r="G18" s="20"/>
      <c r="H18" s="17" cm="1">
        <f t="array" aca="1" ref="H18" ca="1">IFERROR(INDIRECT(ADDRESS(ROW()-1,_xlfn.SHEET()-3+18,4,1,"Entered Daily Stats"))/INDIRECT(ADDRESS(ROW()-1,_xlfn.SHEET()-3+32,4,1,"Entered Daily Stats")),"")</f>
        <v>61</v>
      </c>
      <c r="I18" s="21">
        <f t="shared" ca="1" si="1"/>
        <v>63.150110832941714</v>
      </c>
      <c r="J18" s="20"/>
      <c r="K18" s="19" cm="1">
        <f t="array" aca="1" ref="K18" ca="1">IFERROR(INDIRECT(ADDRESS(ROW()-1,_xlfn.SHEET()-3+25,4,1,"Entered Daily Stats"))/INDIRECT(ADDRESS(ROW()-1,_xlfn.SHEET()-3+32,4,1,"Entered Daily Stats")),"")</f>
        <v>7.0207871529409521E-2</v>
      </c>
      <c r="L18" s="22">
        <f t="shared" ca="1" si="2"/>
        <v>7.9166666666666677E-2</v>
      </c>
      <c r="M18" s="20"/>
      <c r="N18" s="23">
        <f t="shared" ca="1" si="0"/>
        <v>0.92639432711263614</v>
      </c>
      <c r="O18" s="20"/>
      <c r="P18" s="20"/>
      <c r="Q18" s="33"/>
      <c r="R18" s="52"/>
      <c r="S18"/>
    </row>
    <row r="19" spans="2:19" s="1" customFormat="1" ht="21.6" customHeight="1" x14ac:dyDescent="0.3">
      <c r="B19" s="17" t="str">
        <f>'Entered Daily Stats'!A18</f>
        <v>EC  15</v>
      </c>
      <c r="C19" s="20"/>
      <c r="D19" s="22" cm="1">
        <f t="array" aca="1" ref="D19" ca="1">IFERROR(INDIRECT(ADDRESS(ROW()-1,_xlfn.SHEET()-3+4,4,1,"Entered Daily Stats"))/INDIRECT(ADDRESS(ROW()-1,_xlfn.SHEET()-3+32,4,1,"Entered Daily Stats")),"")</f>
        <v>0.1994773239209191</v>
      </c>
      <c r="E19" s="54"/>
      <c r="F19" s="17" cm="1">
        <f t="array" aca="1" ref="F19" ca="1">IFERROR(INDIRECT(ADDRESS(ROW()-1,_xlfn.SHEET()-3+11,4,1,"Entered Daily Stats"))/INDIRECT(ADDRESS(ROW()-1,_xlfn.SHEET()-3+32,4,1,"Entered Daily Stats")),"")</f>
        <v>3</v>
      </c>
      <c r="G19" s="20"/>
      <c r="H19" s="17" cm="1">
        <f t="array" aca="1" ref="H19" ca="1">IFERROR(INDIRECT(ADDRESS(ROW()-1,_xlfn.SHEET()-3+18,4,1,"Entered Daily Stats"))/INDIRECT(ADDRESS(ROW()-1,_xlfn.SHEET()-3+32,4,1,"Entered Daily Stats")),"")</f>
        <v>32</v>
      </c>
      <c r="I19" s="21">
        <f t="shared" ca="1" si="1"/>
        <v>30</v>
      </c>
      <c r="J19" s="20"/>
      <c r="K19" s="19" cm="1">
        <f t="array" aca="1" ref="K19" ca="1">IFERROR(INDIRECT(ADDRESS(ROW()-1,_xlfn.SHEET()-3+25,4,1,"Entered Daily Stats"))/INDIRECT(ADDRESS(ROW()-1,_xlfn.SHEET()-3+32,4,1,"Entered Daily Stats")),"")</f>
        <v>0.23428741598856961</v>
      </c>
      <c r="L19" s="22">
        <f t="shared" ca="1" si="2"/>
        <v>0.19999999999999998</v>
      </c>
      <c r="M19" s="20"/>
      <c r="N19" s="23">
        <f t="shared" ca="1" si="0"/>
        <v>1.1190518733047574</v>
      </c>
      <c r="O19" s="20"/>
    </row>
    <row r="20" spans="2:19" s="1" customFormat="1" ht="21.6" customHeight="1" x14ac:dyDescent="0.3"/>
    <row r="21" spans="2:19" s="1" customFormat="1" ht="21.6" customHeight="1" x14ac:dyDescent="0.3">
      <c r="B21" s="53" t="s">
        <v>7</v>
      </c>
      <c r="C21" s="36"/>
      <c r="D21" s="37">
        <f ca="1">IFERROR(AVERAGEIF(D5:D19,"&gt;0"),"")</f>
        <v>0.20361203977399694</v>
      </c>
      <c r="E21" s="57"/>
      <c r="F21" s="39">
        <f ca="1">IFERROR(AVERAGEIF(F5:F19,"&gt;0"),"")</f>
        <v>5.2727272727272725</v>
      </c>
      <c r="G21" s="40"/>
      <c r="H21" s="41">
        <f ca="1">IFERROR(AVERAGEIF(H5:H19,"&gt;0"),"")</f>
        <v>39.636363636363633</v>
      </c>
      <c r="I21" s="41">
        <f ca="1">IFERROR(AVERAGEIF(I5:I19,"&gt;0"),"")</f>
        <v>46.112429781663359</v>
      </c>
      <c r="J21" s="40"/>
      <c r="K21" s="37">
        <f ca="1">IFERROR(AVERAGEIF(K5:K19,"&gt;0"),"")</f>
        <v>0.14340025883205254</v>
      </c>
      <c r="L21" s="37">
        <f ca="1">IFERROR(AVERAGEIF(L5:L19,"&gt;0"),"")</f>
        <v>0.14507575757575755</v>
      </c>
      <c r="M21" s="40"/>
      <c r="N21" s="60">
        <f ca="1">IFERROR(AVERAGEIF(N5:N19,"&gt;0"),"")</f>
        <v>0.99756648113013258</v>
      </c>
      <c r="O21" s="58"/>
    </row>
    <row r="23" spans="2:19" ht="21" x14ac:dyDescent="0.3">
      <c r="B23" s="11"/>
      <c r="I23" s="59"/>
    </row>
    <row r="24" spans="2:19" ht="21" x14ac:dyDescent="0.3">
      <c r="E24" s="94"/>
      <c r="F24" s="94"/>
      <c r="G24" s="1"/>
      <c r="H24" s="94"/>
      <c r="I24" s="94"/>
      <c r="J24" s="1"/>
      <c r="K24" s="9"/>
    </row>
  </sheetData>
  <mergeCells count="9">
    <mergeCell ref="P13:R14"/>
    <mergeCell ref="E24:F24"/>
    <mergeCell ref="H24:I24"/>
    <mergeCell ref="A1:B3"/>
    <mergeCell ref="D1:L2"/>
    <mergeCell ref="H3:I3"/>
    <mergeCell ref="K3:L3"/>
    <mergeCell ref="P4:R4"/>
    <mergeCell ref="P12:R12"/>
  </mergeCells>
  <conditionalFormatting sqref="O17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5:L19">
    <cfRule type="expression" dxfId="13" priority="15">
      <formula>(L5=5)</formula>
    </cfRule>
    <cfRule type="expression" dxfId="12" priority="16">
      <formula>(L5=1.5)</formula>
    </cfRule>
  </conditionalFormatting>
  <conditionalFormatting sqref="I5:J19">
    <cfRule type="expression" dxfId="11" priority="13">
      <formula>(I5=65)</formula>
    </cfRule>
    <cfRule type="expression" dxfId="10" priority="14">
      <formula>(I5=30)</formula>
    </cfRule>
  </conditionalFormatting>
  <conditionalFormatting sqref="Q18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5:N20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5:E21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5:F20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:B19">
    <cfRule type="expression" dxfId="9" priority="1" stopIfTrue="1">
      <formula>INDIRECT(ADDRESS(ROW()-1,_xlfn.SHEET()-3+32,4,1,"Entered Daily Stats"))=1</formula>
    </cfRule>
    <cfRule type="expression" dxfId="8" priority="8">
      <formula>INDIRECT(ADDRESS(ROW()-1,_xlfn.SHEET()-3+32,4,1,"Entered Daily Stats"))&gt;0</formula>
    </cfRule>
  </conditionalFormatting>
  <conditionalFormatting sqref="F2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5:D2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5:F2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5:H21 K5:K21">
    <cfRule type="cellIs" dxfId="7" priority="3" stopIfTrue="1" operator="equal">
      <formula>""</formula>
    </cfRule>
    <cfRule type="expression" dxfId="6" priority="10">
      <formula>(H5)&gt;(I5*$R$5)</formula>
    </cfRule>
    <cfRule type="expression" dxfId="5" priority="19">
      <formula>(H5)&gt;=I5</formula>
    </cfRule>
    <cfRule type="expression" dxfId="4" priority="20">
      <formula>(H5)&lt;(I5*$R$10)</formula>
    </cfRule>
    <cfRule type="expression" dxfId="3" priority="21">
      <formula>(H5)&lt;(I5*$R$9)</formula>
    </cfRule>
    <cfRule type="expression" dxfId="2" priority="22">
      <formula>(H5)&lt;(I5*$R$8)</formula>
    </cfRule>
    <cfRule type="expression" dxfId="1" priority="23">
      <formula>(H5)&lt;I5</formula>
    </cfRule>
  </conditionalFormatting>
  <conditionalFormatting sqref="I5:I21 L5:L21">
    <cfRule type="cellIs" dxfId="0" priority="2" stopIfTrue="1" operator="equal">
      <formula>0</formula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Weekly Average</vt:lpstr>
      <vt:lpstr>Entered Daily Stats</vt:lpstr>
      <vt:lpstr>Monday</vt:lpstr>
      <vt:lpstr>Tuesday</vt:lpstr>
      <vt:lpstr>Wednesday</vt:lpstr>
      <vt:lpstr>Thursday</vt:lpstr>
      <vt:lpstr>Friday</vt:lpstr>
      <vt:lpstr>Saturday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Wade Helquist</dc:creator>
  <cp:keywords/>
  <dc:description/>
  <cp:lastModifiedBy>Wade Helquist</cp:lastModifiedBy>
  <cp:revision/>
  <dcterms:created xsi:type="dcterms:W3CDTF">2020-04-22T21:42:51Z</dcterms:created>
  <dcterms:modified xsi:type="dcterms:W3CDTF">2020-06-12T05:04:15Z</dcterms:modified>
  <cp:category/>
  <cp:contentStatus/>
</cp:coreProperties>
</file>