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de.helquist\OneDrive - Western Governors University\Desktop\"/>
    </mc:Choice>
  </mc:AlternateContent>
  <xr:revisionPtr revIDLastSave="0" documentId="13_ncr:1_{F4DB2502-20F8-483A-9923-B8249A80DB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tered Daily Stats" sheetId="3" r:id="rId1"/>
    <sheet name="Weekly Average" sheetId="1" r:id="rId2"/>
    <sheet name="Monday" sheetId="7" r:id="rId3"/>
    <sheet name="Tuesday" sheetId="76" r:id="rId4"/>
    <sheet name="Wednesday" sheetId="75" r:id="rId5"/>
    <sheet name="Thursday" sheetId="77" r:id="rId6"/>
    <sheet name="Friday" sheetId="78" r:id="rId7"/>
    <sheet name="Saturday" sheetId="8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3" l="1"/>
  <c r="L4" i="3"/>
  <c r="N4" i="3"/>
  <c r="S4" i="3"/>
  <c r="T4" i="3"/>
  <c r="U4" i="3"/>
  <c r="AB4" i="3"/>
  <c r="AC4" i="3"/>
  <c r="AD4" i="3"/>
  <c r="AF4" i="3"/>
  <c r="D4" i="3" s="1"/>
  <c r="AG4" i="3"/>
  <c r="E4" i="3" s="1"/>
  <c r="AH4" i="3"/>
  <c r="M4" i="3" s="1"/>
  <c r="AI4" i="3"/>
  <c r="G4" i="3" s="1"/>
  <c r="AJ4" i="3"/>
  <c r="V4" i="3" s="1"/>
  <c r="AK4" i="3"/>
  <c r="W4" i="3" s="1"/>
  <c r="AM4" i="3"/>
  <c r="AN4" i="3"/>
  <c r="AO4" i="3"/>
  <c r="AP4" i="3"/>
  <c r="O5" i="3"/>
  <c r="P5" i="3"/>
  <c r="W5" i="3"/>
  <c r="Y5" i="3"/>
  <c r="Z5" i="3"/>
  <c r="AF5" i="3"/>
  <c r="R5" i="3" s="1"/>
  <c r="AG5" i="3"/>
  <c r="S5" i="3" s="1"/>
  <c r="AH5" i="3"/>
  <c r="AA5" i="3" s="1"/>
  <c r="AI5" i="3"/>
  <c r="AB5" i="3" s="1"/>
  <c r="AJ5" i="3"/>
  <c r="H5" i="3" s="1"/>
  <c r="AK5" i="3"/>
  <c r="I5" i="3" s="1"/>
  <c r="AQ5" i="3"/>
  <c r="AR5" i="3"/>
  <c r="K6" i="3"/>
  <c r="L6" i="3"/>
  <c r="N6" i="3"/>
  <c r="R6" i="3"/>
  <c r="S6" i="3"/>
  <c r="T6" i="3"/>
  <c r="U6" i="3"/>
  <c r="AA6" i="3"/>
  <c r="AB6" i="3"/>
  <c r="AC6" i="3"/>
  <c r="AD6" i="3"/>
  <c r="AF6" i="3"/>
  <c r="D6" i="3" s="1"/>
  <c r="AG6" i="3"/>
  <c r="E6" i="3" s="1"/>
  <c r="AH6" i="3"/>
  <c r="M6" i="3" s="1"/>
  <c r="AI6" i="3"/>
  <c r="G6" i="3" s="1"/>
  <c r="AJ6" i="3"/>
  <c r="V6" i="3" s="1"/>
  <c r="AK6" i="3"/>
  <c r="W6" i="3" s="1"/>
  <c r="AM6" i="3"/>
  <c r="AN6" i="3"/>
  <c r="AO6" i="3"/>
  <c r="AP6" i="3"/>
  <c r="O7" i="3"/>
  <c r="P7" i="3"/>
  <c r="V7" i="3"/>
  <c r="W7" i="3"/>
  <c r="Y7" i="3"/>
  <c r="Z7" i="3"/>
  <c r="AF7" i="3"/>
  <c r="R7" i="3" s="1"/>
  <c r="AG7" i="3"/>
  <c r="S7" i="3" s="1"/>
  <c r="AH7" i="3"/>
  <c r="AA7" i="3" s="1"/>
  <c r="AI7" i="3"/>
  <c r="AB7" i="3" s="1"/>
  <c r="AJ7" i="3"/>
  <c r="H7" i="3" s="1"/>
  <c r="AK7" i="3"/>
  <c r="I7" i="3" s="1"/>
  <c r="AQ7" i="3"/>
  <c r="AR7" i="3"/>
  <c r="K8" i="3"/>
  <c r="L8" i="3"/>
  <c r="N8" i="3"/>
  <c r="R8" i="3"/>
  <c r="S8" i="3"/>
  <c r="T8" i="3"/>
  <c r="U8" i="3"/>
  <c r="AA8" i="3"/>
  <c r="AB8" i="3"/>
  <c r="AC8" i="3"/>
  <c r="AD8" i="3"/>
  <c r="AF8" i="3"/>
  <c r="D8" i="3" s="1"/>
  <c r="AG8" i="3"/>
  <c r="E8" i="3" s="1"/>
  <c r="AH8" i="3"/>
  <c r="M8" i="3" s="1"/>
  <c r="AI8" i="3"/>
  <c r="G8" i="3" s="1"/>
  <c r="AJ8" i="3"/>
  <c r="V8" i="3" s="1"/>
  <c r="AK8" i="3"/>
  <c r="W8" i="3" s="1"/>
  <c r="AM8" i="3"/>
  <c r="AN8" i="3"/>
  <c r="AP8" i="3"/>
  <c r="O9" i="3"/>
  <c r="P9" i="3"/>
  <c r="V9" i="3"/>
  <c r="W9" i="3"/>
  <c r="Y9" i="3"/>
  <c r="Z9" i="3"/>
  <c r="AF9" i="3"/>
  <c r="R9" i="3" s="1"/>
  <c r="AG9" i="3"/>
  <c r="S9" i="3" s="1"/>
  <c r="AH9" i="3"/>
  <c r="AA9" i="3" s="1"/>
  <c r="AI9" i="3"/>
  <c r="G9" i="3" s="1"/>
  <c r="AJ9" i="3"/>
  <c r="H9" i="3" s="1"/>
  <c r="AK9" i="3"/>
  <c r="I9" i="3" s="1"/>
  <c r="AQ9" i="3"/>
  <c r="AR9" i="3"/>
  <c r="K10" i="3"/>
  <c r="L10" i="3"/>
  <c r="N10" i="3"/>
  <c r="R10" i="3"/>
  <c r="S10" i="3"/>
  <c r="T10" i="3"/>
  <c r="U10" i="3"/>
  <c r="AA10" i="3"/>
  <c r="AB10" i="3"/>
  <c r="AC10" i="3"/>
  <c r="AD10" i="3"/>
  <c r="AF10" i="3"/>
  <c r="D10" i="3" s="1"/>
  <c r="AG10" i="3"/>
  <c r="E10" i="3" s="1"/>
  <c r="AH10" i="3"/>
  <c r="M10" i="3" s="1"/>
  <c r="AI10" i="3"/>
  <c r="G10" i="3" s="1"/>
  <c r="AJ10" i="3"/>
  <c r="V10" i="3" s="1"/>
  <c r="AK10" i="3"/>
  <c r="W10" i="3" s="1"/>
  <c r="AM10" i="3"/>
  <c r="AN10" i="3"/>
  <c r="AO10" i="3"/>
  <c r="AP10" i="3"/>
  <c r="O11" i="3"/>
  <c r="P11" i="3"/>
  <c r="V11" i="3"/>
  <c r="W11" i="3"/>
  <c r="Y11" i="3"/>
  <c r="Z11" i="3"/>
  <c r="AF11" i="3"/>
  <c r="R11" i="3" s="1"/>
  <c r="AG11" i="3"/>
  <c r="S11" i="3" s="1"/>
  <c r="AH11" i="3"/>
  <c r="AA11" i="3" s="1"/>
  <c r="AI11" i="3"/>
  <c r="G11" i="3" s="1"/>
  <c r="AJ11" i="3"/>
  <c r="H11" i="3" s="1"/>
  <c r="AK11" i="3"/>
  <c r="I11" i="3" s="1"/>
  <c r="AQ11" i="3"/>
  <c r="AR11" i="3"/>
  <c r="K12" i="3"/>
  <c r="L12" i="3"/>
  <c r="N12" i="3"/>
  <c r="R12" i="3"/>
  <c r="S12" i="3"/>
  <c r="T12" i="3"/>
  <c r="U12" i="3"/>
  <c r="AA12" i="3"/>
  <c r="AB12" i="3"/>
  <c r="AC12" i="3"/>
  <c r="AD12" i="3"/>
  <c r="AF12" i="3"/>
  <c r="D12" i="3" s="1"/>
  <c r="AG12" i="3"/>
  <c r="E12" i="3" s="1"/>
  <c r="AH12" i="3"/>
  <c r="M12" i="3" s="1"/>
  <c r="AI12" i="3"/>
  <c r="G12" i="3" s="1"/>
  <c r="AJ12" i="3"/>
  <c r="V12" i="3" s="1"/>
  <c r="AK12" i="3"/>
  <c r="W12" i="3" s="1"/>
  <c r="AM12" i="3"/>
  <c r="AN12" i="3"/>
  <c r="AO12" i="3"/>
  <c r="AP12" i="3"/>
  <c r="O13" i="3"/>
  <c r="P13" i="3"/>
  <c r="V13" i="3"/>
  <c r="W13" i="3"/>
  <c r="Y13" i="3"/>
  <c r="Z13" i="3"/>
  <c r="AF13" i="3"/>
  <c r="R13" i="3" s="1"/>
  <c r="AG13" i="3"/>
  <c r="E13" i="3" s="1"/>
  <c r="AH13" i="3"/>
  <c r="AA13" i="3" s="1"/>
  <c r="AI13" i="3"/>
  <c r="AB13" i="3" s="1"/>
  <c r="AJ13" i="3"/>
  <c r="H13" i="3" s="1"/>
  <c r="AK13" i="3"/>
  <c r="I13" i="3" s="1"/>
  <c r="AQ13" i="3"/>
  <c r="AR13" i="3"/>
  <c r="K14" i="3"/>
  <c r="L14" i="3"/>
  <c r="N14" i="3"/>
  <c r="R14" i="3"/>
  <c r="S14" i="3"/>
  <c r="T14" i="3"/>
  <c r="U14" i="3"/>
  <c r="AA14" i="3"/>
  <c r="AB14" i="3"/>
  <c r="AC14" i="3"/>
  <c r="AD14" i="3"/>
  <c r="AF14" i="3"/>
  <c r="D14" i="3" s="1"/>
  <c r="AG14" i="3"/>
  <c r="E14" i="3" s="1"/>
  <c r="AH14" i="3"/>
  <c r="M14" i="3" s="1"/>
  <c r="AI14" i="3"/>
  <c r="G14" i="3" s="1"/>
  <c r="AJ14" i="3"/>
  <c r="V14" i="3" s="1"/>
  <c r="AK14" i="3"/>
  <c r="I14" i="3" s="1"/>
  <c r="AM14" i="3"/>
  <c r="AN14" i="3"/>
  <c r="AP14" i="3"/>
  <c r="O15" i="3"/>
  <c r="P15" i="3"/>
  <c r="V15" i="3"/>
  <c r="W15" i="3"/>
  <c r="Y15" i="3"/>
  <c r="Z15" i="3"/>
  <c r="AC15" i="3"/>
  <c r="AF15" i="3"/>
  <c r="R15" i="3" s="1"/>
  <c r="AG15" i="3"/>
  <c r="S15" i="3" s="1"/>
  <c r="AH15" i="3"/>
  <c r="AA15" i="3" s="1"/>
  <c r="AI15" i="3"/>
  <c r="AB15" i="3" s="1"/>
  <c r="AJ15" i="3"/>
  <c r="H15" i="3" s="1"/>
  <c r="AK15" i="3"/>
  <c r="I15" i="3" s="1"/>
  <c r="AQ15" i="3"/>
  <c r="AR15" i="3"/>
  <c r="K16" i="3"/>
  <c r="L16" i="3"/>
  <c r="N16" i="3"/>
  <c r="R16" i="3"/>
  <c r="S16" i="3"/>
  <c r="T16" i="3"/>
  <c r="U16" i="3"/>
  <c r="Y16" i="3"/>
  <c r="AA16" i="3"/>
  <c r="AB16" i="3"/>
  <c r="AC16" i="3"/>
  <c r="AD16" i="3"/>
  <c r="AF16" i="3"/>
  <c r="D16" i="3" s="1"/>
  <c r="AG16" i="3"/>
  <c r="E16" i="3" s="1"/>
  <c r="AH16" i="3"/>
  <c r="M16" i="3" s="1"/>
  <c r="AI16" i="3"/>
  <c r="G16" i="3" s="1"/>
  <c r="AJ16" i="3"/>
  <c r="V16" i="3" s="1"/>
  <c r="AK16" i="3"/>
  <c r="W16" i="3" s="1"/>
  <c r="AM16" i="3"/>
  <c r="AN16" i="3"/>
  <c r="AP16" i="3"/>
  <c r="O17" i="3"/>
  <c r="P17" i="3"/>
  <c r="V17" i="3"/>
  <c r="W17" i="3"/>
  <c r="Y17" i="3"/>
  <c r="Z17" i="3"/>
  <c r="AC17" i="3"/>
  <c r="AF17" i="3"/>
  <c r="R17" i="3" s="1"/>
  <c r="AG17" i="3"/>
  <c r="S17" i="3" s="1"/>
  <c r="AH17" i="3"/>
  <c r="AA17" i="3" s="1"/>
  <c r="AI17" i="3"/>
  <c r="G17" i="3" s="1"/>
  <c r="AJ17" i="3"/>
  <c r="H17" i="3" s="1"/>
  <c r="AK17" i="3"/>
  <c r="I17" i="3" s="1"/>
  <c r="AQ17" i="3"/>
  <c r="AR17" i="3"/>
  <c r="K18" i="3"/>
  <c r="L18" i="3"/>
  <c r="N18" i="3"/>
  <c r="R18" i="3"/>
  <c r="S18" i="3"/>
  <c r="T18" i="3"/>
  <c r="U18" i="3"/>
  <c r="Y18" i="3"/>
  <c r="AA18" i="3"/>
  <c r="AB18" i="3"/>
  <c r="AC18" i="3"/>
  <c r="AD18" i="3"/>
  <c r="AF18" i="3"/>
  <c r="D18" i="3" s="1"/>
  <c r="AG18" i="3"/>
  <c r="E18" i="3" s="1"/>
  <c r="AH18" i="3"/>
  <c r="M18" i="3" s="1"/>
  <c r="AI18" i="3"/>
  <c r="G18" i="3" s="1"/>
  <c r="AJ18" i="3"/>
  <c r="V18" i="3" s="1"/>
  <c r="AK18" i="3"/>
  <c r="W18" i="3" s="1"/>
  <c r="AM18" i="3"/>
  <c r="AN18" i="3"/>
  <c r="AP18" i="3"/>
  <c r="G15" i="3" l="1"/>
  <c r="G13" i="3"/>
  <c r="G7" i="3"/>
  <c r="G5" i="3"/>
  <c r="F15" i="3"/>
  <c r="F7" i="3"/>
  <c r="F5" i="3"/>
  <c r="N13" i="3"/>
  <c r="I12" i="3"/>
  <c r="AP9" i="3"/>
  <c r="E9" i="3"/>
  <c r="AP7" i="3"/>
  <c r="N7" i="3"/>
  <c r="H18" i="3"/>
  <c r="AO17" i="3"/>
  <c r="M17" i="3"/>
  <c r="D17" i="3"/>
  <c r="H16" i="3"/>
  <c r="AO15" i="3"/>
  <c r="M15" i="3"/>
  <c r="D15" i="3"/>
  <c r="H14" i="3"/>
  <c r="AO13" i="3"/>
  <c r="M13" i="3"/>
  <c r="D13" i="3"/>
  <c r="H12" i="3"/>
  <c r="AO11" i="3"/>
  <c r="M11" i="3"/>
  <c r="D11" i="3"/>
  <c r="H10" i="3"/>
  <c r="AO9" i="3"/>
  <c r="M9" i="3"/>
  <c r="D9" i="3"/>
  <c r="H8" i="3"/>
  <c r="AO7" i="3"/>
  <c r="M7" i="3"/>
  <c r="D7" i="3"/>
  <c r="H6" i="3"/>
  <c r="AO5" i="3"/>
  <c r="V5" i="3"/>
  <c r="M5" i="3"/>
  <c r="D5" i="3"/>
  <c r="AA4" i="3"/>
  <c r="R4" i="3"/>
  <c r="H4" i="3"/>
  <c r="F17" i="3"/>
  <c r="F11" i="3"/>
  <c r="F9" i="3"/>
  <c r="AP17" i="3"/>
  <c r="E17" i="3"/>
  <c r="AP15" i="3"/>
  <c r="E15" i="3"/>
  <c r="AP13" i="3"/>
  <c r="AP11" i="3"/>
  <c r="E11" i="3"/>
  <c r="I10" i="3"/>
  <c r="N9" i="3"/>
  <c r="E5" i="3"/>
  <c r="AR18" i="3"/>
  <c r="Z18" i="3"/>
  <c r="P18" i="3"/>
  <c r="AN17" i="3"/>
  <c r="AD17" i="3"/>
  <c r="U17" i="3"/>
  <c r="L17" i="3"/>
  <c r="AR16" i="3"/>
  <c r="Z16" i="3"/>
  <c r="P16" i="3"/>
  <c r="AN15" i="3"/>
  <c r="AD15" i="3"/>
  <c r="U15" i="3"/>
  <c r="L15" i="3"/>
  <c r="AR14" i="3"/>
  <c r="Z14" i="3"/>
  <c r="P14" i="3"/>
  <c r="AN13" i="3"/>
  <c r="AD13" i="3"/>
  <c r="U13" i="3"/>
  <c r="L13" i="3"/>
  <c r="AR12" i="3"/>
  <c r="Z12" i="3"/>
  <c r="P12" i="3"/>
  <c r="AN11" i="3"/>
  <c r="AD11" i="3"/>
  <c r="U11" i="3"/>
  <c r="L11" i="3"/>
  <c r="AR10" i="3"/>
  <c r="Z10" i="3"/>
  <c r="P10" i="3"/>
  <c r="AN9" i="3"/>
  <c r="AD9" i="3"/>
  <c r="U9" i="3"/>
  <c r="L9" i="3"/>
  <c r="AR8" i="3"/>
  <c r="Z8" i="3"/>
  <c r="P8" i="3"/>
  <c r="AN7" i="3"/>
  <c r="AD7" i="3"/>
  <c r="U7" i="3"/>
  <c r="L7" i="3"/>
  <c r="AR6" i="3"/>
  <c r="Z6" i="3"/>
  <c r="P6" i="3"/>
  <c r="AN5" i="3"/>
  <c r="AD5" i="3"/>
  <c r="U5" i="3"/>
  <c r="L5" i="3"/>
  <c r="AR4" i="3"/>
  <c r="Z4" i="3"/>
  <c r="P4" i="3"/>
  <c r="F13" i="3"/>
  <c r="N17" i="3"/>
  <c r="I8" i="3"/>
  <c r="E7" i="3"/>
  <c r="I6" i="3"/>
  <c r="N5" i="3"/>
  <c r="I4" i="3"/>
  <c r="AQ18" i="3"/>
  <c r="O18" i="3"/>
  <c r="F18" i="3"/>
  <c r="AM17" i="3"/>
  <c r="T17" i="3"/>
  <c r="K17" i="3"/>
  <c r="AQ16" i="3"/>
  <c r="O16" i="3"/>
  <c r="F16" i="3"/>
  <c r="AM15" i="3"/>
  <c r="T15" i="3"/>
  <c r="K15" i="3"/>
  <c r="AQ14" i="3"/>
  <c r="Y14" i="3"/>
  <c r="O14" i="3"/>
  <c r="F14" i="3"/>
  <c r="AM13" i="3"/>
  <c r="AC13" i="3"/>
  <c r="T13" i="3"/>
  <c r="K13" i="3"/>
  <c r="AQ12" i="3"/>
  <c r="Y12" i="3"/>
  <c r="O12" i="3"/>
  <c r="F12" i="3"/>
  <c r="AM11" i="3"/>
  <c r="AC11" i="3"/>
  <c r="T11" i="3"/>
  <c r="K11" i="3"/>
  <c r="AQ10" i="3"/>
  <c r="Y10" i="3"/>
  <c r="O10" i="3"/>
  <c r="F10" i="3"/>
  <c r="AM9" i="3"/>
  <c r="AC9" i="3"/>
  <c r="T9" i="3"/>
  <c r="K9" i="3"/>
  <c r="AQ8" i="3"/>
  <c r="Y8" i="3"/>
  <c r="O8" i="3"/>
  <c r="F8" i="3"/>
  <c r="AM7" i="3"/>
  <c r="AC7" i="3"/>
  <c r="T7" i="3"/>
  <c r="K7" i="3"/>
  <c r="AQ6" i="3"/>
  <c r="Y6" i="3"/>
  <c r="O6" i="3"/>
  <c r="F6" i="3"/>
  <c r="AM5" i="3"/>
  <c r="AC5" i="3"/>
  <c r="T5" i="3"/>
  <c r="K5" i="3"/>
  <c r="AQ4" i="3"/>
  <c r="Y4" i="3"/>
  <c r="O4" i="3"/>
  <c r="F4" i="3"/>
  <c r="I18" i="3"/>
  <c r="I16" i="3"/>
  <c r="N11" i="3"/>
  <c r="AP5" i="3"/>
  <c r="AB17" i="3"/>
  <c r="W14" i="3"/>
  <c r="S13" i="3"/>
  <c r="AB11" i="3"/>
  <c r="AB9" i="3"/>
  <c r="N15" i="3"/>
  <c r="AO18" i="3"/>
  <c r="AO16" i="3"/>
  <c r="AO14" i="3"/>
  <c r="AO8" i="3"/>
  <c r="B5" i="1"/>
  <c r="G5" i="7" a="1"/>
  <c r="T19" i="1" l="1"/>
  <c r="G5" i="7"/>
  <c r="B9" i="1"/>
  <c r="B17" i="1"/>
  <c r="B18" i="1"/>
  <c r="B19" i="1"/>
  <c r="B12" i="1"/>
  <c r="B13" i="1"/>
  <c r="B11" i="1"/>
  <c r="B14" i="1"/>
  <c r="B7" i="1"/>
  <c r="B15" i="1"/>
  <c r="B10" i="1"/>
  <c r="B6" i="1"/>
  <c r="B8" i="1"/>
  <c r="B16" i="1"/>
  <c r="AK20" i="3"/>
  <c r="AI20" i="3"/>
  <c r="AJ20" i="3"/>
  <c r="AH20" i="3"/>
  <c r="AF20" i="3"/>
  <c r="AG20" i="3"/>
  <c r="E19" i="80"/>
  <c r="E18" i="80"/>
  <c r="E17" i="80"/>
  <c r="E16" i="80"/>
  <c r="E15" i="80"/>
  <c r="E14" i="80"/>
  <c r="E13" i="80"/>
  <c r="E12" i="80"/>
  <c r="E11" i="80"/>
  <c r="W10" i="80"/>
  <c r="E10" i="80"/>
  <c r="W9" i="80"/>
  <c r="E9" i="80"/>
  <c r="W8" i="80"/>
  <c r="E8" i="80"/>
  <c r="E7" i="80"/>
  <c r="E6" i="80"/>
  <c r="W5" i="80"/>
  <c r="E5" i="80"/>
  <c r="G1" i="80"/>
  <c r="A1" i="80"/>
  <c r="E19" i="78"/>
  <c r="E18" i="78"/>
  <c r="E17" i="78"/>
  <c r="E16" i="78"/>
  <c r="E15" i="78"/>
  <c r="E14" i="78"/>
  <c r="E13" i="78"/>
  <c r="E12" i="78"/>
  <c r="E11" i="78"/>
  <c r="W10" i="78"/>
  <c r="E10" i="78"/>
  <c r="W9" i="78"/>
  <c r="E9" i="78"/>
  <c r="W8" i="78"/>
  <c r="E8" i="78"/>
  <c r="E7" i="78"/>
  <c r="E6" i="78"/>
  <c r="W5" i="78"/>
  <c r="E5" i="78"/>
  <c r="G1" i="78"/>
  <c r="A1" i="78"/>
  <c r="E19" i="77"/>
  <c r="E18" i="77"/>
  <c r="E17" i="77"/>
  <c r="E16" i="77"/>
  <c r="E15" i="77"/>
  <c r="E14" i="77"/>
  <c r="E13" i="77"/>
  <c r="E12" i="77"/>
  <c r="E11" i="77"/>
  <c r="W10" i="77"/>
  <c r="E10" i="77"/>
  <c r="W9" i="77"/>
  <c r="E9" i="77"/>
  <c r="W8" i="77"/>
  <c r="E8" i="77"/>
  <c r="E7" i="77"/>
  <c r="E6" i="77"/>
  <c r="W5" i="77"/>
  <c r="E5" i="77"/>
  <c r="G1" i="77"/>
  <c r="A1" i="77"/>
  <c r="E19" i="76"/>
  <c r="E18" i="76"/>
  <c r="E17" i="76"/>
  <c r="E16" i="76"/>
  <c r="E15" i="76"/>
  <c r="E14" i="76"/>
  <c r="E13" i="76"/>
  <c r="E12" i="76"/>
  <c r="E11" i="76"/>
  <c r="W10" i="76"/>
  <c r="E10" i="76"/>
  <c r="W9" i="76"/>
  <c r="E9" i="76"/>
  <c r="W8" i="76"/>
  <c r="E8" i="76"/>
  <c r="E7" i="76"/>
  <c r="E6" i="76"/>
  <c r="W5" i="76"/>
  <c r="E5" i="76"/>
  <c r="G1" i="76"/>
  <c r="A1" i="76"/>
  <c r="E19" i="75"/>
  <c r="E18" i="75"/>
  <c r="E17" i="75"/>
  <c r="E16" i="75"/>
  <c r="E15" i="75"/>
  <c r="E14" i="75"/>
  <c r="E13" i="75"/>
  <c r="E12" i="75"/>
  <c r="E11" i="75"/>
  <c r="W10" i="75"/>
  <c r="E10" i="75"/>
  <c r="W9" i="75"/>
  <c r="E9" i="75"/>
  <c r="W8" i="75"/>
  <c r="E8" i="75"/>
  <c r="E7" i="75"/>
  <c r="E6" i="75"/>
  <c r="W5" i="75"/>
  <c r="E5" i="75"/>
  <c r="G1" i="75"/>
  <c r="A1" i="75"/>
  <c r="AN20" i="3" l="1"/>
  <c r="AO20" i="3"/>
  <c r="AP20" i="3"/>
  <c r="AR20" i="3"/>
  <c r="AQ20" i="3"/>
  <c r="AM20" i="3"/>
  <c r="AD20" i="3"/>
  <c r="AB20" i="3"/>
  <c r="M20" i="3"/>
  <c r="Y20" i="3"/>
  <c r="P20" i="3"/>
  <c r="E20" i="3"/>
  <c r="G20" i="3"/>
  <c r="R20" i="3"/>
  <c r="V20" i="3"/>
  <c r="AA20" i="3"/>
  <c r="W20" i="3"/>
  <c r="L20" i="3"/>
  <c r="U20" i="3"/>
  <c r="D20" i="3"/>
  <c r="O20" i="3"/>
  <c r="Z20" i="3"/>
  <c r="N20" i="3"/>
  <c r="K20" i="3"/>
  <c r="H20" i="3"/>
  <c r="T20" i="3"/>
  <c r="F20" i="3"/>
  <c r="I20" i="3"/>
  <c r="AC20" i="3"/>
  <c r="S20" i="3"/>
  <c r="X10" i="1"/>
  <c r="X9" i="1"/>
  <c r="X8" i="1"/>
  <c r="X5" i="1"/>
  <c r="W10" i="7"/>
  <c r="W9" i="7"/>
  <c r="W8" i="7"/>
  <c r="W5" i="7"/>
  <c r="G1" i="7"/>
  <c r="E12" i="7" l="1"/>
  <c r="N1" i="1" l="1"/>
  <c r="J1" i="1"/>
  <c r="A1" i="7" l="1"/>
  <c r="A1" i="1"/>
  <c r="C14" i="7" a="1"/>
  <c r="C8" i="7" a="1"/>
  <c r="C7" i="78" a="1"/>
  <c r="C16" i="78" a="1"/>
  <c r="C18" i="80" a="1"/>
  <c r="C13" i="78" a="1"/>
  <c r="C13" i="80" a="1"/>
  <c r="C19" i="75" a="1"/>
  <c r="C13" i="7" a="1"/>
  <c r="C18" i="7" a="1"/>
  <c r="C6" i="7" a="1"/>
  <c r="C15" i="75" a="1"/>
  <c r="C18" i="75" a="1"/>
  <c r="C9" i="80" a="1"/>
  <c r="C15" i="78" a="1"/>
  <c r="C6" i="78" a="1"/>
  <c r="C11" i="80" a="1"/>
  <c r="C16" i="80" a="1"/>
  <c r="C19" i="80" a="1"/>
  <c r="C11" i="78" a="1"/>
  <c r="C9" i="75" a="1"/>
  <c r="C8" i="75" a="1"/>
  <c r="C14" i="78" a="1"/>
  <c r="C19" i="7" a="1"/>
  <c r="C12" i="80" a="1"/>
  <c r="C6" i="75" a="1"/>
  <c r="C14" i="75" a="1"/>
  <c r="C13" i="75" a="1"/>
  <c r="C5" i="80" a="1"/>
  <c r="C12" i="78" a="1"/>
  <c r="C7" i="75" a="1"/>
  <c r="C8" i="80" a="1"/>
  <c r="C9" i="7" a="1"/>
  <c r="C8" i="78" a="1"/>
  <c r="C5" i="75" a="1"/>
  <c r="C15" i="7" a="1"/>
  <c r="C19" i="78" a="1"/>
  <c r="C17" i="80" a="1"/>
  <c r="C15" i="80" a="1"/>
  <c r="C18" i="78" a="1"/>
  <c r="C5" i="78" a="1"/>
  <c r="C14" i="80" a="1"/>
  <c r="C9" i="78" a="1"/>
  <c r="C12" i="7" a="1"/>
  <c r="C12" i="75" a="1"/>
  <c r="C6" i="80" a="1"/>
  <c r="C17" i="7" a="1"/>
  <c r="C17" i="78" a="1"/>
  <c r="C7" i="7" a="1"/>
  <c r="C11" i="7" a="1"/>
  <c r="C10" i="78" a="1"/>
  <c r="C10" i="75" a="1"/>
  <c r="C17" i="75" a="1"/>
  <c r="C16" i="75" a="1"/>
  <c r="C11" i="75" a="1"/>
  <c r="C16" i="7" a="1"/>
  <c r="C10" i="7" a="1"/>
  <c r="C7" i="80" a="1"/>
  <c r="C10" i="80" a="1"/>
  <c r="C6" i="80" l="1"/>
  <c r="C10" i="80"/>
  <c r="C14" i="80"/>
  <c r="C18" i="80"/>
  <c r="C9" i="80"/>
  <c r="C13" i="80"/>
  <c r="C17" i="80"/>
  <c r="C5" i="80"/>
  <c r="C8" i="80"/>
  <c r="C12" i="80"/>
  <c r="C16" i="80"/>
  <c r="C7" i="80"/>
  <c r="C11" i="80"/>
  <c r="C15" i="80"/>
  <c r="C19" i="80"/>
  <c r="C10" i="78"/>
  <c r="C6" i="78"/>
  <c r="C14" i="78"/>
  <c r="C9" i="78"/>
  <c r="C13" i="78"/>
  <c r="C17" i="78"/>
  <c r="C5" i="78"/>
  <c r="C8" i="78"/>
  <c r="C12" i="78"/>
  <c r="C16" i="78"/>
  <c r="C18" i="78"/>
  <c r="C7" i="78"/>
  <c r="C11" i="78"/>
  <c r="C15" i="78"/>
  <c r="C19" i="78"/>
  <c r="C8" i="75"/>
  <c r="C12" i="75"/>
  <c r="C16" i="75"/>
  <c r="C11" i="75"/>
  <c r="C15" i="75"/>
  <c r="C19" i="75"/>
  <c r="C7" i="75"/>
  <c r="C6" i="75"/>
  <c r="C10" i="75"/>
  <c r="C14" i="75"/>
  <c r="C18" i="75"/>
  <c r="C5" i="75"/>
  <c r="C9" i="75"/>
  <c r="C13" i="75"/>
  <c r="C17" i="75"/>
  <c r="C10" i="7"/>
  <c r="C7" i="7"/>
  <c r="C8" i="7"/>
  <c r="C12" i="7"/>
  <c r="C16" i="7"/>
  <c r="C19" i="7"/>
  <c r="C14" i="7"/>
  <c r="C18" i="7"/>
  <c r="C11" i="7"/>
  <c r="C15" i="7"/>
  <c r="C6" i="7"/>
  <c r="C13" i="7"/>
  <c r="C17" i="7"/>
  <c r="C9" i="7"/>
  <c r="I7" i="77" a="1"/>
  <c r="K15" i="78" a="1"/>
  <c r="S10" i="77" a="1"/>
  <c r="C14" i="77" a="1"/>
  <c r="I16" i="77" a="1"/>
  <c r="S6" i="75" a="1"/>
  <c r="S6" i="80" a="1"/>
  <c r="N7" i="78" a="1"/>
  <c r="G12" i="80" a="1"/>
  <c r="K12" i="78" a="1"/>
  <c r="S15" i="78" a="1"/>
  <c r="N8" i="80" a="1"/>
  <c r="S19" i="75" a="1"/>
  <c r="C5" i="77" a="1"/>
  <c r="K12" i="77" a="1"/>
  <c r="S8" i="75" a="1"/>
  <c r="S11" i="75" a="1"/>
  <c r="S16" i="7" a="1"/>
  <c r="I14" i="77" a="1"/>
  <c r="I6" i="77" a="1"/>
  <c r="K11" i="77" a="1"/>
  <c r="N17" i="78" a="1"/>
  <c r="C5" i="76" a="1"/>
  <c r="S13" i="76" a="1"/>
  <c r="N5" i="80" a="1"/>
  <c r="K16" i="77" a="1"/>
  <c r="S13" i="75" a="1"/>
  <c r="C10" i="76" a="1"/>
  <c r="K9" i="77" a="1"/>
  <c r="S15" i="76" a="1"/>
  <c r="N5" i="78" a="1"/>
  <c r="C11" i="77" a="1"/>
  <c r="G19" i="78" a="1"/>
  <c r="S18" i="78" a="1"/>
  <c r="K18" i="77" a="1"/>
  <c r="G15" i="77" a="1"/>
  <c r="S10" i="78" a="1"/>
  <c r="N8" i="77" a="1"/>
  <c r="S15" i="7" a="1"/>
  <c r="I10" i="80" a="1"/>
  <c r="I5" i="77" a="1"/>
  <c r="G11" i="77" a="1"/>
  <c r="S13" i="7" a="1"/>
  <c r="G16" i="78" a="1"/>
  <c r="K10" i="78" a="1"/>
  <c r="S5" i="77" a="1"/>
  <c r="S7" i="76" a="1"/>
  <c r="N10" i="77" a="1"/>
  <c r="S15" i="77" a="1"/>
  <c r="C17" i="77" a="1"/>
  <c r="S5" i="75" a="1"/>
  <c r="S10" i="80" a="1"/>
  <c r="S8" i="77" a="1"/>
  <c r="K8" i="77" a="1"/>
  <c r="G9" i="80" a="1"/>
  <c r="S17" i="80" a="1"/>
  <c r="C17" i="76" a="1"/>
  <c r="G5" i="77" a="1"/>
  <c r="S9" i="80" a="1"/>
  <c r="K14" i="77" a="1"/>
  <c r="I11" i="78" a="1"/>
  <c r="N7" i="77" a="1"/>
  <c r="S14" i="78" a="1"/>
  <c r="N13" i="78" a="1"/>
  <c r="G15" i="80" a="1"/>
  <c r="I5" i="80" a="1"/>
  <c r="I6" i="78" a="1"/>
  <c r="I9" i="78" a="1"/>
  <c r="G17" i="80" a="1"/>
  <c r="S16" i="76" a="1"/>
  <c r="I16" i="78" a="1"/>
  <c r="S8" i="76" a="1"/>
  <c r="C9" i="76" a="1"/>
  <c r="S12" i="7" a="1"/>
  <c r="S17" i="7" a="1"/>
  <c r="G11" i="80" a="1"/>
  <c r="S11" i="76" a="1"/>
  <c r="I17" i="80" a="1"/>
  <c r="G18" i="80" a="1"/>
  <c r="I19" i="80" a="1"/>
  <c r="S18" i="77" a="1"/>
  <c r="S6" i="78" a="1"/>
  <c r="N11" i="80" a="1"/>
  <c r="K10" i="77" a="1"/>
  <c r="I10" i="78" a="1"/>
  <c r="I8" i="78" a="1"/>
  <c r="C19" i="77" a="1"/>
  <c r="S18" i="80" a="1"/>
  <c r="I18" i="77" a="1"/>
  <c r="G12" i="78" a="1"/>
  <c r="I14" i="78" a="1"/>
  <c r="N13" i="77" a="1"/>
  <c r="S7" i="7" a="1"/>
  <c r="G13" i="77" a="1"/>
  <c r="S16" i="77" a="1"/>
  <c r="I19" i="78" a="1"/>
  <c r="I13" i="80" a="1"/>
  <c r="C8" i="76" a="1"/>
  <c r="S14" i="7" a="1"/>
  <c r="S7" i="77" a="1"/>
  <c r="G19" i="77" a="1"/>
  <c r="N10" i="78" a="1"/>
  <c r="S13" i="78" a="1"/>
  <c r="N18" i="78" a="1"/>
  <c r="K6" i="78" a="1"/>
  <c r="S11" i="7" a="1"/>
  <c r="C15" i="76" a="1"/>
  <c r="K10" i="80" a="1"/>
  <c r="G17" i="78" a="1"/>
  <c r="N7" i="80" a="1"/>
  <c r="N16" i="78" a="1"/>
  <c r="S9" i="75" a="1"/>
  <c r="C18" i="77" a="1"/>
  <c r="K11" i="80" a="1"/>
  <c r="C16" i="76" a="1"/>
  <c r="G12" i="77" a="1"/>
  <c r="G19" i="80" a="1"/>
  <c r="N6" i="78" a="1"/>
  <c r="K7" i="80" a="1"/>
  <c r="N12" i="77" a="1"/>
  <c r="C9" i="77" a="1"/>
  <c r="I12" i="80" a="1"/>
  <c r="K11" i="78" a="1"/>
  <c r="G16" i="77" a="1"/>
  <c r="K13" i="77" a="1"/>
  <c r="K5" i="78" a="1"/>
  <c r="S5" i="78" a="1"/>
  <c r="N5" i="77" a="1"/>
  <c r="G14" i="77" a="1"/>
  <c r="S10" i="75" a="1"/>
  <c r="I17" i="78" a="1"/>
  <c r="N14" i="77" a="1"/>
  <c r="K19" i="80" a="1"/>
  <c r="S12" i="76" a="1"/>
  <c r="N19" i="80" a="1"/>
  <c r="I17" i="77" a="1"/>
  <c r="G5" i="80" a="1"/>
  <c r="K9" i="78" a="1"/>
  <c r="S16" i="75" a="1"/>
  <c r="S6" i="76" a="1"/>
  <c r="G6" i="80" a="1"/>
  <c r="G8" i="80" a="1"/>
  <c r="C15" i="77" a="1"/>
  <c r="N16" i="77" a="1"/>
  <c r="S8" i="80" a="1"/>
  <c r="G13" i="80" a="1"/>
  <c r="I15" i="80" a="1"/>
  <c r="G10" i="78" a="1"/>
  <c r="S19" i="76" a="1"/>
  <c r="N14" i="80" a="1"/>
  <c r="N15" i="77" a="1"/>
  <c r="C6" i="77" a="1"/>
  <c r="I9" i="77" a="1"/>
  <c r="K7" i="78" a="1"/>
  <c r="N11" i="78" a="1"/>
  <c r="G7" i="77" a="1"/>
  <c r="S14" i="76" a="1"/>
  <c r="S7" i="80" a="1"/>
  <c r="I11" i="77" a="1"/>
  <c r="K13" i="80" a="1"/>
  <c r="K16" i="80" a="1"/>
  <c r="C18" i="76" a="1"/>
  <c r="S18" i="75" a="1"/>
  <c r="G6" i="77" a="1"/>
  <c r="K15" i="80" a="1"/>
  <c r="I10" i="77" a="1"/>
  <c r="S19" i="78" a="1"/>
  <c r="K19" i="78" a="1"/>
  <c r="S17" i="77" a="1"/>
  <c r="G14" i="80" a="1"/>
  <c r="I5" i="78" a="1"/>
  <c r="S13" i="77" a="1"/>
  <c r="N17" i="77" a="1"/>
  <c r="C7" i="77" a="1"/>
  <c r="S11" i="78" a="1"/>
  <c r="N11" i="77" a="1"/>
  <c r="I12" i="77" a="1"/>
  <c r="S15" i="75" a="1"/>
  <c r="N18" i="80" a="1"/>
  <c r="S9" i="77" a="1"/>
  <c r="C12" i="77" a="1"/>
  <c r="S8" i="7" a="1"/>
  <c r="S17" i="78" a="1"/>
  <c r="C19" i="76" a="1"/>
  <c r="N14" i="78" a="1"/>
  <c r="N6" i="80" a="1"/>
  <c r="G5" i="78" a="1"/>
  <c r="K5" i="77" a="1"/>
  <c r="N19" i="78" a="1"/>
  <c r="N9" i="78" a="1"/>
  <c r="G9" i="78" a="1"/>
  <c r="C6" i="76" a="1"/>
  <c r="C11" i="76" a="1"/>
  <c r="I14" i="80" a="1"/>
  <c r="K19" i="77" a="1"/>
  <c r="G6" i="78" a="1"/>
  <c r="S19" i="77" a="1"/>
  <c r="N15" i="80" a="1"/>
  <c r="C8" i="77" a="1"/>
  <c r="G10" i="80" a="1"/>
  <c r="S18" i="76" a="1"/>
  <c r="N15" i="78" a="1"/>
  <c r="N8" i="78" a="1"/>
  <c r="I7" i="78" a="1"/>
  <c r="S7" i="78" a="1"/>
  <c r="I13" i="78" a="1"/>
  <c r="K6" i="80" a="1"/>
  <c r="I6" i="80" a="1"/>
  <c r="K18" i="78" a="1"/>
  <c r="S5" i="76" a="1"/>
  <c r="I8" i="77" a="1"/>
  <c r="S11" i="80" a="1"/>
  <c r="I9" i="80" a="1"/>
  <c r="S17" i="76" a="1"/>
  <c r="N13" i="80" a="1"/>
  <c r="S17" i="75" a="1"/>
  <c r="I13" i="77" a="1"/>
  <c r="K18" i="80" a="1"/>
  <c r="S6" i="7" a="1"/>
  <c r="K17" i="80" a="1"/>
  <c r="N12" i="78" a="1"/>
  <c r="S13" i="80" a="1"/>
  <c r="S12" i="78" a="1"/>
  <c r="S16" i="78" a="1"/>
  <c r="C16" i="77" a="1"/>
  <c r="S12" i="75" a="1"/>
  <c r="C14" i="76" a="1"/>
  <c r="K14" i="80" a="1"/>
  <c r="G15" i="78" a="1"/>
  <c r="S6" i="77" a="1"/>
  <c r="I18" i="80" a="1"/>
  <c r="S19" i="80" a="1"/>
  <c r="S7" i="75" a="1"/>
  <c r="C12" i="76" a="1"/>
  <c r="S12" i="80" a="1"/>
  <c r="S14" i="80" a="1"/>
  <c r="I18" i="78" a="1"/>
  <c r="N18" i="77" a="1"/>
  <c r="I11" i="80" a="1"/>
  <c r="G7" i="80" a="1"/>
  <c r="N9" i="77" a="1"/>
  <c r="N9" i="80" a="1"/>
  <c r="N6" i="77" a="1"/>
  <c r="S9" i="76" a="1"/>
  <c r="I15" i="77" a="1"/>
  <c r="K17" i="77" a="1"/>
  <c r="G18" i="78" a="1"/>
  <c r="I7" i="80" a="1"/>
  <c r="K5" i="80" a="1"/>
  <c r="G16" i="80" a="1"/>
  <c r="K6" i="77" a="1"/>
  <c r="S12" i="77" a="1"/>
  <c r="K15" i="77" a="1"/>
  <c r="I8" i="80" a="1"/>
  <c r="K8" i="80" a="1"/>
  <c r="K17" i="78" a="1"/>
  <c r="G8" i="78" a="1"/>
  <c r="K7" i="77" a="1"/>
  <c r="I15" i="78" a="1"/>
  <c r="C7" i="76" a="1"/>
  <c r="I12" i="78" a="1"/>
  <c r="S16" i="80" a="1"/>
  <c r="N19" i="77" a="1"/>
  <c r="S10" i="76" a="1"/>
  <c r="N16" i="80" a="1"/>
  <c r="C13" i="77" a="1"/>
  <c r="K12" i="80" a="1"/>
  <c r="N17" i="80" a="1"/>
  <c r="K13" i="78" a="1"/>
  <c r="S14" i="75" a="1"/>
  <c r="N12" i="80" a="1"/>
  <c r="S9" i="7" a="1"/>
  <c r="G7" i="78" a="1"/>
  <c r="I16" i="80" a="1"/>
  <c r="C13" i="76" a="1"/>
  <c r="S8" i="78" a="1"/>
  <c r="G8" i="77" a="1"/>
  <c r="S19" i="7" a="1"/>
  <c r="G14" i="78" a="1"/>
  <c r="S14" i="77" a="1"/>
  <c r="K14" i="78" a="1"/>
  <c r="N10" i="80" a="1"/>
  <c r="G9" i="77" a="1"/>
  <c r="S5" i="80" a="1"/>
  <c r="K8" i="78" a="1"/>
  <c r="S18" i="7" a="1"/>
  <c r="G18" i="77" a="1"/>
  <c r="G11" i="78" a="1"/>
  <c r="G13" i="78" a="1"/>
  <c r="S10" i="7" a="1"/>
  <c r="S15" i="80" a="1"/>
  <c r="K9" i="80" a="1"/>
  <c r="S9" i="78" a="1"/>
  <c r="C10" i="77" a="1"/>
  <c r="S11" i="77" a="1"/>
  <c r="I19" i="77" a="1"/>
  <c r="K16" i="78" a="1"/>
  <c r="G10" i="77" a="1"/>
  <c r="G17" i="77" a="1"/>
  <c r="C21" i="80" l="1"/>
  <c r="I13" i="80"/>
  <c r="I10" i="80"/>
  <c r="I9" i="80"/>
  <c r="G13" i="80"/>
  <c r="S5" i="80"/>
  <c r="I6" i="80"/>
  <c r="G7" i="80"/>
  <c r="G8" i="80"/>
  <c r="K9" i="80"/>
  <c r="G12" i="80"/>
  <c r="G15" i="80"/>
  <c r="K16" i="80"/>
  <c r="K6" i="80"/>
  <c r="S8" i="80"/>
  <c r="S6" i="80"/>
  <c r="G17" i="80"/>
  <c r="N5" i="80"/>
  <c r="K12" i="80"/>
  <c r="N16" i="80"/>
  <c r="N15" i="80"/>
  <c r="I5" i="80"/>
  <c r="K17" i="80"/>
  <c r="S18" i="80"/>
  <c r="G18" i="80"/>
  <c r="K18" i="80"/>
  <c r="N6" i="80"/>
  <c r="G11" i="80"/>
  <c r="G10" i="80"/>
  <c r="N11" i="80"/>
  <c r="I17" i="80"/>
  <c r="I15" i="80"/>
  <c r="I19" i="80"/>
  <c r="G16" i="80"/>
  <c r="K11" i="80"/>
  <c r="N12" i="80"/>
  <c r="S19" i="80"/>
  <c r="S10" i="80"/>
  <c r="N10" i="80"/>
  <c r="I12" i="80"/>
  <c r="G6" i="80"/>
  <c r="K13" i="80"/>
  <c r="K7" i="80"/>
  <c r="K15" i="80"/>
  <c r="I11" i="80"/>
  <c r="N13" i="80"/>
  <c r="S15" i="80"/>
  <c r="S14" i="80"/>
  <c r="I14" i="80"/>
  <c r="N8" i="80"/>
  <c r="S16" i="80"/>
  <c r="N19" i="80"/>
  <c r="K14" i="80"/>
  <c r="N18" i="80"/>
  <c r="G14" i="80"/>
  <c r="I16" i="80"/>
  <c r="G19" i="80"/>
  <c r="G9" i="80"/>
  <c r="N7" i="80"/>
  <c r="K8" i="80"/>
  <c r="S11" i="80"/>
  <c r="S17" i="80"/>
  <c r="N17" i="80"/>
  <c r="K19" i="80"/>
  <c r="S9" i="80"/>
  <c r="S12" i="80"/>
  <c r="I18" i="80"/>
  <c r="N14" i="80"/>
  <c r="I8" i="80"/>
  <c r="I7" i="80"/>
  <c r="G5" i="80"/>
  <c r="K5" i="80"/>
  <c r="K10" i="80"/>
  <c r="N9" i="80"/>
  <c r="S7" i="80"/>
  <c r="S13" i="80"/>
  <c r="S13" i="76"/>
  <c r="S9" i="76"/>
  <c r="S11" i="76"/>
  <c r="S15" i="76"/>
  <c r="S5" i="76"/>
  <c r="S7" i="76"/>
  <c r="S18" i="76"/>
  <c r="S16" i="76"/>
  <c r="S14" i="76"/>
  <c r="S12" i="76"/>
  <c r="S10" i="76"/>
  <c r="S8" i="76"/>
  <c r="S6" i="76"/>
  <c r="S17" i="76"/>
  <c r="S19" i="76"/>
  <c r="S13" i="77"/>
  <c r="S18" i="77"/>
  <c r="S9" i="77"/>
  <c r="S16" i="77"/>
  <c r="S5" i="77"/>
  <c r="S7" i="77"/>
  <c r="S12" i="77"/>
  <c r="S6" i="77"/>
  <c r="S8" i="77"/>
  <c r="S19" i="77"/>
  <c r="S10" i="77"/>
  <c r="S15" i="77"/>
  <c r="S14" i="77"/>
  <c r="S11" i="77"/>
  <c r="S17" i="77"/>
  <c r="I5" i="78"/>
  <c r="K5" i="78"/>
  <c r="G18" i="78"/>
  <c r="N8" i="78"/>
  <c r="G14" i="78"/>
  <c r="I9" i="78"/>
  <c r="G19" i="78"/>
  <c r="K14" i="78"/>
  <c r="N19" i="78"/>
  <c r="G5" i="78"/>
  <c r="S5" i="78"/>
  <c r="N7" i="78"/>
  <c r="K6" i="78"/>
  <c r="N14" i="78"/>
  <c r="S16" i="78"/>
  <c r="S14" i="78"/>
  <c r="I11" i="78"/>
  <c r="G10" i="78"/>
  <c r="K8" i="78"/>
  <c r="S7" i="78"/>
  <c r="N13" i="78"/>
  <c r="N15" i="78"/>
  <c r="N9" i="78"/>
  <c r="N17" i="78"/>
  <c r="K18" i="78"/>
  <c r="K12" i="78"/>
  <c r="G15" i="78"/>
  <c r="G17" i="78"/>
  <c r="S12" i="78"/>
  <c r="S6" i="78"/>
  <c r="I18" i="78"/>
  <c r="G6" i="78"/>
  <c r="N18" i="78"/>
  <c r="I10" i="78"/>
  <c r="I17" i="78"/>
  <c r="K11" i="78"/>
  <c r="N6" i="78"/>
  <c r="I16" i="78"/>
  <c r="I12" i="78"/>
  <c r="I8" i="78"/>
  <c r="K10" i="78"/>
  <c r="K16" i="78"/>
  <c r="S8" i="78"/>
  <c r="S18" i="78"/>
  <c r="I19" i="78"/>
  <c r="S11" i="78"/>
  <c r="K13" i="78"/>
  <c r="G11" i="78"/>
  <c r="I14" i="78"/>
  <c r="N5" i="78"/>
  <c r="K7" i="78"/>
  <c r="N10" i="78"/>
  <c r="I7" i="78"/>
  <c r="K17" i="78"/>
  <c r="G16" i="78"/>
  <c r="N16" i="78"/>
  <c r="N12" i="78"/>
  <c r="I6" i="78"/>
  <c r="G12" i="78"/>
  <c r="S19" i="78"/>
  <c r="S17" i="78"/>
  <c r="K19" i="78"/>
  <c r="S9" i="78"/>
  <c r="N11" i="78"/>
  <c r="I15" i="78"/>
  <c r="G13" i="78"/>
  <c r="S10" i="78"/>
  <c r="I13" i="78"/>
  <c r="K9" i="78"/>
  <c r="K15" i="78"/>
  <c r="G8" i="78"/>
  <c r="G7" i="78"/>
  <c r="G9" i="78"/>
  <c r="S15" i="78"/>
  <c r="S13" i="78"/>
  <c r="C21" i="78"/>
  <c r="K13" i="77"/>
  <c r="I7" i="77"/>
  <c r="I8" i="77"/>
  <c r="N9" i="77"/>
  <c r="I12" i="77"/>
  <c r="I15" i="77"/>
  <c r="N16" i="77"/>
  <c r="N6" i="77"/>
  <c r="I18" i="77"/>
  <c r="G8" i="77"/>
  <c r="C8" i="77"/>
  <c r="I11" i="77"/>
  <c r="C19" i="77"/>
  <c r="G19" i="77"/>
  <c r="N14" i="77"/>
  <c r="K6" i="77"/>
  <c r="N12" i="77"/>
  <c r="C16" i="77"/>
  <c r="G16" i="77"/>
  <c r="C15" i="77"/>
  <c r="G15" i="77"/>
  <c r="K5" i="77"/>
  <c r="N17" i="77"/>
  <c r="K14" i="77"/>
  <c r="C17" i="77"/>
  <c r="G17" i="77"/>
  <c r="N19" i="77"/>
  <c r="I13" i="77"/>
  <c r="K10" i="77"/>
  <c r="K17" i="77"/>
  <c r="I6" i="77"/>
  <c r="C13" i="77"/>
  <c r="G13" i="77"/>
  <c r="C10" i="77"/>
  <c r="G10" i="77"/>
  <c r="K12" i="77"/>
  <c r="G5" i="77"/>
  <c r="C5" i="77"/>
  <c r="C11" i="77"/>
  <c r="G11" i="77"/>
  <c r="K15" i="77"/>
  <c r="I16" i="77"/>
  <c r="K11" i="77"/>
  <c r="C18" i="77"/>
  <c r="G18" i="77"/>
  <c r="I14" i="77"/>
  <c r="K16" i="77"/>
  <c r="I19" i="77"/>
  <c r="I9" i="77"/>
  <c r="G7" i="77"/>
  <c r="C7" i="77"/>
  <c r="N8" i="77"/>
  <c r="I17" i="77"/>
  <c r="N18" i="77"/>
  <c r="G6" i="77"/>
  <c r="C6" i="77"/>
  <c r="K9" i="77"/>
  <c r="I10" i="77"/>
  <c r="K19" i="77"/>
  <c r="N11" i="77"/>
  <c r="C12" i="77"/>
  <c r="G12" i="77"/>
  <c r="N13" i="77"/>
  <c r="N7" i="77"/>
  <c r="N15" i="77"/>
  <c r="O15" i="77" s="1"/>
  <c r="K18" i="77"/>
  <c r="C14" i="77"/>
  <c r="G14" i="77"/>
  <c r="K8" i="77"/>
  <c r="K7" i="77"/>
  <c r="I5" i="77"/>
  <c r="N5" i="77"/>
  <c r="N10" i="77"/>
  <c r="G9" i="77"/>
  <c r="C9" i="77"/>
  <c r="C6" i="76"/>
  <c r="C18" i="76"/>
  <c r="C14" i="76"/>
  <c r="C19" i="76"/>
  <c r="C5" i="76"/>
  <c r="C16" i="76"/>
  <c r="C15" i="76"/>
  <c r="C7" i="76"/>
  <c r="C11" i="76"/>
  <c r="C12" i="76"/>
  <c r="C13" i="76"/>
  <c r="C9" i="76"/>
  <c r="C10" i="76"/>
  <c r="C8" i="76"/>
  <c r="C17" i="76"/>
  <c r="S7" i="75"/>
  <c r="S18" i="75"/>
  <c r="S16" i="75"/>
  <c r="S14" i="75"/>
  <c r="S12" i="75"/>
  <c r="S10" i="75"/>
  <c r="S8" i="75"/>
  <c r="S5" i="75"/>
  <c r="S6" i="75"/>
  <c r="S17" i="75"/>
  <c r="S19" i="75"/>
  <c r="S13" i="75"/>
  <c r="S15" i="75"/>
  <c r="S9" i="75"/>
  <c r="S11" i="75"/>
  <c r="C21" i="75"/>
  <c r="S15" i="7"/>
  <c r="S14" i="7"/>
  <c r="S10" i="7"/>
  <c r="S7" i="7"/>
  <c r="S11" i="7"/>
  <c r="S6" i="7"/>
  <c r="S17" i="7"/>
  <c r="S16" i="7"/>
  <c r="S18" i="7"/>
  <c r="S13" i="7"/>
  <c r="S8" i="7"/>
  <c r="S12" i="7"/>
  <c r="S9" i="7"/>
  <c r="S19" i="7"/>
  <c r="T7" i="1"/>
  <c r="T13" i="1"/>
  <c r="T9" i="1"/>
  <c r="T16" i="1"/>
  <c r="T12" i="1"/>
  <c r="T8" i="1"/>
  <c r="T6" i="1"/>
  <c r="T18" i="1"/>
  <c r="T15" i="1"/>
  <c r="T14" i="1"/>
  <c r="T10" i="1"/>
  <c r="T11" i="1"/>
  <c r="T17" i="1"/>
  <c r="E5" i="7"/>
  <c r="E11" i="7"/>
  <c r="E10" i="7"/>
  <c r="E9" i="7"/>
  <c r="E8" i="7"/>
  <c r="E7" i="7"/>
  <c r="E6" i="7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E19" i="7"/>
  <c r="E18" i="7"/>
  <c r="E17" i="7"/>
  <c r="E16" i="7"/>
  <c r="E15" i="7"/>
  <c r="E14" i="7"/>
  <c r="E13" i="7"/>
  <c r="C5" i="7" a="1"/>
  <c r="O6" i="78" l="1"/>
  <c r="U13" i="80"/>
  <c r="U13" i="78"/>
  <c r="U13" i="77"/>
  <c r="U13" i="75"/>
  <c r="U13" i="76"/>
  <c r="S21" i="75"/>
  <c r="S21" i="77"/>
  <c r="O17" i="80"/>
  <c r="S21" i="80"/>
  <c r="S21" i="78"/>
  <c r="S21" i="76"/>
  <c r="O7" i="80"/>
  <c r="O18" i="78"/>
  <c r="O19" i="80"/>
  <c r="O9" i="80"/>
  <c r="O12" i="80"/>
  <c r="O14" i="80"/>
  <c r="O18" i="80"/>
  <c r="O13" i="80"/>
  <c r="O11" i="80"/>
  <c r="L10" i="80"/>
  <c r="L5" i="80"/>
  <c r="K21" i="80"/>
  <c r="L19" i="80"/>
  <c r="G21" i="80"/>
  <c r="O10" i="80"/>
  <c r="L17" i="80"/>
  <c r="I21" i="80"/>
  <c r="L6" i="80"/>
  <c r="L14" i="80"/>
  <c r="O15" i="80"/>
  <c r="L16" i="80"/>
  <c r="L8" i="80"/>
  <c r="L15" i="80"/>
  <c r="O16" i="80"/>
  <c r="L7" i="80"/>
  <c r="L11" i="80"/>
  <c r="O6" i="80"/>
  <c r="L12" i="80"/>
  <c r="O8" i="80"/>
  <c r="L13" i="80"/>
  <c r="L18" i="80"/>
  <c r="O5" i="80"/>
  <c r="N21" i="80"/>
  <c r="L9" i="80"/>
  <c r="O13" i="78"/>
  <c r="O12" i="78"/>
  <c r="O19" i="78"/>
  <c r="I21" i="78"/>
  <c r="O16" i="78"/>
  <c r="O17" i="78"/>
  <c r="O9" i="77"/>
  <c r="O11" i="78"/>
  <c r="L14" i="78"/>
  <c r="L13" i="78"/>
  <c r="O9" i="78"/>
  <c r="L15" i="78"/>
  <c r="L19" i="78"/>
  <c r="L17" i="78"/>
  <c r="O15" i="78"/>
  <c r="O14" i="78"/>
  <c r="L9" i="78"/>
  <c r="O10" i="78"/>
  <c r="L11" i="78"/>
  <c r="O7" i="78"/>
  <c r="O8" i="78"/>
  <c r="L10" i="78"/>
  <c r="L18" i="78"/>
  <c r="O13" i="77"/>
  <c r="L7" i="78"/>
  <c r="L8" i="78"/>
  <c r="O10" i="77"/>
  <c r="L6" i="78"/>
  <c r="O5" i="78"/>
  <c r="N21" i="78"/>
  <c r="L16" i="78"/>
  <c r="L12" i="78"/>
  <c r="G21" i="78"/>
  <c r="L5" i="78"/>
  <c r="K21" i="78"/>
  <c r="O7" i="77"/>
  <c r="O6" i="77"/>
  <c r="O17" i="77"/>
  <c r="O18" i="77"/>
  <c r="O11" i="77"/>
  <c r="I21" i="77"/>
  <c r="L16" i="77"/>
  <c r="O14" i="77"/>
  <c r="O16" i="77"/>
  <c r="L7" i="77"/>
  <c r="C21" i="77"/>
  <c r="L17" i="77"/>
  <c r="L5" i="77"/>
  <c r="K21" i="77"/>
  <c r="L14" i="77"/>
  <c r="L8" i="77"/>
  <c r="G21" i="77"/>
  <c r="L10" i="77"/>
  <c r="O5" i="77"/>
  <c r="N21" i="77"/>
  <c r="O8" i="77"/>
  <c r="L12" i="77"/>
  <c r="L19" i="77"/>
  <c r="L11" i="77"/>
  <c r="O19" i="77"/>
  <c r="L6" i="77"/>
  <c r="L18" i="77"/>
  <c r="L9" i="77"/>
  <c r="L15" i="77"/>
  <c r="Q15" i="77" s="1"/>
  <c r="O12" i="77"/>
  <c r="L13" i="77"/>
  <c r="C21" i="76"/>
  <c r="C5" i="7"/>
  <c r="C21" i="7" s="1"/>
  <c r="I12" i="75" a="1"/>
  <c r="I16" i="75" a="1"/>
  <c r="K17" i="76" a="1"/>
  <c r="N18" i="75" a="1"/>
  <c r="G13" i="76" a="1"/>
  <c r="G6" i="76" a="1"/>
  <c r="G8" i="75" a="1"/>
  <c r="K12" i="76" a="1"/>
  <c r="G16" i="7" a="1"/>
  <c r="K11" i="7" a="1"/>
  <c r="K12" i="75" a="1"/>
  <c r="K13" i="7" a="1"/>
  <c r="K9" i="7" a="1"/>
  <c r="K9" i="75" a="1"/>
  <c r="G5" i="76" a="1"/>
  <c r="I14" i="75" a="1"/>
  <c r="N7" i="7" a="1"/>
  <c r="G16" i="75" a="1"/>
  <c r="N19" i="75" a="1"/>
  <c r="G18" i="75" a="1"/>
  <c r="G14" i="76" a="1"/>
  <c r="G18" i="7" a="1"/>
  <c r="G9" i="75" a="1"/>
  <c r="K5" i="75" a="1"/>
  <c r="K11" i="75" a="1"/>
  <c r="G14" i="75" a="1"/>
  <c r="K5" i="7" a="1"/>
  <c r="N5" i="76" a="1"/>
  <c r="N12" i="75" a="1"/>
  <c r="N7" i="76" a="1"/>
  <c r="I8" i="75" a="1"/>
  <c r="N9" i="75" a="1"/>
  <c r="K17" i="75" a="1"/>
  <c r="G15" i="7" a="1"/>
  <c r="I15" i="7" a="1"/>
  <c r="G8" i="7" a="1"/>
  <c r="K16" i="76" a="1"/>
  <c r="G10" i="76" a="1"/>
  <c r="G9" i="76" a="1"/>
  <c r="I19" i="76" a="1"/>
  <c r="K6" i="75" a="1"/>
  <c r="N6" i="75" a="1"/>
  <c r="I17" i="76" a="1"/>
  <c r="K18" i="76" a="1"/>
  <c r="K10" i="75" a="1"/>
  <c r="I7" i="75" a="1"/>
  <c r="N18" i="76" a="1"/>
  <c r="G7" i="76" a="1"/>
  <c r="K11" i="76" a="1"/>
  <c r="K14" i="75" a="1"/>
  <c r="I19" i="7" a="1"/>
  <c r="N18" i="7" a="1"/>
  <c r="N8" i="76" a="1"/>
  <c r="S5" i="7" a="1"/>
  <c r="N19" i="7" a="1"/>
  <c r="N6" i="76" a="1"/>
  <c r="K15" i="75" a="1"/>
  <c r="I8" i="7" a="1"/>
  <c r="I13" i="76" a="1"/>
  <c r="K7" i="7" a="1"/>
  <c r="I10" i="76" a="1"/>
  <c r="G9" i="7" a="1"/>
  <c r="K19" i="75" a="1"/>
  <c r="I9" i="76" a="1"/>
  <c r="N8" i="75" a="1"/>
  <c r="N10" i="76" a="1"/>
  <c r="G8" i="76" a="1"/>
  <c r="K16" i="75" a="1"/>
  <c r="N16" i="75" a="1"/>
  <c r="I11" i="75" a="1"/>
  <c r="K19" i="76" a="1"/>
  <c r="I17" i="7" a="1"/>
  <c r="I11" i="7" a="1"/>
  <c r="G15" i="75" a="1"/>
  <c r="I13" i="7" a="1"/>
  <c r="K18" i="75" a="1"/>
  <c r="N17" i="7" a="1"/>
  <c r="I5" i="76" a="1"/>
  <c r="N5" i="75" a="1"/>
  <c r="I18" i="76" a="1"/>
  <c r="N13" i="76" a="1"/>
  <c r="I10" i="7" a="1"/>
  <c r="K15" i="76" a="1"/>
  <c r="G7" i="75" a="1"/>
  <c r="N11" i="7" a="1"/>
  <c r="N9" i="76" a="1"/>
  <c r="I6" i="7" a="1"/>
  <c r="N10" i="75" a="1"/>
  <c r="K6" i="7" a="1"/>
  <c r="K12" i="7" a="1"/>
  <c r="G12" i="75" a="1"/>
  <c r="G11" i="7" a="1"/>
  <c r="I18" i="75" a="1"/>
  <c r="G7" i="7" a="1"/>
  <c r="N5" i="7" a="1"/>
  <c r="G6" i="7" a="1"/>
  <c r="I9" i="75" a="1"/>
  <c r="K10" i="76" a="1"/>
  <c r="G12" i="76" a="1"/>
  <c r="N8" i="7" a="1"/>
  <c r="G17" i="75" a="1"/>
  <c r="N17" i="75" a="1"/>
  <c r="I17" i="75" a="1"/>
  <c r="K7" i="75" a="1"/>
  <c r="G10" i="75" a="1"/>
  <c r="G17" i="76" a="1"/>
  <c r="I7" i="76" a="1"/>
  <c r="I6" i="75" a="1"/>
  <c r="G19" i="75" a="1"/>
  <c r="I14" i="7" a="1"/>
  <c r="N11" i="75" a="1"/>
  <c r="G14" i="7" a="1"/>
  <c r="G15" i="76" a="1"/>
  <c r="I10" i="75" a="1"/>
  <c r="G16" i="76" a="1"/>
  <c r="N13" i="75" a="1"/>
  <c r="N9" i="7" a="1"/>
  <c r="I15" i="76" a="1"/>
  <c r="N7" i="75" a="1"/>
  <c r="K13" i="75" a="1"/>
  <c r="I12" i="76" a="1"/>
  <c r="K8" i="7" a="1"/>
  <c r="I14" i="76" a="1"/>
  <c r="I19" i="75" a="1"/>
  <c r="I6" i="76" a="1"/>
  <c r="N14" i="7" a="1"/>
  <c r="I16" i="7" a="1"/>
  <c r="N13" i="7" a="1"/>
  <c r="G12" i="7" a="1"/>
  <c r="N15" i="75" a="1"/>
  <c r="G18" i="76" a="1"/>
  <c r="K7" i="76" a="1"/>
  <c r="K19" i="7" a="1"/>
  <c r="I5" i="7" a="1"/>
  <c r="K10" i="7" a="1"/>
  <c r="I12" i="7" a="1"/>
  <c r="G13" i="75" a="1"/>
  <c r="G17" i="7" a="1"/>
  <c r="K15" i="7" a="1"/>
  <c r="N17" i="76" a="1"/>
  <c r="I18" i="7" a="1"/>
  <c r="K17" i="7" a="1"/>
  <c r="G5" i="75" a="1"/>
  <c r="I8" i="76" a="1"/>
  <c r="G11" i="76" a="1"/>
  <c r="I9" i="7" a="1"/>
  <c r="K13" i="76" a="1"/>
  <c r="G13" i="7" a="1"/>
  <c r="N14" i="75" a="1"/>
  <c r="G6" i="75" a="1"/>
  <c r="I11" i="76" a="1"/>
  <c r="N19" i="76" a="1"/>
  <c r="I7" i="7" a="1"/>
  <c r="N12" i="7" a="1"/>
  <c r="K6" i="76" a="1"/>
  <c r="K9" i="76" a="1"/>
  <c r="N15" i="7" a="1"/>
  <c r="K18" i="7" a="1"/>
  <c r="I16" i="76" a="1"/>
  <c r="N6" i="7" a="1"/>
  <c r="K16" i="7" a="1"/>
  <c r="N11" i="76" a="1"/>
  <c r="N14" i="76" a="1"/>
  <c r="I5" i="75" a="1"/>
  <c r="N16" i="7" a="1"/>
  <c r="I15" i="75" a="1"/>
  <c r="G10" i="7" a="1"/>
  <c r="N10" i="7" a="1"/>
  <c r="K14" i="7" a="1"/>
  <c r="N15" i="76" a="1"/>
  <c r="K8" i="75" a="1"/>
  <c r="K8" i="76" a="1"/>
  <c r="G11" i="75" a="1"/>
  <c r="K14" i="76" a="1"/>
  <c r="G19" i="7" a="1"/>
  <c r="I13" i="75" a="1"/>
  <c r="G19" i="76" a="1"/>
  <c r="N12" i="76" a="1"/>
  <c r="N16" i="76" a="1"/>
  <c r="K5" i="76" a="1"/>
  <c r="Q6" i="78" l="1"/>
  <c r="Q17" i="80"/>
  <c r="Q7" i="80"/>
  <c r="Q18" i="78"/>
  <c r="Q11" i="80"/>
  <c r="Q15" i="80"/>
  <c r="Q12" i="80"/>
  <c r="Q6" i="80"/>
  <c r="Q9" i="80"/>
  <c r="Q16" i="80"/>
  <c r="Q19" i="80"/>
  <c r="Q5" i="80"/>
  <c r="Q13" i="80"/>
  <c r="Q10" i="80"/>
  <c r="Q8" i="80"/>
  <c r="Q12" i="78"/>
  <c r="Q18" i="80"/>
  <c r="O21" i="80"/>
  <c r="Q14" i="80"/>
  <c r="L21" i="80"/>
  <c r="Q19" i="78"/>
  <c r="Q16" i="77"/>
  <c r="Q15" i="78"/>
  <c r="Q11" i="78"/>
  <c r="Q17" i="77"/>
  <c r="Q14" i="78"/>
  <c r="Q12" i="77"/>
  <c r="Q16" i="78"/>
  <c r="Q13" i="78"/>
  <c r="Q9" i="78"/>
  <c r="Q8" i="77"/>
  <c r="Q9" i="77"/>
  <c r="Q10" i="77"/>
  <c r="I8" i="76"/>
  <c r="N18" i="76"/>
  <c r="G15" i="76"/>
  <c r="G5" i="76"/>
  <c r="K19" i="76"/>
  <c r="K18" i="76"/>
  <c r="N6" i="76"/>
  <c r="G10" i="76"/>
  <c r="G8" i="76"/>
  <c r="K10" i="76"/>
  <c r="K6" i="76"/>
  <c r="I11" i="76"/>
  <c r="I6" i="76"/>
  <c r="I17" i="76"/>
  <c r="N15" i="76"/>
  <c r="N13" i="76"/>
  <c r="N9" i="76"/>
  <c r="N14" i="76"/>
  <c r="N16" i="76"/>
  <c r="I15" i="76"/>
  <c r="K16" i="76"/>
  <c r="G14" i="76"/>
  <c r="G12" i="76"/>
  <c r="I5" i="76"/>
  <c r="G11" i="76"/>
  <c r="G6" i="76"/>
  <c r="K15" i="76"/>
  <c r="I18" i="76"/>
  <c r="I13" i="76"/>
  <c r="N11" i="76"/>
  <c r="N5" i="76"/>
  <c r="N17" i="76"/>
  <c r="N12" i="76"/>
  <c r="G16" i="76"/>
  <c r="K7" i="76"/>
  <c r="K8" i="76"/>
  <c r="I10" i="76"/>
  <c r="N19" i="76"/>
  <c r="G17" i="76"/>
  <c r="K13" i="76"/>
  <c r="K14" i="76"/>
  <c r="G13" i="76"/>
  <c r="K11" i="76"/>
  <c r="K5" i="76"/>
  <c r="K17" i="76"/>
  <c r="K12" i="76"/>
  <c r="G19" i="76"/>
  <c r="G9" i="76"/>
  <c r="N10" i="76"/>
  <c r="K9" i="76"/>
  <c r="I7" i="76"/>
  <c r="G7" i="76"/>
  <c r="G18" i="76"/>
  <c r="I19" i="76"/>
  <c r="I16" i="76"/>
  <c r="I14" i="76"/>
  <c r="I9" i="76"/>
  <c r="I12" i="76"/>
  <c r="N7" i="76"/>
  <c r="N8" i="76"/>
  <c r="Q18" i="77"/>
  <c r="Q6" i="77"/>
  <c r="Q8" i="78"/>
  <c r="Q17" i="78"/>
  <c r="O21" i="78"/>
  <c r="Q10" i="78"/>
  <c r="Q7" i="78"/>
  <c r="Q7" i="77"/>
  <c r="Q13" i="77"/>
  <c r="Q11" i="77"/>
  <c r="L21" i="78"/>
  <c r="Q5" i="78"/>
  <c r="Q19" i="77"/>
  <c r="Q14" i="77"/>
  <c r="O21" i="77"/>
  <c r="L21" i="77"/>
  <c r="Q5" i="77"/>
  <c r="G16" i="75"/>
  <c r="I10" i="75"/>
  <c r="G15" i="75"/>
  <c r="G5" i="75"/>
  <c r="G10" i="75"/>
  <c r="G8" i="75"/>
  <c r="K19" i="75"/>
  <c r="K10" i="75"/>
  <c r="K6" i="75"/>
  <c r="K18" i="75"/>
  <c r="G9" i="75"/>
  <c r="N19" i="75"/>
  <c r="N18" i="75"/>
  <c r="I11" i="75"/>
  <c r="I6" i="75"/>
  <c r="I17" i="75"/>
  <c r="N15" i="75"/>
  <c r="N13" i="75"/>
  <c r="N9" i="75"/>
  <c r="N14" i="75"/>
  <c r="N16" i="75"/>
  <c r="G19" i="75"/>
  <c r="I15" i="75"/>
  <c r="N10" i="75"/>
  <c r="K15" i="75"/>
  <c r="K13" i="75"/>
  <c r="K9" i="75"/>
  <c r="K14" i="75"/>
  <c r="K16" i="75"/>
  <c r="G12" i="75"/>
  <c r="K8" i="75"/>
  <c r="I8" i="75"/>
  <c r="G6" i="75"/>
  <c r="G17" i="75"/>
  <c r="I7" i="75"/>
  <c r="I18" i="75"/>
  <c r="I13" i="75"/>
  <c r="N11" i="75"/>
  <c r="N5" i="75"/>
  <c r="N17" i="75"/>
  <c r="N12" i="75"/>
  <c r="N6" i="75"/>
  <c r="G11" i="75"/>
  <c r="G7" i="75"/>
  <c r="G18" i="75"/>
  <c r="G13" i="75"/>
  <c r="K11" i="75"/>
  <c r="K5" i="75"/>
  <c r="K17" i="75"/>
  <c r="K12" i="75"/>
  <c r="G14" i="75"/>
  <c r="K7" i="75"/>
  <c r="I5" i="75"/>
  <c r="I19" i="75"/>
  <c r="I16" i="75"/>
  <c r="I14" i="75"/>
  <c r="I9" i="75"/>
  <c r="I12" i="75"/>
  <c r="N7" i="75"/>
  <c r="N8" i="75"/>
  <c r="G14" i="7"/>
  <c r="G15" i="7"/>
  <c r="G8" i="7"/>
  <c r="G6" i="7"/>
  <c r="G9" i="7"/>
  <c r="G17" i="7"/>
  <c r="G12" i="7"/>
  <c r="G10" i="7"/>
  <c r="G13" i="7"/>
  <c r="G11" i="7"/>
  <c r="G7" i="7"/>
  <c r="G18" i="7"/>
  <c r="G16" i="7"/>
  <c r="G19" i="7"/>
  <c r="H16" i="1"/>
  <c r="S5" i="7"/>
  <c r="U13" i="7" s="1"/>
  <c r="T5" i="1"/>
  <c r="T21" i="1" s="1"/>
  <c r="K7" i="7"/>
  <c r="K6" i="7"/>
  <c r="J13" i="1"/>
  <c r="J10" i="1"/>
  <c r="J9" i="1"/>
  <c r="J11" i="1"/>
  <c r="N5" i="7"/>
  <c r="F5" i="1"/>
  <c r="F6" i="1"/>
  <c r="F13" i="1"/>
  <c r="H6" i="1"/>
  <c r="F8" i="1"/>
  <c r="F7" i="1"/>
  <c r="F18" i="1"/>
  <c r="F9" i="1"/>
  <c r="F16" i="1"/>
  <c r="F17" i="1"/>
  <c r="F12" i="1"/>
  <c r="F19" i="1"/>
  <c r="F14" i="1"/>
  <c r="F10" i="1"/>
  <c r="F15" i="1"/>
  <c r="F11" i="1"/>
  <c r="M8" i="1"/>
  <c r="M18" i="1"/>
  <c r="M9" i="1"/>
  <c r="M12" i="1"/>
  <c r="M10" i="1"/>
  <c r="M6" i="1"/>
  <c r="M16" i="1"/>
  <c r="M14" i="1"/>
  <c r="M17" i="1"/>
  <c r="J7" i="1"/>
  <c r="M19" i="1"/>
  <c r="M15" i="1"/>
  <c r="M13" i="1"/>
  <c r="M11" i="1"/>
  <c r="M7" i="1"/>
  <c r="J6" i="1"/>
  <c r="M5" i="1"/>
  <c r="J17" i="1"/>
  <c r="H13" i="1"/>
  <c r="J14" i="1"/>
  <c r="J19" i="1"/>
  <c r="H11" i="1"/>
  <c r="J18" i="1"/>
  <c r="J15" i="1"/>
  <c r="J16" i="1"/>
  <c r="J12" i="1"/>
  <c r="J8" i="1"/>
  <c r="H14" i="1"/>
  <c r="J5" i="1"/>
  <c r="H17" i="1"/>
  <c r="H8" i="1"/>
  <c r="H5" i="1"/>
  <c r="H18" i="1"/>
  <c r="H19" i="1"/>
  <c r="H12" i="1"/>
  <c r="H15" i="1"/>
  <c r="H9" i="1"/>
  <c r="H10" i="1"/>
  <c r="H7" i="1"/>
  <c r="N15" i="7"/>
  <c r="N8" i="7"/>
  <c r="N12" i="7"/>
  <c r="N16" i="7"/>
  <c r="N7" i="7"/>
  <c r="N19" i="7"/>
  <c r="N9" i="7"/>
  <c r="N13" i="7"/>
  <c r="N17" i="7"/>
  <c r="N11" i="7"/>
  <c r="N6" i="7"/>
  <c r="N10" i="7"/>
  <c r="N14" i="7"/>
  <c r="N18" i="7"/>
  <c r="K5" i="7"/>
  <c r="K12" i="7"/>
  <c r="K16" i="7"/>
  <c r="K8" i="7"/>
  <c r="K9" i="7"/>
  <c r="K17" i="7"/>
  <c r="K13" i="7"/>
  <c r="K10" i="7"/>
  <c r="K14" i="7"/>
  <c r="K18" i="7"/>
  <c r="K11" i="7"/>
  <c r="K15" i="7"/>
  <c r="K19" i="7"/>
  <c r="I5" i="7"/>
  <c r="I8" i="7"/>
  <c r="I16" i="7"/>
  <c r="I9" i="7"/>
  <c r="I6" i="7"/>
  <c r="I18" i="7"/>
  <c r="I13" i="7"/>
  <c r="I10" i="7"/>
  <c r="I14" i="7"/>
  <c r="I12" i="7"/>
  <c r="I11" i="7"/>
  <c r="I19" i="7"/>
  <c r="I17" i="7"/>
  <c r="I7" i="7"/>
  <c r="I15" i="7"/>
  <c r="S21" i="7" l="1"/>
  <c r="N21" i="7"/>
  <c r="K21" i="7"/>
  <c r="J21" i="1"/>
  <c r="O7" i="76"/>
  <c r="M21" i="1"/>
  <c r="L13" i="76"/>
  <c r="O8" i="76"/>
  <c r="H21" i="1"/>
  <c r="F21" i="1"/>
  <c r="O10" i="75"/>
  <c r="Q21" i="80"/>
  <c r="L16" i="76"/>
  <c r="L11" i="76"/>
  <c r="L15" i="76"/>
  <c r="L6" i="76"/>
  <c r="O18" i="76"/>
  <c r="Q21" i="78"/>
  <c r="O10" i="76"/>
  <c r="O12" i="76"/>
  <c r="O9" i="76"/>
  <c r="O17" i="76"/>
  <c r="O11" i="75"/>
  <c r="I21" i="76"/>
  <c r="O13" i="76"/>
  <c r="N21" i="76"/>
  <c r="O5" i="76"/>
  <c r="O15" i="76"/>
  <c r="O6" i="76"/>
  <c r="L14" i="76"/>
  <c r="L12" i="76"/>
  <c r="O19" i="76"/>
  <c r="O11" i="76"/>
  <c r="L18" i="76"/>
  <c r="L17" i="76"/>
  <c r="L19" i="76"/>
  <c r="K21" i="76"/>
  <c r="L5" i="76"/>
  <c r="L8" i="76"/>
  <c r="G21" i="76"/>
  <c r="L7" i="76"/>
  <c r="O16" i="76"/>
  <c r="L9" i="76"/>
  <c r="O14" i="76"/>
  <c r="L10" i="76"/>
  <c r="O6" i="75"/>
  <c r="Q21" i="77"/>
  <c r="O17" i="75"/>
  <c r="O8" i="75"/>
  <c r="O19" i="75"/>
  <c r="O14" i="75"/>
  <c r="L5" i="75"/>
  <c r="K21" i="75"/>
  <c r="L10" i="75"/>
  <c r="L11" i="75"/>
  <c r="O5" i="75"/>
  <c r="N21" i="75"/>
  <c r="L8" i="75"/>
  <c r="L19" i="75"/>
  <c r="I21" i="75"/>
  <c r="L16" i="75"/>
  <c r="O16" i="75"/>
  <c r="O18" i="75"/>
  <c r="L7" i="75"/>
  <c r="L14" i="75"/>
  <c r="G21" i="75"/>
  <c r="O7" i="75"/>
  <c r="L9" i="75"/>
  <c r="O9" i="75"/>
  <c r="L12" i="75"/>
  <c r="L13" i="75"/>
  <c r="O13" i="75"/>
  <c r="L18" i="75"/>
  <c r="L17" i="75"/>
  <c r="O12" i="75"/>
  <c r="L15" i="75"/>
  <c r="O15" i="75"/>
  <c r="L6" i="75"/>
  <c r="Q6" i="75" s="1"/>
  <c r="I21" i="7"/>
  <c r="G21" i="7"/>
  <c r="N8" i="1"/>
  <c r="N18" i="1"/>
  <c r="N7" i="1"/>
  <c r="N9" i="1"/>
  <c r="N12" i="1"/>
  <c r="N16" i="1"/>
  <c r="N6" i="1"/>
  <c r="N14" i="1"/>
  <c r="N13" i="1"/>
  <c r="N10" i="1"/>
  <c r="N11" i="1"/>
  <c r="N15" i="1"/>
  <c r="N19" i="1"/>
  <c r="N17" i="1"/>
  <c r="N5" i="1"/>
  <c r="Q8" i="76" l="1"/>
  <c r="Q7" i="76"/>
  <c r="N21" i="1"/>
  <c r="Q13" i="76"/>
  <c r="Q17" i="75"/>
  <c r="Q6" i="76"/>
  <c r="Q10" i="75"/>
  <c r="Q10" i="76"/>
  <c r="Q19" i="76"/>
  <c r="Q14" i="76"/>
  <c r="Q11" i="76"/>
  <c r="Q9" i="76"/>
  <c r="Q16" i="76"/>
  <c r="Q17" i="76"/>
  <c r="Q12" i="76"/>
  <c r="Q18" i="76"/>
  <c r="O21" i="76"/>
  <c r="Q11" i="75"/>
  <c r="Q15" i="76"/>
  <c r="L21" i="76"/>
  <c r="Q5" i="76"/>
  <c r="Q18" i="75"/>
  <c r="Q15" i="75"/>
  <c r="Q14" i="75"/>
  <c r="Q9" i="75"/>
  <c r="Q19" i="75"/>
  <c r="Q12" i="75"/>
  <c r="Q16" i="75"/>
  <c r="Q8" i="75"/>
  <c r="Q13" i="75"/>
  <c r="O21" i="75"/>
  <c r="Q7" i="75"/>
  <c r="L21" i="75"/>
  <c r="Q5" i="75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Q21" i="76" l="1"/>
  <c r="Q21" i="75"/>
  <c r="O21" i="7"/>
  <c r="L21" i="7"/>
  <c r="Q5" i="7"/>
  <c r="Q17" i="7"/>
  <c r="Q18" i="7"/>
  <c r="Q19" i="7"/>
  <c r="Q13" i="7"/>
  <c r="Q16" i="7"/>
  <c r="Q11" i="7"/>
  <c r="Q9" i="7"/>
  <c r="Q7" i="7"/>
  <c r="Q15" i="7"/>
  <c r="Q12" i="7"/>
  <c r="Q8" i="7"/>
  <c r="Q14" i="7"/>
  <c r="Q10" i="7"/>
  <c r="Q6" i="7"/>
  <c r="Q21" i="7" l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21" i="1" l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21" i="1" l="1"/>
  <c r="P18" i="1" l="1"/>
  <c r="P19" i="1" l="1"/>
  <c r="P13" i="1"/>
  <c r="P5" i="1"/>
  <c r="P15" i="1" l="1"/>
  <c r="P11" i="1"/>
  <c r="P10" i="1"/>
  <c r="P8" i="1"/>
  <c r="P17" i="1"/>
  <c r="P9" i="1"/>
  <c r="P12" i="1"/>
  <c r="P14" i="1"/>
  <c r="P6" i="1"/>
  <c r="P7" i="1"/>
  <c r="P16" i="1"/>
  <c r="P2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<sst xmlns="http://schemas.openxmlformats.org/spreadsheetml/2006/main" count="203" uniqueCount="56">
  <si>
    <t>Dials</t>
  </si>
  <si>
    <t>Hours</t>
  </si>
  <si>
    <t>Enrollment Counselor:</t>
  </si>
  <si>
    <t>Goal:</t>
  </si>
  <si>
    <t>&gt;</t>
  </si>
  <si>
    <t>&gt;=</t>
  </si>
  <si>
    <t>&lt;</t>
  </si>
  <si>
    <t>Team Average:</t>
  </si>
  <si>
    <t>On-Queue</t>
  </si>
  <si>
    <t xml:space="preserve"> Inbound</t>
  </si>
  <si>
    <t>Intakes:</t>
  </si>
  <si>
    <t>MON</t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</si>
  <si>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Hours</t>
    </r>
  </si>
  <si>
    <r>
      <rPr>
        <b/>
        <sz val="14"/>
        <color theme="1"/>
        <rFont val="Calibri"/>
        <family val="2"/>
        <scheme val="minor"/>
      </rPr>
      <t>Needed</t>
    </r>
    <r>
      <rPr>
        <sz val="14"/>
        <color theme="1"/>
        <rFont val="Calibri"/>
        <family val="2"/>
        <scheme val="minor"/>
      </rPr>
      <t xml:space="preserve"> Based on Dials</t>
    </r>
  </si>
  <si>
    <t>TUE</t>
  </si>
  <si>
    <t>WED</t>
  </si>
  <si>
    <t>FRI</t>
  </si>
  <si>
    <t>SAT</t>
  </si>
  <si>
    <t>THURS</t>
  </si>
  <si>
    <r>
      <rPr>
        <b/>
        <sz val="14"/>
        <color theme="1"/>
        <rFont val="Calibri"/>
        <family val="2"/>
        <scheme val="minor"/>
      </rPr>
      <t xml:space="preserve"> Weekly Dials &amp; Hours 
%</t>
    </r>
    <r>
      <rPr>
        <sz val="14"/>
        <color theme="1"/>
        <rFont val="Calibri"/>
        <family val="2"/>
        <scheme val="minor"/>
      </rPr>
      <t xml:space="preserve"> To Goal</t>
    </r>
  </si>
  <si>
    <t>Days Worked:</t>
  </si>
  <si>
    <t xml:space="preserve">Average </t>
  </si>
  <si>
    <t>ON QUE</t>
  </si>
  <si>
    <t>INBOUND</t>
  </si>
  <si>
    <t>DIALS</t>
  </si>
  <si>
    <t>TOTAL HANDLE</t>
  </si>
  <si>
    <t># Ecs on shift</t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</si>
  <si>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Based on Hours</t>
    </r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</si>
  <si>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Based on Dials</t>
    </r>
  </si>
  <si>
    <r>
      <rPr>
        <b/>
        <sz val="14"/>
        <color theme="1"/>
        <rFont val="Calibri"/>
        <family val="2"/>
        <scheme val="minor"/>
      </rPr>
      <t xml:space="preserve"> Dials &amp; Hours %</t>
    </r>
    <r>
      <rPr>
        <sz val="14"/>
        <color theme="1"/>
        <rFont val="Calibri"/>
        <family val="2"/>
        <scheme val="minor"/>
      </rPr>
      <t xml:space="preserve"> To Goal</t>
    </r>
  </si>
  <si>
    <t>-</t>
  </si>
  <si>
    <t>Daily Intakes</t>
  </si>
  <si>
    <t xml:space="preserve"> Average from:</t>
  </si>
  <si>
    <t>Mon</t>
  </si>
  <si>
    <t>Lives Changed</t>
  </si>
  <si>
    <t>Week to date</t>
  </si>
  <si>
    <t xml:space="preserve">Per Day    </t>
  </si>
  <si>
    <r>
      <t xml:space="preserve"> Intakes Today    </t>
    </r>
    <r>
      <rPr>
        <sz val="14"/>
        <color theme="1"/>
        <rFont val="Calibri"/>
        <family val="2"/>
        <scheme val="minor"/>
      </rPr>
      <t>(Lives changed)</t>
    </r>
  </si>
  <si>
    <t>Shift Worked</t>
  </si>
  <si>
    <t>(</t>
  </si>
  <si>
    <t>Team Name + Nickname</t>
  </si>
  <si>
    <t>EC  1</t>
  </si>
  <si>
    <t>EC  2</t>
  </si>
  <si>
    <t>EC  3</t>
  </si>
  <si>
    <t>EC 4</t>
  </si>
  <si>
    <t>EC  5</t>
  </si>
  <si>
    <t>EC  6</t>
  </si>
  <si>
    <t>EC  7</t>
  </si>
  <si>
    <t>EC  8</t>
  </si>
  <si>
    <t>EC  9</t>
  </si>
  <si>
    <t>EC  10</t>
  </si>
  <si>
    <t>EC  11</t>
  </si>
  <si>
    <t>EC  12</t>
  </si>
  <si>
    <t>EC  13</t>
  </si>
  <si>
    <t>EC  14</t>
  </si>
  <si>
    <t>EC 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</si>
</sst>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:mm;@"/>
    <numFmt numFmtId="165" formatCode="0.0"/>
    <numFmt numFmtId="166" formatCode="h:mm:ss;@"/>
    <numFmt numFmtId="167" formatCode="dddd\,\ mmmm\ d"/>
    <numFmt numFmtId="168" formatCode="mmmm\ 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8BB1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0" fillId="7" borderId="0" xfId="0" applyFill="1" applyBorder="1" applyAlignment="1">
      <alignment horizontal="center"/>
    </xf>
    <xf numFmtId="0" fontId="5" fillId="7" borderId="0" xfId="0" applyFont="1" applyFill="1" applyAlignment="1">
      <alignment horizontal="center" vertical="center" wrapText="1"/>
    </xf>
    <xf numFmtId="0" fontId="0" fillId="7" borderId="0" xfId="0" applyFill="1" applyAlignment="1">
      <alignment vertical="center"/>
    </xf>
    <xf numFmtId="0" fontId="4" fillId="7" borderId="0" xfId="0" applyFont="1" applyFill="1" applyAlignment="1">
      <alignment vertical="center"/>
    </xf>
    <xf numFmtId="20" fontId="0" fillId="7" borderId="0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20" fontId="5" fillId="7" borderId="1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1" fontId="5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9" fontId="5" fillId="7" borderId="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7" borderId="0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7" borderId="0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vertical="center"/>
    </xf>
    <xf numFmtId="9" fontId="5" fillId="7" borderId="0" xfId="1" applyFont="1" applyFill="1" applyAlignment="1">
      <alignment horizontal="center" vertical="center"/>
    </xf>
    <xf numFmtId="0" fontId="5" fillId="7" borderId="0" xfId="0" applyFont="1" applyFill="1" applyBorder="1" applyAlignment="1">
      <alignment horizontal="left" vertical="center"/>
    </xf>
    <xf numFmtId="0" fontId="0" fillId="7" borderId="0" xfId="0" applyNumberFormat="1" applyFill="1" applyAlignment="1">
      <alignment horizontal="center" vertical="center"/>
    </xf>
    <xf numFmtId="0" fontId="4" fillId="7" borderId="3" xfId="0" applyFont="1" applyFill="1" applyBorder="1" applyAlignment="1">
      <alignment vertical="center"/>
    </xf>
    <xf numFmtId="164" fontId="8" fillId="7" borderId="1" xfId="0" applyNumberFormat="1" applyFont="1" applyFill="1" applyBorder="1" applyAlignment="1">
      <alignment horizontal="center" vertical="center"/>
    </xf>
    <xf numFmtId="1" fontId="8" fillId="7" borderId="0" xfId="0" applyNumberFormat="1" applyFont="1" applyFill="1" applyBorder="1" applyAlignment="1">
      <alignment horizontal="center" vertical="center"/>
    </xf>
    <xf numFmtId="165" fontId="8" fillId="7" borderId="1" xfId="0" applyNumberFormat="1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1" fontId="8" fillId="7" borderId="1" xfId="0" applyNumberFormat="1" applyFont="1" applyFill="1" applyBorder="1" applyAlignment="1">
      <alignment horizontal="center" vertical="center"/>
    </xf>
    <xf numFmtId="20" fontId="8" fillId="7" borderId="1" xfId="0" applyNumberFormat="1" applyFont="1" applyFill="1" applyBorder="1" applyAlignment="1">
      <alignment horizontal="center" vertical="center"/>
    </xf>
    <xf numFmtId="9" fontId="8" fillId="7" borderId="1" xfId="1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165" fontId="5" fillId="7" borderId="1" xfId="0" applyNumberFormat="1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20" fontId="5" fillId="7" borderId="0" xfId="0" applyNumberFormat="1" applyFont="1" applyFill="1" applyAlignment="1">
      <alignment horizontal="center" vertical="center"/>
    </xf>
    <xf numFmtId="9" fontId="5" fillId="7" borderId="0" xfId="0" applyNumberFormat="1" applyFont="1" applyFill="1" applyAlignment="1">
      <alignment horizontal="center" vertical="center"/>
    </xf>
    <xf numFmtId="0" fontId="5" fillId="7" borderId="0" xfId="0" applyFont="1" applyFill="1" applyAlignment="1">
      <alignment horizontal="left" vertical="center"/>
    </xf>
    <xf numFmtId="9" fontId="0" fillId="7" borderId="0" xfId="0" applyNumberFormat="1" applyFill="1" applyAlignment="1">
      <alignment horizontal="center" vertical="center"/>
    </xf>
    <xf numFmtId="20" fontId="0" fillId="7" borderId="0" xfId="0" applyNumberFormat="1" applyFill="1" applyAlignment="1">
      <alignment horizontal="center"/>
    </xf>
    <xf numFmtId="0" fontId="0" fillId="7" borderId="0" xfId="0" applyFill="1"/>
    <xf numFmtId="20" fontId="0" fillId="7" borderId="0" xfId="0" applyNumberFormat="1" applyFill="1"/>
    <xf numFmtId="0" fontId="0" fillId="7" borderId="0" xfId="0" applyFill="1" applyAlignment="1"/>
    <xf numFmtId="0" fontId="0" fillId="7" borderId="0" xfId="0" applyNumberFormat="1" applyFill="1"/>
    <xf numFmtId="2" fontId="12" fillId="7" borderId="1" xfId="0" applyNumberFormat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66" fontId="0" fillId="7" borderId="1" xfId="0" applyNumberForma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5" fillId="7" borderId="1" xfId="1" applyNumberFormat="1" applyFont="1" applyFill="1" applyBorder="1" applyAlignment="1">
      <alignment horizontal="center" vertical="center"/>
    </xf>
    <xf numFmtId="165" fontId="5" fillId="7" borderId="1" xfId="1" applyNumberFormat="1" applyFont="1" applyFill="1" applyBorder="1" applyAlignment="1">
      <alignment horizontal="center" vertical="center"/>
    </xf>
    <xf numFmtId="1" fontId="5" fillId="7" borderId="1" xfId="1" applyNumberFormat="1" applyFont="1" applyFill="1" applyBorder="1" applyAlignment="1">
      <alignment horizontal="center" vertical="center"/>
    </xf>
    <xf numFmtId="1" fontId="14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1" fontId="5" fillId="7" borderId="0" xfId="0" applyNumberFormat="1" applyFont="1" applyFill="1" applyAlignment="1">
      <alignment horizontal="center" vertical="center"/>
    </xf>
    <xf numFmtId="9" fontId="5" fillId="7" borderId="1" xfId="0" applyNumberFormat="1" applyFont="1" applyFill="1" applyBorder="1" applyAlignment="1">
      <alignment horizontal="center" vertical="center"/>
    </xf>
    <xf numFmtId="165" fontId="5" fillId="9" borderId="1" xfId="0" applyNumberFormat="1" applyFon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9" fontId="5" fillId="7" borderId="0" xfId="1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168" fontId="11" fillId="7" borderId="0" xfId="0" applyNumberFormat="1" applyFont="1" applyFill="1" applyBorder="1" applyAlignment="1">
      <alignment horizontal="left" vertical="center"/>
    </xf>
    <xf numFmtId="168" fontId="11" fillId="7" borderId="2" xfId="0" applyNumberFormat="1" applyFont="1" applyFill="1" applyBorder="1" applyAlignment="1">
      <alignment horizontal="left" vertical="center"/>
    </xf>
    <xf numFmtId="168" fontId="11" fillId="7" borderId="0" xfId="0" applyNumberFormat="1" applyFont="1" applyFill="1" applyBorder="1" applyAlignment="1">
      <alignment horizontal="right" vertical="center"/>
    </xf>
    <xf numFmtId="168" fontId="11" fillId="7" borderId="2" xfId="0" applyNumberFormat="1" applyFont="1" applyFill="1" applyBorder="1" applyAlignment="1">
      <alignment horizontal="right" vertical="center"/>
    </xf>
    <xf numFmtId="167" fontId="10" fillId="7" borderId="0" xfId="0" applyNumberFormat="1" applyFont="1" applyFill="1" applyAlignment="1">
      <alignment horizontal="center" vertical="center"/>
    </xf>
    <xf numFmtId="167" fontId="10" fillId="7" borderId="2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36"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7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  <numFmt numFmtId="0" formatCode="General"/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color theme="0"/>
      </font>
      <numFmt numFmtId="2" formatCode="0.00"/>
      <fill>
        <patternFill>
          <bgColor theme="0"/>
        </patternFill>
      </fill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f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9" tint="0.79998168889431442"/>
        </patternFill>
      </fill>
    </dxf>
    <dxf>
      <font>
        <color theme="0"/>
      </font>
      <numFmt numFmtId="0" formatCode="General"/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auto="1"/>
      </font>
      <fill>
        <patternFill patternType="solid">
          <bgColor rgb="FFFFFF00"/>
        </patternFill>
      </fill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 patternType="solid">
          <fgColor rgb="FF00B050"/>
          <bgColor theme="9"/>
        </patternFill>
      </fill>
    </dxf>
    <dxf>
      <font>
        <b/>
        <i val="0"/>
        <color theme="0"/>
      </font>
      <fill>
        <patternFill patternType="solid">
          <bgColor theme="9" tint="-0.24994659260841701"/>
        </patternFill>
      </fill>
    </dxf>
    <dxf>
      <font>
        <b/>
        <i val="0"/>
      </font>
    </dxf>
    <dxf>
      <font>
        <b/>
        <i val="0"/>
      </font>
    </dxf>
    <dxf>
      <font>
        <b/>
        <i val="0"/>
        <color theme="1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63BE7B"/>
      <color rgb="FF98CE7F"/>
      <color rgb="FF69E830"/>
      <color rgb="FFE3EFD9"/>
      <color rgb="FF70AC48"/>
      <color rgb="FFC7E777"/>
      <color rgb="FF48BB15"/>
      <color rgb="FF1F4F09"/>
      <color rgb="FF307C0E"/>
      <color rgb="FF263C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286302</xdr:colOff>
      <xdr:row>4</xdr:row>
      <xdr:rowOff>107930</xdr:rowOff>
    </xdr:from>
    <xdr:to>
      <xdr:col>0</xdr:col>
      <xdr:colOff>3946874</xdr:colOff>
      <xdr:row>17</xdr:row>
      <xdr:rowOff>228055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A00B72-2B7A-472E-9453-67CB01171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2" y="1708130"/>
          <a:ext cx="3652952" cy="36911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D6F34FC-CC8A-498B-A60F-876030B9E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7271"/>
          <a:ext cx="3935913" cy="395244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AD6F2C73-D79E-494C-B2A0-E6C0C733C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C30B20C-ABA8-46AF-A387-2EEB8E507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36A600EC-7542-4771-A57D-57C40BC9A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880A7A61-12DA-4972-9AB8-3A1DB0761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286301</xdr:colOff>
      <xdr:row>4</xdr:row>
      <xdr:rowOff>107929</xdr:rowOff>
    </xdr:from>
    <xdr:ext cx="3935913" cy="3952441"/>
    <xdr:pic>
      <xdr:nvPicPr>
        <xdr:cNvPr id="2" name="Picture 1">
          <a:extLst>
            <a:ext uri="{FF2B5EF4-FFF2-40B4-BE49-F238E27FC236}">
              <a16:creationId xmlns:a16="http://schemas.microsoft.com/office/drawing/2014/main" id="{64BE24B9-1476-46AE-A0AA-3046762B2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301" y="1990069"/>
          <a:ext cx="3935913" cy="39524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6F44-5E5F-4714-9EF5-641B1D756EA0}">
  <sheetPr codeName="Sheet2">
    <pageSetUpPr autoPageBreaks="0"/>
  </sheetPr>
  <dimension ref="A1:AT29"/>
  <sheetViews>
    <sheetView tabSelected="1" zoomScale="72" zoomScaleNormal="72" workbookViewId="0">
      <selection activeCell="I22" sqref="I22"/>
    </sheetView>
  </sheetViews>
  <sheetFormatPr defaultRowHeight="14.4" x14ac:dyDescent="0.3"/>
  <cols>
    <col min="1" max="1" width="12.21875" style="54" customWidth="1"/>
    <col min="2" max="2" width="8.88671875" style="54"/>
    <col min="3" max="3" width="17.5546875" style="54" customWidth="1"/>
    <col min="4" max="8" width="7.88671875" style="54" bestFit="1" customWidth="1"/>
    <col min="9" max="9" width="7.5546875" style="54" bestFit="1" customWidth="1"/>
    <col min="10" max="10" width="3.44140625" style="54" customWidth="1"/>
    <col min="11" max="11" width="5.44140625" style="54" bestFit="1" customWidth="1"/>
    <col min="12" max="12" width="4.44140625" style="54" bestFit="1" customWidth="1"/>
    <col min="13" max="13" width="5.21875" style="54" bestFit="1" customWidth="1"/>
    <col min="14" max="14" width="6.88671875" style="54" customWidth="1"/>
    <col min="15" max="15" width="3.88671875" style="54" customWidth="1"/>
    <col min="16" max="16" width="4.21875" style="54" customWidth="1"/>
    <col min="17" max="17" width="3.44140625" style="54" customWidth="1"/>
    <col min="18" max="18" width="5.44140625" style="54" bestFit="1" customWidth="1"/>
    <col min="19" max="19" width="4.44140625" style="54" bestFit="1" customWidth="1"/>
    <col min="20" max="20" width="5.21875" style="54" bestFit="1" customWidth="1"/>
    <col min="21" max="21" width="6.88671875" style="54" customWidth="1"/>
    <col min="22" max="22" width="3.88671875" style="54" customWidth="1"/>
    <col min="23" max="23" width="4.21875" style="54" customWidth="1"/>
    <col min="24" max="24" width="3.44140625" style="54" customWidth="1"/>
    <col min="25" max="30" width="7.88671875" style="54" bestFit="1" customWidth="1"/>
    <col min="31" max="31" width="3.44140625" style="54" customWidth="1"/>
    <col min="32" max="37" width="7.33203125" style="54" customWidth="1"/>
    <col min="38" max="38" width="3.44140625" style="54" customWidth="1"/>
    <col min="39" max="39" width="5.5546875" style="54" bestFit="1" customWidth="1"/>
    <col min="40" max="40" width="4.33203125" style="54" bestFit="1" customWidth="1"/>
    <col min="41" max="41" width="5.21875" style="54" bestFit="1" customWidth="1"/>
    <col min="42" max="42" width="6.6640625" style="54" bestFit="1" customWidth="1"/>
    <col min="43" max="43" width="3.77734375" style="54" bestFit="1" customWidth="1"/>
    <col min="44" max="44" width="4.109375" style="54" bestFit="1" customWidth="1"/>
    <col min="45" max="45" width="0.6640625" style="54" customWidth="1"/>
    <col min="46" max="16384" width="8.88671875" style="54"/>
  </cols>
  <sheetData>
    <row r="1" spans="1:46" ht="14.4" customHeight="1" x14ac:dyDescent="0.3">
      <c r="A1" s="95" t="s">
        <v>40</v>
      </c>
      <c r="B1" s="95"/>
      <c r="C1" s="9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56"/>
      <c r="AT1" s="56"/>
    </row>
    <row r="2" spans="1:46" ht="21" customHeight="1" x14ac:dyDescent="0.3">
      <c r="A2" s="95"/>
      <c r="B2" s="95"/>
      <c r="C2" s="95"/>
      <c r="D2" s="92" t="s">
        <v>22</v>
      </c>
      <c r="E2" s="93"/>
      <c r="F2" s="93"/>
      <c r="G2" s="93"/>
      <c r="H2" s="93"/>
      <c r="I2" s="94"/>
      <c r="J2" s="66"/>
      <c r="K2" s="92" t="s">
        <v>23</v>
      </c>
      <c r="L2" s="93"/>
      <c r="M2" s="93"/>
      <c r="N2" s="93"/>
      <c r="O2" s="93"/>
      <c r="P2" s="94"/>
      <c r="Q2" s="66"/>
      <c r="R2" s="92" t="s">
        <v>24</v>
      </c>
      <c r="S2" s="93"/>
      <c r="T2" s="93"/>
      <c r="U2" s="93"/>
      <c r="V2" s="93"/>
      <c r="W2" s="94"/>
      <c r="X2" s="66"/>
      <c r="Y2" s="92" t="s">
        <v>25</v>
      </c>
      <c r="Z2" s="93"/>
      <c r="AA2" s="93"/>
      <c r="AB2" s="93"/>
      <c r="AC2" s="93"/>
      <c r="AD2" s="94"/>
      <c r="AE2" s="66"/>
      <c r="AF2" s="92" t="s">
        <v>26</v>
      </c>
      <c r="AG2" s="93"/>
      <c r="AH2" s="93"/>
      <c r="AI2" s="93"/>
      <c r="AJ2" s="93"/>
      <c r="AK2" s="94"/>
      <c r="AL2" s="1"/>
      <c r="AM2" s="90" t="s">
        <v>31</v>
      </c>
      <c r="AN2" s="88"/>
      <c r="AO2" s="88"/>
      <c r="AP2" s="88"/>
      <c r="AQ2" s="88"/>
      <c r="AR2" s="91"/>
      <c r="AS2" s="56"/>
      <c r="AT2" s="56"/>
    </row>
    <row r="3" spans="1:46" ht="22.8" customHeight="1" x14ac:dyDescent="0.3">
      <c r="A3" s="96"/>
      <c r="B3" s="96"/>
      <c r="C3" s="96"/>
      <c r="D3" s="64" t="s">
        <v>11</v>
      </c>
      <c r="E3" s="64" t="s">
        <v>14</v>
      </c>
      <c r="F3" s="64" t="s">
        <v>15</v>
      </c>
      <c r="G3" s="64" t="s">
        <v>18</v>
      </c>
      <c r="H3" s="64" t="s">
        <v>16</v>
      </c>
      <c r="I3" s="64" t="s">
        <v>17</v>
      </c>
      <c r="J3" s="1"/>
      <c r="K3" s="64" t="s">
        <v>11</v>
      </c>
      <c r="L3" s="64" t="s">
        <v>14</v>
      </c>
      <c r="M3" s="64" t="s">
        <v>15</v>
      </c>
      <c r="N3" s="64" t="s">
        <v>18</v>
      </c>
      <c r="O3" s="64" t="s">
        <v>16</v>
      </c>
      <c r="P3" s="64" t="s">
        <v>17</v>
      </c>
      <c r="Q3" s="1"/>
      <c r="R3" s="64" t="s">
        <v>11</v>
      </c>
      <c r="S3" s="64" t="s">
        <v>14</v>
      </c>
      <c r="T3" s="64" t="s">
        <v>15</v>
      </c>
      <c r="U3" s="64" t="s">
        <v>18</v>
      </c>
      <c r="V3" s="64" t="s">
        <v>16</v>
      </c>
      <c r="W3" s="64" t="s">
        <v>17</v>
      </c>
      <c r="X3" s="1"/>
      <c r="Y3" s="64" t="s">
        <v>11</v>
      </c>
      <c r="Z3" s="64" t="s">
        <v>14</v>
      </c>
      <c r="AA3" s="64" t="s">
        <v>15</v>
      </c>
      <c r="AB3" s="64" t="s">
        <v>18</v>
      </c>
      <c r="AC3" s="64" t="s">
        <v>16</v>
      </c>
      <c r="AD3" s="64" t="s">
        <v>17</v>
      </c>
      <c r="AE3" s="1"/>
      <c r="AF3" s="64" t="s">
        <v>11</v>
      </c>
      <c r="AG3" s="64" t="s">
        <v>14</v>
      </c>
      <c r="AH3" s="64" t="s">
        <v>15</v>
      </c>
      <c r="AI3" s="64" t="s">
        <v>18</v>
      </c>
      <c r="AJ3" s="64" t="s">
        <v>16</v>
      </c>
      <c r="AK3" s="64" t="s">
        <v>17</v>
      </c>
      <c r="AL3" s="1"/>
      <c r="AM3" s="64" t="s">
        <v>33</v>
      </c>
      <c r="AN3" s="64" t="s">
        <v>14</v>
      </c>
      <c r="AO3" s="64" t="s">
        <v>15</v>
      </c>
      <c r="AP3" s="64" t="s">
        <v>18</v>
      </c>
      <c r="AQ3" s="64" t="s">
        <v>16</v>
      </c>
      <c r="AR3" s="64" t="s">
        <v>17</v>
      </c>
      <c r="AS3" s="56"/>
      <c r="AT3" s="56"/>
    </row>
    <row r="4" spans="1:46" ht="18" customHeight="1" x14ac:dyDescent="0.3">
      <c r="A4" s="85" t="s">
        <v>41</v>
      </c>
      <c r="B4" s="86"/>
      <c r="C4" s="87"/>
      <c r="D4" s="84">
        <f ca="1">((RAND()*0.2306)+0.0806)*AF4</f>
        <v>0.25969834655941215</v>
      </c>
      <c r="E4" s="84">
        <f t="shared" ref="E4:F18" ca="1" si="0">((RAND()*0.2306)+0.0806)*AG4</f>
        <v>0.12401452558933926</v>
      </c>
      <c r="F4" s="84">
        <f ca="1">((RAND()*0.2306)+0.0806)*AH4</f>
        <v>0.24457352046412478</v>
      </c>
      <c r="G4" s="84">
        <f t="shared" ref="G4:I18" ca="1" si="1">((RAND()*0.2306)+0.0806)*AI4</f>
        <v>0.23771973305476179</v>
      </c>
      <c r="H4" s="84">
        <f t="shared" ca="1" si="1"/>
        <v>0.14234389950378787</v>
      </c>
      <c r="I4" s="84">
        <f t="shared" ca="1" si="1"/>
        <v>6.5322066115163196E-2</v>
      </c>
      <c r="J4" s="82"/>
      <c r="K4" s="83">
        <f ca="1">(INT(RAND()*10)+1)*AF4</f>
        <v>7</v>
      </c>
      <c r="L4" s="83">
        <f t="shared" ref="L4:P18" ca="1" si="2">(INT(RAND()*10)+1)*AG4</f>
        <v>7</v>
      </c>
      <c r="M4" s="83">
        <f t="shared" ca="1" si="2"/>
        <v>4</v>
      </c>
      <c r="N4" s="83">
        <f t="shared" ca="1" si="2"/>
        <v>2</v>
      </c>
      <c r="O4" s="83">
        <f t="shared" ca="1" si="2"/>
        <v>8</v>
      </c>
      <c r="P4" s="83">
        <f t="shared" ca="1" si="2"/>
        <v>0.75</v>
      </c>
      <c r="Q4" s="82"/>
      <c r="R4" s="83">
        <f ca="1">(INT(RAND()*70)+1)*AF4</f>
        <v>26</v>
      </c>
      <c r="S4" s="83">
        <f t="shared" ref="S4:W18" ca="1" si="3">(INT(RAND()*70)+1)*AG4</f>
        <v>47</v>
      </c>
      <c r="T4" s="83">
        <f t="shared" ca="1" si="3"/>
        <v>27</v>
      </c>
      <c r="U4" s="83">
        <f t="shared" ca="1" si="3"/>
        <v>46</v>
      </c>
      <c r="V4" s="83">
        <f t="shared" ca="1" si="3"/>
        <v>47</v>
      </c>
      <c r="W4" s="83">
        <f t="shared" ca="1" si="3"/>
        <v>14.25</v>
      </c>
      <c r="X4" s="82"/>
      <c r="Y4" s="84">
        <f ca="1">((RAND()*0.2194)+0.0354)*AF4</f>
        <v>6.679220840707023E-2</v>
      </c>
      <c r="Z4" s="84">
        <f t="shared" ref="Z4:AD18" ca="1" si="4">((RAND()*0.2194)+0.0354)*AG4</f>
        <v>0.24171880505118593</v>
      </c>
      <c r="AA4" s="84">
        <f t="shared" ca="1" si="4"/>
        <v>0.18963115288721766</v>
      </c>
      <c r="AB4" s="84">
        <f t="shared" ca="1" si="4"/>
        <v>4.7026641752702034E-2</v>
      </c>
      <c r="AC4" s="84">
        <f t="shared" ca="1" si="4"/>
        <v>4.7723798572654574E-2</v>
      </c>
      <c r="AD4" s="84">
        <f t="shared" ca="1" si="4"/>
        <v>4.5731139884824648E-2</v>
      </c>
      <c r="AE4" s="82"/>
      <c r="AF4" s="83">
        <f ca="1">IF(RAND()*100&lt;22,0,IF((RAND()*100)&lt;=10,INT(RAND()*4)*0.25,1))</f>
        <v>1</v>
      </c>
      <c r="AG4" s="83">
        <f t="shared" ref="AG4:AK18" ca="1" si="5">IF(RAND()*100&lt;22,0,IF((RAND()*100)&lt;=10,INT(RAND()*4)*0.25,1))</f>
        <v>1</v>
      </c>
      <c r="AH4" s="83">
        <f t="shared" ca="1" si="5"/>
        <v>1</v>
      </c>
      <c r="AI4" s="83">
        <f t="shared" ca="1" si="5"/>
        <v>1</v>
      </c>
      <c r="AJ4" s="83">
        <f t="shared" ca="1" si="5"/>
        <v>1</v>
      </c>
      <c r="AK4" s="83">
        <f t="shared" ca="1" si="5"/>
        <v>0.25</v>
      </c>
      <c r="AL4" s="82"/>
      <c r="AM4" s="83">
        <f ca="1">INT(INT(RAND()*5)*AF4)</f>
        <v>0</v>
      </c>
      <c r="AN4" s="83">
        <f t="shared" ref="AN4:AR18" ca="1" si="6">INT(INT(RAND()*5)*AG4)</f>
        <v>1</v>
      </c>
      <c r="AO4" s="83">
        <f t="shared" ca="1" si="6"/>
        <v>1</v>
      </c>
      <c r="AP4" s="83">
        <f t="shared" ca="1" si="6"/>
        <v>4</v>
      </c>
      <c r="AQ4" s="83">
        <f t="shared" ca="1" si="6"/>
        <v>1</v>
      </c>
      <c r="AR4" s="83">
        <f t="shared" ca="1" si="6"/>
        <v>0</v>
      </c>
      <c r="AS4" s="56"/>
      <c r="AT4" s="56"/>
    </row>
    <row r="5" spans="1:46" ht="18" customHeight="1" x14ac:dyDescent="0.3">
      <c r="A5" s="85" t="s">
        <v>42</v>
      </c>
      <c r="B5" s="86"/>
      <c r="C5" s="87"/>
      <c r="D5" s="84">
        <f t="shared" ref="D5:D18" ca="1" si="7">((RAND()*0.2306)+0.0806)*AF5</f>
        <v>0.26168738389784341</v>
      </c>
      <c r="E5" s="84">
        <f t="shared" ca="1" si="0"/>
        <v>0.23978638068032312</v>
      </c>
      <c r="F5" s="84">
        <f t="shared" ca="1" si="0"/>
        <v>0.26551359369363992</v>
      </c>
      <c r="G5" s="84">
        <f t="shared" ca="1" si="1"/>
        <v>0.13278116930551651</v>
      </c>
      <c r="H5" s="84">
        <f t="shared" ca="1" si="1"/>
        <v>0.15805328274954469</v>
      </c>
      <c r="I5" s="84">
        <f t="shared" ca="1" si="1"/>
        <v>0.19706780128584034</v>
      </c>
      <c r="J5" s="82"/>
      <c r="K5" s="83">
        <f t="shared" ref="K5:K18" ca="1" si="8">(INT(RAND()*10)+1)*AF5</f>
        <v>10</v>
      </c>
      <c r="L5" s="83">
        <f t="shared" ca="1" si="2"/>
        <v>6</v>
      </c>
      <c r="M5" s="83">
        <f t="shared" ca="1" si="2"/>
        <v>4</v>
      </c>
      <c r="N5" s="83">
        <f t="shared" ca="1" si="2"/>
        <v>7</v>
      </c>
      <c r="O5" s="83">
        <f t="shared" ca="1" si="2"/>
        <v>6</v>
      </c>
      <c r="P5" s="83">
        <f t="shared" ca="1" si="2"/>
        <v>6</v>
      </c>
      <c r="Q5" s="82"/>
      <c r="R5" s="83">
        <f t="shared" ref="R5:R18" ca="1" si="9">(INT(RAND()*70)+1)*AF5</f>
        <v>70</v>
      </c>
      <c r="S5" s="83">
        <f t="shared" ca="1" si="3"/>
        <v>66</v>
      </c>
      <c r="T5" s="83">
        <f t="shared" ca="1" si="3"/>
        <v>62</v>
      </c>
      <c r="U5" s="83">
        <f t="shared" ca="1" si="3"/>
        <v>60</v>
      </c>
      <c r="V5" s="83">
        <f t="shared" ca="1" si="3"/>
        <v>11</v>
      </c>
      <c r="W5" s="83">
        <f t="shared" ca="1" si="3"/>
        <v>17</v>
      </c>
      <c r="X5" s="82"/>
      <c r="Y5" s="84">
        <f t="shared" ref="Y5:Y18" ca="1" si="10">((RAND()*0.2194)+0.0354)*AF5</f>
        <v>0.24472972025101813</v>
      </c>
      <c r="Z5" s="84">
        <f t="shared" ca="1" si="4"/>
        <v>0.1954246088273941</v>
      </c>
      <c r="AA5" s="84">
        <f t="shared" ca="1" si="4"/>
        <v>0.12103426279474748</v>
      </c>
      <c r="AB5" s="84">
        <f t="shared" ca="1" si="4"/>
        <v>0.14133041531976925</v>
      </c>
      <c r="AC5" s="84">
        <f t="shared" ca="1" si="4"/>
        <v>8.0529104740210994E-2</v>
      </c>
      <c r="AD5" s="84">
        <f t="shared" ca="1" si="4"/>
        <v>0.18733772233913126</v>
      </c>
      <c r="AE5" s="82"/>
      <c r="AF5" s="83">
        <f t="shared" ref="AF5:AF18" ca="1" si="11">IF(RAND()*100&lt;22,0,IF((RAND()*100)&lt;=10,INT(RAND()*4)*0.25,1))</f>
        <v>1</v>
      </c>
      <c r="AG5" s="83">
        <f t="shared" ca="1" si="5"/>
        <v>1</v>
      </c>
      <c r="AH5" s="83">
        <f t="shared" ca="1" si="5"/>
        <v>1</v>
      </c>
      <c r="AI5" s="83">
        <f t="shared" ca="1" si="5"/>
        <v>1</v>
      </c>
      <c r="AJ5" s="83">
        <f t="shared" ca="1" si="5"/>
        <v>1</v>
      </c>
      <c r="AK5" s="83">
        <f t="shared" ca="1" si="5"/>
        <v>1</v>
      </c>
      <c r="AL5" s="82"/>
      <c r="AM5" s="83">
        <f t="shared" ref="AM5:AM18" ca="1" si="12">INT(INT(RAND()*5)*AF5)</f>
        <v>1</v>
      </c>
      <c r="AN5" s="83">
        <f t="shared" ca="1" si="6"/>
        <v>2</v>
      </c>
      <c r="AO5" s="83">
        <f t="shared" ca="1" si="6"/>
        <v>3</v>
      </c>
      <c r="AP5" s="83">
        <f t="shared" ca="1" si="6"/>
        <v>1</v>
      </c>
      <c r="AQ5" s="83">
        <f t="shared" ca="1" si="6"/>
        <v>3</v>
      </c>
      <c r="AR5" s="83">
        <f t="shared" ca="1" si="6"/>
        <v>1</v>
      </c>
      <c r="AS5" s="56"/>
      <c r="AT5" s="56"/>
    </row>
    <row r="6" spans="1:46" ht="18" customHeight="1" x14ac:dyDescent="0.3">
      <c r="A6" s="85" t="s">
        <v>43</v>
      </c>
      <c r="B6" s="86"/>
      <c r="C6" s="87"/>
      <c r="D6" s="84">
        <f t="shared" ca="1" si="7"/>
        <v>0.304639636640755</v>
      </c>
      <c r="E6" s="84">
        <f t="shared" ca="1" si="0"/>
        <v>0.23964918645891184</v>
      </c>
      <c r="F6" s="84">
        <f t="shared" ca="1" si="0"/>
        <v>0.11277141189898135</v>
      </c>
      <c r="G6" s="84">
        <f t="shared" ca="1" si="1"/>
        <v>0.13094280935795338</v>
      </c>
      <c r="H6" s="84">
        <f t="shared" ca="1" si="1"/>
        <v>0.27931121076024867</v>
      </c>
      <c r="I6" s="84">
        <f t="shared" ca="1" si="1"/>
        <v>0.13524866825516293</v>
      </c>
      <c r="J6" s="82"/>
      <c r="K6" s="83">
        <f t="shared" ca="1" si="8"/>
        <v>1</v>
      </c>
      <c r="L6" s="83">
        <f t="shared" ca="1" si="2"/>
        <v>10</v>
      </c>
      <c r="M6" s="83">
        <f t="shared" ca="1" si="2"/>
        <v>4</v>
      </c>
      <c r="N6" s="83">
        <f t="shared" ca="1" si="2"/>
        <v>10</v>
      </c>
      <c r="O6" s="83">
        <f t="shared" ca="1" si="2"/>
        <v>3</v>
      </c>
      <c r="P6" s="83">
        <f t="shared" ca="1" si="2"/>
        <v>10</v>
      </c>
      <c r="Q6" s="82"/>
      <c r="R6" s="83">
        <f t="shared" ca="1" si="9"/>
        <v>52</v>
      </c>
      <c r="S6" s="83">
        <f t="shared" ca="1" si="3"/>
        <v>38</v>
      </c>
      <c r="T6" s="83">
        <f t="shared" ca="1" si="3"/>
        <v>26</v>
      </c>
      <c r="U6" s="83">
        <f t="shared" ca="1" si="3"/>
        <v>61</v>
      </c>
      <c r="V6" s="83">
        <f t="shared" ca="1" si="3"/>
        <v>16</v>
      </c>
      <c r="W6" s="83">
        <f t="shared" ca="1" si="3"/>
        <v>25</v>
      </c>
      <c r="X6" s="82"/>
      <c r="Y6" s="84">
        <f t="shared" ca="1" si="10"/>
        <v>7.0267656493047531E-2</v>
      </c>
      <c r="Z6" s="84">
        <f t="shared" ca="1" si="4"/>
        <v>0.19031364908621567</v>
      </c>
      <c r="AA6" s="84">
        <f t="shared" ca="1" si="4"/>
        <v>0.18276543084394886</v>
      </c>
      <c r="AB6" s="84">
        <f t="shared" ca="1" si="4"/>
        <v>0.24588591087882805</v>
      </c>
      <c r="AC6" s="84">
        <f t="shared" ca="1" si="4"/>
        <v>0.25164800857618425</v>
      </c>
      <c r="AD6" s="84">
        <f t="shared" ca="1" si="4"/>
        <v>0.11627570753715323</v>
      </c>
      <c r="AE6" s="82"/>
      <c r="AF6" s="83">
        <f t="shared" ca="1" si="11"/>
        <v>1</v>
      </c>
      <c r="AG6" s="83">
        <f t="shared" ca="1" si="5"/>
        <v>1</v>
      </c>
      <c r="AH6" s="83">
        <f t="shared" ca="1" si="5"/>
        <v>1</v>
      </c>
      <c r="AI6" s="83">
        <f t="shared" ca="1" si="5"/>
        <v>1</v>
      </c>
      <c r="AJ6" s="83">
        <f t="shared" ca="1" si="5"/>
        <v>1</v>
      </c>
      <c r="AK6" s="83">
        <f t="shared" ca="1" si="5"/>
        <v>1</v>
      </c>
      <c r="AL6" s="82"/>
      <c r="AM6" s="83">
        <f t="shared" ca="1" si="12"/>
        <v>4</v>
      </c>
      <c r="AN6" s="83">
        <f t="shared" ca="1" si="6"/>
        <v>1</v>
      </c>
      <c r="AO6" s="83">
        <f t="shared" ca="1" si="6"/>
        <v>1</v>
      </c>
      <c r="AP6" s="83">
        <f t="shared" ca="1" si="6"/>
        <v>1</v>
      </c>
      <c r="AQ6" s="83">
        <f t="shared" ca="1" si="6"/>
        <v>3</v>
      </c>
      <c r="AR6" s="83">
        <f t="shared" ca="1" si="6"/>
        <v>3</v>
      </c>
      <c r="AS6" s="56"/>
      <c r="AT6" s="56"/>
    </row>
    <row r="7" spans="1:46" ht="18" customHeight="1" x14ac:dyDescent="0.3">
      <c r="A7" s="85" t="s">
        <v>44</v>
      </c>
      <c r="B7" s="86"/>
      <c r="C7" s="87"/>
      <c r="D7" s="84">
        <f t="shared" ca="1" si="7"/>
        <v>0</v>
      </c>
      <c r="E7" s="84">
        <f t="shared" ca="1" si="0"/>
        <v>0.10042180273863358</v>
      </c>
      <c r="F7" s="84">
        <f t="shared" ca="1" si="0"/>
        <v>0.20942646804916562</v>
      </c>
      <c r="G7" s="84">
        <f t="shared" ca="1" si="1"/>
        <v>0.104667496971631</v>
      </c>
      <c r="H7" s="84">
        <f t="shared" ca="1" si="1"/>
        <v>0.28954354167797514</v>
      </c>
      <c r="I7" s="84">
        <f t="shared" ca="1" si="1"/>
        <v>0.13413884826246417</v>
      </c>
      <c r="J7" s="82"/>
      <c r="K7" s="83">
        <f t="shared" ca="1" si="8"/>
        <v>0</v>
      </c>
      <c r="L7" s="83">
        <f t="shared" ca="1" si="2"/>
        <v>8</v>
      </c>
      <c r="M7" s="83">
        <f t="shared" ca="1" si="2"/>
        <v>6</v>
      </c>
      <c r="N7" s="83">
        <f t="shared" ca="1" si="2"/>
        <v>1</v>
      </c>
      <c r="O7" s="83">
        <f t="shared" ca="1" si="2"/>
        <v>6</v>
      </c>
      <c r="P7" s="83">
        <f t="shared" ca="1" si="2"/>
        <v>5</v>
      </c>
      <c r="Q7" s="82"/>
      <c r="R7" s="83">
        <f t="shared" ca="1" si="9"/>
        <v>0</v>
      </c>
      <c r="S7" s="83">
        <f t="shared" ca="1" si="3"/>
        <v>28</v>
      </c>
      <c r="T7" s="83">
        <f t="shared" ca="1" si="3"/>
        <v>40</v>
      </c>
      <c r="U7" s="83">
        <f t="shared" ca="1" si="3"/>
        <v>57</v>
      </c>
      <c r="V7" s="83">
        <f t="shared" ca="1" si="3"/>
        <v>26</v>
      </c>
      <c r="W7" s="83">
        <f t="shared" ca="1" si="3"/>
        <v>40</v>
      </c>
      <c r="X7" s="82"/>
      <c r="Y7" s="84">
        <f t="shared" ca="1" si="10"/>
        <v>0</v>
      </c>
      <c r="Z7" s="84">
        <f t="shared" ca="1" si="4"/>
        <v>0.21438644069601076</v>
      </c>
      <c r="AA7" s="84">
        <f t="shared" ca="1" si="4"/>
        <v>8.2464915711879819E-2</v>
      </c>
      <c r="AB7" s="84">
        <f t="shared" ca="1" si="4"/>
        <v>0.16304038371554364</v>
      </c>
      <c r="AC7" s="84">
        <f t="shared" ca="1" si="4"/>
        <v>0.23888756805366651</v>
      </c>
      <c r="AD7" s="84">
        <f t="shared" ca="1" si="4"/>
        <v>0.2414128488848008</v>
      </c>
      <c r="AE7" s="82"/>
      <c r="AF7" s="83">
        <f t="shared" ca="1" si="11"/>
        <v>0</v>
      </c>
      <c r="AG7" s="83">
        <f t="shared" ca="1" si="5"/>
        <v>1</v>
      </c>
      <c r="AH7" s="83">
        <f t="shared" ca="1" si="5"/>
        <v>1</v>
      </c>
      <c r="AI7" s="83">
        <f t="shared" ca="1" si="5"/>
        <v>1</v>
      </c>
      <c r="AJ7" s="83">
        <f t="shared" ca="1" si="5"/>
        <v>1</v>
      </c>
      <c r="AK7" s="83">
        <f t="shared" ca="1" si="5"/>
        <v>1</v>
      </c>
      <c r="AL7" s="82"/>
      <c r="AM7" s="83">
        <f t="shared" ca="1" si="12"/>
        <v>0</v>
      </c>
      <c r="AN7" s="83">
        <f t="shared" ca="1" si="6"/>
        <v>2</v>
      </c>
      <c r="AO7" s="83">
        <f t="shared" ca="1" si="6"/>
        <v>0</v>
      </c>
      <c r="AP7" s="83">
        <f t="shared" ca="1" si="6"/>
        <v>4</v>
      </c>
      <c r="AQ7" s="83">
        <f t="shared" ca="1" si="6"/>
        <v>3</v>
      </c>
      <c r="AR7" s="83">
        <f t="shared" ca="1" si="6"/>
        <v>0</v>
      </c>
      <c r="AS7" s="56"/>
      <c r="AT7" s="56"/>
    </row>
    <row r="8" spans="1:46" ht="18" customHeight="1" x14ac:dyDescent="0.3">
      <c r="A8" s="85" t="s">
        <v>45</v>
      </c>
      <c r="B8" s="86"/>
      <c r="C8" s="87"/>
      <c r="D8" s="84">
        <f t="shared" ca="1" si="7"/>
        <v>0.15792179888742652</v>
      </c>
      <c r="E8" s="84">
        <f t="shared" ca="1" si="0"/>
        <v>0.12585120424826995</v>
      </c>
      <c r="F8" s="84">
        <f t="shared" ca="1" si="0"/>
        <v>0.14490120750014729</v>
      </c>
      <c r="G8" s="84">
        <f t="shared" ca="1" si="1"/>
        <v>0</v>
      </c>
      <c r="H8" s="84">
        <f t="shared" ca="1" si="1"/>
        <v>0.1984516633948899</v>
      </c>
      <c r="I8" s="84">
        <f t="shared" ca="1" si="1"/>
        <v>0.20173052283391207</v>
      </c>
      <c r="J8" s="82"/>
      <c r="K8" s="83">
        <f t="shared" ca="1" si="8"/>
        <v>10</v>
      </c>
      <c r="L8" s="83">
        <f t="shared" ca="1" si="2"/>
        <v>1</v>
      </c>
      <c r="M8" s="83">
        <f t="shared" ca="1" si="2"/>
        <v>2</v>
      </c>
      <c r="N8" s="83">
        <f t="shared" ca="1" si="2"/>
        <v>0</v>
      </c>
      <c r="O8" s="83">
        <f t="shared" ca="1" si="2"/>
        <v>9</v>
      </c>
      <c r="P8" s="83">
        <f t="shared" ca="1" si="2"/>
        <v>6</v>
      </c>
      <c r="Q8" s="82"/>
      <c r="R8" s="83">
        <f t="shared" ca="1" si="9"/>
        <v>21</v>
      </c>
      <c r="S8" s="83">
        <f t="shared" ca="1" si="3"/>
        <v>38</v>
      </c>
      <c r="T8" s="83">
        <f t="shared" ca="1" si="3"/>
        <v>28</v>
      </c>
      <c r="U8" s="83">
        <f t="shared" ca="1" si="3"/>
        <v>0</v>
      </c>
      <c r="V8" s="83">
        <f t="shared" ca="1" si="3"/>
        <v>25</v>
      </c>
      <c r="W8" s="83">
        <f t="shared" ca="1" si="3"/>
        <v>17</v>
      </c>
      <c r="X8" s="82"/>
      <c r="Y8" s="84">
        <f t="shared" ca="1" si="10"/>
        <v>0.11517721832137165</v>
      </c>
      <c r="Z8" s="84">
        <f t="shared" ca="1" si="4"/>
        <v>4.5654552333590559E-2</v>
      </c>
      <c r="AA8" s="84">
        <f t="shared" ca="1" si="4"/>
        <v>0.19415473247493298</v>
      </c>
      <c r="AB8" s="84">
        <f t="shared" ca="1" si="4"/>
        <v>0</v>
      </c>
      <c r="AC8" s="84">
        <f t="shared" ca="1" si="4"/>
        <v>0.14266837502717467</v>
      </c>
      <c r="AD8" s="84">
        <f t="shared" ca="1" si="4"/>
        <v>0.25041410716630613</v>
      </c>
      <c r="AE8" s="82"/>
      <c r="AF8" s="83">
        <f t="shared" ca="1" si="11"/>
        <v>1</v>
      </c>
      <c r="AG8" s="83">
        <f t="shared" ca="1" si="5"/>
        <v>1</v>
      </c>
      <c r="AH8" s="83">
        <f t="shared" ca="1" si="5"/>
        <v>1</v>
      </c>
      <c r="AI8" s="83">
        <f t="shared" ca="1" si="5"/>
        <v>0</v>
      </c>
      <c r="AJ8" s="83">
        <f t="shared" ca="1" si="5"/>
        <v>1</v>
      </c>
      <c r="AK8" s="83">
        <f t="shared" ca="1" si="5"/>
        <v>1</v>
      </c>
      <c r="AL8" s="82"/>
      <c r="AM8" s="83">
        <f t="shared" ca="1" si="12"/>
        <v>2</v>
      </c>
      <c r="AN8" s="83">
        <f t="shared" ca="1" si="6"/>
        <v>4</v>
      </c>
      <c r="AO8" s="83">
        <f t="shared" ca="1" si="6"/>
        <v>1</v>
      </c>
      <c r="AP8" s="83">
        <f t="shared" ca="1" si="6"/>
        <v>0</v>
      </c>
      <c r="AQ8" s="83">
        <f t="shared" ca="1" si="6"/>
        <v>1</v>
      </c>
      <c r="AR8" s="83">
        <f t="shared" ca="1" si="6"/>
        <v>4</v>
      </c>
      <c r="AS8" s="56"/>
      <c r="AT8" s="56"/>
    </row>
    <row r="9" spans="1:46" ht="18" customHeight="1" x14ac:dyDescent="0.3">
      <c r="A9" s="85" t="s">
        <v>46</v>
      </c>
      <c r="B9" s="86"/>
      <c r="C9" s="87"/>
      <c r="D9" s="84">
        <f t="shared" ca="1" si="7"/>
        <v>0.28414975285371397</v>
      </c>
      <c r="E9" s="84">
        <f t="shared" ca="1" si="0"/>
        <v>0.13419620467173851</v>
      </c>
      <c r="F9" s="84">
        <f t="shared" ca="1" si="0"/>
        <v>0.30010360040109862</v>
      </c>
      <c r="G9" s="84">
        <f t="shared" ca="1" si="1"/>
        <v>0.13651099576701758</v>
      </c>
      <c r="H9" s="84">
        <f t="shared" ca="1" si="1"/>
        <v>0</v>
      </c>
      <c r="I9" s="84">
        <f t="shared" ca="1" si="1"/>
        <v>0.20368816148229468</v>
      </c>
      <c r="J9" s="82"/>
      <c r="K9" s="83">
        <f t="shared" ca="1" si="8"/>
        <v>8</v>
      </c>
      <c r="L9" s="83">
        <f t="shared" ca="1" si="2"/>
        <v>8</v>
      </c>
      <c r="M9" s="83">
        <f t="shared" ca="1" si="2"/>
        <v>9</v>
      </c>
      <c r="N9" s="83">
        <f t="shared" ca="1" si="2"/>
        <v>4</v>
      </c>
      <c r="O9" s="83">
        <f t="shared" ca="1" si="2"/>
        <v>0</v>
      </c>
      <c r="P9" s="83">
        <f t="shared" ca="1" si="2"/>
        <v>1</v>
      </c>
      <c r="Q9" s="82"/>
      <c r="R9" s="83">
        <f t="shared" ca="1" si="9"/>
        <v>3</v>
      </c>
      <c r="S9" s="83">
        <f t="shared" ca="1" si="3"/>
        <v>20</v>
      </c>
      <c r="T9" s="83">
        <f t="shared" ca="1" si="3"/>
        <v>6</v>
      </c>
      <c r="U9" s="83">
        <f t="shared" ca="1" si="3"/>
        <v>55</v>
      </c>
      <c r="V9" s="83">
        <f t="shared" ca="1" si="3"/>
        <v>0</v>
      </c>
      <c r="W9" s="83">
        <f t="shared" ca="1" si="3"/>
        <v>2</v>
      </c>
      <c r="X9" s="82"/>
      <c r="Y9" s="84">
        <f t="shared" ca="1" si="10"/>
        <v>0.2178925680313975</v>
      </c>
      <c r="Z9" s="84">
        <f t="shared" ca="1" si="4"/>
        <v>0.25293032441571689</v>
      </c>
      <c r="AA9" s="84">
        <f t="shared" ca="1" si="4"/>
        <v>0.19105408620301056</v>
      </c>
      <c r="AB9" s="84">
        <f t="shared" ca="1" si="4"/>
        <v>0.13860048036958286</v>
      </c>
      <c r="AC9" s="84">
        <f t="shared" ca="1" si="4"/>
        <v>0</v>
      </c>
      <c r="AD9" s="84">
        <f t="shared" ca="1" si="4"/>
        <v>4.7132814341591348E-2</v>
      </c>
      <c r="AE9" s="82"/>
      <c r="AF9" s="83">
        <f t="shared" ca="1" si="11"/>
        <v>1</v>
      </c>
      <c r="AG9" s="83">
        <f t="shared" ca="1" si="5"/>
        <v>1</v>
      </c>
      <c r="AH9" s="83">
        <f t="shared" ca="1" si="5"/>
        <v>1</v>
      </c>
      <c r="AI9" s="83">
        <f t="shared" ca="1" si="5"/>
        <v>1</v>
      </c>
      <c r="AJ9" s="83">
        <f t="shared" ca="1" si="5"/>
        <v>0</v>
      </c>
      <c r="AK9" s="83">
        <f t="shared" ca="1" si="5"/>
        <v>1</v>
      </c>
      <c r="AL9" s="82"/>
      <c r="AM9" s="83">
        <f t="shared" ca="1" si="12"/>
        <v>3</v>
      </c>
      <c r="AN9" s="83">
        <f t="shared" ca="1" si="6"/>
        <v>4</v>
      </c>
      <c r="AO9" s="83">
        <f t="shared" ca="1" si="6"/>
        <v>4</v>
      </c>
      <c r="AP9" s="83">
        <f t="shared" ca="1" si="6"/>
        <v>1</v>
      </c>
      <c r="AQ9" s="83">
        <f t="shared" ca="1" si="6"/>
        <v>0</v>
      </c>
      <c r="AR9" s="83">
        <f t="shared" ca="1" si="6"/>
        <v>4</v>
      </c>
      <c r="AS9" s="56"/>
      <c r="AT9" s="56"/>
    </row>
    <row r="10" spans="1:46" ht="18" customHeight="1" x14ac:dyDescent="0.3">
      <c r="A10" s="85" t="s">
        <v>47</v>
      </c>
      <c r="B10" s="86"/>
      <c r="C10" s="87"/>
      <c r="D10" s="84">
        <f t="shared" ca="1" si="7"/>
        <v>0.2855250480160002</v>
      </c>
      <c r="E10" s="84">
        <f t="shared" ca="1" si="0"/>
        <v>9.7352741495111222E-2</v>
      </c>
      <c r="F10" s="84">
        <f t="shared" ca="1" si="0"/>
        <v>0.21623073330552567</v>
      </c>
      <c r="G10" s="84">
        <f t="shared" ca="1" si="1"/>
        <v>0.24688339667466794</v>
      </c>
      <c r="H10" s="84">
        <f t="shared" ca="1" si="1"/>
        <v>0.2159732131025883</v>
      </c>
      <c r="I10" s="84">
        <f t="shared" ca="1" si="1"/>
        <v>0.24135421084908873</v>
      </c>
      <c r="J10" s="82"/>
      <c r="K10" s="83">
        <f t="shared" ca="1" si="8"/>
        <v>5</v>
      </c>
      <c r="L10" s="83">
        <f t="shared" ca="1" si="2"/>
        <v>9</v>
      </c>
      <c r="M10" s="83">
        <f t="shared" ca="1" si="2"/>
        <v>3</v>
      </c>
      <c r="N10" s="83">
        <f t="shared" ca="1" si="2"/>
        <v>4</v>
      </c>
      <c r="O10" s="83">
        <f t="shared" ca="1" si="2"/>
        <v>6</v>
      </c>
      <c r="P10" s="83">
        <f t="shared" ca="1" si="2"/>
        <v>3</v>
      </c>
      <c r="Q10" s="82"/>
      <c r="R10" s="83">
        <f t="shared" ca="1" si="9"/>
        <v>2</v>
      </c>
      <c r="S10" s="83">
        <f t="shared" ca="1" si="3"/>
        <v>49</v>
      </c>
      <c r="T10" s="83">
        <f t="shared" ca="1" si="3"/>
        <v>6</v>
      </c>
      <c r="U10" s="83">
        <f t="shared" ca="1" si="3"/>
        <v>44</v>
      </c>
      <c r="V10" s="83">
        <f t="shared" ca="1" si="3"/>
        <v>46</v>
      </c>
      <c r="W10" s="83">
        <f t="shared" ca="1" si="3"/>
        <v>15</v>
      </c>
      <c r="X10" s="82"/>
      <c r="Y10" s="84">
        <f t="shared" ca="1" si="10"/>
        <v>0.21621661304256184</v>
      </c>
      <c r="Z10" s="84">
        <f t="shared" ca="1" si="4"/>
        <v>4.7064166104846435E-2</v>
      </c>
      <c r="AA10" s="84">
        <f t="shared" ca="1" si="4"/>
        <v>9.2322973867428132E-2</v>
      </c>
      <c r="AB10" s="84">
        <f t="shared" ca="1" si="4"/>
        <v>8.2984099297490344E-2</v>
      </c>
      <c r="AC10" s="84">
        <f t="shared" ca="1" si="4"/>
        <v>0.21645250113702141</v>
      </c>
      <c r="AD10" s="84">
        <f t="shared" ca="1" si="4"/>
        <v>8.5852235996158224E-2</v>
      </c>
      <c r="AE10" s="82"/>
      <c r="AF10" s="83">
        <f t="shared" ca="1" si="11"/>
        <v>1</v>
      </c>
      <c r="AG10" s="83">
        <f t="shared" ca="1" si="5"/>
        <v>1</v>
      </c>
      <c r="AH10" s="83">
        <f t="shared" ca="1" si="5"/>
        <v>1</v>
      </c>
      <c r="AI10" s="83">
        <f t="shared" ca="1" si="5"/>
        <v>1</v>
      </c>
      <c r="AJ10" s="83">
        <f t="shared" ca="1" si="5"/>
        <v>1</v>
      </c>
      <c r="AK10" s="83">
        <f t="shared" ca="1" si="5"/>
        <v>1</v>
      </c>
      <c r="AL10" s="82"/>
      <c r="AM10" s="83">
        <f t="shared" ca="1" si="12"/>
        <v>2</v>
      </c>
      <c r="AN10" s="83">
        <f t="shared" ca="1" si="6"/>
        <v>2</v>
      </c>
      <c r="AO10" s="83">
        <f t="shared" ca="1" si="6"/>
        <v>4</v>
      </c>
      <c r="AP10" s="83">
        <f t="shared" ca="1" si="6"/>
        <v>1</v>
      </c>
      <c r="AQ10" s="83">
        <f t="shared" ca="1" si="6"/>
        <v>1</v>
      </c>
      <c r="AR10" s="83">
        <f t="shared" ca="1" si="6"/>
        <v>4</v>
      </c>
      <c r="AS10" s="56"/>
      <c r="AT10" s="56"/>
    </row>
    <row r="11" spans="1:46" ht="18" customHeight="1" x14ac:dyDescent="0.3">
      <c r="A11" s="85" t="s">
        <v>48</v>
      </c>
      <c r="B11" s="86"/>
      <c r="C11" s="87"/>
      <c r="D11" s="84">
        <f t="shared" ca="1" si="7"/>
        <v>0.12061000783801909</v>
      </c>
      <c r="E11" s="84">
        <f t="shared" ca="1" si="0"/>
        <v>0.11866931962807195</v>
      </c>
      <c r="F11" s="84">
        <f t="shared" ca="1" si="0"/>
        <v>0</v>
      </c>
      <c r="G11" s="84">
        <f t="shared" ca="1" si="1"/>
        <v>0.13272013121770315</v>
      </c>
      <c r="H11" s="84">
        <f t="shared" ca="1" si="1"/>
        <v>8.6419415771288172E-2</v>
      </c>
      <c r="I11" s="84">
        <f t="shared" ca="1" si="1"/>
        <v>0</v>
      </c>
      <c r="J11" s="82"/>
      <c r="K11" s="83">
        <f t="shared" ca="1" si="8"/>
        <v>2.25</v>
      </c>
      <c r="L11" s="83">
        <f t="shared" ca="1" si="2"/>
        <v>6</v>
      </c>
      <c r="M11" s="83">
        <f t="shared" ca="1" si="2"/>
        <v>0</v>
      </c>
      <c r="N11" s="83">
        <f t="shared" ca="1" si="2"/>
        <v>6</v>
      </c>
      <c r="O11" s="83">
        <f t="shared" ca="1" si="2"/>
        <v>10</v>
      </c>
      <c r="P11" s="83">
        <f t="shared" ca="1" si="2"/>
        <v>0</v>
      </c>
      <c r="Q11" s="82"/>
      <c r="R11" s="83">
        <f t="shared" ca="1" si="9"/>
        <v>16.5</v>
      </c>
      <c r="S11" s="83">
        <f t="shared" ca="1" si="3"/>
        <v>44</v>
      </c>
      <c r="T11" s="83">
        <f t="shared" ca="1" si="3"/>
        <v>0</v>
      </c>
      <c r="U11" s="83">
        <f t="shared" ca="1" si="3"/>
        <v>65</v>
      </c>
      <c r="V11" s="83">
        <f t="shared" ca="1" si="3"/>
        <v>51</v>
      </c>
      <c r="W11" s="83">
        <f t="shared" ca="1" si="3"/>
        <v>0</v>
      </c>
      <c r="X11" s="82"/>
      <c r="Y11" s="84">
        <f t="shared" ca="1" si="10"/>
        <v>9.4647642905364732E-2</v>
      </c>
      <c r="Z11" s="84">
        <f t="shared" ca="1" si="4"/>
        <v>0.23694641999666061</v>
      </c>
      <c r="AA11" s="84">
        <f t="shared" ca="1" si="4"/>
        <v>0</v>
      </c>
      <c r="AB11" s="84">
        <f t="shared" ca="1" si="4"/>
        <v>9.3396357540462355E-2</v>
      </c>
      <c r="AC11" s="84">
        <f t="shared" ca="1" si="4"/>
        <v>7.9716757491069823E-2</v>
      </c>
      <c r="AD11" s="84">
        <f t="shared" ca="1" si="4"/>
        <v>0</v>
      </c>
      <c r="AE11" s="82"/>
      <c r="AF11" s="83">
        <f t="shared" ca="1" si="11"/>
        <v>0.75</v>
      </c>
      <c r="AG11" s="83">
        <f t="shared" ca="1" si="5"/>
        <v>1</v>
      </c>
      <c r="AH11" s="83">
        <f t="shared" ca="1" si="5"/>
        <v>0</v>
      </c>
      <c r="AI11" s="83">
        <f t="shared" ca="1" si="5"/>
        <v>1</v>
      </c>
      <c r="AJ11" s="83">
        <f t="shared" ca="1" si="5"/>
        <v>1</v>
      </c>
      <c r="AK11" s="83">
        <f t="shared" ca="1" si="5"/>
        <v>0</v>
      </c>
      <c r="AL11" s="82"/>
      <c r="AM11" s="83">
        <f t="shared" ca="1" si="12"/>
        <v>1</v>
      </c>
      <c r="AN11" s="83">
        <f t="shared" ca="1" si="6"/>
        <v>3</v>
      </c>
      <c r="AO11" s="83">
        <f t="shared" ca="1" si="6"/>
        <v>0</v>
      </c>
      <c r="AP11" s="83">
        <f t="shared" ca="1" si="6"/>
        <v>2</v>
      </c>
      <c r="AQ11" s="83">
        <f t="shared" ca="1" si="6"/>
        <v>0</v>
      </c>
      <c r="AR11" s="83">
        <f t="shared" ca="1" si="6"/>
        <v>0</v>
      </c>
      <c r="AS11" s="56"/>
      <c r="AT11" s="56"/>
    </row>
    <row r="12" spans="1:46" ht="18" customHeight="1" x14ac:dyDescent="0.3">
      <c r="A12" s="85" t="s">
        <v>49</v>
      </c>
      <c r="B12" s="86"/>
      <c r="C12" s="87"/>
      <c r="D12" s="84">
        <f t="shared" ca="1" si="7"/>
        <v>0.19708669559437642</v>
      </c>
      <c r="E12" s="84">
        <f t="shared" ca="1" si="0"/>
        <v>0.1825525560289365</v>
      </c>
      <c r="F12" s="84">
        <f t="shared" ca="1" si="0"/>
        <v>0.15813423680232783</v>
      </c>
      <c r="G12" s="84">
        <f t="shared" ca="1" si="1"/>
        <v>0.17727906545165006</v>
      </c>
      <c r="H12" s="84">
        <f t="shared" ca="1" si="1"/>
        <v>0.207694573932449</v>
      </c>
      <c r="I12" s="84">
        <f t="shared" ca="1" si="1"/>
        <v>8.4843593138515319E-2</v>
      </c>
      <c r="J12" s="82"/>
      <c r="K12" s="83">
        <f t="shared" ca="1" si="8"/>
        <v>1</v>
      </c>
      <c r="L12" s="83">
        <f t="shared" ca="1" si="2"/>
        <v>5</v>
      </c>
      <c r="M12" s="83">
        <f t="shared" ca="1" si="2"/>
        <v>7</v>
      </c>
      <c r="N12" s="83">
        <f t="shared" ca="1" si="2"/>
        <v>8</v>
      </c>
      <c r="O12" s="83">
        <f t="shared" ca="1" si="2"/>
        <v>7.5</v>
      </c>
      <c r="P12" s="83">
        <f t="shared" ca="1" si="2"/>
        <v>6</v>
      </c>
      <c r="Q12" s="82"/>
      <c r="R12" s="83">
        <f t="shared" ca="1" si="9"/>
        <v>16</v>
      </c>
      <c r="S12" s="83">
        <f t="shared" ca="1" si="3"/>
        <v>3</v>
      </c>
      <c r="T12" s="83">
        <f t="shared" ca="1" si="3"/>
        <v>52</v>
      </c>
      <c r="U12" s="83">
        <f t="shared" ca="1" si="3"/>
        <v>42</v>
      </c>
      <c r="V12" s="83">
        <f t="shared" ca="1" si="3"/>
        <v>50.25</v>
      </c>
      <c r="W12" s="83">
        <f t="shared" ca="1" si="3"/>
        <v>55</v>
      </c>
      <c r="X12" s="82"/>
      <c r="Y12" s="84">
        <f t="shared" ca="1" si="10"/>
        <v>8.5246480607384156E-2</v>
      </c>
      <c r="Z12" s="84">
        <f t="shared" ca="1" si="4"/>
        <v>7.5356447909401256E-2</v>
      </c>
      <c r="AA12" s="84">
        <f t="shared" ca="1" si="4"/>
        <v>0.15860795397184402</v>
      </c>
      <c r="AB12" s="84">
        <f t="shared" ca="1" si="4"/>
        <v>3.862606529114148E-2</v>
      </c>
      <c r="AC12" s="84">
        <f t="shared" ca="1" si="4"/>
        <v>0.13085299270735518</v>
      </c>
      <c r="AD12" s="84">
        <f t="shared" ca="1" si="4"/>
        <v>6.4696188716374253E-2</v>
      </c>
      <c r="AE12" s="82"/>
      <c r="AF12" s="83">
        <f t="shared" ca="1" si="11"/>
        <v>1</v>
      </c>
      <c r="AG12" s="83">
        <f t="shared" ca="1" si="5"/>
        <v>1</v>
      </c>
      <c r="AH12" s="83">
        <f t="shared" ca="1" si="5"/>
        <v>1</v>
      </c>
      <c r="AI12" s="83">
        <f t="shared" ca="1" si="5"/>
        <v>1</v>
      </c>
      <c r="AJ12" s="83">
        <f t="shared" ca="1" si="5"/>
        <v>0.75</v>
      </c>
      <c r="AK12" s="83">
        <f t="shared" ca="1" si="5"/>
        <v>1</v>
      </c>
      <c r="AL12" s="82"/>
      <c r="AM12" s="83">
        <f t="shared" ca="1" si="12"/>
        <v>2</v>
      </c>
      <c r="AN12" s="83">
        <f t="shared" ca="1" si="6"/>
        <v>0</v>
      </c>
      <c r="AO12" s="83">
        <f t="shared" ca="1" si="6"/>
        <v>3</v>
      </c>
      <c r="AP12" s="83">
        <f t="shared" ca="1" si="6"/>
        <v>0</v>
      </c>
      <c r="AQ12" s="83">
        <f t="shared" ca="1" si="6"/>
        <v>1</v>
      </c>
      <c r="AR12" s="83">
        <f t="shared" ca="1" si="6"/>
        <v>2</v>
      </c>
      <c r="AS12" s="56"/>
      <c r="AT12" s="56"/>
    </row>
    <row r="13" spans="1:46" ht="18" customHeight="1" x14ac:dyDescent="0.3">
      <c r="A13" s="85" t="s">
        <v>50</v>
      </c>
      <c r="B13" s="86"/>
      <c r="C13" s="87"/>
      <c r="D13" s="84">
        <f t="shared" ca="1" si="7"/>
        <v>0.18622030300827641</v>
      </c>
      <c r="E13" s="84">
        <f t="shared" ca="1" si="0"/>
        <v>0</v>
      </c>
      <c r="F13" s="84">
        <f t="shared" ca="1" si="0"/>
        <v>0.1370210805047421</v>
      </c>
      <c r="G13" s="84">
        <f t="shared" ca="1" si="1"/>
        <v>0</v>
      </c>
      <c r="H13" s="84">
        <f t="shared" ca="1" si="1"/>
        <v>0</v>
      </c>
      <c r="I13" s="84">
        <f t="shared" ca="1" si="1"/>
        <v>0.15352556931538131</v>
      </c>
      <c r="J13" s="82"/>
      <c r="K13" s="83">
        <f t="shared" ca="1" si="8"/>
        <v>9</v>
      </c>
      <c r="L13" s="83">
        <f t="shared" ca="1" si="2"/>
        <v>0</v>
      </c>
      <c r="M13" s="83">
        <f t="shared" ca="1" si="2"/>
        <v>4</v>
      </c>
      <c r="N13" s="83">
        <f t="shared" ca="1" si="2"/>
        <v>0</v>
      </c>
      <c r="O13" s="83">
        <f t="shared" ca="1" si="2"/>
        <v>0</v>
      </c>
      <c r="P13" s="83">
        <f t="shared" ca="1" si="2"/>
        <v>4</v>
      </c>
      <c r="Q13" s="82"/>
      <c r="R13" s="83">
        <f t="shared" ca="1" si="9"/>
        <v>34</v>
      </c>
      <c r="S13" s="83">
        <f t="shared" ca="1" si="3"/>
        <v>0</v>
      </c>
      <c r="T13" s="83">
        <f t="shared" ca="1" si="3"/>
        <v>27</v>
      </c>
      <c r="U13" s="83">
        <f t="shared" ca="1" si="3"/>
        <v>0</v>
      </c>
      <c r="V13" s="83">
        <f t="shared" ca="1" si="3"/>
        <v>0</v>
      </c>
      <c r="W13" s="83">
        <f t="shared" ca="1" si="3"/>
        <v>61</v>
      </c>
      <c r="X13" s="82"/>
      <c r="Y13" s="84">
        <f t="shared" ca="1" si="10"/>
        <v>0.11986202912979754</v>
      </c>
      <c r="Z13" s="84">
        <f t="shared" ca="1" si="4"/>
        <v>0</v>
      </c>
      <c r="AA13" s="84">
        <f t="shared" ca="1" si="4"/>
        <v>0.11941495125663334</v>
      </c>
      <c r="AB13" s="84">
        <f t="shared" ca="1" si="4"/>
        <v>0</v>
      </c>
      <c r="AC13" s="84">
        <f t="shared" ca="1" si="4"/>
        <v>0</v>
      </c>
      <c r="AD13" s="84">
        <f t="shared" ca="1" si="4"/>
        <v>0.16468411311042591</v>
      </c>
      <c r="AE13" s="82"/>
      <c r="AF13" s="83">
        <f t="shared" ca="1" si="11"/>
        <v>1</v>
      </c>
      <c r="AG13" s="83">
        <f t="shared" ca="1" si="5"/>
        <v>0</v>
      </c>
      <c r="AH13" s="83">
        <f t="shared" ca="1" si="5"/>
        <v>1</v>
      </c>
      <c r="AI13" s="83">
        <f t="shared" ca="1" si="5"/>
        <v>0</v>
      </c>
      <c r="AJ13" s="83">
        <f t="shared" ca="1" si="5"/>
        <v>0</v>
      </c>
      <c r="AK13" s="83">
        <f t="shared" ca="1" si="5"/>
        <v>1</v>
      </c>
      <c r="AL13" s="82"/>
      <c r="AM13" s="83">
        <f t="shared" ca="1" si="12"/>
        <v>1</v>
      </c>
      <c r="AN13" s="83">
        <f t="shared" ca="1" si="6"/>
        <v>0</v>
      </c>
      <c r="AO13" s="83">
        <f t="shared" ca="1" si="6"/>
        <v>3</v>
      </c>
      <c r="AP13" s="83">
        <f t="shared" ca="1" si="6"/>
        <v>0</v>
      </c>
      <c r="AQ13" s="83">
        <f t="shared" ca="1" si="6"/>
        <v>0</v>
      </c>
      <c r="AR13" s="83">
        <f t="shared" ca="1" si="6"/>
        <v>1</v>
      </c>
      <c r="AS13" s="56"/>
      <c r="AT13" s="56"/>
    </row>
    <row r="14" spans="1:46" ht="18" customHeight="1" x14ac:dyDescent="0.3">
      <c r="A14" s="85" t="s">
        <v>51</v>
      </c>
      <c r="B14" s="86"/>
      <c r="C14" s="87"/>
      <c r="D14" s="84">
        <f t="shared" ca="1" si="7"/>
        <v>0.28984493239540976</v>
      </c>
      <c r="E14" s="84">
        <f t="shared" ca="1" si="0"/>
        <v>0</v>
      </c>
      <c r="F14" s="84">
        <f t="shared" ca="1" si="0"/>
        <v>0.1572493077954763</v>
      </c>
      <c r="G14" s="84">
        <f t="shared" ca="1" si="1"/>
        <v>0.12569160851976879</v>
      </c>
      <c r="H14" s="84">
        <f t="shared" ca="1" si="1"/>
        <v>0.25267696930944333</v>
      </c>
      <c r="I14" s="84">
        <f t="shared" ca="1" si="1"/>
        <v>0</v>
      </c>
      <c r="J14" s="82"/>
      <c r="K14" s="83">
        <f t="shared" ca="1" si="8"/>
        <v>9</v>
      </c>
      <c r="L14" s="83">
        <f t="shared" ca="1" si="2"/>
        <v>0</v>
      </c>
      <c r="M14" s="83">
        <f t="shared" ca="1" si="2"/>
        <v>5</v>
      </c>
      <c r="N14" s="83">
        <f t="shared" ca="1" si="2"/>
        <v>6</v>
      </c>
      <c r="O14" s="83">
        <f t="shared" ca="1" si="2"/>
        <v>3</v>
      </c>
      <c r="P14" s="83">
        <f t="shared" ca="1" si="2"/>
        <v>0</v>
      </c>
      <c r="Q14" s="82"/>
      <c r="R14" s="83">
        <f t="shared" ca="1" si="9"/>
        <v>59</v>
      </c>
      <c r="S14" s="83">
        <f t="shared" ca="1" si="3"/>
        <v>0</v>
      </c>
      <c r="T14" s="83">
        <f t="shared" ca="1" si="3"/>
        <v>9</v>
      </c>
      <c r="U14" s="83">
        <f t="shared" ca="1" si="3"/>
        <v>62</v>
      </c>
      <c r="V14" s="83">
        <f t="shared" ca="1" si="3"/>
        <v>47</v>
      </c>
      <c r="W14" s="83">
        <f t="shared" ca="1" si="3"/>
        <v>0</v>
      </c>
      <c r="X14" s="82"/>
      <c r="Y14" s="84">
        <f t="shared" ca="1" si="10"/>
        <v>0.13047780221609037</v>
      </c>
      <c r="Z14" s="84">
        <f t="shared" ca="1" si="4"/>
        <v>0</v>
      </c>
      <c r="AA14" s="84">
        <f t="shared" ca="1" si="4"/>
        <v>0.16106852088454443</v>
      </c>
      <c r="AB14" s="84">
        <f t="shared" ca="1" si="4"/>
        <v>0.10504181793739763</v>
      </c>
      <c r="AC14" s="84">
        <f t="shared" ca="1" si="4"/>
        <v>5.9757576210430458E-2</v>
      </c>
      <c r="AD14" s="84">
        <f t="shared" ca="1" si="4"/>
        <v>0</v>
      </c>
      <c r="AE14" s="82"/>
      <c r="AF14" s="83">
        <f t="shared" ca="1" si="11"/>
        <v>1</v>
      </c>
      <c r="AG14" s="83">
        <f t="shared" ca="1" si="5"/>
        <v>0</v>
      </c>
      <c r="AH14" s="83">
        <f t="shared" ca="1" si="5"/>
        <v>1</v>
      </c>
      <c r="AI14" s="83">
        <f t="shared" ca="1" si="5"/>
        <v>1</v>
      </c>
      <c r="AJ14" s="83">
        <f t="shared" ca="1" si="5"/>
        <v>1</v>
      </c>
      <c r="AK14" s="83">
        <f t="shared" ca="1" si="5"/>
        <v>0</v>
      </c>
      <c r="AL14" s="82"/>
      <c r="AM14" s="83">
        <f t="shared" ca="1" si="12"/>
        <v>4</v>
      </c>
      <c r="AN14" s="83">
        <f t="shared" ca="1" si="6"/>
        <v>0</v>
      </c>
      <c r="AO14" s="83">
        <f t="shared" ca="1" si="6"/>
        <v>1</v>
      </c>
      <c r="AP14" s="83">
        <f t="shared" ca="1" si="6"/>
        <v>2</v>
      </c>
      <c r="AQ14" s="83">
        <f t="shared" ca="1" si="6"/>
        <v>0</v>
      </c>
      <c r="AR14" s="83">
        <f t="shared" ca="1" si="6"/>
        <v>0</v>
      </c>
      <c r="AS14" s="56"/>
      <c r="AT14" s="56"/>
    </row>
    <row r="15" spans="1:46" ht="18" customHeight="1" x14ac:dyDescent="0.3">
      <c r="A15" s="85" t="s">
        <v>52</v>
      </c>
      <c r="B15" s="86"/>
      <c r="C15" s="87"/>
      <c r="D15" s="84">
        <f t="shared" ca="1" si="7"/>
        <v>0</v>
      </c>
      <c r="E15" s="84">
        <f t="shared" ca="1" si="0"/>
        <v>0.2755260588823969</v>
      </c>
      <c r="F15" s="84">
        <f t="shared" ca="1" si="0"/>
        <v>0.26516355422166082</v>
      </c>
      <c r="G15" s="84">
        <f t="shared" ca="1" si="1"/>
        <v>0.25746368544317993</v>
      </c>
      <c r="H15" s="84">
        <f t="shared" ca="1" si="1"/>
        <v>8.3106611883186396E-2</v>
      </c>
      <c r="I15" s="84">
        <f t="shared" ca="1" si="1"/>
        <v>5.6049126120632273E-2</v>
      </c>
      <c r="J15" s="82"/>
      <c r="K15" s="83">
        <f t="shared" ca="1" si="8"/>
        <v>0</v>
      </c>
      <c r="L15" s="83">
        <f t="shared" ca="1" si="2"/>
        <v>2</v>
      </c>
      <c r="M15" s="83">
        <f t="shared" ca="1" si="2"/>
        <v>9</v>
      </c>
      <c r="N15" s="83">
        <f t="shared" ca="1" si="2"/>
        <v>5</v>
      </c>
      <c r="O15" s="83">
        <f t="shared" ca="1" si="2"/>
        <v>7</v>
      </c>
      <c r="P15" s="83">
        <f t="shared" ca="1" si="2"/>
        <v>2</v>
      </c>
      <c r="Q15" s="82"/>
      <c r="R15" s="83">
        <f t="shared" ca="1" si="9"/>
        <v>0</v>
      </c>
      <c r="S15" s="83">
        <f t="shared" ca="1" si="3"/>
        <v>49</v>
      </c>
      <c r="T15" s="83">
        <f t="shared" ca="1" si="3"/>
        <v>5</v>
      </c>
      <c r="U15" s="83">
        <f t="shared" ca="1" si="3"/>
        <v>31</v>
      </c>
      <c r="V15" s="83">
        <f t="shared" ca="1" si="3"/>
        <v>41</v>
      </c>
      <c r="W15" s="83">
        <f t="shared" ca="1" si="3"/>
        <v>12</v>
      </c>
      <c r="X15" s="82"/>
      <c r="Y15" s="84">
        <f t="shared" ca="1" si="10"/>
        <v>0</v>
      </c>
      <c r="Z15" s="84">
        <f t="shared" ca="1" si="4"/>
        <v>4.6807466409679567E-2</v>
      </c>
      <c r="AA15" s="84">
        <f t="shared" ca="1" si="4"/>
        <v>0.17668755894939586</v>
      </c>
      <c r="AB15" s="84">
        <f t="shared" ca="1" si="4"/>
        <v>0.23081773256315424</v>
      </c>
      <c r="AC15" s="84">
        <f t="shared" ca="1" si="4"/>
        <v>0.15637487402128616</v>
      </c>
      <c r="AD15" s="84">
        <f t="shared" ca="1" si="4"/>
        <v>6.1497315866364213E-2</v>
      </c>
      <c r="AE15" s="82"/>
      <c r="AF15" s="83">
        <f t="shared" ca="1" si="11"/>
        <v>0</v>
      </c>
      <c r="AG15" s="83">
        <f t="shared" ca="1" si="5"/>
        <v>1</v>
      </c>
      <c r="AH15" s="83">
        <f t="shared" ca="1" si="5"/>
        <v>1</v>
      </c>
      <c r="AI15" s="83">
        <f t="shared" ca="1" si="5"/>
        <v>1</v>
      </c>
      <c r="AJ15" s="83">
        <f t="shared" ca="1" si="5"/>
        <v>1</v>
      </c>
      <c r="AK15" s="83">
        <f t="shared" ca="1" si="5"/>
        <v>0.25</v>
      </c>
      <c r="AL15" s="82"/>
      <c r="AM15" s="83">
        <f t="shared" ca="1" si="12"/>
        <v>0</v>
      </c>
      <c r="AN15" s="83">
        <f t="shared" ca="1" si="6"/>
        <v>1</v>
      </c>
      <c r="AO15" s="83">
        <f t="shared" ca="1" si="6"/>
        <v>1</v>
      </c>
      <c r="AP15" s="83">
        <f t="shared" ca="1" si="6"/>
        <v>2</v>
      </c>
      <c r="AQ15" s="83">
        <f t="shared" ca="1" si="6"/>
        <v>3</v>
      </c>
      <c r="AR15" s="83">
        <f t="shared" ca="1" si="6"/>
        <v>0</v>
      </c>
      <c r="AS15" s="56"/>
      <c r="AT15" s="56"/>
    </row>
    <row r="16" spans="1:46" ht="18" customHeight="1" x14ac:dyDescent="0.3">
      <c r="A16" s="85" t="s">
        <v>53</v>
      </c>
      <c r="B16" s="86"/>
      <c r="C16" s="87"/>
      <c r="D16" s="84">
        <f t="shared" ca="1" si="7"/>
        <v>0.11298990938508091</v>
      </c>
      <c r="E16" s="84">
        <f t="shared" ca="1" si="0"/>
        <v>0</v>
      </c>
      <c r="F16" s="84">
        <f t="shared" ca="1" si="0"/>
        <v>0.1875039056397344</v>
      </c>
      <c r="G16" s="84">
        <f t="shared" ca="1" si="1"/>
        <v>0.2536003828602269</v>
      </c>
      <c r="H16" s="84">
        <f t="shared" ca="1" si="1"/>
        <v>0.25122408125583434</v>
      </c>
      <c r="I16" s="84">
        <f t="shared" ca="1" si="1"/>
        <v>0.16357883208786772</v>
      </c>
      <c r="J16" s="82"/>
      <c r="K16" s="83">
        <f t="shared" ca="1" si="8"/>
        <v>3</v>
      </c>
      <c r="L16" s="83">
        <f t="shared" ca="1" si="2"/>
        <v>0</v>
      </c>
      <c r="M16" s="83">
        <f t="shared" ca="1" si="2"/>
        <v>5</v>
      </c>
      <c r="N16" s="83">
        <f t="shared" ca="1" si="2"/>
        <v>5</v>
      </c>
      <c r="O16" s="83">
        <f t="shared" ca="1" si="2"/>
        <v>7</v>
      </c>
      <c r="P16" s="83">
        <f t="shared" ca="1" si="2"/>
        <v>1</v>
      </c>
      <c r="Q16" s="82"/>
      <c r="R16" s="83">
        <f t="shared" ca="1" si="9"/>
        <v>23</v>
      </c>
      <c r="S16" s="83">
        <f t="shared" ca="1" si="3"/>
        <v>0</v>
      </c>
      <c r="T16" s="83">
        <f t="shared" ca="1" si="3"/>
        <v>46</v>
      </c>
      <c r="U16" s="83">
        <f t="shared" ca="1" si="3"/>
        <v>64</v>
      </c>
      <c r="V16" s="83">
        <f t="shared" ca="1" si="3"/>
        <v>37</v>
      </c>
      <c r="W16" s="83">
        <f t="shared" ca="1" si="3"/>
        <v>5</v>
      </c>
      <c r="X16" s="82"/>
      <c r="Y16" s="84">
        <f t="shared" ca="1" si="10"/>
        <v>0.14768690942789781</v>
      </c>
      <c r="Z16" s="84">
        <f t="shared" ca="1" si="4"/>
        <v>0</v>
      </c>
      <c r="AA16" s="84">
        <f t="shared" ca="1" si="4"/>
        <v>0.24100142934554108</v>
      </c>
      <c r="AB16" s="84">
        <f t="shared" ca="1" si="4"/>
        <v>4.4153032260221214E-2</v>
      </c>
      <c r="AC16" s="84">
        <f t="shared" ca="1" si="4"/>
        <v>0.11132272877389225</v>
      </c>
      <c r="AD16" s="84">
        <f t="shared" ca="1" si="4"/>
        <v>0.22656956679419454</v>
      </c>
      <c r="AE16" s="82"/>
      <c r="AF16" s="83">
        <f t="shared" ca="1" si="11"/>
        <v>1</v>
      </c>
      <c r="AG16" s="83">
        <f t="shared" ca="1" si="5"/>
        <v>0</v>
      </c>
      <c r="AH16" s="83">
        <f t="shared" ca="1" si="5"/>
        <v>1</v>
      </c>
      <c r="AI16" s="83">
        <f t="shared" ca="1" si="5"/>
        <v>1</v>
      </c>
      <c r="AJ16" s="83">
        <f t="shared" ca="1" si="5"/>
        <v>1</v>
      </c>
      <c r="AK16" s="83">
        <f t="shared" ca="1" si="5"/>
        <v>1</v>
      </c>
      <c r="AL16" s="82"/>
      <c r="AM16" s="83">
        <f t="shared" ca="1" si="12"/>
        <v>2</v>
      </c>
      <c r="AN16" s="83">
        <f t="shared" ca="1" si="6"/>
        <v>0</v>
      </c>
      <c r="AO16" s="83">
        <f t="shared" ca="1" si="6"/>
        <v>0</v>
      </c>
      <c r="AP16" s="83">
        <f t="shared" ca="1" si="6"/>
        <v>4</v>
      </c>
      <c r="AQ16" s="83">
        <f t="shared" ca="1" si="6"/>
        <v>0</v>
      </c>
      <c r="AR16" s="83">
        <f t="shared" ca="1" si="6"/>
        <v>3</v>
      </c>
      <c r="AS16" s="56"/>
      <c r="AT16" s="56"/>
    </row>
    <row r="17" spans="1:46" ht="18" customHeight="1" x14ac:dyDescent="0.3">
      <c r="A17" s="85" t="s">
        <v>54</v>
      </c>
      <c r="B17" s="86"/>
      <c r="C17" s="87"/>
      <c r="D17" s="84">
        <f t="shared" ca="1" si="7"/>
        <v>0.23744570004251764</v>
      </c>
      <c r="E17" s="84">
        <f t="shared" ca="1" si="0"/>
        <v>0</v>
      </c>
      <c r="F17" s="84">
        <f t="shared" ca="1" si="0"/>
        <v>0.30246372657127341</v>
      </c>
      <c r="G17" s="84">
        <f t="shared" ca="1" si="1"/>
        <v>0.27069731880209413</v>
      </c>
      <c r="H17" s="84">
        <f t="shared" ca="1" si="1"/>
        <v>3.0078449032079204E-2</v>
      </c>
      <c r="I17" s="84">
        <f t="shared" ca="1" si="1"/>
        <v>0.29205790191257835</v>
      </c>
      <c r="J17" s="82"/>
      <c r="K17" s="83">
        <f t="shared" ca="1" si="8"/>
        <v>3</v>
      </c>
      <c r="L17" s="83">
        <f t="shared" ca="1" si="2"/>
        <v>0</v>
      </c>
      <c r="M17" s="83">
        <f t="shared" ca="1" si="2"/>
        <v>1</v>
      </c>
      <c r="N17" s="83">
        <f t="shared" ca="1" si="2"/>
        <v>1</v>
      </c>
      <c r="O17" s="83">
        <f t="shared" ca="1" si="2"/>
        <v>1</v>
      </c>
      <c r="P17" s="83">
        <f t="shared" ca="1" si="2"/>
        <v>7</v>
      </c>
      <c r="Q17" s="82"/>
      <c r="R17" s="83">
        <f t="shared" ca="1" si="9"/>
        <v>38</v>
      </c>
      <c r="S17" s="83">
        <f t="shared" ca="1" si="3"/>
        <v>0</v>
      </c>
      <c r="T17" s="83">
        <f t="shared" ca="1" si="3"/>
        <v>60</v>
      </c>
      <c r="U17" s="83">
        <f t="shared" ca="1" si="3"/>
        <v>48</v>
      </c>
      <c r="V17" s="83">
        <f t="shared" ca="1" si="3"/>
        <v>7.5</v>
      </c>
      <c r="W17" s="83">
        <f t="shared" ca="1" si="3"/>
        <v>2</v>
      </c>
      <c r="X17" s="82"/>
      <c r="Y17" s="84">
        <f t="shared" ca="1" si="10"/>
        <v>0.20794131470096683</v>
      </c>
      <c r="Z17" s="84">
        <f t="shared" ca="1" si="4"/>
        <v>0</v>
      </c>
      <c r="AA17" s="84">
        <f t="shared" ca="1" si="4"/>
        <v>8.7043342744520247E-2</v>
      </c>
      <c r="AB17" s="84">
        <f t="shared" ca="1" si="4"/>
        <v>0.22978517529893172</v>
      </c>
      <c r="AC17" s="84">
        <f t="shared" ca="1" si="4"/>
        <v>5.1463210853174166E-2</v>
      </c>
      <c r="AD17" s="84">
        <f t="shared" ca="1" si="4"/>
        <v>0.18719440410603183</v>
      </c>
      <c r="AE17" s="82"/>
      <c r="AF17" s="83">
        <f t="shared" ca="1" si="11"/>
        <v>1</v>
      </c>
      <c r="AG17" s="83">
        <f t="shared" ca="1" si="5"/>
        <v>0</v>
      </c>
      <c r="AH17" s="83">
        <f t="shared" ca="1" si="5"/>
        <v>1</v>
      </c>
      <c r="AI17" s="83">
        <f t="shared" ca="1" si="5"/>
        <v>1</v>
      </c>
      <c r="AJ17" s="83">
        <f t="shared" ca="1" si="5"/>
        <v>0.25</v>
      </c>
      <c r="AK17" s="83">
        <f t="shared" ca="1" si="5"/>
        <v>1</v>
      </c>
      <c r="AL17" s="82"/>
      <c r="AM17" s="83">
        <f t="shared" ca="1" si="12"/>
        <v>0</v>
      </c>
      <c r="AN17" s="83">
        <f t="shared" ca="1" si="6"/>
        <v>0</v>
      </c>
      <c r="AO17" s="83">
        <f t="shared" ca="1" si="6"/>
        <v>2</v>
      </c>
      <c r="AP17" s="83">
        <f t="shared" ca="1" si="6"/>
        <v>3</v>
      </c>
      <c r="AQ17" s="83">
        <f t="shared" ca="1" si="6"/>
        <v>1</v>
      </c>
      <c r="AR17" s="83">
        <f t="shared" ca="1" si="6"/>
        <v>3</v>
      </c>
      <c r="AS17" s="56"/>
      <c r="AT17" s="56"/>
    </row>
    <row r="18" spans="1:46" ht="18" customHeight="1" x14ac:dyDescent="0.3">
      <c r="A18" s="85" t="s">
        <v>55</v>
      </c>
      <c r="B18" s="86"/>
      <c r="C18" s="87"/>
      <c r="D18" s="84">
        <f t="shared" ca="1" si="7"/>
        <v>0.23061457906018179</v>
      </c>
      <c r="E18" s="84">
        <f t="shared" ca="1" si="0"/>
        <v>0.28720612145561975</v>
      </c>
      <c r="F18" s="84">
        <f t="shared" ca="1" si="0"/>
        <v>0.16732255377914873</v>
      </c>
      <c r="G18" s="84">
        <f t="shared" ca="1" si="1"/>
        <v>0.17535010410638399</v>
      </c>
      <c r="H18" s="84">
        <f t="shared" ca="1" si="1"/>
        <v>8.590185969166847E-2</v>
      </c>
      <c r="I18" s="84">
        <f t="shared" ca="1" si="1"/>
        <v>0.27383704559507505</v>
      </c>
      <c r="J18" s="82"/>
      <c r="K18" s="83">
        <f t="shared" ca="1" si="8"/>
        <v>9</v>
      </c>
      <c r="L18" s="83">
        <f t="shared" ca="1" si="2"/>
        <v>2</v>
      </c>
      <c r="M18" s="83">
        <f t="shared" ca="1" si="2"/>
        <v>1</v>
      </c>
      <c r="N18" s="83">
        <f t="shared" ca="1" si="2"/>
        <v>9</v>
      </c>
      <c r="O18" s="83">
        <f t="shared" ca="1" si="2"/>
        <v>4</v>
      </c>
      <c r="P18" s="83">
        <f t="shared" ca="1" si="2"/>
        <v>5</v>
      </c>
      <c r="Q18" s="82"/>
      <c r="R18" s="83">
        <f t="shared" ca="1" si="9"/>
        <v>61</v>
      </c>
      <c r="S18" s="83">
        <f t="shared" ca="1" si="3"/>
        <v>16</v>
      </c>
      <c r="T18" s="83">
        <f t="shared" ca="1" si="3"/>
        <v>29</v>
      </c>
      <c r="U18" s="83">
        <f t="shared" ca="1" si="3"/>
        <v>29</v>
      </c>
      <c r="V18" s="83">
        <f t="shared" ca="1" si="3"/>
        <v>1</v>
      </c>
      <c r="W18" s="83">
        <f t="shared" ca="1" si="3"/>
        <v>64</v>
      </c>
      <c r="X18" s="82"/>
      <c r="Y18" s="84">
        <f t="shared" ca="1" si="10"/>
        <v>0.1548894656811749</v>
      </c>
      <c r="Z18" s="84">
        <f t="shared" ca="1" si="4"/>
        <v>0.11478960096956645</v>
      </c>
      <c r="AA18" s="84">
        <f t="shared" ca="1" si="4"/>
        <v>0.1255644790262932</v>
      </c>
      <c r="AB18" s="84">
        <f t="shared" ca="1" si="4"/>
        <v>0.12225101090761616</v>
      </c>
      <c r="AC18" s="84">
        <f t="shared" ca="1" si="4"/>
        <v>0.12734993524654881</v>
      </c>
      <c r="AD18" s="84">
        <f t="shared" ca="1" si="4"/>
        <v>5.5849578422759324E-2</v>
      </c>
      <c r="AE18" s="82"/>
      <c r="AF18" s="83">
        <f t="shared" ca="1" si="11"/>
        <v>1</v>
      </c>
      <c r="AG18" s="83">
        <f t="shared" ca="1" si="5"/>
        <v>1</v>
      </c>
      <c r="AH18" s="83">
        <f t="shared" ca="1" si="5"/>
        <v>1</v>
      </c>
      <c r="AI18" s="83">
        <f t="shared" ca="1" si="5"/>
        <v>1</v>
      </c>
      <c r="AJ18" s="83">
        <f t="shared" ca="1" si="5"/>
        <v>1</v>
      </c>
      <c r="AK18" s="83">
        <f t="shared" ca="1" si="5"/>
        <v>1</v>
      </c>
      <c r="AL18" s="82"/>
      <c r="AM18" s="83">
        <f t="shared" ca="1" si="12"/>
        <v>0</v>
      </c>
      <c r="AN18" s="83">
        <f t="shared" ca="1" si="6"/>
        <v>1</v>
      </c>
      <c r="AO18" s="83">
        <f t="shared" ca="1" si="6"/>
        <v>0</v>
      </c>
      <c r="AP18" s="83">
        <f t="shared" ca="1" si="6"/>
        <v>2</v>
      </c>
      <c r="AQ18" s="83">
        <f t="shared" ca="1" si="6"/>
        <v>1</v>
      </c>
      <c r="AR18" s="83">
        <f t="shared" ca="1" si="6"/>
        <v>2</v>
      </c>
      <c r="AS18" s="56"/>
      <c r="AT18" s="56"/>
    </row>
    <row r="19" spans="1:46" ht="14.4" customHeight="1" x14ac:dyDescent="0.3">
      <c r="A19" s="65"/>
      <c r="B19" s="65"/>
      <c r="C19" s="65"/>
      <c r="D19" s="67"/>
      <c r="E19" s="1"/>
      <c r="F19" s="1"/>
      <c r="G19" s="6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67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56"/>
      <c r="AT19" s="56"/>
    </row>
    <row r="20" spans="1:46" ht="18.600000000000001" customHeight="1" x14ac:dyDescent="0.3">
      <c r="A20" s="85" t="s">
        <v>21</v>
      </c>
      <c r="B20" s="86"/>
      <c r="C20" s="87"/>
      <c r="D20" s="60">
        <f ca="1">IFERROR((SUM(D4:D18)/$AF$20),"")</f>
        <v>0.22968110542580492</v>
      </c>
      <c r="E20" s="60">
        <f ca="1">IFERROR((SUM(E4:E18)/$AG$20),"")</f>
        <v>0.17502055471612296</v>
      </c>
      <c r="F20" s="60">
        <f ca="1">IFERROR((SUM(F4:F18)/$AH$20),"")</f>
        <v>0.20488420718764619</v>
      </c>
      <c r="G20" s="60">
        <f ca="1">IFERROR((SUM(G4:G18)/$AI$20),"")</f>
        <v>0.1832544536563504</v>
      </c>
      <c r="H20" s="60">
        <f ca="1">IFERROR((SUM(H4:H18)/$AJ$20),"")</f>
        <v>0.1900648976720819</v>
      </c>
      <c r="I20" s="60">
        <f ca="1">IFERROR((SUM(I4:I18)/$AK$20),"")</f>
        <v>0.19151672584817184</v>
      </c>
      <c r="J20" s="1"/>
      <c r="K20" s="61">
        <f ca="1">IFERROR((SUM(K4:K18)/$AF$20),"")</f>
        <v>6.0588235294117645</v>
      </c>
      <c r="L20" s="61">
        <f ca="1">IFERROR((SUM(L4:L18)/$AG$20),"")</f>
        <v>5.8181818181818183</v>
      </c>
      <c r="M20" s="61">
        <f ca="1">IFERROR((SUM(M4:M18)/$AH$20),"")</f>
        <v>4.5714285714285712</v>
      </c>
      <c r="N20" s="61">
        <f ca="1">IFERROR((SUM(N4:N18)/$AI$20),"")</f>
        <v>5.2307692307692308</v>
      </c>
      <c r="O20" s="61">
        <f ca="1">IFERROR((SUM(O4:O18)/$AJ$20),"")</f>
        <v>6.458333333333333</v>
      </c>
      <c r="P20" s="61">
        <f ca="1">IFERROR((SUM(P4:P18)/$AK$20),"")</f>
        <v>4.9347826086956523</v>
      </c>
      <c r="Q20" s="62"/>
      <c r="R20" s="61">
        <f ca="1">IFERROR((SUM(R4:R18)/$AF$20),"")</f>
        <v>33.058823529411768</v>
      </c>
      <c r="S20" s="61">
        <f ca="1">IFERROR((SUM(S4:S18)/$AG$20),"")</f>
        <v>36.18181818181818</v>
      </c>
      <c r="T20" s="61">
        <f ca="1">IFERROR((SUM(T4:T18)/$AH$20),"")</f>
        <v>30.214285714285715</v>
      </c>
      <c r="U20" s="61">
        <f ca="1">IFERROR((SUM(U4:U18)/$AI$20),"")</f>
        <v>51.07692307692308</v>
      </c>
      <c r="V20" s="61">
        <f ca="1">IFERROR((SUM(V4:V18)/$AJ$20),"")</f>
        <v>33.8125</v>
      </c>
      <c r="W20" s="61">
        <f ca="1">IFERROR((SUM(W4:W18)/$AK$20),"")</f>
        <v>28.630434782608695</v>
      </c>
      <c r="X20" s="63"/>
      <c r="Y20" s="60">
        <f ca="1">IFERROR((SUM(Y4:Y18)/$AF$20),"")</f>
        <v>0.14681001013452102</v>
      </c>
      <c r="Z20" s="60">
        <f ca="1">IFERROR((SUM(Z4:Z18)/$AG$20),"")</f>
        <v>0.15103568016366076</v>
      </c>
      <c r="AA20" s="60">
        <f ca="1">IFERROR((SUM(AA4:AA18)/$AH$20),"")</f>
        <v>0.15162969935442414</v>
      </c>
      <c r="AB20" s="60">
        <f ca="1">IFERROR((SUM(AB4:AB18)/$AI$20),"")</f>
        <v>0.12945685562560316</v>
      </c>
      <c r="AC20" s="60">
        <f ca="1">IFERROR((SUM(AC4:AC18)/$AJ$20),"")</f>
        <v>0.14122895261755578</v>
      </c>
      <c r="AD20" s="60">
        <f ca="1">IFERROR((SUM(AD4:AD18)/$AK$20),"")</f>
        <v>0.15083893418835789</v>
      </c>
      <c r="AE20" s="1"/>
      <c r="AF20" s="64">
        <f ca="1">IF(SUM(AF4:AF18)=0,"",SUM(AF4:AF18))</f>
        <v>12.75</v>
      </c>
      <c r="AG20" s="64">
        <f t="shared" ref="AG20:AK20" ca="1" si="13">IF(SUM(AG4:AG18)=0,"",SUM(AG4:AG18))</f>
        <v>11</v>
      </c>
      <c r="AH20" s="64">
        <f t="shared" ca="1" si="13"/>
        <v>14</v>
      </c>
      <c r="AI20" s="64">
        <f t="shared" ca="1" si="13"/>
        <v>13</v>
      </c>
      <c r="AJ20" s="64">
        <f t="shared" ca="1" si="13"/>
        <v>12</v>
      </c>
      <c r="AK20" s="64">
        <f t="shared" ca="1" si="13"/>
        <v>11.5</v>
      </c>
      <c r="AL20" s="1"/>
      <c r="AM20" s="64">
        <f ca="1">IF(SUM(AM4:AM18)=0,"",SUM(AM4:AM18))</f>
        <v>22</v>
      </c>
      <c r="AN20" s="64">
        <f t="shared" ref="AN20:AR20" ca="1" si="14">IF(SUM(AN4:AN18)=0,"",SUM(AN4:AN18))</f>
        <v>21</v>
      </c>
      <c r="AO20" s="64">
        <f t="shared" ca="1" si="14"/>
        <v>24</v>
      </c>
      <c r="AP20" s="64">
        <f t="shared" ca="1" si="14"/>
        <v>27</v>
      </c>
      <c r="AQ20" s="64">
        <f t="shared" ca="1" si="14"/>
        <v>18</v>
      </c>
      <c r="AR20" s="64">
        <f t="shared" ca="1" si="14"/>
        <v>27</v>
      </c>
      <c r="AS20" s="56"/>
      <c r="AT20" s="56"/>
    </row>
    <row r="21" spans="1:46" ht="14.4" customHeight="1" x14ac:dyDescent="0.3">
      <c r="A21" s="1"/>
      <c r="B21" s="1"/>
      <c r="C21" s="1"/>
      <c r="D21" s="88" t="s">
        <v>3</v>
      </c>
      <c r="E21" s="88"/>
      <c r="F21" s="8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6"/>
      <c r="AT21" s="56"/>
    </row>
    <row r="22" spans="1:46" ht="14.4" customHeight="1" x14ac:dyDescent="0.3">
      <c r="A22" s="1"/>
      <c r="B22" s="1"/>
      <c r="C22" s="1"/>
      <c r="D22" s="89"/>
      <c r="E22" s="89"/>
      <c r="F22" s="8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56"/>
      <c r="AT22" s="56"/>
    </row>
    <row r="23" spans="1:46" ht="14.4" customHeight="1" x14ac:dyDescent="0.3">
      <c r="D23" s="89"/>
      <c r="E23" s="89"/>
      <c r="F23" s="89"/>
      <c r="Y23" s="55"/>
      <c r="Z23" s="57"/>
      <c r="AA23" s="57"/>
      <c r="AM23" s="56"/>
      <c r="AN23" s="56"/>
      <c r="AO23" s="56"/>
      <c r="AP23" s="56"/>
      <c r="AQ23" s="56"/>
      <c r="AR23" s="56"/>
      <c r="AS23" s="56"/>
      <c r="AT23" s="56"/>
    </row>
    <row r="24" spans="1:46" ht="18" x14ac:dyDescent="0.3">
      <c r="D24" s="22"/>
      <c r="E24" s="18" t="s">
        <v>4</v>
      </c>
      <c r="F24" s="21">
        <v>1.3</v>
      </c>
    </row>
    <row r="25" spans="1:46" ht="18" x14ac:dyDescent="0.3">
      <c r="D25" s="24"/>
      <c r="E25" s="18" t="s">
        <v>5</v>
      </c>
      <c r="F25" s="50">
        <v>1</v>
      </c>
    </row>
    <row r="26" spans="1:46" ht="18" x14ac:dyDescent="0.3">
      <c r="D26" s="26"/>
      <c r="E26" s="18" t="s">
        <v>6</v>
      </c>
      <c r="F26" s="50">
        <v>1</v>
      </c>
    </row>
    <row r="27" spans="1:46" ht="18" x14ac:dyDescent="0.3">
      <c r="D27" s="27"/>
      <c r="E27" s="18" t="s">
        <v>6</v>
      </c>
      <c r="F27" s="21">
        <v>0.7</v>
      </c>
      <c r="R27" s="54" t="s">
        <v>39</v>
      </c>
    </row>
    <row r="28" spans="1:46" ht="18" x14ac:dyDescent="0.3">
      <c r="D28" s="28"/>
      <c r="E28" s="18" t="s">
        <v>6</v>
      </c>
      <c r="F28" s="21">
        <v>0.5</v>
      </c>
    </row>
    <row r="29" spans="1:46" ht="18" x14ac:dyDescent="0.3">
      <c r="D29" s="29"/>
      <c r="E29" s="18" t="s">
        <v>6</v>
      </c>
      <c r="F29" s="21">
        <v>0.3</v>
      </c>
    </row>
  </sheetData>
  <mergeCells count="24">
    <mergeCell ref="D21:F23"/>
    <mergeCell ref="AM2:AR2"/>
    <mergeCell ref="AF2:AK2"/>
    <mergeCell ref="A4:C4"/>
    <mergeCell ref="A10:C10"/>
    <mergeCell ref="D2:I2"/>
    <mergeCell ref="K2:P2"/>
    <mergeCell ref="A8:C8"/>
    <mergeCell ref="A9:C9"/>
    <mergeCell ref="R2:W2"/>
    <mergeCell ref="Y2:AD2"/>
    <mergeCell ref="A5:C5"/>
    <mergeCell ref="A6:C6"/>
    <mergeCell ref="A7:C7"/>
    <mergeCell ref="A1:C3"/>
    <mergeCell ref="A20:C20"/>
    <mergeCell ref="A17:C17"/>
    <mergeCell ref="A18:C18"/>
    <mergeCell ref="A11:C11"/>
    <mergeCell ref="A12:C12"/>
    <mergeCell ref="A13:C13"/>
    <mergeCell ref="A14:C14"/>
    <mergeCell ref="A15:C15"/>
    <mergeCell ref="A16:C16"/>
  </mergeCells>
  <conditionalFormatting sqref="Y19:AD19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9:AK20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:W19"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:AD19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0:W20"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0:AD20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9:W20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19:AD20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:I20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0:AR20">
    <cfRule type="colorScale" priority="58">
      <colorScale>
        <cfvo type="min"/>
        <cfvo type="max"/>
        <color rgb="FFFFEF9C"/>
        <color rgb="FF63BE7B"/>
      </colorScale>
    </cfRule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20">
    <cfRule type="colorScale" priority="57">
      <colorScale>
        <cfvo type="min"/>
        <cfvo type="max"/>
        <color rgb="FF63BE7B"/>
        <color rgb="FFFFEF9C"/>
      </colorScale>
    </cfRule>
  </conditionalFormatting>
  <conditionalFormatting sqref="R4:W1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W1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AD1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:I1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4:AR18">
    <cfRule type="colorScale" priority="2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5:AR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K18">
    <cfRule type="colorScale" priority="3">
      <colorScale>
        <cfvo type="min"/>
        <cfvo type="max"/>
        <color rgb="FFFFEF9C"/>
        <color rgb="FF63BE7B"/>
      </colorScale>
    </cfRule>
  </conditionalFormatting>
  <conditionalFormatting sqref="K4:P18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6"/>
  <sheetViews>
    <sheetView zoomScale="68" zoomScaleNormal="68" workbookViewId="0">
      <selection activeCell="V16" sqref="V16:Y19"/>
    </sheetView>
  </sheetViews>
  <sheetFormatPr defaultColWidth="8.77734375" defaultRowHeight="14.4" x14ac:dyDescent="0.3"/>
  <cols>
    <col min="1" max="1" width="60.77734375" style="2" customWidth="1"/>
    <col min="2" max="2" width="10.44140625" style="2" customWidth="1"/>
    <col min="3" max="3" width="4.88671875" style="2" customWidth="1"/>
    <col min="4" max="4" width="25.5546875" style="2" bestFit="1" customWidth="1"/>
    <col min="5" max="5" width="6.109375" style="2" customWidth="1"/>
    <col min="6" max="6" width="13" style="2" customWidth="1"/>
    <col min="7" max="7" width="4.33203125" style="2" customWidth="1"/>
    <col min="8" max="8" width="10.77734375" style="2" customWidth="1"/>
    <col min="9" max="9" width="4.88671875" style="2" customWidth="1"/>
    <col min="10" max="10" width="10.5546875" style="2" customWidth="1"/>
    <col min="11" max="11" width="10.6640625" style="2" customWidth="1"/>
    <col min="12" max="12" width="7" style="2" customWidth="1"/>
    <col min="13" max="13" width="10" style="2" bestFit="1" customWidth="1"/>
    <col min="14" max="14" width="10.77734375" style="2" customWidth="1"/>
    <col min="15" max="15" width="5.21875" style="2" customWidth="1"/>
    <col min="16" max="16" width="27.109375" style="2" customWidth="1"/>
    <col min="17" max="17" width="4.21875" style="2" customWidth="1"/>
    <col min="18" max="18" width="20" style="59" customWidth="1"/>
    <col min="19" max="19" width="4.21875" style="59" customWidth="1"/>
    <col min="20" max="20" width="19" style="59" customWidth="1"/>
    <col min="21" max="21" width="4.21875" style="59" customWidth="1"/>
    <col min="22" max="22" width="4.6640625" style="2" customWidth="1"/>
    <col min="23" max="23" width="5.88671875" style="2" customWidth="1"/>
    <col min="24" max="24" width="8.77734375" style="2" customWidth="1"/>
    <col min="25" max="16384" width="8.77734375" style="2"/>
  </cols>
  <sheetData>
    <row r="1" spans="1:26" s="1" customFormat="1" ht="52.8" customHeight="1" x14ac:dyDescent="0.3">
      <c r="A1" s="101" t="str">
        <f>'Entered Daily Stats'!A1</f>
        <v>Team Name + Nickname</v>
      </c>
      <c r="B1" s="101"/>
      <c r="C1" s="101"/>
      <c r="D1" s="101"/>
      <c r="F1" s="101" t="s">
        <v>32</v>
      </c>
      <c r="G1" s="101"/>
      <c r="H1" s="101"/>
      <c r="I1" s="101"/>
      <c r="J1" s="105">
        <f ca="1">TODAY()-WEEKDAY(TODAY(),2)+1</f>
        <v>43997</v>
      </c>
      <c r="K1" s="105"/>
      <c r="L1" s="101" t="s">
        <v>30</v>
      </c>
      <c r="M1" s="101"/>
      <c r="N1" s="103">
        <f ca="1">MIN(TODAY(),TODAY()-WEEKDAY(TODAY(),2)+6)</f>
        <v>43998</v>
      </c>
      <c r="O1" s="103"/>
      <c r="P1" s="103"/>
    </row>
    <row r="2" spans="1:26" s="1" customFormat="1" ht="25.2" customHeight="1" x14ac:dyDescent="0.3">
      <c r="A2" s="101"/>
      <c r="B2" s="101"/>
      <c r="C2" s="101"/>
      <c r="D2" s="101"/>
      <c r="F2" s="102"/>
      <c r="G2" s="102"/>
      <c r="H2" s="102"/>
      <c r="I2" s="102"/>
      <c r="J2" s="106"/>
      <c r="K2" s="106"/>
      <c r="L2" s="102"/>
      <c r="M2" s="102"/>
      <c r="N2" s="104"/>
      <c r="O2" s="104"/>
      <c r="P2" s="104"/>
    </row>
    <row r="3" spans="1:26" s="1" customFormat="1" ht="45.6" customHeight="1" x14ac:dyDescent="0.3">
      <c r="A3" s="102"/>
      <c r="B3" s="102"/>
      <c r="C3" s="102"/>
      <c r="D3" s="102"/>
      <c r="F3" s="14" t="s">
        <v>8</v>
      </c>
      <c r="G3" s="13"/>
      <c r="H3" s="14" t="s">
        <v>9</v>
      </c>
      <c r="J3" s="98" t="s">
        <v>0</v>
      </c>
      <c r="K3" s="98"/>
      <c r="M3" s="93" t="s">
        <v>1</v>
      </c>
      <c r="N3" s="93"/>
      <c r="R3" s="98" t="s">
        <v>34</v>
      </c>
      <c r="S3" s="98"/>
      <c r="T3" s="98"/>
      <c r="U3" s="30"/>
    </row>
    <row r="4" spans="1:26" s="1" customFormat="1" ht="59.4" customHeight="1" x14ac:dyDescent="0.3">
      <c r="B4" s="44" t="s">
        <v>20</v>
      </c>
      <c r="C4" s="3"/>
      <c r="D4" s="45" t="s">
        <v>2</v>
      </c>
      <c r="E4" s="5"/>
      <c r="F4" s="3"/>
      <c r="G4" s="3"/>
      <c r="H4" s="3"/>
      <c r="J4" s="3"/>
      <c r="K4" s="7" t="s">
        <v>12</v>
      </c>
      <c r="L4" s="4"/>
      <c r="M4" s="3"/>
      <c r="N4" s="7" t="s">
        <v>13</v>
      </c>
      <c r="P4" s="7" t="s">
        <v>19</v>
      </c>
      <c r="R4" s="44" t="s">
        <v>36</v>
      </c>
      <c r="T4" s="44" t="s">
        <v>35</v>
      </c>
      <c r="V4" s="97" t="s">
        <v>3</v>
      </c>
      <c r="W4" s="97"/>
      <c r="X4" s="97"/>
      <c r="Y4" s="8"/>
      <c r="Z4" s="8"/>
    </row>
    <row r="5" spans="1:26" s="1" customFormat="1" ht="22.8" customHeight="1" x14ac:dyDescent="0.3">
      <c r="B5" s="58">
        <f ca="1">SUM('Entered Daily Stats'!AF4:AK4)</f>
        <v>5.25</v>
      </c>
      <c r="D5" s="15" t="str">
        <f>'Entered Daily Stats'!A4</f>
        <v>EC  1</v>
      </c>
      <c r="E5" s="16"/>
      <c r="F5" s="20">
        <f ca="1">IFERROR(SUM(IFERROR('Entered Daily Stats'!D4/'Entered Daily Stats'!AF4,0),IFERROR('Entered Daily Stats'!E4/'Entered Daily Stats'!AG4,0),IFERROR('Entered Daily Stats'!F4/'Entered Daily Stats'!AH4,0),IFERROR('Entered Daily Stats'!G4/'Entered Daily Stats'!AI4,0),IFERROR('Entered Daily Stats'!H4/'Entered Daily Stats'!AJ4,0),IFERROR('Entered Daily Stats'!I4/'Entered Daily Stats'!AK4,0))/COUNTIF('Entered Daily Stats'!AF4:AK4,"&gt;0"),"")</f>
        <v>0.21160638160534639</v>
      </c>
      <c r="G5" s="16"/>
      <c r="H5" s="43">
        <f ca="1">IFERROR(SUM(IFERROR('Entered Daily Stats'!K4/'Entered Daily Stats'!AF4,0),IFERROR('Entered Daily Stats'!L4/'Entered Daily Stats'!AG4,0),IFERROR('Entered Daily Stats'!M4/'Entered Daily Stats'!AH4,0),IFERROR('Entered Daily Stats'!N4/'Entered Daily Stats'!AI4,0),IFERROR('Entered Daily Stats'!O4/'Entered Daily Stats'!AJ4,0),IFERROR('Entered Daily Stats'!P4/'Entered Daily Stats'!AK4,0))/COUNTIF('Entered Daily Stats'!AF4:AK4,"&gt;0"),"")</f>
        <v>5.166666666666667</v>
      </c>
      <c r="I5" s="18"/>
      <c r="J5" s="19">
        <f ca="1">IFERROR(SUM(IFERROR('Entered Daily Stats'!R4/'Entered Daily Stats'!AF4,0),IFERROR('Entered Daily Stats'!S4/'Entered Daily Stats'!AG4,0),IFERROR('Entered Daily Stats'!T4/'Entered Daily Stats'!AH4,0),IFERROR('Entered Daily Stats'!U4/'Entered Daily Stats'!AI4,0),IFERROR('Entered Daily Stats'!V4/'Entered Daily Stats'!AJ4,0),IFERROR('Entered Daily Stats'!W4/'Entered Daily Stats'!AK4,0))/COUNTIF('Entered Daily Stats'!AF4:AK4,"&gt;0"),0)</f>
        <v>41.666666666666664</v>
      </c>
      <c r="K5" s="19">
        <f ca="1">IFERROR(IF(J5=M5,0,MIN(MAX((-10*M5*24)+80,30),65)),"")</f>
        <v>48.967313351594839</v>
      </c>
      <c r="L5" s="18"/>
      <c r="M5" s="17">
        <f ca="1">IFERROR(SUM(IFERROR('Entered Daily Stats'!Y4/'Entered Daily Stats'!AF4,0),IFERROR('Entered Daily Stats'!Z4/'Entered Daily Stats'!AG4,0),IFERROR('Entered Daily Stats'!AA4/'Entered Daily Stats'!AH4,0),IFERROR('Entered Daily Stats'!AB4/'Entered Daily Stats'!AI4,0),IFERROR('Entered Daily Stats'!AC4/'Entered Daily Stats'!AJ4,0),IFERROR('Entered Daily Stats'!AD4/'Entered Daily Stats'!AK4,0))/COUNTIF('Entered Daily Stats'!AF4:AK4,"&gt;0"),0)</f>
        <v>0.1293028610350215</v>
      </c>
      <c r="N5" s="20">
        <f ca="1">IFERROR(IF(M5=J5,0,MIN(MAX(8-(J5/10),1.5),5)/24),"")</f>
        <v>0.15972222222222224</v>
      </c>
      <c r="O5" s="18"/>
      <c r="P5" s="21">
        <f ca="1">IF(J5=M5,"",((M5*24/(N5*24))+(J5/K5))/2)</f>
        <v>0.83022805111643927</v>
      </c>
      <c r="Q5" s="18"/>
      <c r="R5" s="69">
        <f ca="1">IFERROR(SUM('Entered Daily Stats'!AM4:AR4)/B5,0)</f>
        <v>1.3333333333333333</v>
      </c>
      <c r="S5" s="18"/>
      <c r="T5" s="70">
        <f ca="1">SUM('Entered Daily Stats'!AM4:AR4)</f>
        <v>7</v>
      </c>
      <c r="U5" s="18"/>
      <c r="V5" s="22"/>
      <c r="W5" s="18" t="s">
        <v>4</v>
      </c>
      <c r="X5" s="81">
        <f>'Entered Daily Stats'!F24</f>
        <v>1.3</v>
      </c>
      <c r="Y5" s="8"/>
      <c r="Z5" s="8"/>
    </row>
    <row r="6" spans="1:26" s="1" customFormat="1" ht="21.6" customHeight="1" x14ac:dyDescent="0.3">
      <c r="B6" s="58">
        <f ca="1">SUM('Entered Daily Stats'!AF5:AK5)</f>
        <v>6</v>
      </c>
      <c r="D6" s="15" t="str">
        <f>'Entered Daily Stats'!A5</f>
        <v>EC  2</v>
      </c>
      <c r="E6" s="16"/>
      <c r="F6" s="20">
        <f ca="1">IFERROR(SUM(IFERROR('Entered Daily Stats'!D5/'Entered Daily Stats'!AF5,0),IFERROR('Entered Daily Stats'!E5/'Entered Daily Stats'!AG5,0),IFERROR('Entered Daily Stats'!F5/'Entered Daily Stats'!AH5,0),IFERROR('Entered Daily Stats'!G5/'Entered Daily Stats'!AI5,0),IFERROR('Entered Daily Stats'!H5/'Entered Daily Stats'!AJ5,0),IFERROR('Entered Daily Stats'!I5/'Entered Daily Stats'!AK5,0))/COUNTIF('Entered Daily Stats'!AF5:AK5,"&gt;0"),"")</f>
        <v>0.20914826860211799</v>
      </c>
      <c r="G6" s="23"/>
      <c r="H6" s="43">
        <f ca="1">IFERROR(SUM(IFERROR('Entered Daily Stats'!K5/'Entered Daily Stats'!AF5,0),IFERROR('Entered Daily Stats'!L5/'Entered Daily Stats'!AG5,0),IFERROR('Entered Daily Stats'!M5/'Entered Daily Stats'!AH5,0),IFERROR('Entered Daily Stats'!N5/'Entered Daily Stats'!AI5,0),IFERROR('Entered Daily Stats'!O5/'Entered Daily Stats'!AJ5,0),IFERROR('Entered Daily Stats'!P5/'Entered Daily Stats'!AK5,0))/COUNTIF('Entered Daily Stats'!AF5:AK5,"&gt;0"),"")</f>
        <v>6.5</v>
      </c>
      <c r="I6" s="18"/>
      <c r="J6" s="19">
        <f ca="1">IFERROR(SUM(IFERROR('Entered Daily Stats'!R5/'Entered Daily Stats'!AF5,0),IFERROR('Entered Daily Stats'!S5/'Entered Daily Stats'!AG5,0),IFERROR('Entered Daily Stats'!T5/'Entered Daily Stats'!AH5,0),IFERROR('Entered Daily Stats'!U5/'Entered Daily Stats'!AI5,0),IFERROR('Entered Daily Stats'!V5/'Entered Daily Stats'!AJ5,0),IFERROR('Entered Daily Stats'!W5/'Entered Daily Stats'!AK5,0))/COUNTIF('Entered Daily Stats'!AF5:AK5,"&gt;0"),0)</f>
        <v>47.666666666666664</v>
      </c>
      <c r="K6" s="19">
        <f t="shared" ref="K6:K19" ca="1" si="0">IFERROR(IF(J6=M6,0,MIN(MAX((-10*M6*24)+80,30),65)),"")</f>
        <v>41.184566629109142</v>
      </c>
      <c r="L6" s="18"/>
      <c r="M6" s="17">
        <f ca="1">IFERROR(SUM(IFERROR('Entered Daily Stats'!Y5/'Entered Daily Stats'!AF5,0),IFERROR('Entered Daily Stats'!Z5/'Entered Daily Stats'!AG5,0),IFERROR('Entered Daily Stats'!AA5/'Entered Daily Stats'!AH5,0),IFERROR('Entered Daily Stats'!AB5/'Entered Daily Stats'!AI5,0),IFERROR('Entered Daily Stats'!AC5/'Entered Daily Stats'!AJ5,0),IFERROR('Entered Daily Stats'!AD5/'Entered Daily Stats'!AK5,0))/COUNTIF('Entered Daily Stats'!AF5:AK5,"&gt;0"),0)</f>
        <v>0.1617309723787119</v>
      </c>
      <c r="N6" s="20">
        <f t="shared" ref="N6:N19" ca="1" si="1">IFERROR(IF(M6=J6,0,MIN(MAX(8-(J6/10),1.5),5)/24),"")</f>
        <v>0.13472222222222222</v>
      </c>
      <c r="O6" s="18"/>
      <c r="P6" s="21">
        <f ca="1">IF(J6=M6,"",((M6*24/(N6*24))+(J6/K6))/2)</f>
        <v>1.178934402106359</v>
      </c>
      <c r="Q6" s="18"/>
      <c r="R6" s="69">
        <f ca="1">IFERROR(SUM('Entered Daily Stats'!AM5:AR5)/B6,0)</f>
        <v>1.8333333333333333</v>
      </c>
      <c r="S6" s="18"/>
      <c r="T6" s="70">
        <f ca="1">SUM('Entered Daily Stats'!AM5:AR5)</f>
        <v>11</v>
      </c>
      <c r="U6" s="18"/>
      <c r="V6" s="24"/>
      <c r="W6" s="18" t="s">
        <v>5</v>
      </c>
      <c r="X6" s="25">
        <v>1</v>
      </c>
      <c r="Y6" s="8"/>
      <c r="Z6" s="8"/>
    </row>
    <row r="7" spans="1:26" s="1" customFormat="1" ht="21.6" customHeight="1" x14ac:dyDescent="0.3">
      <c r="B7" s="58">
        <f ca="1">SUM('Entered Daily Stats'!AF6:AK6)</f>
        <v>6</v>
      </c>
      <c r="D7" s="15" t="str">
        <f>'Entered Daily Stats'!A6</f>
        <v>EC  3</v>
      </c>
      <c r="E7" s="16"/>
      <c r="F7" s="20">
        <f ca="1">IFERROR(SUM(IFERROR('Entered Daily Stats'!D6/'Entered Daily Stats'!AF6,0),IFERROR('Entered Daily Stats'!E6/'Entered Daily Stats'!AG6,0),IFERROR('Entered Daily Stats'!F6/'Entered Daily Stats'!AH6,0),IFERROR('Entered Daily Stats'!G6/'Entered Daily Stats'!AI6,0),IFERROR('Entered Daily Stats'!H6/'Entered Daily Stats'!AJ6,0),IFERROR('Entered Daily Stats'!I6/'Entered Daily Stats'!AK6,0))/COUNTIF('Entered Daily Stats'!AF6:AK6,"&gt;0"),"")</f>
        <v>0.20042715389533552</v>
      </c>
      <c r="G7" s="23"/>
      <c r="H7" s="43">
        <f ca="1">IFERROR(SUM(IFERROR('Entered Daily Stats'!K6/'Entered Daily Stats'!AF6,0),IFERROR('Entered Daily Stats'!L6/'Entered Daily Stats'!AG6,0),IFERROR('Entered Daily Stats'!M6/'Entered Daily Stats'!AH6,0),IFERROR('Entered Daily Stats'!N6/'Entered Daily Stats'!AI6,0),IFERROR('Entered Daily Stats'!O6/'Entered Daily Stats'!AJ6,0),IFERROR('Entered Daily Stats'!P6/'Entered Daily Stats'!AK6,0))/COUNTIF('Entered Daily Stats'!AF6:AK6,"&gt;0"),"")</f>
        <v>6.333333333333333</v>
      </c>
      <c r="I7" s="18"/>
      <c r="J7" s="19">
        <f ca="1">IFERROR(SUM(IFERROR('Entered Daily Stats'!R6/'Entered Daily Stats'!AF6,0),IFERROR('Entered Daily Stats'!S6/'Entered Daily Stats'!AG6,0),IFERROR('Entered Daily Stats'!T6/'Entered Daily Stats'!AH6,0),IFERROR('Entered Daily Stats'!U6/'Entered Daily Stats'!AI6,0),IFERROR('Entered Daily Stats'!V6/'Entered Daily Stats'!AJ6,0),IFERROR('Entered Daily Stats'!W6/'Entered Daily Stats'!AK6,0))/COUNTIF('Entered Daily Stats'!AF6:AK6,"&gt;0"),0)</f>
        <v>36.333333333333336</v>
      </c>
      <c r="K7" s="19">
        <f t="shared" ca="1" si="0"/>
        <v>37.713745463384896</v>
      </c>
      <c r="L7" s="18"/>
      <c r="M7" s="17">
        <f ca="1">IFERROR(SUM(IFERROR('Entered Daily Stats'!Y6/'Entered Daily Stats'!AF6,0),IFERROR('Entered Daily Stats'!Z6/'Entered Daily Stats'!AG6,0),IFERROR('Entered Daily Stats'!AA6/'Entered Daily Stats'!AH6,0),IFERROR('Entered Daily Stats'!AB6/'Entered Daily Stats'!AI6,0),IFERROR('Entered Daily Stats'!AC6/'Entered Daily Stats'!AJ6,0),IFERROR('Entered Daily Stats'!AD6/'Entered Daily Stats'!AK6,0))/COUNTIF('Entered Daily Stats'!AF6:AK6,"&gt;0"),0)</f>
        <v>0.17619272723589627</v>
      </c>
      <c r="N7" s="20">
        <f t="shared" ca="1" si="1"/>
        <v>0.18194444444444444</v>
      </c>
      <c r="O7" s="18"/>
      <c r="P7" s="21">
        <f t="shared" ref="P7:P17" ca="1" si="2">IF(J7=M7,"",((M7*24/(N7*24))+(J7/K7))/2)</f>
        <v>0.9658925736838333</v>
      </c>
      <c r="Q7" s="18"/>
      <c r="R7" s="69">
        <f ca="1">IFERROR(SUM('Entered Daily Stats'!AM6:AR6)/B7,0)</f>
        <v>2.1666666666666665</v>
      </c>
      <c r="S7" s="18"/>
      <c r="T7" s="70">
        <f ca="1">SUM('Entered Daily Stats'!AM6:AR6)</f>
        <v>13</v>
      </c>
      <c r="U7" s="18"/>
      <c r="V7" s="26"/>
      <c r="W7" s="18" t="s">
        <v>6</v>
      </c>
      <c r="X7" s="25">
        <v>1</v>
      </c>
      <c r="Y7" s="8"/>
      <c r="Z7" s="8"/>
    </row>
    <row r="8" spans="1:26" s="1" customFormat="1" ht="21.6" customHeight="1" x14ac:dyDescent="0.3">
      <c r="B8" s="58">
        <f ca="1">SUM('Entered Daily Stats'!AF7:AK7)</f>
        <v>5</v>
      </c>
      <c r="D8" s="15" t="str">
        <f>'Entered Daily Stats'!A7</f>
        <v>EC 4</v>
      </c>
      <c r="E8" s="16"/>
      <c r="F8" s="20">
        <f ca="1">IFERROR(SUM(IFERROR('Entered Daily Stats'!D7/'Entered Daily Stats'!AF7,0),IFERROR('Entered Daily Stats'!E7/'Entered Daily Stats'!AG7,0),IFERROR('Entered Daily Stats'!F7/'Entered Daily Stats'!AH7,0),IFERROR('Entered Daily Stats'!G7/'Entered Daily Stats'!AI7,0),IFERROR('Entered Daily Stats'!H7/'Entered Daily Stats'!AJ7,0),IFERROR('Entered Daily Stats'!I7/'Entered Daily Stats'!AK7,0))/COUNTIF('Entered Daily Stats'!AF7:AK7,"&gt;0"),"")</f>
        <v>0.16763963153997391</v>
      </c>
      <c r="G8" s="23"/>
      <c r="H8" s="43">
        <f ca="1">IFERROR(SUM(IFERROR('Entered Daily Stats'!K7/'Entered Daily Stats'!AF7,0),IFERROR('Entered Daily Stats'!L7/'Entered Daily Stats'!AG7,0),IFERROR('Entered Daily Stats'!M7/'Entered Daily Stats'!AH7,0),IFERROR('Entered Daily Stats'!N7/'Entered Daily Stats'!AI7,0),IFERROR('Entered Daily Stats'!O7/'Entered Daily Stats'!AJ7,0),IFERROR('Entered Daily Stats'!P7/'Entered Daily Stats'!AK7,0))/COUNTIF('Entered Daily Stats'!AF7:AK7,"&gt;0"),"")</f>
        <v>5.2</v>
      </c>
      <c r="I8" s="18"/>
      <c r="J8" s="19">
        <f ca="1">IFERROR(SUM(IFERROR('Entered Daily Stats'!R7/'Entered Daily Stats'!AF7,0),IFERROR('Entered Daily Stats'!S7/'Entered Daily Stats'!AG7,0),IFERROR('Entered Daily Stats'!T7/'Entered Daily Stats'!AH7,0),IFERROR('Entered Daily Stats'!U7/'Entered Daily Stats'!AI7,0),IFERROR('Entered Daily Stats'!V7/'Entered Daily Stats'!AJ7,0),IFERROR('Entered Daily Stats'!W7/'Entered Daily Stats'!AK7,0))/COUNTIF('Entered Daily Stats'!AF7:AK7,"&gt;0"),0)</f>
        <v>38.200000000000003</v>
      </c>
      <c r="K8" s="19">
        <f t="shared" ca="1" si="0"/>
        <v>34.870776461028726</v>
      </c>
      <c r="L8" s="18"/>
      <c r="M8" s="17">
        <f ca="1">IFERROR(SUM(IFERROR('Entered Daily Stats'!Y7/'Entered Daily Stats'!AF7,0),IFERROR('Entered Daily Stats'!Z7/'Entered Daily Stats'!AG7,0),IFERROR('Entered Daily Stats'!AA7/'Entered Daily Stats'!AH7,0),IFERROR('Entered Daily Stats'!AB7/'Entered Daily Stats'!AI7,0),IFERROR('Entered Daily Stats'!AC7/'Entered Daily Stats'!AJ7,0),IFERROR('Entered Daily Stats'!AD7/'Entered Daily Stats'!AK7,0))/COUNTIF('Entered Daily Stats'!AF7:AK7,"&gt;0"),0)</f>
        <v>0.18803843141238033</v>
      </c>
      <c r="N8" s="20">
        <f t="shared" ca="1" si="1"/>
        <v>0.17416666666666666</v>
      </c>
      <c r="O8" s="18"/>
      <c r="P8" s="21">
        <f t="shared" ca="1" si="2"/>
        <v>1.0875598326418743</v>
      </c>
      <c r="Q8" s="18"/>
      <c r="R8" s="69">
        <f ca="1">IFERROR(SUM('Entered Daily Stats'!AM7:AR7)/B8,0)</f>
        <v>1.8</v>
      </c>
      <c r="S8" s="18"/>
      <c r="T8" s="70">
        <f ca="1">SUM('Entered Daily Stats'!AM7:AR7)</f>
        <v>9</v>
      </c>
      <c r="U8" s="18"/>
      <c r="V8" s="27"/>
      <c r="W8" s="18" t="s">
        <v>6</v>
      </c>
      <c r="X8" s="81">
        <f>'Entered Daily Stats'!F27</f>
        <v>0.7</v>
      </c>
      <c r="Y8" s="8"/>
      <c r="Z8" s="8"/>
    </row>
    <row r="9" spans="1:26" s="1" customFormat="1" ht="21.6" customHeight="1" x14ac:dyDescent="0.3">
      <c r="B9" s="58">
        <f ca="1">SUM('Entered Daily Stats'!AF8:AK8)</f>
        <v>5</v>
      </c>
      <c r="D9" s="15" t="str">
        <f>'Entered Daily Stats'!A8</f>
        <v>EC  5</v>
      </c>
      <c r="E9" s="16"/>
      <c r="F9" s="20">
        <f ca="1">IFERROR(SUM(IFERROR('Entered Daily Stats'!D8/'Entered Daily Stats'!AF8,0),IFERROR('Entered Daily Stats'!E8/'Entered Daily Stats'!AG8,0),IFERROR('Entered Daily Stats'!F8/'Entered Daily Stats'!AH8,0),IFERROR('Entered Daily Stats'!G8/'Entered Daily Stats'!AI8,0),IFERROR('Entered Daily Stats'!H8/'Entered Daily Stats'!AJ8,0),IFERROR('Entered Daily Stats'!I8/'Entered Daily Stats'!AK8,0))/COUNTIF('Entered Daily Stats'!AF8:AK8,"&gt;0"),"")</f>
        <v>0.16577127937292918</v>
      </c>
      <c r="G9" s="23"/>
      <c r="H9" s="43">
        <f ca="1">IFERROR(SUM(IFERROR('Entered Daily Stats'!K8/'Entered Daily Stats'!AF8,0),IFERROR('Entered Daily Stats'!L8/'Entered Daily Stats'!AG8,0),IFERROR('Entered Daily Stats'!M8/'Entered Daily Stats'!AH8,0),IFERROR('Entered Daily Stats'!N8/'Entered Daily Stats'!AI8,0),IFERROR('Entered Daily Stats'!O8/'Entered Daily Stats'!AJ8,0),IFERROR('Entered Daily Stats'!P8/'Entered Daily Stats'!AK8,0))/COUNTIF('Entered Daily Stats'!AF8:AK8,"&gt;0"),"")</f>
        <v>5.6</v>
      </c>
      <c r="I9" s="18"/>
      <c r="J9" s="19">
        <f ca="1">IFERROR(SUM(IFERROR('Entered Daily Stats'!R8/'Entered Daily Stats'!AF8,0),IFERROR('Entered Daily Stats'!S8/'Entered Daily Stats'!AG8,0),IFERROR('Entered Daily Stats'!T8/'Entered Daily Stats'!AH8,0),IFERROR('Entered Daily Stats'!U8/'Entered Daily Stats'!AI8,0),IFERROR('Entered Daily Stats'!V8/'Entered Daily Stats'!AJ8,0),IFERROR('Entered Daily Stats'!W8/'Entered Daily Stats'!AK8,0))/COUNTIF('Entered Daily Stats'!AF8:AK8,"&gt;0"),0)</f>
        <v>25.8</v>
      </c>
      <c r="K9" s="19">
        <f t="shared" ca="1" si="0"/>
        <v>44.092688704477951</v>
      </c>
      <c r="L9" s="18"/>
      <c r="M9" s="17">
        <f ca="1">IFERROR(SUM(IFERROR('Entered Daily Stats'!Y8/'Entered Daily Stats'!AF8,0),IFERROR('Entered Daily Stats'!Z8/'Entered Daily Stats'!AG8,0),IFERROR('Entered Daily Stats'!AA8/'Entered Daily Stats'!AH8,0),IFERROR('Entered Daily Stats'!AB8/'Entered Daily Stats'!AI8,0),IFERROR('Entered Daily Stats'!AC8/'Entered Daily Stats'!AJ8,0),IFERROR('Entered Daily Stats'!AD8/'Entered Daily Stats'!AK8,0))/COUNTIF('Entered Daily Stats'!AF8:AK8,"&gt;0"),0)</f>
        <v>0.1496137970646752</v>
      </c>
      <c r="N9" s="20">
        <f t="shared" ca="1" si="1"/>
        <v>0.20833333333333334</v>
      </c>
      <c r="O9" s="18"/>
      <c r="P9" s="21">
        <f t="shared" ca="1" si="2"/>
        <v>0.65163862390556337</v>
      </c>
      <c r="Q9" s="18"/>
      <c r="R9" s="69">
        <f ca="1">IFERROR(SUM('Entered Daily Stats'!AM8:AR8)/B9,0)</f>
        <v>2.4</v>
      </c>
      <c r="S9" s="18"/>
      <c r="T9" s="70">
        <f ca="1">SUM('Entered Daily Stats'!AM8:AR8)</f>
        <v>12</v>
      </c>
      <c r="U9" s="18"/>
      <c r="V9" s="28"/>
      <c r="W9" s="18" t="s">
        <v>6</v>
      </c>
      <c r="X9" s="81">
        <f>'Entered Daily Stats'!F28</f>
        <v>0.5</v>
      </c>
      <c r="Y9" s="8"/>
      <c r="Z9" s="8"/>
    </row>
    <row r="10" spans="1:26" s="1" customFormat="1" ht="21.6" customHeight="1" x14ac:dyDescent="0.3">
      <c r="B10" s="58">
        <f ca="1">SUM('Entered Daily Stats'!AF9:AK9)</f>
        <v>5</v>
      </c>
      <c r="D10" s="15" t="str">
        <f>'Entered Daily Stats'!A9</f>
        <v>EC  6</v>
      </c>
      <c r="E10" s="16"/>
      <c r="F10" s="20">
        <f ca="1">IFERROR(SUM(IFERROR('Entered Daily Stats'!D9/'Entered Daily Stats'!AF9,0),IFERROR('Entered Daily Stats'!E9/'Entered Daily Stats'!AG9,0),IFERROR('Entered Daily Stats'!F9/'Entered Daily Stats'!AH9,0),IFERROR('Entered Daily Stats'!G9/'Entered Daily Stats'!AI9,0),IFERROR('Entered Daily Stats'!H9/'Entered Daily Stats'!AJ9,0),IFERROR('Entered Daily Stats'!I9/'Entered Daily Stats'!AK9,0))/COUNTIF('Entered Daily Stats'!AF9:AK9,"&gt;0"),"")</f>
        <v>0.2117297430351727</v>
      </c>
      <c r="G10" s="23"/>
      <c r="H10" s="43">
        <f ca="1">IFERROR(SUM(IFERROR('Entered Daily Stats'!K9/'Entered Daily Stats'!AF9,0),IFERROR('Entered Daily Stats'!L9/'Entered Daily Stats'!AG9,0),IFERROR('Entered Daily Stats'!M9/'Entered Daily Stats'!AH9,0),IFERROR('Entered Daily Stats'!N9/'Entered Daily Stats'!AI9,0),IFERROR('Entered Daily Stats'!O9/'Entered Daily Stats'!AJ9,0),IFERROR('Entered Daily Stats'!P9/'Entered Daily Stats'!AK9,0))/COUNTIF('Entered Daily Stats'!AF9:AK9,"&gt;0"),"")</f>
        <v>6</v>
      </c>
      <c r="I10" s="18"/>
      <c r="J10" s="19">
        <f ca="1">IFERROR(SUM(IFERROR('Entered Daily Stats'!R9/'Entered Daily Stats'!AF9,0),IFERROR('Entered Daily Stats'!S9/'Entered Daily Stats'!AG9,0),IFERROR('Entered Daily Stats'!T9/'Entered Daily Stats'!AH9,0),IFERROR('Entered Daily Stats'!U9/'Entered Daily Stats'!AI9,0),IFERROR('Entered Daily Stats'!V9/'Entered Daily Stats'!AJ9,0),IFERROR('Entered Daily Stats'!W9/'Entered Daily Stats'!AK9,0))/COUNTIF('Entered Daily Stats'!AF9:AK9,"&gt;0"),0)</f>
        <v>17.2</v>
      </c>
      <c r="K10" s="19">
        <f t="shared" ca="1" si="0"/>
        <v>39.314706878657645</v>
      </c>
      <c r="L10" s="18"/>
      <c r="M10" s="17">
        <f ca="1">IFERROR(SUM(IFERROR('Entered Daily Stats'!Y9/'Entered Daily Stats'!AF9,0),IFERROR('Entered Daily Stats'!Z9/'Entered Daily Stats'!AG9,0),IFERROR('Entered Daily Stats'!AA9/'Entered Daily Stats'!AH9,0),IFERROR('Entered Daily Stats'!AB9/'Entered Daily Stats'!AI9,0),IFERROR('Entered Daily Stats'!AC9/'Entered Daily Stats'!AJ9,0),IFERROR('Entered Daily Stats'!AD9/'Entered Daily Stats'!AK9,0))/COUNTIF('Entered Daily Stats'!AF9:AK9,"&gt;0"),0)</f>
        <v>0.16952205467225984</v>
      </c>
      <c r="N10" s="20">
        <f t="shared" ca="1" si="1"/>
        <v>0.20833333333333334</v>
      </c>
      <c r="O10" s="18"/>
      <c r="P10" s="21">
        <f t="shared" ca="1" si="2"/>
        <v>0.62560058782303174</v>
      </c>
      <c r="Q10" s="18"/>
      <c r="R10" s="69">
        <f ca="1">IFERROR(SUM('Entered Daily Stats'!AM9:AR9)/B10,0)</f>
        <v>3.2</v>
      </c>
      <c r="S10" s="18"/>
      <c r="T10" s="70">
        <f ca="1">SUM('Entered Daily Stats'!AM9:AR9)</f>
        <v>16</v>
      </c>
      <c r="U10" s="18"/>
      <c r="V10" s="29"/>
      <c r="W10" s="18" t="s">
        <v>6</v>
      </c>
      <c r="X10" s="81">
        <f>'Entered Daily Stats'!F29</f>
        <v>0.3</v>
      </c>
      <c r="Y10" s="8"/>
      <c r="Z10" s="8"/>
    </row>
    <row r="11" spans="1:26" s="1" customFormat="1" ht="21.6" customHeight="1" x14ac:dyDescent="0.3">
      <c r="B11" s="58">
        <f ca="1">SUM('Entered Daily Stats'!AF10:AK10)</f>
        <v>6</v>
      </c>
      <c r="D11" s="15" t="str">
        <f>'Entered Daily Stats'!A10</f>
        <v>EC  7</v>
      </c>
      <c r="E11" s="16"/>
      <c r="F11" s="20">
        <f ca="1">IFERROR(SUM(IFERROR('Entered Daily Stats'!D10/'Entered Daily Stats'!AF10,0),IFERROR('Entered Daily Stats'!E10/'Entered Daily Stats'!AG10,0),IFERROR('Entered Daily Stats'!F10/'Entered Daily Stats'!AH10,0),IFERROR('Entered Daily Stats'!G10/'Entered Daily Stats'!AI10,0),IFERROR('Entered Daily Stats'!H10/'Entered Daily Stats'!AJ10,0),IFERROR('Entered Daily Stats'!I10/'Entered Daily Stats'!AK10,0))/COUNTIF('Entered Daily Stats'!AF10:AK10,"&gt;0"),"")</f>
        <v>0.21721989057383032</v>
      </c>
      <c r="G11" s="23"/>
      <c r="H11" s="43">
        <f ca="1">IFERROR(SUM(IFERROR('Entered Daily Stats'!K10/'Entered Daily Stats'!AF10,0),IFERROR('Entered Daily Stats'!L10/'Entered Daily Stats'!AG10,0),IFERROR('Entered Daily Stats'!M10/'Entered Daily Stats'!AH10,0),IFERROR('Entered Daily Stats'!N10/'Entered Daily Stats'!AI10,0),IFERROR('Entered Daily Stats'!O10/'Entered Daily Stats'!AJ10,0),IFERROR('Entered Daily Stats'!P10/'Entered Daily Stats'!AK10,0))/COUNTIF('Entered Daily Stats'!AF10:AK10,"&gt;0"),"")</f>
        <v>5</v>
      </c>
      <c r="I11" s="18"/>
      <c r="J11" s="19">
        <f ca="1">IFERROR(SUM(IFERROR('Entered Daily Stats'!R10/'Entered Daily Stats'!AF10,0),IFERROR('Entered Daily Stats'!S10/'Entered Daily Stats'!AG10,0),IFERROR('Entered Daily Stats'!T10/'Entered Daily Stats'!AH10,0),IFERROR('Entered Daily Stats'!U10/'Entered Daily Stats'!AI10,0),IFERROR('Entered Daily Stats'!V10/'Entered Daily Stats'!AJ10,0),IFERROR('Entered Daily Stats'!W10/'Entered Daily Stats'!AK10,0))/COUNTIF('Entered Daily Stats'!AF10:AK10,"&gt;0"),0)</f>
        <v>27</v>
      </c>
      <c r="K11" s="19">
        <f t="shared" ca="1" si="0"/>
        <v>50.364296422179748</v>
      </c>
      <c r="L11" s="18"/>
      <c r="M11" s="17">
        <f ca="1">IFERROR(SUM(IFERROR('Entered Daily Stats'!Y10/'Entered Daily Stats'!AF10,0),IFERROR('Entered Daily Stats'!Z10/'Entered Daily Stats'!AG10,0),IFERROR('Entered Daily Stats'!AA10/'Entered Daily Stats'!AH10,0),IFERROR('Entered Daily Stats'!AB10/'Entered Daily Stats'!AI10,0),IFERROR('Entered Daily Stats'!AC10/'Entered Daily Stats'!AJ10,0),IFERROR('Entered Daily Stats'!AD10/'Entered Daily Stats'!AK10,0))/COUNTIF('Entered Daily Stats'!AF10:AK10,"&gt;0"),0)</f>
        <v>0.12348209824091771</v>
      </c>
      <c r="N11" s="20">
        <f t="shared" ca="1" si="1"/>
        <v>0.20833333333333334</v>
      </c>
      <c r="O11" s="18"/>
      <c r="P11" s="21">
        <f t="shared" ca="1" si="2"/>
        <v>0.56440406430881018</v>
      </c>
      <c r="Q11" s="18"/>
      <c r="R11" s="69">
        <f ca="1">IFERROR(SUM('Entered Daily Stats'!AM10:AR10)/B11,0)</f>
        <v>2.3333333333333335</v>
      </c>
      <c r="S11" s="18"/>
      <c r="T11" s="70">
        <f ca="1">SUM('Entered Daily Stats'!AM10:AR10)</f>
        <v>14</v>
      </c>
      <c r="U11" s="18"/>
      <c r="Y11" s="8"/>
      <c r="Z11" s="8"/>
    </row>
    <row r="12" spans="1:26" s="1" customFormat="1" ht="21.6" customHeight="1" x14ac:dyDescent="0.3">
      <c r="B12" s="58">
        <f ca="1">SUM('Entered Daily Stats'!AF11:AK11)</f>
        <v>3.75</v>
      </c>
      <c r="D12" s="15" t="str">
        <f>'Entered Daily Stats'!A11</f>
        <v>EC  8</v>
      </c>
      <c r="E12" s="16"/>
      <c r="F12" s="20">
        <f ca="1">IFERROR(SUM(IFERROR('Entered Daily Stats'!D11/'Entered Daily Stats'!AF11,0),IFERROR('Entered Daily Stats'!E11/'Entered Daily Stats'!AG11,0),IFERROR('Entered Daily Stats'!F11/'Entered Daily Stats'!AH11,0),IFERROR('Entered Daily Stats'!G11/'Entered Daily Stats'!AI11,0),IFERROR('Entered Daily Stats'!H11/'Entered Daily Stats'!AJ11,0),IFERROR('Entered Daily Stats'!I11/'Entered Daily Stats'!AK11,0))/COUNTIF('Entered Daily Stats'!AF11:AK11,"&gt;0"),"")</f>
        <v>0.12465555260027217</v>
      </c>
      <c r="G12" s="23"/>
      <c r="H12" s="43">
        <f ca="1">IFERROR(SUM(IFERROR('Entered Daily Stats'!K11/'Entered Daily Stats'!AF11,0),IFERROR('Entered Daily Stats'!L11/'Entered Daily Stats'!AG11,0),IFERROR('Entered Daily Stats'!M11/'Entered Daily Stats'!AH11,0),IFERROR('Entered Daily Stats'!N11/'Entered Daily Stats'!AI11,0),IFERROR('Entered Daily Stats'!O11/'Entered Daily Stats'!AJ11,0),IFERROR('Entered Daily Stats'!P11/'Entered Daily Stats'!AK11,0))/COUNTIF('Entered Daily Stats'!AF11:AK11,"&gt;0"),"")</f>
        <v>6.25</v>
      </c>
      <c r="I12" s="18"/>
      <c r="J12" s="19">
        <f ca="1">IFERROR(SUM(IFERROR('Entered Daily Stats'!R11/'Entered Daily Stats'!AF11,0),IFERROR('Entered Daily Stats'!S11/'Entered Daily Stats'!AG11,0),IFERROR('Entered Daily Stats'!T11/'Entered Daily Stats'!AH11,0),IFERROR('Entered Daily Stats'!U11/'Entered Daily Stats'!AI11,0),IFERROR('Entered Daily Stats'!V11/'Entered Daily Stats'!AJ11,0),IFERROR('Entered Daily Stats'!W11/'Entered Daily Stats'!AK11,0))/COUNTIF('Entered Daily Stats'!AF11:AK11,"&gt;0"),0)</f>
        <v>45.5</v>
      </c>
      <c r="K12" s="19">
        <f t="shared" ca="1" si="0"/>
        <v>47.824616465879252</v>
      </c>
      <c r="L12" s="18"/>
      <c r="M12" s="17">
        <f ca="1">IFERROR(SUM(IFERROR('Entered Daily Stats'!Y11/'Entered Daily Stats'!AF11,0),IFERROR('Entered Daily Stats'!Z11/'Entered Daily Stats'!AG11,0),IFERROR('Entered Daily Stats'!AA11/'Entered Daily Stats'!AH11,0),IFERROR('Entered Daily Stats'!AB11/'Entered Daily Stats'!AI11,0),IFERROR('Entered Daily Stats'!AC11/'Entered Daily Stats'!AJ11,0),IFERROR('Entered Daily Stats'!AD11/'Entered Daily Stats'!AK11,0))/COUNTIF('Entered Daily Stats'!AF11:AK11,"&gt;0"),0)</f>
        <v>0.13406409805883646</v>
      </c>
      <c r="N12" s="20">
        <f t="shared" ca="1" si="1"/>
        <v>0.14375000000000002</v>
      </c>
      <c r="O12" s="18"/>
      <c r="P12" s="21">
        <f t="shared" ca="1" si="2"/>
        <v>0.94200635053243065</v>
      </c>
      <c r="Q12" s="18"/>
      <c r="R12" s="69">
        <f ca="1">IFERROR(SUM('Entered Daily Stats'!AM11:AR11)/B12,0)</f>
        <v>1.6</v>
      </c>
      <c r="S12" s="18"/>
      <c r="T12" s="70">
        <f ca="1">SUM('Entered Daily Stats'!AM11:AR11)</f>
        <v>6</v>
      </c>
      <c r="U12" s="18"/>
      <c r="V12" s="97"/>
      <c r="W12" s="97"/>
      <c r="X12" s="97"/>
      <c r="Y12" s="8"/>
      <c r="Z12" s="8"/>
    </row>
    <row r="13" spans="1:26" s="1" customFormat="1" ht="21.6" customHeight="1" x14ac:dyDescent="0.3">
      <c r="B13" s="58">
        <f ca="1">SUM('Entered Daily Stats'!AF12:AK12)</f>
        <v>5.75</v>
      </c>
      <c r="D13" s="15" t="str">
        <f>'Entered Daily Stats'!A12</f>
        <v>EC  9</v>
      </c>
      <c r="E13" s="16"/>
      <c r="F13" s="20">
        <f ca="1">IFERROR(SUM(IFERROR('Entered Daily Stats'!D12/'Entered Daily Stats'!AF12,0),IFERROR('Entered Daily Stats'!E12/'Entered Daily Stats'!AG12,0),IFERROR('Entered Daily Stats'!F12/'Entered Daily Stats'!AH12,0),IFERROR('Entered Daily Stats'!G12/'Entered Daily Stats'!AI12,0),IFERROR('Entered Daily Stats'!H12/'Entered Daily Stats'!AJ12,0),IFERROR('Entered Daily Stats'!I12/'Entered Daily Stats'!AK12,0))/COUNTIF('Entered Daily Stats'!AF12:AK12,"&gt;0"),"")</f>
        <v>0.1794703742654008</v>
      </c>
      <c r="G13" s="23"/>
      <c r="H13" s="43">
        <f ca="1">IFERROR(SUM(IFERROR('Entered Daily Stats'!K12/'Entered Daily Stats'!AF12,0),IFERROR('Entered Daily Stats'!L12/'Entered Daily Stats'!AG12,0),IFERROR('Entered Daily Stats'!M12/'Entered Daily Stats'!AH12,0),IFERROR('Entered Daily Stats'!N12/'Entered Daily Stats'!AI12,0),IFERROR('Entered Daily Stats'!O12/'Entered Daily Stats'!AJ12,0),IFERROR('Entered Daily Stats'!P12/'Entered Daily Stats'!AK12,0))/COUNTIF('Entered Daily Stats'!AF12:AK12,"&gt;0"),"")</f>
        <v>6.166666666666667</v>
      </c>
      <c r="I13" s="18"/>
      <c r="J13" s="19">
        <f ca="1">IFERROR(SUM(IFERROR('Entered Daily Stats'!R12/'Entered Daily Stats'!AF12,0),IFERROR('Entered Daily Stats'!S12/'Entered Daily Stats'!AG12,0),IFERROR('Entered Daily Stats'!T12/'Entered Daily Stats'!AH12,0),IFERROR('Entered Daily Stats'!U12/'Entered Daily Stats'!AI12,0),IFERROR('Entered Daily Stats'!V12/'Entered Daily Stats'!AJ12,0),IFERROR('Entered Daily Stats'!W12/'Entered Daily Stats'!AK12,0))/COUNTIF('Entered Daily Stats'!AF12:AK12,"&gt;0"),0)</f>
        <v>39.166666666666664</v>
      </c>
      <c r="K13" s="19">
        <f t="shared" ca="1" si="0"/>
        <v>56.119848262428576</v>
      </c>
      <c r="L13" s="18"/>
      <c r="M13" s="17">
        <f ca="1">IFERROR(SUM(IFERROR('Entered Daily Stats'!Y12/'Entered Daily Stats'!AF12,0),IFERROR('Entered Daily Stats'!Z12/'Entered Daily Stats'!AG12,0),IFERROR('Entered Daily Stats'!AA12/'Entered Daily Stats'!AH12,0),IFERROR('Entered Daily Stats'!AB12/'Entered Daily Stats'!AI12,0),IFERROR('Entered Daily Stats'!AC12/'Entered Daily Stats'!AJ12,0),IFERROR('Entered Daily Stats'!AD12/'Entered Daily Stats'!AK12,0))/COUNTIF('Entered Daily Stats'!AF12:AK12,"&gt;0"),0)</f>
        <v>9.9500632239880912E-2</v>
      </c>
      <c r="N13" s="20">
        <f t="shared" ca="1" si="1"/>
        <v>0.17013888888888892</v>
      </c>
      <c r="O13" s="18"/>
      <c r="P13" s="21">
        <f t="shared" ca="1" si="2"/>
        <v>0.64136558583453207</v>
      </c>
      <c r="Q13" s="18"/>
      <c r="R13" s="69">
        <f ca="1">IFERROR(SUM('Entered Daily Stats'!AM12:AR12)/B13,0)</f>
        <v>1.3913043478260869</v>
      </c>
      <c r="S13" s="18"/>
      <c r="T13" s="70">
        <f ca="1">SUM('Entered Daily Stats'!AM12:AR12)</f>
        <v>8</v>
      </c>
      <c r="U13" s="18"/>
      <c r="V13" s="99"/>
      <c r="W13" s="99"/>
      <c r="X13" s="99"/>
      <c r="Y13" s="8"/>
      <c r="Z13" s="8"/>
    </row>
    <row r="14" spans="1:26" s="1" customFormat="1" ht="21.6" customHeight="1" x14ac:dyDescent="0.3">
      <c r="B14" s="58">
        <f ca="1">SUM('Entered Daily Stats'!AF13:AK13)</f>
        <v>3</v>
      </c>
      <c r="D14" s="15" t="str">
        <f>'Entered Daily Stats'!A13</f>
        <v>EC  10</v>
      </c>
      <c r="E14" s="16"/>
      <c r="F14" s="20">
        <f ca="1">IFERROR(SUM(IFERROR('Entered Daily Stats'!D13/'Entered Daily Stats'!AF13,0),IFERROR('Entered Daily Stats'!E13/'Entered Daily Stats'!AG13,0),IFERROR('Entered Daily Stats'!F13/'Entered Daily Stats'!AH13,0),IFERROR('Entered Daily Stats'!G13/'Entered Daily Stats'!AI13,0),IFERROR('Entered Daily Stats'!H13/'Entered Daily Stats'!AJ13,0),IFERROR('Entered Daily Stats'!I13/'Entered Daily Stats'!AK13,0))/COUNTIF('Entered Daily Stats'!AF13:AK13,"&gt;0"),"")</f>
        <v>0.1589223176094666</v>
      </c>
      <c r="G14" s="23"/>
      <c r="H14" s="43">
        <f ca="1">IFERROR(SUM(IFERROR('Entered Daily Stats'!K13/'Entered Daily Stats'!AF13,0),IFERROR('Entered Daily Stats'!L13/'Entered Daily Stats'!AG13,0),IFERROR('Entered Daily Stats'!M13/'Entered Daily Stats'!AH13,0),IFERROR('Entered Daily Stats'!N13/'Entered Daily Stats'!AI13,0),IFERROR('Entered Daily Stats'!O13/'Entered Daily Stats'!AJ13,0),IFERROR('Entered Daily Stats'!P13/'Entered Daily Stats'!AK13,0))/COUNTIF('Entered Daily Stats'!AF13:AK13,"&gt;0"),"")</f>
        <v>5.666666666666667</v>
      </c>
      <c r="I14" s="18"/>
      <c r="J14" s="19">
        <f ca="1">IFERROR(SUM(IFERROR('Entered Daily Stats'!R13/'Entered Daily Stats'!AF13,0),IFERROR('Entered Daily Stats'!S13/'Entered Daily Stats'!AG13,0),IFERROR('Entered Daily Stats'!T13/'Entered Daily Stats'!AH13,0),IFERROR('Entered Daily Stats'!U13/'Entered Daily Stats'!AI13,0),IFERROR('Entered Daily Stats'!V13/'Entered Daily Stats'!AJ13,0),IFERROR('Entered Daily Stats'!W13/'Entered Daily Stats'!AK13,0))/COUNTIF('Entered Daily Stats'!AF13:AK13,"&gt;0"),0)</f>
        <v>40.666666666666664</v>
      </c>
      <c r="K14" s="19">
        <f t="shared" ca="1" si="0"/>
        <v>47.683112520251449</v>
      </c>
      <c r="L14" s="18"/>
      <c r="M14" s="17">
        <f ca="1">IFERROR(SUM(IFERROR('Entered Daily Stats'!Y13/'Entered Daily Stats'!AF13,0),IFERROR('Entered Daily Stats'!Z13/'Entered Daily Stats'!AG13,0),IFERROR('Entered Daily Stats'!AA13/'Entered Daily Stats'!AH13,0),IFERROR('Entered Daily Stats'!AB13/'Entered Daily Stats'!AI13,0),IFERROR('Entered Daily Stats'!AC13/'Entered Daily Stats'!AJ13,0),IFERROR('Entered Daily Stats'!AD13/'Entered Daily Stats'!AK13,0))/COUNTIF('Entered Daily Stats'!AF13:AK13,"&gt;0"),0)</f>
        <v>0.13465369783228562</v>
      </c>
      <c r="N14" s="20">
        <f t="shared" ca="1" si="1"/>
        <v>0.16388888888888889</v>
      </c>
      <c r="O14" s="18"/>
      <c r="P14" s="21">
        <f t="shared" ca="1" si="2"/>
        <v>0.83723419355482775</v>
      </c>
      <c r="Q14" s="18"/>
      <c r="R14" s="69">
        <f ca="1">IFERROR(SUM('Entered Daily Stats'!AM13:AR13)/B14,0)</f>
        <v>1.6666666666666667</v>
      </c>
      <c r="S14" s="18"/>
      <c r="T14" s="70">
        <f ca="1">SUM('Entered Daily Stats'!AM13:AR13)</f>
        <v>5</v>
      </c>
      <c r="U14" s="18"/>
      <c r="V14" s="99"/>
      <c r="W14" s="99"/>
      <c r="X14" s="99"/>
      <c r="Y14" s="8"/>
      <c r="Z14" s="8"/>
    </row>
    <row r="15" spans="1:26" s="1" customFormat="1" ht="21.6" customHeight="1" x14ac:dyDescent="0.3">
      <c r="B15" s="58">
        <f ca="1">SUM('Entered Daily Stats'!AF14:AK14)</f>
        <v>4</v>
      </c>
      <c r="D15" s="15" t="str">
        <f>'Entered Daily Stats'!A14</f>
        <v>EC  11</v>
      </c>
      <c r="E15" s="16"/>
      <c r="F15" s="20">
        <f ca="1">IFERROR(SUM(IFERROR('Entered Daily Stats'!D14/'Entered Daily Stats'!AF14,0),IFERROR('Entered Daily Stats'!E14/'Entered Daily Stats'!AG14,0),IFERROR('Entered Daily Stats'!F14/'Entered Daily Stats'!AH14,0),IFERROR('Entered Daily Stats'!G14/'Entered Daily Stats'!AI14,0),IFERROR('Entered Daily Stats'!H14/'Entered Daily Stats'!AJ14,0),IFERROR('Entered Daily Stats'!I14/'Entered Daily Stats'!AK14,0))/COUNTIF('Entered Daily Stats'!AF14:AK14,"&gt;0"),"")</f>
        <v>0.20636570450502456</v>
      </c>
      <c r="G15" s="23"/>
      <c r="H15" s="43">
        <f ca="1">IFERROR(SUM(IFERROR('Entered Daily Stats'!K14/'Entered Daily Stats'!AF14,0),IFERROR('Entered Daily Stats'!L14/'Entered Daily Stats'!AG14,0),IFERROR('Entered Daily Stats'!M14/'Entered Daily Stats'!AH14,0),IFERROR('Entered Daily Stats'!N14/'Entered Daily Stats'!AI14,0),IFERROR('Entered Daily Stats'!O14/'Entered Daily Stats'!AJ14,0),IFERROR('Entered Daily Stats'!P14/'Entered Daily Stats'!AK14,0))/COUNTIF('Entered Daily Stats'!AF14:AK14,"&gt;0"),"")</f>
        <v>5.75</v>
      </c>
      <c r="I15" s="18"/>
      <c r="J15" s="19">
        <f ca="1">IFERROR(SUM(IFERROR('Entered Daily Stats'!R14/'Entered Daily Stats'!AF14,0),IFERROR('Entered Daily Stats'!S14/'Entered Daily Stats'!AG14,0),IFERROR('Entered Daily Stats'!T14/'Entered Daily Stats'!AH14,0),IFERROR('Entered Daily Stats'!U14/'Entered Daily Stats'!AI14,0),IFERROR('Entered Daily Stats'!V14/'Entered Daily Stats'!AJ14,0),IFERROR('Entered Daily Stats'!W14/'Entered Daily Stats'!AK14,0))/COUNTIF('Entered Daily Stats'!AF14:AK14,"&gt;0"),0)</f>
        <v>44.25</v>
      </c>
      <c r="K15" s="19">
        <f t="shared" ca="1" si="0"/>
        <v>52.619256965092227</v>
      </c>
      <c r="L15" s="18"/>
      <c r="M15" s="17">
        <f ca="1">IFERROR(SUM(IFERROR('Entered Daily Stats'!Y14/'Entered Daily Stats'!AF14,0),IFERROR('Entered Daily Stats'!Z14/'Entered Daily Stats'!AG14,0),IFERROR('Entered Daily Stats'!AA14/'Entered Daily Stats'!AH14,0),IFERROR('Entered Daily Stats'!AB14/'Entered Daily Stats'!AI14,0),IFERROR('Entered Daily Stats'!AC14/'Entered Daily Stats'!AJ14,0),IFERROR('Entered Daily Stats'!AD14/'Entered Daily Stats'!AK14,0))/COUNTIF('Entered Daily Stats'!AF14:AK14,"&gt;0"),0)</f>
        <v>0.11408642931211571</v>
      </c>
      <c r="N15" s="20">
        <f t="shared" ca="1" si="1"/>
        <v>0.14895833333333333</v>
      </c>
      <c r="O15" s="18"/>
      <c r="P15" s="21">
        <f ca="1">IF(J15=M15,"",((M15*24/(N15*24))+(J15/K15))/2)</f>
        <v>0.80342089529296634</v>
      </c>
      <c r="Q15" s="18"/>
      <c r="R15" s="69">
        <f ca="1">IFERROR(SUM('Entered Daily Stats'!AM14:AR14)/B15,0)</f>
        <v>1.75</v>
      </c>
      <c r="S15" s="18"/>
      <c r="T15" s="70">
        <f ca="1">SUM('Entered Daily Stats'!AM14:AR14)</f>
        <v>7</v>
      </c>
      <c r="U15" s="18"/>
      <c r="V15" s="8"/>
      <c r="W15" s="8"/>
      <c r="X15" s="8"/>
      <c r="Y15" s="8"/>
      <c r="Z15" s="8"/>
    </row>
    <row r="16" spans="1:26" s="1" customFormat="1" ht="21.6" customHeight="1" x14ac:dyDescent="0.3">
      <c r="B16" s="58">
        <f ca="1">SUM('Entered Daily Stats'!AF15:AK15)</f>
        <v>4.25</v>
      </c>
      <c r="D16" s="15" t="str">
        <f>'Entered Daily Stats'!A15</f>
        <v>EC  12</v>
      </c>
      <c r="E16" s="16"/>
      <c r="F16" s="20">
        <f ca="1">IFERROR(SUM(IFERROR('Entered Daily Stats'!D15/'Entered Daily Stats'!AF15,0),IFERROR('Entered Daily Stats'!E15/'Entered Daily Stats'!AG15,0),IFERROR('Entered Daily Stats'!F15/'Entered Daily Stats'!AH15,0),IFERROR('Entered Daily Stats'!G15/'Entered Daily Stats'!AI15,0),IFERROR('Entered Daily Stats'!H15/'Entered Daily Stats'!AJ15,0),IFERROR('Entered Daily Stats'!I15/'Entered Daily Stats'!AK15,0))/COUNTIF('Entered Daily Stats'!AF15:AK15,"&gt;0"),"")</f>
        <v>0.22109128298259062</v>
      </c>
      <c r="G16" s="23"/>
      <c r="H16" s="43">
        <f ca="1">IFERROR(SUM(IFERROR('Entered Daily Stats'!K15/'Entered Daily Stats'!AF15,0),IFERROR('Entered Daily Stats'!L15/'Entered Daily Stats'!AG15,0),IFERROR('Entered Daily Stats'!M15/'Entered Daily Stats'!AH15,0),IFERROR('Entered Daily Stats'!N15/'Entered Daily Stats'!AI15,0),IFERROR('Entered Daily Stats'!O15/'Entered Daily Stats'!AJ15,0),IFERROR('Entered Daily Stats'!P15/'Entered Daily Stats'!AK15,0))/COUNTIF('Entered Daily Stats'!AF15:AK15,"&gt;0"),"")</f>
        <v>6.2</v>
      </c>
      <c r="I16" s="18"/>
      <c r="J16" s="19">
        <f ca="1">IFERROR(SUM(IFERROR('Entered Daily Stats'!R15/'Entered Daily Stats'!AF15,0),IFERROR('Entered Daily Stats'!S15/'Entered Daily Stats'!AG15,0),IFERROR('Entered Daily Stats'!T15/'Entered Daily Stats'!AH15,0),IFERROR('Entered Daily Stats'!U15/'Entered Daily Stats'!AI15,0),IFERROR('Entered Daily Stats'!V15/'Entered Daily Stats'!AJ15,0),IFERROR('Entered Daily Stats'!W15/'Entered Daily Stats'!AK15,0))/COUNTIF('Entered Daily Stats'!AF15:AK15,"&gt;0"),0)</f>
        <v>34.799999999999997</v>
      </c>
      <c r="K16" s="19">
        <f t="shared" ca="1" si="0"/>
        <v>38.879509020369312</v>
      </c>
      <c r="L16" s="18"/>
      <c r="M16" s="17">
        <f ca="1">IFERROR(SUM(IFERROR('Entered Daily Stats'!Y15/'Entered Daily Stats'!AF15,0),IFERROR('Entered Daily Stats'!Z15/'Entered Daily Stats'!AG15,0),IFERROR('Entered Daily Stats'!AA15/'Entered Daily Stats'!AH15,0),IFERROR('Entered Daily Stats'!AB15/'Entered Daily Stats'!AI15,0),IFERROR('Entered Daily Stats'!AC15/'Entered Daily Stats'!AJ15,0),IFERROR('Entered Daily Stats'!AD15/'Entered Daily Stats'!AK15,0))/COUNTIF('Entered Daily Stats'!AF15:AK15,"&gt;0"),0)</f>
        <v>0.17133537908179455</v>
      </c>
      <c r="N16" s="20">
        <f t="shared" ca="1" si="1"/>
        <v>0.18833333333333335</v>
      </c>
      <c r="O16" s="18"/>
      <c r="P16" s="21">
        <f t="shared" ca="1" si="2"/>
        <v>0.90240920355084953</v>
      </c>
      <c r="Q16" s="18"/>
      <c r="R16" s="69">
        <f ca="1">IFERROR(SUM('Entered Daily Stats'!AM15:AR15)/B16,0)</f>
        <v>1.6470588235294117</v>
      </c>
      <c r="S16" s="18"/>
      <c r="T16" s="70">
        <f ca="1">SUM('Entered Daily Stats'!AM15:AR15)</f>
        <v>7</v>
      </c>
      <c r="U16" s="18"/>
      <c r="V16" s="97"/>
      <c r="W16" s="97"/>
      <c r="X16" s="97"/>
      <c r="Y16" s="97"/>
    </row>
    <row r="17" spans="1:25" s="1" customFormat="1" ht="21.6" customHeight="1" x14ac:dyDescent="0.3">
      <c r="B17" s="58">
        <f ca="1">SUM('Entered Daily Stats'!AF16:AK16)</f>
        <v>5</v>
      </c>
      <c r="D17" s="15" t="str">
        <f>'Entered Daily Stats'!A16</f>
        <v>EC  13</v>
      </c>
      <c r="E17" s="16"/>
      <c r="F17" s="20">
        <f ca="1">IFERROR(SUM(IFERROR('Entered Daily Stats'!D16/'Entered Daily Stats'!AF16,0),IFERROR('Entered Daily Stats'!E16/'Entered Daily Stats'!AG16,0),IFERROR('Entered Daily Stats'!F16/'Entered Daily Stats'!AH16,0),IFERROR('Entered Daily Stats'!G16/'Entered Daily Stats'!AI16,0),IFERROR('Entered Daily Stats'!H16/'Entered Daily Stats'!AJ16,0),IFERROR('Entered Daily Stats'!I16/'Entered Daily Stats'!AK16,0))/COUNTIF('Entered Daily Stats'!AF16:AK16,"&gt;0"),"")</f>
        <v>0.19377942224574887</v>
      </c>
      <c r="G17" s="23"/>
      <c r="H17" s="43">
        <f ca="1">IFERROR(SUM(IFERROR('Entered Daily Stats'!K16/'Entered Daily Stats'!AF16,0),IFERROR('Entered Daily Stats'!L16/'Entered Daily Stats'!AG16,0),IFERROR('Entered Daily Stats'!M16/'Entered Daily Stats'!AH16,0),IFERROR('Entered Daily Stats'!N16/'Entered Daily Stats'!AI16,0),IFERROR('Entered Daily Stats'!O16/'Entered Daily Stats'!AJ16,0),IFERROR('Entered Daily Stats'!P16/'Entered Daily Stats'!AK16,0))/COUNTIF('Entered Daily Stats'!AF16:AK16,"&gt;0"),"")</f>
        <v>4.2</v>
      </c>
      <c r="I17" s="18"/>
      <c r="J17" s="19">
        <f ca="1">IFERROR(SUM(IFERROR('Entered Daily Stats'!R16/'Entered Daily Stats'!AF16,0),IFERROR('Entered Daily Stats'!S16/'Entered Daily Stats'!AG16,0),IFERROR('Entered Daily Stats'!T16/'Entered Daily Stats'!AH16,0),IFERROR('Entered Daily Stats'!U16/'Entered Daily Stats'!AI16,0),IFERROR('Entered Daily Stats'!V16/'Entered Daily Stats'!AJ16,0),IFERROR('Entered Daily Stats'!W16/'Entered Daily Stats'!AK16,0))/COUNTIF('Entered Daily Stats'!AF16:AK16,"&gt;0"),0)</f>
        <v>35</v>
      </c>
      <c r="K17" s="19">
        <f t="shared" ca="1" si="0"/>
        <v>43.004784003116157</v>
      </c>
      <c r="L17" s="18"/>
      <c r="M17" s="17">
        <f ca="1">IFERROR(SUM(IFERROR('Entered Daily Stats'!Y16/'Entered Daily Stats'!AF16,0),IFERROR('Entered Daily Stats'!Z16/'Entered Daily Stats'!AG16,0),IFERROR('Entered Daily Stats'!AA16/'Entered Daily Stats'!AH16,0),IFERROR('Entered Daily Stats'!AB16/'Entered Daily Stats'!AI16,0),IFERROR('Entered Daily Stats'!AC16/'Entered Daily Stats'!AJ16,0),IFERROR('Entered Daily Stats'!AD16/'Entered Daily Stats'!AK16,0))/COUNTIF('Entered Daily Stats'!AF16:AK16,"&gt;0"),0)</f>
        <v>0.15414673332034937</v>
      </c>
      <c r="N17" s="20">
        <f t="shared" ca="1" si="1"/>
        <v>0.1875</v>
      </c>
      <c r="O17" s="18"/>
      <c r="P17" s="21">
        <f t="shared" ca="1" si="2"/>
        <v>0.8179894261854963</v>
      </c>
      <c r="Q17" s="31"/>
      <c r="R17" s="69">
        <f ca="1">IFERROR(SUM('Entered Daily Stats'!AM16:AR16)/B17,0)</f>
        <v>1.8</v>
      </c>
      <c r="S17" s="31"/>
      <c r="T17" s="70">
        <f ca="1">SUM('Entered Daily Stats'!AM16:AR16)</f>
        <v>9</v>
      </c>
      <c r="U17" s="31"/>
      <c r="V17" s="97"/>
      <c r="W17" s="97"/>
      <c r="X17" s="97"/>
      <c r="Y17" s="97"/>
    </row>
    <row r="18" spans="1:25" s="1" customFormat="1" ht="21.6" customHeight="1" x14ac:dyDescent="0.3">
      <c r="B18" s="58">
        <f ca="1">SUM('Entered Daily Stats'!AF17:AK17)</f>
        <v>4.25</v>
      </c>
      <c r="D18" s="15" t="str">
        <f>'Entered Daily Stats'!A17</f>
        <v>EC  14</v>
      </c>
      <c r="E18" s="32"/>
      <c r="F18" s="20">
        <f ca="1">IFERROR(SUM(IFERROR('Entered Daily Stats'!D17/'Entered Daily Stats'!AF17,0),IFERROR('Entered Daily Stats'!E17/'Entered Daily Stats'!AG17,0),IFERROR('Entered Daily Stats'!F17/'Entered Daily Stats'!AH17,0),IFERROR('Entered Daily Stats'!G17/'Entered Daily Stats'!AI17,0),IFERROR('Entered Daily Stats'!H17/'Entered Daily Stats'!AJ17,0),IFERROR('Entered Daily Stats'!I17/'Entered Daily Stats'!AK17,0))/COUNTIF('Entered Daily Stats'!AF17:AK17,"&gt;0"),"")</f>
        <v>0.24459568869135606</v>
      </c>
      <c r="G18" s="16"/>
      <c r="H18" s="43">
        <f ca="1">IFERROR(SUM(IFERROR('Entered Daily Stats'!K17/'Entered Daily Stats'!AF17,0),IFERROR('Entered Daily Stats'!L17/'Entered Daily Stats'!AG17,0),IFERROR('Entered Daily Stats'!M17/'Entered Daily Stats'!AH17,0),IFERROR('Entered Daily Stats'!N17/'Entered Daily Stats'!AI17,0),IFERROR('Entered Daily Stats'!O17/'Entered Daily Stats'!AJ17,0),IFERROR('Entered Daily Stats'!P17/'Entered Daily Stats'!AK17,0))/COUNTIF('Entered Daily Stats'!AF17:AK17,"&gt;0"),"")</f>
        <v>3.2</v>
      </c>
      <c r="I18" s="18"/>
      <c r="J18" s="19">
        <f ca="1">IFERROR(SUM(IFERROR('Entered Daily Stats'!R17/'Entered Daily Stats'!AF17,0),IFERROR('Entered Daily Stats'!S17/'Entered Daily Stats'!AG17,0),IFERROR('Entered Daily Stats'!T17/'Entered Daily Stats'!AH17,0),IFERROR('Entered Daily Stats'!U17/'Entered Daily Stats'!AI17,0),IFERROR('Entered Daily Stats'!V17/'Entered Daily Stats'!AJ17,0),IFERROR('Entered Daily Stats'!W17/'Entered Daily Stats'!AK17,0))/COUNTIF('Entered Daily Stats'!AF17:AK17,"&gt;0"),0)</f>
        <v>35.6</v>
      </c>
      <c r="K18" s="19">
        <f t="shared" ca="1" si="0"/>
        <v>35.944780147368931</v>
      </c>
      <c r="L18" s="18"/>
      <c r="M18" s="17">
        <f ca="1">IFERROR(SUM(IFERROR('Entered Daily Stats'!Y17/'Entered Daily Stats'!AF17,0),IFERROR('Entered Daily Stats'!Z17/'Entered Daily Stats'!AG17,0),IFERROR('Entered Daily Stats'!AA17/'Entered Daily Stats'!AH17,0),IFERROR('Entered Daily Stats'!AB17/'Entered Daily Stats'!AI17,0),IFERROR('Entered Daily Stats'!AC17/'Entered Daily Stats'!AJ17,0),IFERROR('Entered Daily Stats'!AD17/'Entered Daily Stats'!AK17,0))/COUNTIF('Entered Daily Stats'!AF17:AK17,"&gt;0"),0)</f>
        <v>0.18356341605262946</v>
      </c>
      <c r="N18" s="20">
        <f t="shared" ca="1" si="1"/>
        <v>0.18499999999999997</v>
      </c>
      <c r="O18" s="18"/>
      <c r="P18" s="21">
        <f ca="1">IF(J18=M18,"",((M18*24/(N18*24))+(J18/K18))/2)</f>
        <v>0.9913213710599974</v>
      </c>
      <c r="Q18" s="18"/>
      <c r="R18" s="69">
        <f ca="1">IFERROR(SUM('Entered Daily Stats'!AM17:AR17)/B18,0)</f>
        <v>2.1176470588235294</v>
      </c>
      <c r="S18" s="18"/>
      <c r="T18" s="70">
        <f ca="1">SUM('Entered Daily Stats'!AM17:AR17)</f>
        <v>9</v>
      </c>
      <c r="U18" s="18"/>
      <c r="V18" s="97"/>
      <c r="W18" s="97"/>
      <c r="X18" s="97"/>
      <c r="Y18" s="97"/>
    </row>
    <row r="19" spans="1:25" s="1" customFormat="1" ht="21.6" customHeight="1" x14ac:dyDescent="0.3">
      <c r="B19" s="58">
        <f ca="1">SUM('Entered Daily Stats'!AF18:AK18)</f>
        <v>6</v>
      </c>
      <c r="D19" s="15" t="str">
        <f>'Entered Daily Stats'!A18</f>
        <v>EC  15</v>
      </c>
      <c r="E19" s="16"/>
      <c r="F19" s="20">
        <f ca="1">IFERROR(SUM(IFERROR('Entered Daily Stats'!D18/'Entered Daily Stats'!AF18,0),IFERROR('Entered Daily Stats'!E18/'Entered Daily Stats'!AG18,0),IFERROR('Entered Daily Stats'!F18/'Entered Daily Stats'!AH18,0),IFERROR('Entered Daily Stats'!G18/'Entered Daily Stats'!AI18,0),IFERROR('Entered Daily Stats'!H18/'Entered Daily Stats'!AJ18,0),IFERROR('Entered Daily Stats'!I18/'Entered Daily Stats'!AK18,0))/COUNTIF('Entered Daily Stats'!AF18:AK18,"&gt;0"),"")</f>
        <v>0.20337204394801298</v>
      </c>
      <c r="G19" s="23"/>
      <c r="H19" s="43">
        <f ca="1">IFERROR(SUM(IFERROR('Entered Daily Stats'!K18/'Entered Daily Stats'!AF18,0),IFERROR('Entered Daily Stats'!L18/'Entered Daily Stats'!AG18,0),IFERROR('Entered Daily Stats'!M18/'Entered Daily Stats'!AH18,0),IFERROR('Entered Daily Stats'!N18/'Entered Daily Stats'!AI18,0),IFERROR('Entered Daily Stats'!O18/'Entered Daily Stats'!AJ18,0),IFERROR('Entered Daily Stats'!P18/'Entered Daily Stats'!AK18,0))/COUNTIF('Entered Daily Stats'!AF18:AK18,"&gt;0"),"")</f>
        <v>5</v>
      </c>
      <c r="I19" s="18"/>
      <c r="J19" s="19">
        <f ca="1">IFERROR(SUM(IFERROR('Entered Daily Stats'!R18/'Entered Daily Stats'!AF18,0),IFERROR('Entered Daily Stats'!S18/'Entered Daily Stats'!AG18,0),IFERROR('Entered Daily Stats'!T18/'Entered Daily Stats'!AH18,0),IFERROR('Entered Daily Stats'!U18/'Entered Daily Stats'!AI18,0),IFERROR('Entered Daily Stats'!V18/'Entered Daily Stats'!AJ18,0),IFERROR('Entered Daily Stats'!W18/'Entered Daily Stats'!AK18,0))/COUNTIF('Entered Daily Stats'!AF18:AK18,"&gt;0"),0)</f>
        <v>33.333333333333336</v>
      </c>
      <c r="K19" s="19">
        <f t="shared" ca="1" si="0"/>
        <v>51.97223718984165</v>
      </c>
      <c r="L19" s="18"/>
      <c r="M19" s="17">
        <f ca="1">IFERROR(SUM(IFERROR('Entered Daily Stats'!Y18/'Entered Daily Stats'!AF18,0),IFERROR('Entered Daily Stats'!Z18/'Entered Daily Stats'!AG18,0),IFERROR('Entered Daily Stats'!AA18/'Entered Daily Stats'!AH18,0),IFERROR('Entered Daily Stats'!AB18/'Entered Daily Stats'!AI18,0),IFERROR('Entered Daily Stats'!AC18/'Entered Daily Stats'!AJ18,0),IFERROR('Entered Daily Stats'!AD18/'Entered Daily Stats'!AK18,0))/COUNTIF('Entered Daily Stats'!AF18:AK18,"&gt;0"),0)</f>
        <v>0.11678234504232647</v>
      </c>
      <c r="N19" s="20">
        <f t="shared" ca="1" si="1"/>
        <v>0.19444444444444442</v>
      </c>
      <c r="O19" s="18"/>
      <c r="P19" s="21">
        <f ca="1">IF(J19=M19,"",((M19*24/(N19*24))+(J19/K19))/2)</f>
        <v>0.62098149246137091</v>
      </c>
      <c r="Q19" s="18"/>
      <c r="R19" s="69">
        <f ca="1">IFERROR(SUM('Entered Daily Stats'!AM18:AR18)/B19,0)</f>
        <v>1</v>
      </c>
      <c r="S19" s="18"/>
      <c r="T19" s="70">
        <f ca="1">SUM('Entered Daily Stats'!AM18:AR18)</f>
        <v>6</v>
      </c>
      <c r="U19" s="18"/>
      <c r="V19" s="97"/>
      <c r="W19" s="97"/>
      <c r="X19" s="97"/>
      <c r="Y19" s="97"/>
    </row>
    <row r="20" spans="1:25" s="1" customFormat="1" ht="21.6" customHeight="1" x14ac:dyDescent="0.3">
      <c r="H20" s="33"/>
      <c r="P20" s="11"/>
    </row>
    <row r="21" spans="1:25" s="1" customFormat="1" ht="21.6" customHeight="1" x14ac:dyDescent="0.5">
      <c r="A21" s="46"/>
      <c r="B21" s="77"/>
      <c r="D21" s="42" t="s">
        <v>7</v>
      </c>
      <c r="E21" s="34"/>
      <c r="F21" s="35">
        <f ca="1">IFERROR(AVERAGEIF(F5:F19,"&gt;0"),"")</f>
        <v>0.19438631569817191</v>
      </c>
      <c r="G21" s="36"/>
      <c r="H21" s="35">
        <f ca="1">IFERROR(AVERAGEIF(H5:H19,"&gt;0"),"")</f>
        <v>5.4822222222222221</v>
      </c>
      <c r="I21" s="38"/>
      <c r="J21" s="39">
        <f ca="1">IFERROR(AVERAGEIF(J5:J19,"&gt;0"),"")</f>
        <v>36.145555555555561</v>
      </c>
      <c r="K21" s="39">
        <f ca="1">IFERROR(AVERAGEIF(K5:K19,"&gt;0"),"")</f>
        <v>44.7037492323187</v>
      </c>
      <c r="L21" s="38"/>
      <c r="M21" s="40">
        <f ca="1">IFERROR(AVERAGEIF(M5:M19,"&gt;0"),"")</f>
        <v>0.14706771153200543</v>
      </c>
      <c r="N21" s="35">
        <f ca="1">IFERROR(AVERAGEIF(N5:N19,"&gt;0"),"")</f>
        <v>0.1771712962962963</v>
      </c>
      <c r="O21" s="38"/>
      <c r="P21" s="41">
        <f ca="1">IFERROR(AVERAGEIF(P5:P19,"&gt;0"),"")</f>
        <v>0.83073244360389231</v>
      </c>
      <c r="R21" s="37">
        <f ca="1">IFERROR(AVERAGEIF(R5:R19,"&gt;0"),0)</f>
        <v>1.8692895709008244</v>
      </c>
      <c r="T21" s="71">
        <f ca="1">SUM(T5:T19)</f>
        <v>139</v>
      </c>
    </row>
    <row r="23" spans="1:25" ht="21" x14ac:dyDescent="0.3">
      <c r="D23" s="9"/>
      <c r="F23" s="6"/>
      <c r="G23" s="6"/>
      <c r="H23" s="6"/>
      <c r="I23" s="6"/>
      <c r="J23" s="6"/>
      <c r="K23" s="10"/>
      <c r="L23" s="6"/>
      <c r="M23" s="6"/>
    </row>
    <row r="24" spans="1:25" ht="21" x14ac:dyDescent="0.3">
      <c r="F24" s="6"/>
      <c r="G24" s="97"/>
      <c r="H24" s="97"/>
      <c r="I24" s="11"/>
      <c r="J24" s="97"/>
      <c r="K24" s="97"/>
      <c r="L24" s="11"/>
      <c r="M24" s="12"/>
    </row>
    <row r="25" spans="1:25" x14ac:dyDescent="0.3">
      <c r="A25" s="100"/>
      <c r="B25" s="3"/>
      <c r="C25" s="3"/>
      <c r="F25" s="6"/>
      <c r="G25" s="6"/>
      <c r="H25" s="6"/>
      <c r="I25" s="6"/>
      <c r="J25" s="6"/>
      <c r="K25" s="6"/>
      <c r="L25" s="6"/>
      <c r="M25" s="6"/>
    </row>
    <row r="26" spans="1:25" x14ac:dyDescent="0.3">
      <c r="A26" s="100"/>
      <c r="B26" s="3"/>
      <c r="C26" s="3"/>
      <c r="F26" s="6"/>
      <c r="G26" s="6"/>
      <c r="H26" s="6"/>
      <c r="I26" s="6"/>
      <c r="J26" s="6"/>
      <c r="K26" s="6"/>
      <c r="L26" s="6"/>
      <c r="M26" s="6"/>
    </row>
  </sheetData>
  <mergeCells count="15">
    <mergeCell ref="A25:A26"/>
    <mergeCell ref="G24:H24"/>
    <mergeCell ref="J24:K24"/>
    <mergeCell ref="A1:D3"/>
    <mergeCell ref="N1:P2"/>
    <mergeCell ref="F1:I2"/>
    <mergeCell ref="J1:K2"/>
    <mergeCell ref="L1:M2"/>
    <mergeCell ref="V16:Y19"/>
    <mergeCell ref="R3:T3"/>
    <mergeCell ref="V4:X4"/>
    <mergeCell ref="J3:K3"/>
    <mergeCell ref="M3:N3"/>
    <mergeCell ref="V13:X14"/>
    <mergeCell ref="V12:X12"/>
  </mergeCells>
  <phoneticPr fontId="2" type="noConversion"/>
  <conditionalFormatting sqref="S17 Q17 U17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5:N19">
    <cfRule type="expression" dxfId="135" priority="98">
      <formula>(N5=5)</formula>
    </cfRule>
    <cfRule type="expression" dxfId="134" priority="99">
      <formula>(N5=1.5)</formula>
    </cfRule>
  </conditionalFormatting>
  <conditionalFormatting sqref="K5:L19">
    <cfRule type="expression" dxfId="133" priority="96">
      <formula>(K5=65)</formula>
    </cfRule>
    <cfRule type="expression" dxfId="132" priority="97">
      <formula>(K5=30)</formula>
    </cfRule>
  </conditionalFormatting>
  <conditionalFormatting sqref="P5:P21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1">
    <cfRule type="expression" dxfId="131" priority="53">
      <formula>(N21=0)</formula>
    </cfRule>
    <cfRule type="expression" dxfId="130" priority="54" stopIfTrue="1">
      <formula>(N21=1.5)</formula>
    </cfRule>
  </conditionalFormatting>
  <conditionalFormatting sqref="J5:J21 M5:M21">
    <cfRule type="expression" dxfId="129" priority="52">
      <formula>(J5)&gt;(K5*$X$5)</formula>
    </cfRule>
    <cfRule type="expression" dxfId="128" priority="267">
      <formula>(J5)&gt;=K5</formula>
    </cfRule>
    <cfRule type="expression" dxfId="127" priority="268">
      <formula>(J5)&lt;(K5*$X$10)</formula>
    </cfRule>
    <cfRule type="expression" dxfId="126" priority="269">
      <formula>(J5)&lt;(K5*$X$9)</formula>
    </cfRule>
    <cfRule type="expression" dxfId="125" priority="270">
      <formula>(J5)&lt;(K5*$X$8)</formula>
    </cfRule>
    <cfRule type="expression" dxfId="124" priority="271">
      <formula>(J5)&lt;K5</formula>
    </cfRule>
  </conditionalFormatting>
  <conditionalFormatting sqref="J5:K21 M5:N21">
    <cfRule type="cellIs" dxfId="123" priority="32" stopIfTrue="1" operator="equal">
      <formula>0</formula>
    </cfRule>
    <cfRule type="cellIs" dxfId="122" priority="2" stopIfTrue="1" operator="equal">
      <formula>""</formula>
    </cfRule>
  </conditionalFormatting>
  <conditionalFormatting sqref="D5:D19">
    <cfRule type="expression" dxfId="121" priority="25">
      <formula>B5&gt;0</formula>
    </cfRule>
  </conditionalFormatting>
  <conditionalFormatting sqref="B5:B19">
    <cfRule type="colorScale" priority="17">
      <colorScale>
        <cfvo type="min"/>
        <cfvo type="max"/>
        <color rgb="FFFFEF9C"/>
        <color rgb="FF63BE7B"/>
      </colorScale>
    </cfRule>
    <cfRule type="cellIs" dxfId="120" priority="1" stopIfTrue="1" operator="equal">
      <formula>0</formula>
    </cfRule>
  </conditionalFormatting>
  <conditionalFormatting sqref="R5:R21">
    <cfRule type="cellIs" dxfId="119" priority="9" stopIfTrue="1" operator="equal">
      <formula>0</formula>
    </cfRule>
    <cfRule type="colorScale" priority="11">
      <colorScale>
        <cfvo type="min"/>
        <cfvo type="max"/>
        <color rgb="FFFFEF9C"/>
        <color rgb="FF63BE7B"/>
      </colorScale>
    </cfRule>
  </conditionalFormatting>
  <conditionalFormatting sqref="T5:T21">
    <cfRule type="cellIs" dxfId="118" priority="8" stopIfTrue="1" operator="equal">
      <formula>0</formula>
    </cfRule>
  </conditionalFormatting>
  <conditionalFormatting sqref="H5:H20">
    <cfRule type="cellIs" dxfId="117" priority="15" stopIfTrue="1" operator="equal">
      <formula>0</formula>
    </cfRule>
    <cfRule type="colorScale" priority="7">
      <colorScale>
        <cfvo type="min"/>
        <cfvo type="max"/>
        <color rgb="FF63BE7B"/>
        <color rgb="FFFFEF9C"/>
      </colorScale>
    </cfRule>
  </conditionalFormatting>
  <conditionalFormatting sqref="F5:F21">
    <cfRule type="cellIs" dxfId="116" priority="12" stopIfTrue="1" operator="equal">
      <formula>0</formula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:T19">
    <cfRule type="colorScale" priority="10">
      <colorScale>
        <cfvo type="min"/>
        <cfvo type="max"/>
        <color rgb="FFFFEF9C"/>
        <color rgb="FF63BE7B"/>
      </colorScale>
    </cfRule>
  </conditionalFormatting>
  <conditionalFormatting sqref="H21">
    <cfRule type="cellIs" dxfId="115" priority="3" stopIfTrue="1" operator="equal">
      <formula>0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D689-DA2D-452A-B831-2E16341E9468}">
  <sheetPr codeName="Sheet3"/>
  <dimension ref="A1:Y24"/>
  <sheetViews>
    <sheetView zoomScale="73" zoomScaleNormal="73" workbookViewId="0">
      <selection activeCell="U13" sqref="U13:W14"/>
    </sheetView>
  </sheetViews>
  <sheetFormatPr defaultColWidth="8.77734375" defaultRowHeight="14.4" x14ac:dyDescent="0.3"/>
  <cols>
    <col min="1" max="1" width="63.44140625" style="2" customWidth="1"/>
    <col min="2" max="2" width="6.21875" style="59" customWidth="1"/>
    <col min="3" max="3" width="13.77734375" style="59" customWidth="1"/>
    <col min="4" max="4" width="6" style="59" customWidth="1"/>
    <col min="5" max="5" width="25.5546875" style="2" bestFit="1" customWidth="1"/>
    <col min="6" max="6" width="6.109375" style="2" customWidth="1"/>
    <col min="7" max="7" width="13" style="2" customWidth="1"/>
    <col min="8" max="8" width="4.33203125" style="2" customWidth="1"/>
    <col min="9" max="9" width="11.77734375" style="2" customWidth="1"/>
    <col min="10" max="10" width="4.88671875" style="2" customWidth="1"/>
    <col min="11" max="11" width="8.21875" style="2" bestFit="1" customWidth="1"/>
    <col min="12" max="12" width="12.6640625" style="2" customWidth="1"/>
    <col min="13" max="13" width="3.77734375" style="2" customWidth="1"/>
    <col min="14" max="14" width="10" style="2" bestFit="1" customWidth="1"/>
    <col min="15" max="15" width="11.5546875" style="2" customWidth="1"/>
    <col min="16" max="16" width="5.21875" style="2" customWidth="1"/>
    <col min="17" max="17" width="18" style="2" customWidth="1"/>
    <col min="18" max="18" width="4.21875" style="2" customWidth="1"/>
    <col min="19" max="19" width="17.33203125" style="59" customWidth="1"/>
    <col min="20" max="20" width="4.21875" style="59" customWidth="1"/>
    <col min="21" max="21" width="4.6640625" style="2" customWidth="1"/>
    <col min="22" max="22" width="5.88671875" style="2" customWidth="1"/>
    <col min="23" max="16384" width="8.77734375" style="2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43997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48" t="s">
        <v>8</v>
      </c>
      <c r="H3" s="42"/>
      <c r="I3" s="48" t="s">
        <v>9</v>
      </c>
      <c r="K3" s="98" t="s">
        <v>0</v>
      </c>
      <c r="L3" s="98"/>
      <c r="N3" s="98" t="s">
        <v>1</v>
      </c>
      <c r="O3" s="98"/>
    </row>
    <row r="4" spans="1:25" s="1" customFormat="1" ht="64.8" customHeight="1" x14ac:dyDescent="0.3">
      <c r="C4" s="45" t="s">
        <v>38</v>
      </c>
      <c r="E4" s="45" t="s">
        <v>2</v>
      </c>
      <c r="F4" s="5"/>
      <c r="G4" s="47"/>
      <c r="H4" s="47"/>
      <c r="I4" s="47"/>
      <c r="K4" s="47"/>
      <c r="L4" s="4" t="s">
        <v>27</v>
      </c>
      <c r="M4" s="4"/>
      <c r="N4" s="47"/>
      <c r="O4" s="4" t="s">
        <v>28</v>
      </c>
      <c r="Q4" s="7" t="s">
        <v>29</v>
      </c>
      <c r="S4" s="44" t="s">
        <v>37</v>
      </c>
      <c r="U4" s="89" t="s">
        <v>3</v>
      </c>
      <c r="V4" s="89"/>
      <c r="W4" s="89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0.25969834655941215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7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26</v>
      </c>
      <c r="L5" s="19">
        <f ca="1">IF(K5=N5,0,MIN(MAX((-10*N5*24)+80,30),65))</f>
        <v>63.969869982303145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6.679220840707023E-2</v>
      </c>
      <c r="O5" s="20">
        <f ca="1">IF(N5=K5,0,MIN(MAX(8-(K5/10),1.5),5)/24)</f>
        <v>0.20833333333333334</v>
      </c>
      <c r="P5" s="18"/>
      <c r="Q5" s="21">
        <f ca="1">IF(K5=N5,"",((N5*24/(O5*24))+(K5/L5))/2)</f>
        <v>0.36352197271540532</v>
      </c>
      <c r="R5" s="18"/>
      <c r="S5" s="68" cm="1">
        <f t="array" aca="1" ref="S5" ca="1">INDIRECT(ADDRESS(ROW()-1,_xlfn.SHEET()-3+39,4,1,"Entered Daily Stats"))</f>
        <v>0</v>
      </c>
      <c r="T5" s="18"/>
      <c r="U5" s="22"/>
      <c r="V5" s="18" t="s">
        <v>4</v>
      </c>
      <c r="W5" s="81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0.26168738389784341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10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70</v>
      </c>
      <c r="L6" s="19">
        <f t="shared" ref="L6:L19" ca="1" si="0">IF(K6=N6,0,MIN(MAX((-10*N6*24)+80,30),65))</f>
        <v>30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0.24472972025101813</v>
      </c>
      <c r="O6" s="20">
        <f t="shared" ref="O6:O19" ca="1" si="1">IF(N6=K6,0,MIN(MAX(8-(K6/10),1.5),5)/24)</f>
        <v>6.25E-2</v>
      </c>
      <c r="P6" s="18"/>
      <c r="Q6" s="21">
        <f t="shared" ref="Q6:Q16" ca="1" si="2">IF(K6=N6,"",((N6*24/(O6*24))+(K6/L6))/2)</f>
        <v>3.124504428674812</v>
      </c>
      <c r="R6" s="18"/>
      <c r="S6" s="68" cm="1">
        <f t="array" aca="1" ref="S6" ca="1">INDIRECT(ADDRESS(ROW()-1,_xlfn.SHEET()-3+39,4,1,"Entered Daily Stats"))</f>
        <v>1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0.304639636640755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1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52</v>
      </c>
      <c r="L7" s="19">
        <f t="shared" ca="1" si="0"/>
        <v>63.135762441668589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7.0267656493047531E-2</v>
      </c>
      <c r="O7" s="20">
        <f t="shared" ca="1" si="1"/>
        <v>0.11666666666666665</v>
      </c>
      <c r="P7" s="18"/>
      <c r="Q7" s="21">
        <f t="shared" ca="1" si="2"/>
        <v>0.71295807602239825</v>
      </c>
      <c r="R7" s="18"/>
      <c r="S7" s="68" cm="1">
        <f t="array" aca="1" ref="S7" ca="1">INDIRECT(ADDRESS(ROW()-1,_xlfn.SHEET()-3+39,4,1,"Entered Daily Stats"))</f>
        <v>4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0</v>
      </c>
      <c r="D8" s="18"/>
      <c r="E8" s="15" t="str">
        <f>'Entered Daily Stats'!A7</f>
        <v>EC 4</v>
      </c>
      <c r="F8" s="18"/>
      <c r="G8" s="20" t="str" cm="1">
        <f t="array" aca="1" ref="G8" ca="1">IFERROR(INDIRECT(ADDRESS(ROW()-1,_xlfn.SHEET()-3+4,4,1,"Entered Daily Stats"))/INDIRECT(ADDRESS(ROW()-1,_xlfn.SHEET()-3+32,4,1,"Entered Daily Stats")),"")</f>
        <v/>
      </c>
      <c r="H8" s="49"/>
      <c r="I8" s="15" t="str" cm="1">
        <f t="array" aca="1" ref="I8" ca="1">IFERROR(INDIRECT(ADDRESS(ROW()-1,_xlfn.SHEET()-3+11,4,1,"Entered Daily Stats"))/INDIRECT(ADDRESS(ROW()-1,_xlfn.SHEET()-3+32,4,1,"Entered Daily Stats")),"")</f>
        <v/>
      </c>
      <c r="J8" s="18"/>
      <c r="K8" s="15" t="str" cm="1">
        <f t="array" aca="1" ref="K8" ca="1">IFERROR(INDIRECT(ADDRESS(ROW()-1,_xlfn.SHEET()-3+18,4,1,"Entered Daily Stats"))/INDIRECT(ADDRESS(ROW()-1,_xlfn.SHEET()-3+32,4,1,"Entered Daily Stats")),"")</f>
        <v/>
      </c>
      <c r="L8" s="19">
        <f t="shared" ca="1" si="0"/>
        <v>0</v>
      </c>
      <c r="M8" s="18"/>
      <c r="N8" s="17" t="str" cm="1">
        <f t="array" aca="1" ref="N8" ca="1">IFERROR(INDIRECT(ADDRESS(ROW()-1,_xlfn.SHEET()-3+25,4,1,"Entered Daily Stats"))/INDIRECT(ADDRESS(ROW()-1,_xlfn.SHEET()-3+32,4,1,"Entered Daily Stats")),"")</f>
        <v/>
      </c>
      <c r="O8" s="20">
        <f t="shared" ca="1" si="1"/>
        <v>0</v>
      </c>
      <c r="P8" s="18"/>
      <c r="Q8" s="21" t="str">
        <f t="shared" ca="1" si="2"/>
        <v/>
      </c>
      <c r="R8" s="18"/>
      <c r="S8" s="68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81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0.15792179888742652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10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21</v>
      </c>
      <c r="L9" s="19">
        <f t="shared" ca="1" si="0"/>
        <v>52.357467602870805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0.11517721832137165</v>
      </c>
      <c r="O9" s="20">
        <f t="shared" ca="1" si="1"/>
        <v>0.20833333333333334</v>
      </c>
      <c r="P9" s="18"/>
      <c r="Q9" s="21">
        <f t="shared" ca="1" si="2"/>
        <v>0.47696978268426982</v>
      </c>
      <c r="R9" s="18"/>
      <c r="S9" s="68" cm="1">
        <f t="array" aca="1" ref="S9" ca="1">INDIRECT(ADDRESS(ROW()-1,_xlfn.SHEET()-3+39,4,1,"Entered Daily Stats"))</f>
        <v>2</v>
      </c>
      <c r="T9" s="18"/>
      <c r="U9" s="28"/>
      <c r="V9" s="18" t="s">
        <v>6</v>
      </c>
      <c r="W9" s="81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0.28414975285371397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8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3</v>
      </c>
      <c r="L10" s="19">
        <f t="shared" ca="1" si="0"/>
        <v>30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0.2178925680313975</v>
      </c>
      <c r="O10" s="20">
        <f t="shared" ca="1" si="1"/>
        <v>0.20833333333333334</v>
      </c>
      <c r="P10" s="18"/>
      <c r="Q10" s="21">
        <f t="shared" ca="1" si="2"/>
        <v>0.57294216327535408</v>
      </c>
      <c r="R10" s="18"/>
      <c r="S10" s="68" cm="1">
        <f t="array" aca="1" ref="S10" ca="1">INDIRECT(ADDRESS(ROW()-1,_xlfn.SHEET()-3+39,4,1,"Entered Daily Stats"))</f>
        <v>3</v>
      </c>
      <c r="T10" s="18"/>
      <c r="U10" s="29"/>
      <c r="V10" s="18" t="s">
        <v>6</v>
      </c>
      <c r="W10" s="81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0.2855250480160002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5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2</v>
      </c>
      <c r="L11" s="19">
        <f t="shared" ca="1" si="0"/>
        <v>30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0.21621661304256184</v>
      </c>
      <c r="O11" s="20">
        <f t="shared" ca="1" si="1"/>
        <v>0.20833333333333334</v>
      </c>
      <c r="P11" s="18"/>
      <c r="Q11" s="21">
        <f t="shared" ca="1" si="2"/>
        <v>0.55225320463548178</v>
      </c>
      <c r="R11" s="18"/>
      <c r="S11" s="68" cm="1">
        <f t="array" aca="1" ref="S11" ca="1">INDIRECT(ADDRESS(ROW()-1,_xlfn.SHEET()-3+39,4,1,"Entered Daily Stats"))</f>
        <v>2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0.75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0.16081334378402545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3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22</v>
      </c>
      <c r="L12" s="19">
        <f t="shared" ca="1" si="0"/>
        <v>49.712754270283284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0.12619685720715298</v>
      </c>
      <c r="O12" s="20">
        <f t="shared" ca="1" si="1"/>
        <v>0.20833333333333334</v>
      </c>
      <c r="P12" s="18"/>
      <c r="Q12" s="21">
        <f t="shared" ca="1" si="2"/>
        <v>0.52414364135174796</v>
      </c>
      <c r="R12" s="18"/>
      <c r="S12" s="68" cm="1">
        <f t="array" aca="1" ref="S12" ca="1">INDIRECT(ADDRESS(ROW()-1,_xlfn.SHEET()-3+39,4,1,"Entered Daily Stats"))</f>
        <v>1</v>
      </c>
      <c r="T12" s="18"/>
      <c r="U12" s="98" t="s">
        <v>10</v>
      </c>
      <c r="V12" s="98"/>
      <c r="W12" s="98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0.19708669559437642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1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16</v>
      </c>
      <c r="L13" s="19">
        <f t="shared" ca="1" si="0"/>
        <v>59.540844654227804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8.5246480607384156E-2</v>
      </c>
      <c r="O13" s="20">
        <f t="shared" ca="1" si="1"/>
        <v>0.20833333333333334</v>
      </c>
      <c r="P13" s="18"/>
      <c r="Q13" s="21">
        <f t="shared" ca="1" si="2"/>
        <v>0.33895310050090699</v>
      </c>
      <c r="R13" s="18"/>
      <c r="S13" s="68" cm="1">
        <f t="array" aca="1" ref="S13" ca="1">INDIRECT(ADDRESS(ROW()-1,_xlfn.SHEET()-3+39,4,1,"Entered Daily Stats"))</f>
        <v>2</v>
      </c>
      <c r="T13" s="18"/>
      <c r="U13" s="111">
        <f ca="1">IF(SUM(S5:S19)=0,"",SUM(S5:S19))</f>
        <v>22</v>
      </c>
      <c r="V13" s="112"/>
      <c r="W13" s="113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0.18622030300827641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9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34</v>
      </c>
      <c r="L14" s="19">
        <f t="shared" ca="1" si="0"/>
        <v>51.233113008848591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0.11986202912979754</v>
      </c>
      <c r="O14" s="20">
        <f t="shared" ca="1" si="1"/>
        <v>0.19166666666666665</v>
      </c>
      <c r="P14" s="18"/>
      <c r="Q14" s="21">
        <f t="shared" ca="1" si="2"/>
        <v>0.64450020566347566</v>
      </c>
      <c r="R14" s="18"/>
      <c r="S14" s="68" cm="1">
        <f t="array" aca="1" ref="S14" ca="1">INDIRECT(ADDRESS(ROW()-1,_xlfn.SHEET()-3+39,4,1,"Entered Daily Stats"))</f>
        <v>1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0.28984493239540976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9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59</v>
      </c>
      <c r="L15" s="19">
        <f t="shared" ca="1" si="0"/>
        <v>48.685327468138311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0.13047780221609037</v>
      </c>
      <c r="O15" s="20">
        <f t="shared" ca="1" si="1"/>
        <v>8.7499999999999981E-2</v>
      </c>
      <c r="P15" s="18"/>
      <c r="Q15" s="21">
        <f t="shared" ca="1" si="2"/>
        <v>1.3515194855310231</v>
      </c>
      <c r="R15" s="18"/>
      <c r="S15" s="68" cm="1">
        <f t="array" aca="1" ref="S15" ca="1">INDIRECT(ADDRESS(ROW()-1,_xlfn.SHEET()-3+39,4,1,"Entered Daily Stats"))</f>
        <v>4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0</v>
      </c>
      <c r="D16" s="18"/>
      <c r="E16" s="15" t="str">
        <f>'Entered Daily Stats'!A15</f>
        <v>EC  12</v>
      </c>
      <c r="F16" s="18"/>
      <c r="G16" s="20" t="str" cm="1">
        <f t="array" aca="1" ref="G16" ca="1">IFERROR(INDIRECT(ADDRESS(ROW()-1,_xlfn.SHEET()-3+4,4,1,"Entered Daily Stats"))/INDIRECT(ADDRESS(ROW()-1,_xlfn.SHEET()-3+32,4,1,"Entered Daily Stats")),"")</f>
        <v/>
      </c>
      <c r="H16" s="49"/>
      <c r="I16" s="15" t="str" cm="1">
        <f t="array" aca="1" ref="I16" ca="1">IFERROR(INDIRECT(ADDRESS(ROW()-1,_xlfn.SHEET()-3+11,4,1,"Entered Daily Stats"))/INDIRECT(ADDRESS(ROW()-1,_xlfn.SHEET()-3+32,4,1,"Entered Daily Stats")),"")</f>
        <v/>
      </c>
      <c r="J16" s="18"/>
      <c r="K16" s="15" t="str" cm="1">
        <f t="array" aca="1" ref="K16" ca="1">IFERROR(INDIRECT(ADDRESS(ROW()-1,_xlfn.SHEET()-3+18,4,1,"Entered Daily Stats"))/INDIRECT(ADDRESS(ROW()-1,_xlfn.SHEET()-3+32,4,1,"Entered Daily Stats")),"")</f>
        <v/>
      </c>
      <c r="L16" s="19">
        <f t="shared" ca="1" si="0"/>
        <v>0</v>
      </c>
      <c r="M16" s="18"/>
      <c r="N16" s="17" t="str" cm="1">
        <f t="array" aca="1" ref="N16" ca="1">IFERROR(INDIRECT(ADDRESS(ROW()-1,_xlfn.SHEET()-3+25,4,1,"Entered Daily Stats"))/INDIRECT(ADDRESS(ROW()-1,_xlfn.SHEET()-3+32,4,1,"Entered Daily Stats")),"")</f>
        <v/>
      </c>
      <c r="O16" s="20">
        <f t="shared" ca="1" si="1"/>
        <v>0</v>
      </c>
      <c r="P16" s="18"/>
      <c r="Q16" s="21" t="str">
        <f t="shared" ca="1" si="2"/>
        <v/>
      </c>
      <c r="R16" s="18"/>
      <c r="S16" s="68" cm="1">
        <f t="array" aca="1" ref="S16" ca="1">INDIRECT(ADDRESS(ROW()-1,_xlfn.SHEET()-3+39,4,1,"Entered Daily Stats"))</f>
        <v>0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0.11298990938508091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3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23</v>
      </c>
      <c r="L17" s="19">
        <f t="shared" ca="1" si="0"/>
        <v>44.555141737304524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0.14768690942789781</v>
      </c>
      <c r="O17" s="20">
        <f t="shared" ca="1" si="1"/>
        <v>0.20833333333333334</v>
      </c>
      <c r="P17" s="18"/>
      <c r="Q17" s="21">
        <f ca="1">IF(K17=N17,"",((N17*24/(O17*24))+(K17/L17))/2)</f>
        <v>0.61255571800099473</v>
      </c>
      <c r="R17" s="31"/>
      <c r="S17" s="68" cm="1">
        <f t="array" aca="1" ref="S17" ca="1">INDIRECT(ADDRESS(ROW()-1,_xlfn.SHEET()-3+39,4,1,"Entered Daily Stats"))</f>
        <v>2</v>
      </c>
      <c r="T17" s="31"/>
      <c r="U17" s="4"/>
      <c r="W17" s="47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0.23744570004251764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3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38</v>
      </c>
      <c r="L18" s="19">
        <f t="shared" ca="1" si="0"/>
        <v>30.094084471767964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0.20794131470096683</v>
      </c>
      <c r="O18" s="20">
        <f t="shared" ca="1" si="1"/>
        <v>0.17500000000000002</v>
      </c>
      <c r="P18" s="18"/>
      <c r="Q18" s="21">
        <f ca="1">IF(K18=N18,"",((N18*24/(O18*24))+(K18/L18))/2)</f>
        <v>1.2254713572306901</v>
      </c>
      <c r="R18" s="18"/>
      <c r="S18" s="68" cm="1">
        <f t="array" aca="1" ref="S18" ca="1">INDIRECT(ADDRESS(ROW()-1,_xlfn.SHEET()-3+39,4,1,"Entered Daily Stats"))</f>
        <v>0</v>
      </c>
      <c r="T18" s="18"/>
      <c r="U18" s="18"/>
      <c r="V18" s="31"/>
      <c r="W18" s="47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0.23061457906018179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9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61</v>
      </c>
      <c r="L19" s="19">
        <f t="shared" ca="1" si="0"/>
        <v>42.826528236518023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0.1548894656811749</v>
      </c>
      <c r="O19" s="20">
        <f t="shared" ca="1" si="1"/>
        <v>7.9166666666666677E-2</v>
      </c>
      <c r="P19" s="18"/>
      <c r="Q19" s="21">
        <f ca="1">IF(K19=N19,"",((N19*24/(O19*24))+(K19/L19))/2)</f>
        <v>1.690424659795198</v>
      </c>
      <c r="R19" s="18"/>
      <c r="S19" s="68" cm="1">
        <f t="array" aca="1" ref="S19" ca="1">INDIRECT(ADDRESS(ROW()-1,_xlfn.SHEET()-3+39,4,1,"Entered Daily Stats"))</f>
        <v>0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12.75</v>
      </c>
      <c r="D21" s="18"/>
      <c r="E21" s="66" t="s">
        <v>7</v>
      </c>
      <c r="F21" s="73"/>
      <c r="G21" s="20">
        <f ca="1">IFERROR(AVERAGEIF(G5:G19,"&gt;0"),"")</f>
        <v>0.22835672539423221</v>
      </c>
      <c r="H21" s="74"/>
      <c r="I21" s="43">
        <f ca="1">IFERROR(AVERAGEIF(I5:I19,"&gt;0"),"")</f>
        <v>6</v>
      </c>
      <c r="J21" s="18"/>
      <c r="K21" s="19">
        <f ca="1">IFERROR(AVERAGEIF(K5:K19,"&gt;0"),0)</f>
        <v>32.846153846153847</v>
      </c>
      <c r="L21" s="19">
        <f ca="1">IFERROR(AVERAGEIF(L5:L19,"&gt;0"),"")</f>
        <v>45.854684144148536</v>
      </c>
      <c r="M21" s="18"/>
      <c r="N21" s="20">
        <f ca="1">IFERROR(AVERAGEIF(N5:N19,"&gt;0"),0)</f>
        <v>0.14641360334745629</v>
      </c>
      <c r="O21" s="20">
        <f ca="1">IFERROR(AVERAGEIF(O5:O19,"&gt;0"),"")</f>
        <v>0.16698717948717945</v>
      </c>
      <c r="P21" s="18"/>
      <c r="Q21" s="75">
        <f ca="1">IFERROR(AVERAGEIF(Q5:Q19,"&gt;0"),"")</f>
        <v>0.93774752277551987</v>
      </c>
      <c r="R21" s="50"/>
      <c r="S21" s="76">
        <f ca="1">IFERROR(AVERAGEIF(S5:S19,"&gt;0"),0)</f>
        <v>2.2000000000000002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9"/>
      <c r="I24" s="89"/>
      <c r="J24" s="1"/>
      <c r="K24" s="89"/>
      <c r="L24" s="89"/>
      <c r="M24" s="1"/>
      <c r="N24" s="7"/>
    </row>
  </sheetData>
  <mergeCells count="9">
    <mergeCell ref="H24:I24"/>
    <mergeCell ref="K24:L24"/>
    <mergeCell ref="G1:O2"/>
    <mergeCell ref="A1:E3"/>
    <mergeCell ref="U4:W4"/>
    <mergeCell ref="K3:L3"/>
    <mergeCell ref="N3:O3"/>
    <mergeCell ref="U13:W14"/>
    <mergeCell ref="U12:W12"/>
  </mergeCells>
  <conditionalFormatting sqref="O5:O19">
    <cfRule type="expression" dxfId="114" priority="62">
      <formula>(O5=5)</formula>
    </cfRule>
    <cfRule type="expression" dxfId="113" priority="63">
      <formula>(O5=1.5)</formula>
    </cfRule>
  </conditionalFormatting>
  <conditionalFormatting sqref="L5:M19">
    <cfRule type="expression" dxfId="112" priority="60">
      <formula>(L5=65)</formula>
    </cfRule>
    <cfRule type="expression" dxfId="111" priority="61">
      <formula>(L5=30)</formula>
    </cfRule>
  </conditionalFormatting>
  <conditionalFormatting sqref="V18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10" priority="39" stopIfTrue="1" operator="equal">
      <formula>""</formula>
    </cfRule>
    <cfRule type="expression" dxfId="109" priority="53">
      <formula>(K5)&gt;(L5*$W$5)</formula>
    </cfRule>
    <cfRule type="expression" dxfId="108" priority="66">
      <formula>(K5)&gt;=L5</formula>
    </cfRule>
    <cfRule type="expression" dxfId="107" priority="67">
      <formula>(K5)&lt;(L5*$W$10)</formula>
    </cfRule>
    <cfRule type="expression" dxfId="106" priority="68">
      <formula>(K5)&lt;(L5*$W$9)</formula>
    </cfRule>
    <cfRule type="expression" dxfId="105" priority="69">
      <formula>(K5)&lt;(L5*$W$8)</formula>
    </cfRule>
    <cfRule type="expression" dxfId="104" priority="70">
      <formula>(K5)&lt;L5</formula>
    </cfRule>
    <cfRule type="cellIs" dxfId="103" priority="1" stopIfTrue="1" operator="equal">
      <formula>0</formula>
    </cfRule>
  </conditionalFormatting>
  <conditionalFormatting sqref="L5:L21 O5:O21">
    <cfRule type="cellIs" dxfId="102" priority="38" stopIfTrue="1" operator="equal">
      <formula>0</formula>
    </cfRule>
  </conditionalFormatting>
  <conditionalFormatting sqref="S5:S21">
    <cfRule type="cellIs" dxfId="101" priority="3" stopIfTrue="1" operator="equal">
      <formula>0</formula>
    </cfRule>
    <cfRule type="colorScale" priority="30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100" priority="26" stopIfTrue="1" operator="equal">
      <formula>0</formula>
    </cfRule>
  </conditionalFormatting>
  <conditionalFormatting sqref="G5:G21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99" priority="2" stopIfTrue="1" operator="equal">
      <formula>0</formula>
    </cfRule>
  </conditionalFormatting>
  <conditionalFormatting sqref="Q5:Q21">
    <cfRule type="cellIs" dxfId="98" priority="21" stopIfTrue="1" operator="equal">
      <formula>0</formula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97" priority="7" stopIfTrue="1" operator="equal">
      <formula>0</formula>
    </cfRule>
  </conditionalFormatting>
  <conditionalFormatting sqref="C5:C19">
    <cfRule type="colorScale" priority="8">
      <colorScale>
        <cfvo type="min"/>
        <cfvo type="max"/>
        <color rgb="FFFFEF9C"/>
        <color rgb="FF63BE7B"/>
      </colorScale>
    </cfRule>
  </conditionalFormatting>
  <conditionalFormatting sqref="E5:E19">
    <cfRule type="expression" dxfId="96" priority="5">
      <formula>C5=1</formula>
    </cfRule>
    <cfRule type="expression" dxfId="95" priority="6">
      <formula>C5&gt;0</formula>
    </cfRule>
  </conditionalFormatting>
  <conditionalFormatting sqref="I5:I21">
    <cfRule type="colorScale" priority="24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F5291-E09B-47C0-9555-DDB13C6837E2}">
  <dimension ref="A1:Y24"/>
  <sheetViews>
    <sheetView zoomScale="73" zoomScaleNormal="73" workbookViewId="0">
      <selection activeCell="U13" sqref="U13:W14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43998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78" t="s">
        <v>8</v>
      </c>
      <c r="H3" s="80"/>
      <c r="I3" s="78" t="s">
        <v>9</v>
      </c>
      <c r="K3" s="98" t="s">
        <v>0</v>
      </c>
      <c r="L3" s="98"/>
      <c r="N3" s="98" t="s">
        <v>1</v>
      </c>
      <c r="O3" s="98"/>
    </row>
    <row r="4" spans="1:25" s="1" customFormat="1" ht="64.8" customHeight="1" x14ac:dyDescent="0.3">
      <c r="C4" s="45" t="s">
        <v>38</v>
      </c>
      <c r="E4" s="45" t="s">
        <v>2</v>
      </c>
      <c r="F4" s="5"/>
      <c r="G4" s="79"/>
      <c r="H4" s="79"/>
      <c r="I4" s="79"/>
      <c r="K4" s="79"/>
      <c r="L4" s="4" t="s">
        <v>27</v>
      </c>
      <c r="M4" s="4"/>
      <c r="N4" s="79"/>
      <c r="O4" s="4" t="s">
        <v>28</v>
      </c>
      <c r="Q4" s="7" t="s">
        <v>29</v>
      </c>
      <c r="S4" s="44" t="s">
        <v>37</v>
      </c>
      <c r="U4" s="89" t="s">
        <v>3</v>
      </c>
      <c r="V4" s="89"/>
      <c r="W4" s="89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0.12401452558933926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7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47</v>
      </c>
      <c r="L5" s="19">
        <f ca="1">IF(K5=N5,0,MIN(MAX((-10*N5*24)+80,30),65))</f>
        <v>30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0.24171880505118593</v>
      </c>
      <c r="O5" s="20">
        <f ca="1">IF(N5=K5,0,MIN(MAX(8-(K5/10),1.5),5)/24)</f>
        <v>0.13749999999999998</v>
      </c>
      <c r="P5" s="18"/>
      <c r="Q5" s="21">
        <f ca="1">IF(K5=N5,"",((N5*24/(O5*24))+(K5/L5))/2)</f>
        <v>1.6623108062467367</v>
      </c>
      <c r="R5" s="18"/>
      <c r="S5" s="68" cm="1">
        <f t="array" aca="1" ref="S5" ca="1">INDIRECT(ADDRESS(ROW()-1,_xlfn.SHEET()-3+39,4,1,"Entered Daily Stats"))</f>
        <v>1</v>
      </c>
      <c r="T5" s="18"/>
      <c r="U5" s="22"/>
      <c r="V5" s="18" t="s">
        <v>4</v>
      </c>
      <c r="W5" s="81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0.23978638068032312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6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66</v>
      </c>
      <c r="L6" s="19">
        <f t="shared" ref="L6:L19" ca="1" si="0">IF(K6=N6,0,MIN(MAX((-10*N6*24)+80,30),65))</f>
        <v>33.098093881425413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0.1954246088273941</v>
      </c>
      <c r="O6" s="20">
        <f t="shared" ref="O6:O19" ca="1" si="1">IF(N6=K6,0,MIN(MAX(8-(K6/10),1.5),5)/24)</f>
        <v>6.25E-2</v>
      </c>
      <c r="P6" s="18"/>
      <c r="Q6" s="21">
        <f t="shared" ref="Q6:Q16" ca="1" si="2">IF(K6=N6,"",((N6*24/(O6*24))+(K6/L6))/2)</f>
        <v>2.5604331385753429</v>
      </c>
      <c r="R6" s="18"/>
      <c r="S6" s="68" cm="1">
        <f t="array" aca="1" ref="S6" ca="1">INDIRECT(ADDRESS(ROW()-1,_xlfn.SHEET()-3+39,4,1,"Entered Daily Stats"))</f>
        <v>2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0.23964918645891184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10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38</v>
      </c>
      <c r="L7" s="19">
        <f t="shared" ca="1" si="0"/>
        <v>34.324724219308237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0.19031364908621567</v>
      </c>
      <c r="O7" s="20">
        <f t="shared" ca="1" si="1"/>
        <v>0.17500000000000002</v>
      </c>
      <c r="P7" s="18"/>
      <c r="Q7" s="21">
        <f t="shared" ca="1" si="2"/>
        <v>1.0972901412178986</v>
      </c>
      <c r="R7" s="18"/>
      <c r="S7" s="68" cm="1">
        <f t="array" aca="1" ref="S7" ca="1">INDIRECT(ADDRESS(ROW()-1,_xlfn.SHEET()-3+39,4,1,"Entered Daily Stats"))</f>
        <v>1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0.10042180273863358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8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28</v>
      </c>
      <c r="L8" s="19">
        <f t="shared" ca="1" si="0"/>
        <v>30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0.21438644069601076</v>
      </c>
      <c r="O8" s="20">
        <f t="shared" ca="1" si="1"/>
        <v>0.20833333333333334</v>
      </c>
      <c r="P8" s="18"/>
      <c r="Q8" s="21">
        <f t="shared" ca="1" si="2"/>
        <v>0.98119412433709252</v>
      </c>
      <c r="R8" s="18"/>
      <c r="S8" s="68" cm="1">
        <f t="array" aca="1" ref="S8" ca="1">INDIRECT(ADDRESS(ROW()-1,_xlfn.SHEET()-3+39,4,1,"Entered Daily Stats"))</f>
        <v>2</v>
      </c>
      <c r="T8" s="18"/>
      <c r="U8" s="27"/>
      <c r="V8" s="18" t="s">
        <v>6</v>
      </c>
      <c r="W8" s="81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0.12585120424826995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1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38</v>
      </c>
      <c r="L9" s="19">
        <f t="shared" ca="1" si="0"/>
        <v>65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4.5654552333590559E-2</v>
      </c>
      <c r="O9" s="20">
        <f t="shared" ca="1" si="1"/>
        <v>0.17500000000000002</v>
      </c>
      <c r="P9" s="18"/>
      <c r="Q9" s="21">
        <f t="shared" ca="1" si="2"/>
        <v>0.42274927040366533</v>
      </c>
      <c r="R9" s="18"/>
      <c r="S9" s="68" cm="1">
        <f t="array" aca="1" ref="S9" ca="1">INDIRECT(ADDRESS(ROW()-1,_xlfn.SHEET()-3+39,4,1,"Entered Daily Stats"))</f>
        <v>4</v>
      </c>
      <c r="T9" s="18"/>
      <c r="U9" s="28"/>
      <c r="V9" s="18" t="s">
        <v>6</v>
      </c>
      <c r="W9" s="81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0.13419620467173851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8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20</v>
      </c>
      <c r="L10" s="19">
        <f t="shared" ca="1" si="0"/>
        <v>30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0.25293032441571689</v>
      </c>
      <c r="O10" s="20">
        <f t="shared" ca="1" si="1"/>
        <v>0.20833333333333334</v>
      </c>
      <c r="P10" s="18"/>
      <c r="Q10" s="21">
        <f t="shared" ca="1" si="2"/>
        <v>0.94036611193105379</v>
      </c>
      <c r="R10" s="18"/>
      <c r="S10" s="68" cm="1">
        <f t="array" aca="1" ref="S10" ca="1">INDIRECT(ADDRESS(ROW()-1,_xlfn.SHEET()-3+39,4,1,"Entered Daily Stats"))</f>
        <v>4</v>
      </c>
      <c r="T10" s="18"/>
      <c r="U10" s="29"/>
      <c r="V10" s="18" t="s">
        <v>6</v>
      </c>
      <c r="W10" s="81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9.7352741495111222E-2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9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49</v>
      </c>
      <c r="L11" s="19">
        <f t="shared" ca="1" si="0"/>
        <v>65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4.7064166104846435E-2</v>
      </c>
      <c r="O11" s="20">
        <f t="shared" ca="1" si="1"/>
        <v>0.12916666666666665</v>
      </c>
      <c r="P11" s="18"/>
      <c r="Q11" s="21">
        <f t="shared" ca="1" si="2"/>
        <v>0.55910694571603092</v>
      </c>
      <c r="R11" s="18"/>
      <c r="S11" s="68" cm="1">
        <f t="array" aca="1" ref="S11" ca="1">INDIRECT(ADDRESS(ROW()-1,_xlfn.SHEET()-3+39,4,1,"Entered Daily Stats"))</f>
        <v>2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0.11866931962807195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6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44</v>
      </c>
      <c r="L12" s="19">
        <f t="shared" ca="1" si="0"/>
        <v>30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0.23694641999666061</v>
      </c>
      <c r="O12" s="20">
        <f t="shared" ca="1" si="1"/>
        <v>0.15</v>
      </c>
      <c r="P12" s="18"/>
      <c r="Q12" s="21">
        <f t="shared" ca="1" si="2"/>
        <v>1.523154733322202</v>
      </c>
      <c r="R12" s="18"/>
      <c r="S12" s="68" cm="1">
        <f t="array" aca="1" ref="S12" ca="1">INDIRECT(ADDRESS(ROW()-1,_xlfn.SHEET()-3+39,4,1,"Entered Daily Stats"))</f>
        <v>3</v>
      </c>
      <c r="T12" s="18"/>
      <c r="U12" s="98" t="s">
        <v>10</v>
      </c>
      <c r="V12" s="98"/>
      <c r="W12" s="98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0.1825525560289365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5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3</v>
      </c>
      <c r="L13" s="19">
        <f t="shared" ca="1" si="0"/>
        <v>61.914452501743696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7.5356447909401256E-2</v>
      </c>
      <c r="O13" s="20">
        <f t="shared" ca="1" si="1"/>
        <v>0.20833333333333334</v>
      </c>
      <c r="P13" s="18"/>
      <c r="Q13" s="21">
        <f t="shared" ca="1" si="2"/>
        <v>0.20508245171239445</v>
      </c>
      <c r="R13" s="18"/>
      <c r="S13" s="68" cm="1">
        <f t="array" aca="1" ref="S13" ca="1">INDIRECT(ADDRESS(ROW()-1,_xlfn.SHEET()-3+39,4,1,"Entered Daily Stats"))</f>
        <v>0</v>
      </c>
      <c r="T13" s="18"/>
      <c r="U13" s="111">
        <f ca="1">IF(SUM(S5:S19)=0,"",SUM(S5:S19))</f>
        <v>21</v>
      </c>
      <c r="V13" s="112"/>
      <c r="W13" s="113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0</v>
      </c>
      <c r="D14" s="18"/>
      <c r="E14" s="15" t="str">
        <f>'Entered Daily Stats'!A13</f>
        <v>EC  10</v>
      </c>
      <c r="F14" s="18"/>
      <c r="G14" s="20" t="str" cm="1">
        <f t="array" aca="1" ref="G14" ca="1">IFERROR(INDIRECT(ADDRESS(ROW()-1,_xlfn.SHEET()-3+4,4,1,"Entered Daily Stats"))/INDIRECT(ADDRESS(ROW()-1,_xlfn.SHEET()-3+32,4,1,"Entered Daily Stats")),"")</f>
        <v/>
      </c>
      <c r="H14" s="49"/>
      <c r="I14" s="15" t="str" cm="1">
        <f t="array" aca="1" ref="I14" ca="1">IFERROR(INDIRECT(ADDRESS(ROW()-1,_xlfn.SHEET()-3+11,4,1,"Entered Daily Stats"))/INDIRECT(ADDRESS(ROW()-1,_xlfn.SHEET()-3+32,4,1,"Entered Daily Stats")),"")</f>
        <v/>
      </c>
      <c r="J14" s="18"/>
      <c r="K14" s="15" t="str" cm="1">
        <f t="array" aca="1" ref="K14" ca="1">IFERROR(INDIRECT(ADDRESS(ROW()-1,_xlfn.SHEET()-3+18,4,1,"Entered Daily Stats"))/INDIRECT(ADDRESS(ROW()-1,_xlfn.SHEET()-3+32,4,1,"Entered Daily Stats")),"")</f>
        <v/>
      </c>
      <c r="L14" s="19">
        <f t="shared" ca="1" si="0"/>
        <v>0</v>
      </c>
      <c r="M14" s="18"/>
      <c r="N14" s="17" t="str" cm="1">
        <f t="array" aca="1" ref="N14" ca="1">IFERROR(INDIRECT(ADDRESS(ROW()-1,_xlfn.SHEET()-3+25,4,1,"Entered Daily Stats"))/INDIRECT(ADDRESS(ROW()-1,_xlfn.SHEET()-3+32,4,1,"Entered Daily Stats")),"")</f>
        <v/>
      </c>
      <c r="O14" s="20">
        <f t="shared" ca="1" si="1"/>
        <v>0</v>
      </c>
      <c r="P14" s="18"/>
      <c r="Q14" s="21" t="str">
        <f t="shared" ca="1" si="2"/>
        <v/>
      </c>
      <c r="R14" s="18"/>
      <c r="S14" s="68" cm="1">
        <f t="array" aca="1" ref="S14" ca="1">INDIRECT(ADDRESS(ROW()-1,_xlfn.SHEET()-3+39,4,1,"Entered Daily Stats"))</f>
        <v>0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68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0.2755260588823969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2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49</v>
      </c>
      <c r="L16" s="19">
        <f t="shared" ca="1" si="0"/>
        <v>65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4.6807466409679567E-2</v>
      </c>
      <c r="O16" s="20">
        <f t="shared" ca="1" si="1"/>
        <v>0.12916666666666665</v>
      </c>
      <c r="P16" s="18"/>
      <c r="Q16" s="21">
        <f t="shared" ca="1" si="2"/>
        <v>0.55811326947667528</v>
      </c>
      <c r="R16" s="18"/>
      <c r="S16" s="68" cm="1">
        <f t="array" aca="1" ref="S16" ca="1">INDIRECT(ADDRESS(ROW()-1,_xlfn.SHEET()-3+39,4,1,"Entered Daily Stats"))</f>
        <v>1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0</v>
      </c>
      <c r="D17" s="18"/>
      <c r="E17" s="15" t="str">
        <f>'Entered Daily Stats'!A16</f>
        <v>EC  13</v>
      </c>
      <c r="F17" s="18"/>
      <c r="G17" s="20" t="str" cm="1">
        <f t="array" aca="1" ref="G17" ca="1">IFERROR(INDIRECT(ADDRESS(ROW()-1,_xlfn.SHEET()-3+4,4,1,"Entered Daily Stats"))/INDIRECT(ADDRESS(ROW()-1,_xlfn.SHEET()-3+32,4,1,"Entered Daily Stats")),"")</f>
        <v/>
      </c>
      <c r="H17" s="49"/>
      <c r="I17" s="15" t="str" cm="1">
        <f t="array" aca="1" ref="I17" ca="1">IFERROR(INDIRECT(ADDRESS(ROW()-1,_xlfn.SHEET()-3+11,4,1,"Entered Daily Stats"))/INDIRECT(ADDRESS(ROW()-1,_xlfn.SHEET()-3+32,4,1,"Entered Daily Stats")),"")</f>
        <v/>
      </c>
      <c r="J17" s="18"/>
      <c r="K17" s="15" t="str" cm="1">
        <f t="array" aca="1" ref="K17" ca="1">IFERROR(INDIRECT(ADDRESS(ROW()-1,_xlfn.SHEET()-3+18,4,1,"Entered Daily Stats"))/INDIRECT(ADDRESS(ROW()-1,_xlfn.SHEET()-3+32,4,1,"Entered Daily Stats")),"")</f>
        <v/>
      </c>
      <c r="L17" s="19">
        <f t="shared" ca="1" si="0"/>
        <v>0</v>
      </c>
      <c r="M17" s="18"/>
      <c r="N17" s="17" t="str" cm="1">
        <f t="array" aca="1" ref="N17" ca="1">IFERROR(INDIRECT(ADDRESS(ROW()-1,_xlfn.SHEET()-3+25,4,1,"Entered Daily Stats"))/INDIRECT(ADDRESS(ROW()-1,_xlfn.SHEET()-3+32,4,1,"Entered Daily Stats")),"")</f>
        <v/>
      </c>
      <c r="O17" s="20">
        <f t="shared" ca="1" si="1"/>
        <v>0</v>
      </c>
      <c r="P17" s="18"/>
      <c r="Q17" s="21" t="str">
        <f ca="1">IF(K17=N17,"",((N17*24/(O17*24))+(K17/L17))/2)</f>
        <v/>
      </c>
      <c r="R17" s="31"/>
      <c r="S17" s="68" cm="1">
        <f t="array" aca="1" ref="S17" ca="1">INDIRECT(ADDRESS(ROW()-1,_xlfn.SHEET()-3+39,4,1,"Entered Daily Stats"))</f>
        <v>0</v>
      </c>
      <c r="T17" s="31"/>
      <c r="U17" s="4"/>
      <c r="W17" s="79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0</v>
      </c>
      <c r="D18" s="18"/>
      <c r="E18" s="15" t="str">
        <f>'Entered Daily Stats'!A17</f>
        <v>EC  14</v>
      </c>
      <c r="F18" s="51"/>
      <c r="G18" s="20" t="str" cm="1">
        <f t="array" aca="1" ref="G18" ca="1">IFERROR(INDIRECT(ADDRESS(ROW()-1,_xlfn.SHEET()-3+4,4,1,"Entered Daily Stats"))/INDIRECT(ADDRESS(ROW()-1,_xlfn.SHEET()-3+32,4,1,"Entered Daily Stats")),"")</f>
        <v/>
      </c>
      <c r="H18" s="18"/>
      <c r="I18" s="15" t="str" cm="1">
        <f t="array" aca="1" ref="I18" ca="1">IFERROR(INDIRECT(ADDRESS(ROW()-1,_xlfn.SHEET()-3+11,4,1,"Entered Daily Stats"))/INDIRECT(ADDRESS(ROW()-1,_xlfn.SHEET()-3+32,4,1,"Entered Daily Stats")),"")</f>
        <v/>
      </c>
      <c r="J18" s="18"/>
      <c r="K18" s="15" t="str" cm="1">
        <f t="array" aca="1" ref="K18" ca="1">IFERROR(INDIRECT(ADDRESS(ROW()-1,_xlfn.SHEET()-3+18,4,1,"Entered Daily Stats"))/INDIRECT(ADDRESS(ROW()-1,_xlfn.SHEET()-3+32,4,1,"Entered Daily Stats")),"")</f>
        <v/>
      </c>
      <c r="L18" s="19">
        <f t="shared" ca="1" si="0"/>
        <v>0</v>
      </c>
      <c r="M18" s="18"/>
      <c r="N18" s="17" t="str" cm="1">
        <f t="array" aca="1" ref="N18" ca="1">IFERROR(INDIRECT(ADDRESS(ROW()-1,_xlfn.SHEET()-3+25,4,1,"Entered Daily Stats"))/INDIRECT(ADDRESS(ROW()-1,_xlfn.SHEET()-3+32,4,1,"Entered Daily Stats")),"")</f>
        <v/>
      </c>
      <c r="O18" s="20">
        <f t="shared" ca="1" si="1"/>
        <v>0</v>
      </c>
      <c r="P18" s="18"/>
      <c r="Q18" s="21" t="str">
        <f ca="1">IF(K18=N18,"",((N18*24/(O18*24))+(K18/L18))/2)</f>
        <v/>
      </c>
      <c r="R18" s="18"/>
      <c r="S18" s="68" cm="1">
        <f t="array" aca="1" ref="S18" ca="1">INDIRECT(ADDRESS(ROW()-1,_xlfn.SHEET()-3+39,4,1,"Entered Daily Stats"))</f>
        <v>0</v>
      </c>
      <c r="T18" s="18"/>
      <c r="U18" s="18"/>
      <c r="V18" s="31"/>
      <c r="W18" s="79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0.28720612145561975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2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16</v>
      </c>
      <c r="L19" s="19">
        <f t="shared" ca="1" si="0"/>
        <v>52.450495767304048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0.11478960096956645</v>
      </c>
      <c r="O19" s="20">
        <f t="shared" ca="1" si="1"/>
        <v>0.20833333333333334</v>
      </c>
      <c r="P19" s="18"/>
      <c r="Q19" s="21">
        <f ca="1">IF(K19=N19,"",((N19*24/(O19*24))+(K19/L19))/2)</f>
        <v>0.42801981607727624</v>
      </c>
      <c r="R19" s="18"/>
      <c r="S19" s="68" cm="1">
        <f t="array" aca="1" ref="S19" ca="1">INDIRECT(ADDRESS(ROW()-1,_xlfn.SHEET()-3+39,4,1,"Entered Daily Stats"))</f>
        <v>1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11</v>
      </c>
      <c r="D21" s="18"/>
      <c r="E21" s="80" t="s">
        <v>7</v>
      </c>
      <c r="F21" s="73"/>
      <c r="G21" s="20">
        <f ca="1">IFERROR(AVERAGEIF(G5:G19,"&gt;0"),"")</f>
        <v>0.17502055471612296</v>
      </c>
      <c r="H21" s="74"/>
      <c r="I21" s="43">
        <f ca="1">IFERROR(AVERAGEIF(I5:I19,"&gt;0"),"")</f>
        <v>5.8181818181818183</v>
      </c>
      <c r="J21" s="18"/>
      <c r="K21" s="19">
        <f ca="1">IFERROR(AVERAGEIF(K5:K19,"&gt;0"),"")</f>
        <v>36.18181818181818</v>
      </c>
      <c r="L21" s="19">
        <f ca="1">IFERROR(AVERAGEIF(L5:L19,"&gt;0"),"")</f>
        <v>45.162524215434672</v>
      </c>
      <c r="M21" s="18"/>
      <c r="N21" s="20">
        <f ca="1">IFERROR(AVERAGEIF(N5:N19,"&gt;0"),"")</f>
        <v>0.15103568016366076</v>
      </c>
      <c r="O21" s="20">
        <f ca="1">IFERROR(AVERAGEIF(O5:O19,"&gt;0"),"")</f>
        <v>0.16287878787878787</v>
      </c>
      <c r="P21" s="18"/>
      <c r="Q21" s="75">
        <f ca="1">IFERROR(AVERAGEIF(Q5:Q19,"&gt;0"),"")</f>
        <v>0.9943473462742155</v>
      </c>
      <c r="R21" s="50"/>
      <c r="S21" s="76">
        <f ca="1">IFERROR(AVERAGEIF(S5:S19,"&gt;0"),0)</f>
        <v>2.1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9"/>
      <c r="I24" s="89"/>
      <c r="J24" s="1"/>
      <c r="K24" s="89"/>
      <c r="L24" s="89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94" priority="19">
      <formula>(O5=5)</formula>
    </cfRule>
    <cfRule type="expression" dxfId="93" priority="20">
      <formula>(O5=1.5)</formula>
    </cfRule>
  </conditionalFormatting>
  <conditionalFormatting sqref="L5:M19">
    <cfRule type="expression" dxfId="92" priority="17">
      <formula>(L5=65)</formula>
    </cfRule>
    <cfRule type="expression" dxfId="91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90" priority="14" stopIfTrue="1" operator="equal">
      <formula>""</formula>
    </cfRule>
    <cfRule type="expression" dxfId="89" priority="15">
      <formula>(K5)&gt;(L5*$W$5)</formula>
    </cfRule>
    <cfRule type="expression" dxfId="88" priority="21">
      <formula>(K5)&gt;=L5</formula>
    </cfRule>
    <cfRule type="expression" dxfId="87" priority="22">
      <formula>(K5)&lt;(L5*$W$10)</formula>
    </cfRule>
    <cfRule type="expression" dxfId="86" priority="23">
      <formula>(K5)&lt;(L5*$W$9)</formula>
    </cfRule>
    <cfRule type="expression" dxfId="85" priority="24">
      <formula>(K5)&lt;(L5*$W$8)</formula>
    </cfRule>
    <cfRule type="expression" dxfId="84" priority="25">
      <formula>(K5)&lt;L5</formula>
    </cfRule>
  </conditionalFormatting>
  <conditionalFormatting sqref="L5:L21 O5:O21">
    <cfRule type="cellIs" dxfId="83" priority="13" stopIfTrue="1" operator="equal">
      <formula>0</formula>
    </cfRule>
  </conditionalFormatting>
  <conditionalFormatting sqref="S5:S21">
    <cfRule type="cellIs" dxfId="82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81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80" priority="1" stopIfTrue="1" operator="equal">
      <formula>0</formula>
    </cfRule>
  </conditionalFormatting>
  <conditionalFormatting sqref="Q5:Q21">
    <cfRule type="cellIs" dxfId="79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78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77" priority="3">
      <formula>C5=1</formula>
    </cfRule>
    <cfRule type="expression" dxfId="76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679C-F351-4DA4-92DC-136862930D63}">
  <dimension ref="A1:Y24"/>
  <sheetViews>
    <sheetView zoomScale="73" zoomScaleNormal="73" workbookViewId="0">
      <selection activeCell="U13" sqref="U13:W14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43999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78" t="s">
        <v>8</v>
      </c>
      <c r="H3" s="80"/>
      <c r="I3" s="78" t="s">
        <v>9</v>
      </c>
      <c r="K3" s="98" t="s">
        <v>0</v>
      </c>
      <c r="L3" s="98"/>
      <c r="N3" s="98" t="s">
        <v>1</v>
      </c>
      <c r="O3" s="98"/>
    </row>
    <row r="4" spans="1:25" s="1" customFormat="1" ht="64.8" customHeight="1" x14ac:dyDescent="0.3">
      <c r="C4" s="45" t="s">
        <v>38</v>
      </c>
      <c r="E4" s="45" t="s">
        <v>2</v>
      </c>
      <c r="F4" s="5"/>
      <c r="G4" s="79"/>
      <c r="H4" s="79"/>
      <c r="I4" s="79"/>
      <c r="K4" s="79"/>
      <c r="L4" s="4" t="s">
        <v>27</v>
      </c>
      <c r="M4" s="4"/>
      <c r="N4" s="79"/>
      <c r="O4" s="4" t="s">
        <v>28</v>
      </c>
      <c r="Q4" s="7" t="s">
        <v>29</v>
      </c>
      <c r="S4" s="44" t="s">
        <v>37</v>
      </c>
      <c r="U4" s="89" t="s">
        <v>3</v>
      </c>
      <c r="V4" s="89"/>
      <c r="W4" s="89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0.24457352046412478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4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27</v>
      </c>
      <c r="L5" s="19">
        <f ca="1">IF(K5=N5,0,MIN(MAX((-10*N5*24)+80,30),65))</f>
        <v>34.488523307067766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0.18963115288721766</v>
      </c>
      <c r="O5" s="20">
        <f ca="1">IF(N5=K5,0,MIN(MAX(8-(K5/10),1.5),5)/24)</f>
        <v>0.20833333333333334</v>
      </c>
      <c r="P5" s="18"/>
      <c r="Q5" s="21">
        <f ca="1">IF(K5=N5,"",((N5*24/(O5*24))+(K5/L5))/2)</f>
        <v>0.84654932850225673</v>
      </c>
      <c r="R5" s="18"/>
      <c r="S5" s="68" cm="1">
        <f t="array" aca="1" ref="S5" ca="1">INDIRECT(ADDRESS(ROW()-1,_xlfn.SHEET()-3+39,4,1,"Entered Daily Stats"))</f>
        <v>1</v>
      </c>
      <c r="T5" s="18"/>
      <c r="U5" s="22"/>
      <c r="V5" s="18" t="s">
        <v>4</v>
      </c>
      <c r="W5" s="81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0.26551359369363992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4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62</v>
      </c>
      <c r="L6" s="19">
        <f t="shared" ref="L6:L19" ca="1" si="0">IF(K6=N6,0,MIN(MAX((-10*N6*24)+80,30),65))</f>
        <v>50.951776929260603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0.12103426279474748</v>
      </c>
      <c r="O6" s="20">
        <f t="shared" ref="O6:O19" ca="1" si="1">IF(N6=K6,0,MIN(MAX(8-(K6/10),1.5),5)/24)</f>
        <v>7.4999999999999997E-2</v>
      </c>
      <c r="P6" s="18"/>
      <c r="Q6" s="21">
        <f t="shared" ref="Q6:Q16" ca="1" si="2">IF(K6=N6,"",((N6*24/(O6*24))+(K6/L6))/2)</f>
        <v>1.4153135128448013</v>
      </c>
      <c r="R6" s="18"/>
      <c r="S6" s="68" cm="1">
        <f t="array" aca="1" ref="S6" ca="1">INDIRECT(ADDRESS(ROW()-1,_xlfn.SHEET()-3+39,4,1,"Entered Daily Stats"))</f>
        <v>3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0.11277141189898135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4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26</v>
      </c>
      <c r="L7" s="19">
        <f t="shared" ca="1" si="0"/>
        <v>36.136296597452272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0.18276543084394886</v>
      </c>
      <c r="O7" s="20">
        <f t="shared" ca="1" si="1"/>
        <v>0.20833333333333334</v>
      </c>
      <c r="P7" s="18"/>
      <c r="Q7" s="21">
        <f t="shared" ca="1" si="2"/>
        <v>0.79838612909230666</v>
      </c>
      <c r="R7" s="18"/>
      <c r="S7" s="68" cm="1">
        <f t="array" aca="1" ref="S7" ca="1">INDIRECT(ADDRESS(ROW()-1,_xlfn.SHEET()-3+39,4,1,"Entered Daily Stats"))</f>
        <v>1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0.20942646804916562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6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40</v>
      </c>
      <c r="L8" s="19">
        <f t="shared" ca="1" si="0"/>
        <v>60.208420229148842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8.2464915711879819E-2</v>
      </c>
      <c r="O8" s="20">
        <f t="shared" ca="1" si="1"/>
        <v>0.16666666666666666</v>
      </c>
      <c r="P8" s="18"/>
      <c r="Q8" s="21">
        <f t="shared" ca="1" si="2"/>
        <v>0.57957419851273029</v>
      </c>
      <c r="R8" s="18"/>
      <c r="S8" s="68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81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0.14490120750014729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2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28</v>
      </c>
      <c r="L9" s="19">
        <f t="shared" ca="1" si="0"/>
        <v>33.402864206016083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0.19415473247493298</v>
      </c>
      <c r="O9" s="20">
        <f t="shared" ca="1" si="1"/>
        <v>0.20833333333333334</v>
      </c>
      <c r="P9" s="18"/>
      <c r="Q9" s="21">
        <f t="shared" ca="1" si="2"/>
        <v>0.88509709259700386</v>
      </c>
      <c r="R9" s="18"/>
      <c r="S9" s="68" cm="1">
        <f t="array" aca="1" ref="S9" ca="1">INDIRECT(ADDRESS(ROW()-1,_xlfn.SHEET()-3+39,4,1,"Entered Daily Stats"))</f>
        <v>1</v>
      </c>
      <c r="T9" s="18"/>
      <c r="U9" s="28"/>
      <c r="V9" s="18" t="s">
        <v>6</v>
      </c>
      <c r="W9" s="81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0.30010360040109862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9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6</v>
      </c>
      <c r="L10" s="19">
        <f t="shared" ca="1" si="0"/>
        <v>34.147019311277461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0.19105408620301056</v>
      </c>
      <c r="O10" s="20">
        <f t="shared" ca="1" si="1"/>
        <v>0.20833333333333334</v>
      </c>
      <c r="P10" s="18"/>
      <c r="Q10" s="21">
        <f t="shared" ca="1" si="2"/>
        <v>0.54638520570410576</v>
      </c>
      <c r="R10" s="18"/>
      <c r="S10" s="68" cm="1">
        <f t="array" aca="1" ref="S10" ca="1">INDIRECT(ADDRESS(ROW()-1,_xlfn.SHEET()-3+39,4,1,"Entered Daily Stats"))</f>
        <v>4</v>
      </c>
      <c r="T10" s="18"/>
      <c r="U10" s="29"/>
      <c r="V10" s="18" t="s">
        <v>6</v>
      </c>
      <c r="W10" s="81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0.21623073330552567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3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6</v>
      </c>
      <c r="L11" s="19">
        <f t="shared" ca="1" si="0"/>
        <v>57.842486271817251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9.2322973867428132E-2</v>
      </c>
      <c r="O11" s="20">
        <f t="shared" ca="1" si="1"/>
        <v>0.20833333333333334</v>
      </c>
      <c r="P11" s="18"/>
      <c r="Q11" s="21">
        <f t="shared" ca="1" si="2"/>
        <v>0.27344012776481263</v>
      </c>
      <c r="R11" s="18"/>
      <c r="S11" s="68" cm="1">
        <f t="array" aca="1" ref="S11" ca="1">INDIRECT(ADDRESS(ROW()-1,_xlfn.SHEET()-3+39,4,1,"Entered Daily Stats"))</f>
        <v>4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0</v>
      </c>
      <c r="D12" s="18"/>
      <c r="E12" s="15" t="str">
        <f>'Entered Daily Stats'!A11</f>
        <v>EC  8</v>
      </c>
      <c r="F12" s="18"/>
      <c r="G12" s="20" t="str" cm="1">
        <f t="array" aca="1" ref="G12" ca="1">IFERROR(INDIRECT(ADDRESS(ROW()-1,_xlfn.SHEET()-3+4,4,1,"Entered Daily Stats"))/INDIRECT(ADDRESS(ROW()-1,_xlfn.SHEET()-3+32,4,1,"Entered Daily Stats")),"")</f>
        <v/>
      </c>
      <c r="H12" s="49"/>
      <c r="I12" s="15" t="str" cm="1">
        <f t="array" aca="1" ref="I12" ca="1">IFERROR(INDIRECT(ADDRESS(ROW()-1,_xlfn.SHEET()-3+11,4,1,"Entered Daily Stats"))/INDIRECT(ADDRESS(ROW()-1,_xlfn.SHEET()-3+32,4,1,"Entered Daily Stats")),"")</f>
        <v/>
      </c>
      <c r="J12" s="18"/>
      <c r="K12" s="15" t="str" cm="1">
        <f t="array" aca="1" ref="K12" ca="1">IFERROR(INDIRECT(ADDRESS(ROW()-1,_xlfn.SHEET()-3+18,4,1,"Entered Daily Stats"))/INDIRECT(ADDRESS(ROW()-1,_xlfn.SHEET()-3+32,4,1,"Entered Daily Stats")),"")</f>
        <v/>
      </c>
      <c r="L12" s="19">
        <f t="shared" ca="1" si="0"/>
        <v>0</v>
      </c>
      <c r="M12" s="18"/>
      <c r="N12" s="17" t="str" cm="1">
        <f t="array" aca="1" ref="N12" ca="1">IFERROR(INDIRECT(ADDRESS(ROW()-1,_xlfn.SHEET()-3+25,4,1,"Entered Daily Stats"))/INDIRECT(ADDRESS(ROW()-1,_xlfn.SHEET()-3+32,4,1,"Entered Daily Stats")),"")</f>
        <v/>
      </c>
      <c r="O12" s="20">
        <f t="shared" ca="1" si="1"/>
        <v>0</v>
      </c>
      <c r="P12" s="18"/>
      <c r="Q12" s="21" t="str">
        <f t="shared" ca="1" si="2"/>
        <v/>
      </c>
      <c r="R12" s="18"/>
      <c r="S12" s="68" cm="1">
        <f t="array" aca="1" ref="S12" ca="1">INDIRECT(ADDRESS(ROW()-1,_xlfn.SHEET()-3+39,4,1,"Entered Daily Stats"))</f>
        <v>0</v>
      </c>
      <c r="T12" s="18"/>
      <c r="U12" s="98" t="s">
        <v>10</v>
      </c>
      <c r="V12" s="98"/>
      <c r="W12" s="98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0.15813423680232783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7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52</v>
      </c>
      <c r="L13" s="19">
        <f t="shared" ca="1" si="0"/>
        <v>41.934091046757437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0.15860795397184402</v>
      </c>
      <c r="O13" s="20">
        <f t="shared" ca="1" si="1"/>
        <v>0.11666666666666665</v>
      </c>
      <c r="P13" s="18"/>
      <c r="Q13" s="21">
        <f t="shared" ca="1" si="2"/>
        <v>1.2997689672192609</v>
      </c>
      <c r="R13" s="18"/>
      <c r="S13" s="68" cm="1">
        <f t="array" aca="1" ref="S13" ca="1">INDIRECT(ADDRESS(ROW()-1,_xlfn.SHEET()-3+39,4,1,"Entered Daily Stats"))</f>
        <v>3</v>
      </c>
      <c r="T13" s="18"/>
      <c r="U13" s="111">
        <f ca="1">IF(SUM(S5:S19)=0,"",SUM(S5:S19))</f>
        <v>24</v>
      </c>
      <c r="V13" s="112"/>
      <c r="W13" s="113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0.1370210805047421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4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27</v>
      </c>
      <c r="L14" s="19">
        <f t="shared" ca="1" si="0"/>
        <v>51.340411698407998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0.11941495125663334</v>
      </c>
      <c r="O14" s="20">
        <f t="shared" ca="1" si="1"/>
        <v>0.20833333333333334</v>
      </c>
      <c r="P14" s="18"/>
      <c r="Q14" s="21">
        <f t="shared" ca="1" si="2"/>
        <v>0.54954663766323064</v>
      </c>
      <c r="R14" s="18"/>
      <c r="S14" s="68" cm="1">
        <f t="array" aca="1" ref="S14" ca="1">INDIRECT(ADDRESS(ROW()-1,_xlfn.SHEET()-3+39,4,1,"Entered Daily Stats"))</f>
        <v>3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0.1572493077954763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5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9</v>
      </c>
      <c r="L15" s="19">
        <f t="shared" ca="1" si="0"/>
        <v>41.343554987709339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0.16106852088454443</v>
      </c>
      <c r="O15" s="20">
        <f t="shared" ca="1" si="1"/>
        <v>0.20833333333333334</v>
      </c>
      <c r="P15" s="18"/>
      <c r="Q15" s="21">
        <f t="shared" ca="1" si="2"/>
        <v>0.49540850093899552</v>
      </c>
      <c r="R15" s="18"/>
      <c r="S15" s="68" cm="1">
        <f t="array" aca="1" ref="S15" ca="1">INDIRECT(ADDRESS(ROW()-1,_xlfn.SHEET()-3+39,4,1,"Entered Daily Stats"))</f>
        <v>1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0.26516355422166082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9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5</v>
      </c>
      <c r="L16" s="19">
        <f t="shared" ca="1" si="0"/>
        <v>37.594985852144987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0.17668755894939586</v>
      </c>
      <c r="O16" s="20">
        <f t="shared" ca="1" si="1"/>
        <v>0.20833333333333334</v>
      </c>
      <c r="P16" s="18"/>
      <c r="Q16" s="21">
        <f t="shared" ca="1" si="2"/>
        <v>0.49054837105182603</v>
      </c>
      <c r="R16" s="18"/>
      <c r="S16" s="68" cm="1">
        <f t="array" aca="1" ref="S16" ca="1">INDIRECT(ADDRESS(ROW()-1,_xlfn.SHEET()-3+39,4,1,"Entered Daily Stats"))</f>
        <v>1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0.1875039056397344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5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46</v>
      </c>
      <c r="L17" s="19">
        <f t="shared" ca="1" si="0"/>
        <v>30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0.24100142934554108</v>
      </c>
      <c r="O17" s="20">
        <f t="shared" ca="1" si="1"/>
        <v>0.14166666666666669</v>
      </c>
      <c r="P17" s="18"/>
      <c r="Q17" s="21">
        <f ca="1">IF(K17=N17,"",((N17*24/(O17*24))+(K17/L17))/2)</f>
        <v>1.6172599467097526</v>
      </c>
      <c r="R17" s="31"/>
      <c r="S17" s="68" cm="1">
        <f t="array" aca="1" ref="S17" ca="1">INDIRECT(ADDRESS(ROW()-1,_xlfn.SHEET()-3+39,4,1,"Entered Daily Stats"))</f>
        <v>0</v>
      </c>
      <c r="T17" s="31"/>
      <c r="U17" s="4"/>
      <c r="W17" s="79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0.30246372657127341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1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60</v>
      </c>
      <c r="L18" s="19">
        <f t="shared" ca="1" si="0"/>
        <v>59.109597741315142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8.7043342744520247E-2</v>
      </c>
      <c r="O18" s="20">
        <f t="shared" ca="1" si="1"/>
        <v>8.3333333333333329E-2</v>
      </c>
      <c r="P18" s="18"/>
      <c r="Q18" s="21">
        <f ca="1">IF(K18=N18,"",((N18*24/(O18*24))+(K18/L18))/2)</f>
        <v>1.0297918473497254</v>
      </c>
      <c r="R18" s="18"/>
      <c r="S18" s="68" cm="1">
        <f t="array" aca="1" ref="S18" ca="1">INDIRECT(ADDRESS(ROW()-1,_xlfn.SHEET()-3+39,4,1,"Entered Daily Stats"))</f>
        <v>2</v>
      </c>
      <c r="T18" s="18"/>
      <c r="U18" s="18"/>
      <c r="V18" s="31"/>
      <c r="W18" s="79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0.16732255377914873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1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29</v>
      </c>
      <c r="L19" s="19">
        <f t="shared" ca="1" si="0"/>
        <v>49.864525033689631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0.1255644790262932</v>
      </c>
      <c r="O19" s="20">
        <f t="shared" ca="1" si="1"/>
        <v>0.20833333333333334</v>
      </c>
      <c r="P19" s="18"/>
      <c r="Q19" s="21">
        <f ca="1">IF(K19=N19,"",((N19*24/(O19*24))+(K19/L19))/2)</f>
        <v>0.59214263925401944</v>
      </c>
      <c r="R19" s="18"/>
      <c r="S19" s="68" cm="1">
        <f t="array" aca="1" ref="S19" ca="1">INDIRECT(ADDRESS(ROW()-1,_xlfn.SHEET()-3+39,4,1,"Entered Daily Stats"))</f>
        <v>0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14</v>
      </c>
      <c r="D21" s="18"/>
      <c r="E21" s="80" t="s">
        <v>7</v>
      </c>
      <c r="F21" s="73"/>
      <c r="G21" s="20">
        <f ca="1">IFERROR(AVERAGEIF(G5:G19,"&gt;0"),"")</f>
        <v>0.20488420718764619</v>
      </c>
      <c r="H21" s="74"/>
      <c r="I21" s="43">
        <f ca="1">IFERROR(AVERAGEIF(I5:I19,"&gt;0"),"")</f>
        <v>4.5714285714285712</v>
      </c>
      <c r="J21" s="18"/>
      <c r="K21" s="19">
        <f ca="1">IFERROR(AVERAGEIF(K5:K19,"&gt;0"),"")</f>
        <v>30.214285714285715</v>
      </c>
      <c r="L21" s="19">
        <f ca="1">IFERROR(AVERAGEIF(L5:L19,"&gt;0"),"")</f>
        <v>44.16889665800462</v>
      </c>
      <c r="M21" s="18"/>
      <c r="N21" s="20">
        <f ca="1">IFERROR(AVERAGEIF(N5:N19,"&gt;0"),"")</f>
        <v>0.15162969935442414</v>
      </c>
      <c r="O21" s="20">
        <f ca="1">IFERROR(AVERAGEIF(O5:O19,"&gt;0"),"")</f>
        <v>0.17559523809523811</v>
      </c>
      <c r="P21" s="18"/>
      <c r="Q21" s="75">
        <f ca="1">IFERROR(AVERAGEIF(Q5:Q19,"&gt;0"),"")</f>
        <v>0.81565803608605925</v>
      </c>
      <c r="R21" s="50"/>
      <c r="S21" s="76">
        <f ca="1">IFERROR(AVERAGEIF(S5:S19,"&gt;0"),0)</f>
        <v>2.1818181818181817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9"/>
      <c r="I24" s="89"/>
      <c r="J24" s="1"/>
      <c r="K24" s="89"/>
      <c r="L24" s="89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75" priority="19">
      <formula>(O5=5)</formula>
    </cfRule>
    <cfRule type="expression" dxfId="74" priority="20">
      <formula>(O5=1.5)</formula>
    </cfRule>
  </conditionalFormatting>
  <conditionalFormatting sqref="L5:M19">
    <cfRule type="expression" dxfId="73" priority="17">
      <formula>(L5=65)</formula>
    </cfRule>
    <cfRule type="expression" dxfId="72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71" priority="14" stopIfTrue="1" operator="equal">
      <formula>""</formula>
    </cfRule>
    <cfRule type="expression" dxfId="70" priority="15">
      <formula>(K5)&gt;(L5*$W$5)</formula>
    </cfRule>
    <cfRule type="expression" dxfId="69" priority="21">
      <formula>(K5)&gt;=L5</formula>
    </cfRule>
    <cfRule type="expression" dxfId="68" priority="22">
      <formula>(K5)&lt;(L5*$W$10)</formula>
    </cfRule>
    <cfRule type="expression" dxfId="67" priority="23">
      <formula>(K5)&lt;(L5*$W$9)</formula>
    </cfRule>
    <cfRule type="expression" dxfId="66" priority="24">
      <formula>(K5)&lt;(L5*$W$8)</formula>
    </cfRule>
    <cfRule type="expression" dxfId="65" priority="25">
      <formula>(K5)&lt;L5</formula>
    </cfRule>
  </conditionalFormatting>
  <conditionalFormatting sqref="L5:L21 O5:O21">
    <cfRule type="cellIs" dxfId="64" priority="13" stopIfTrue="1" operator="equal">
      <formula>0</formula>
    </cfRule>
  </conditionalFormatting>
  <conditionalFormatting sqref="S5:S21">
    <cfRule type="cellIs" dxfId="63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62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61" priority="1" stopIfTrue="1" operator="equal">
      <formula>0</formula>
    </cfRule>
  </conditionalFormatting>
  <conditionalFormatting sqref="Q5:Q21">
    <cfRule type="cellIs" dxfId="60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59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58" priority="3">
      <formula>C5=1</formula>
    </cfRule>
    <cfRule type="expression" dxfId="57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833D-91F0-4BBA-9FD0-091D5267A7A2}">
  <dimension ref="A1:Y24"/>
  <sheetViews>
    <sheetView zoomScale="73" zoomScaleNormal="73" workbookViewId="0">
      <selection activeCell="U13" sqref="U13:W14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44000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78" t="s">
        <v>8</v>
      </c>
      <c r="H3" s="80"/>
      <c r="I3" s="78" t="s">
        <v>9</v>
      </c>
      <c r="K3" s="98" t="s">
        <v>0</v>
      </c>
      <c r="L3" s="98"/>
      <c r="N3" s="98" t="s">
        <v>1</v>
      </c>
      <c r="O3" s="98"/>
    </row>
    <row r="4" spans="1:25" s="1" customFormat="1" ht="64.8" customHeight="1" x14ac:dyDescent="0.3">
      <c r="C4" s="45" t="s">
        <v>38</v>
      </c>
      <c r="E4" s="45" t="s">
        <v>2</v>
      </c>
      <c r="F4" s="5"/>
      <c r="G4" s="79"/>
      <c r="H4" s="79"/>
      <c r="I4" s="79"/>
      <c r="K4" s="79"/>
      <c r="L4" s="4" t="s">
        <v>27</v>
      </c>
      <c r="M4" s="4"/>
      <c r="N4" s="79"/>
      <c r="O4" s="4" t="s">
        <v>28</v>
      </c>
      <c r="Q4" s="7" t="s">
        <v>29</v>
      </c>
      <c r="S4" s="44" t="s">
        <v>37</v>
      </c>
      <c r="U4" s="89" t="s">
        <v>3</v>
      </c>
      <c r="V4" s="89"/>
      <c r="W4" s="89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0.23771973305476179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2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46</v>
      </c>
      <c r="L5" s="19">
        <f ca="1">IF(K5=N5,0,MIN(MAX((-10*N5*24)+80,30),65))</f>
        <v>65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4.7026641752702034E-2</v>
      </c>
      <c r="O5" s="20">
        <f ca="1">IF(N5=K5,0,MIN(MAX(8-(K5/10),1.5),5)/24)</f>
        <v>0.14166666666666669</v>
      </c>
      <c r="P5" s="18"/>
      <c r="Q5" s="21">
        <f ca="1">IF(K5=N5,"",((N5*24/(O5*24))+(K5/L5))/2)</f>
        <v>0.51982253650274923</v>
      </c>
      <c r="R5" s="18"/>
      <c r="S5" s="68" cm="1">
        <f t="array" aca="1" ref="S5" ca="1">INDIRECT(ADDRESS(ROW()-1,_xlfn.SHEET()-3+39,4,1,"Entered Daily Stats"))</f>
        <v>4</v>
      </c>
      <c r="T5" s="18"/>
      <c r="U5" s="22"/>
      <c r="V5" s="18" t="s">
        <v>4</v>
      </c>
      <c r="W5" s="81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0.13278116930551651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7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60</v>
      </c>
      <c r="L6" s="19">
        <f t="shared" ref="L6:L19" ca="1" si="0">IF(K6=N6,0,MIN(MAX((-10*N6*24)+80,30),65))</f>
        <v>46.080700323255385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0.14133041531976925</v>
      </c>
      <c r="O6" s="20">
        <f t="shared" ref="O6:O19" ca="1" si="1">IF(N6=K6,0,MIN(MAX(8-(K6/10),1.5),5)/24)</f>
        <v>8.3333333333333329E-2</v>
      </c>
      <c r="P6" s="18"/>
      <c r="Q6" s="21">
        <f t="shared" ref="Q6:Q16" ca="1" si="2">IF(K6=N6,"",((N6*24/(O6*24))+(K6/L6))/2)</f>
        <v>1.4990142642126665</v>
      </c>
      <c r="R6" s="18"/>
      <c r="S6" s="68" cm="1">
        <f t="array" aca="1" ref="S6" ca="1">INDIRECT(ADDRESS(ROW()-1,_xlfn.SHEET()-3+39,4,1,"Entered Daily Stats"))</f>
        <v>1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0.13094280935795338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10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61</v>
      </c>
      <c r="L7" s="19">
        <f t="shared" ca="1" si="0"/>
        <v>30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0.24588591087882805</v>
      </c>
      <c r="O7" s="20">
        <f t="shared" ca="1" si="1"/>
        <v>7.9166666666666677E-2</v>
      </c>
      <c r="P7" s="18"/>
      <c r="Q7" s="21">
        <f t="shared" ca="1" si="2"/>
        <v>2.5696303143224224</v>
      </c>
      <c r="R7" s="18"/>
      <c r="S7" s="68" cm="1">
        <f t="array" aca="1" ref="S7" ca="1">INDIRECT(ADDRESS(ROW()-1,_xlfn.SHEET()-3+39,4,1,"Entered Daily Stats"))</f>
        <v>1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0.104667496971631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1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57</v>
      </c>
      <c r="L8" s="19">
        <f t="shared" ca="1" si="0"/>
        <v>40.870307908269524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0.16304038371554364</v>
      </c>
      <c r="O8" s="20">
        <f t="shared" ca="1" si="1"/>
        <v>9.5833333333333326E-2</v>
      </c>
      <c r="P8" s="18"/>
      <c r="Q8" s="21">
        <f t="shared" ca="1" si="2"/>
        <v>1.5479732337910543</v>
      </c>
      <c r="R8" s="18"/>
      <c r="S8" s="68" cm="1">
        <f t="array" aca="1" ref="S8" ca="1">INDIRECT(ADDRESS(ROW()-1,_xlfn.SHEET()-3+39,4,1,"Entered Daily Stats"))</f>
        <v>4</v>
      </c>
      <c r="T8" s="18"/>
      <c r="U8" s="27"/>
      <c r="V8" s="18" t="s">
        <v>6</v>
      </c>
      <c r="W8" s="81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0</v>
      </c>
      <c r="D9" s="18"/>
      <c r="E9" s="15" t="str">
        <f>'Entered Daily Stats'!A8</f>
        <v>EC  5</v>
      </c>
      <c r="F9" s="18"/>
      <c r="G9" s="20" t="str" cm="1">
        <f t="array" aca="1" ref="G9" ca="1">IFERROR(INDIRECT(ADDRESS(ROW()-1,_xlfn.SHEET()-3+4,4,1,"Entered Daily Stats"))/INDIRECT(ADDRESS(ROW()-1,_xlfn.SHEET()-3+32,4,1,"Entered Daily Stats")),"")</f>
        <v/>
      </c>
      <c r="H9" s="49"/>
      <c r="I9" s="15" t="str" cm="1">
        <f t="array" aca="1" ref="I9" ca="1">IFERROR(INDIRECT(ADDRESS(ROW()-1,_xlfn.SHEET()-3+11,4,1,"Entered Daily Stats"))/INDIRECT(ADDRESS(ROW()-1,_xlfn.SHEET()-3+32,4,1,"Entered Daily Stats")),"")</f>
        <v/>
      </c>
      <c r="J9" s="18"/>
      <c r="K9" s="15" t="str" cm="1">
        <f t="array" aca="1" ref="K9" ca="1">IFERROR(INDIRECT(ADDRESS(ROW()-1,_xlfn.SHEET()-3+18,4,1,"Entered Daily Stats"))/INDIRECT(ADDRESS(ROW()-1,_xlfn.SHEET()-3+32,4,1,"Entered Daily Stats")),"")</f>
        <v/>
      </c>
      <c r="L9" s="19">
        <f t="shared" ca="1" si="0"/>
        <v>0</v>
      </c>
      <c r="M9" s="18"/>
      <c r="N9" s="17" t="str" cm="1">
        <f t="array" aca="1" ref="N9" ca="1">IFERROR(INDIRECT(ADDRESS(ROW()-1,_xlfn.SHEET()-3+25,4,1,"Entered Daily Stats"))/INDIRECT(ADDRESS(ROW()-1,_xlfn.SHEET()-3+32,4,1,"Entered Daily Stats")),"")</f>
        <v/>
      </c>
      <c r="O9" s="20">
        <f t="shared" ca="1" si="1"/>
        <v>0</v>
      </c>
      <c r="P9" s="18"/>
      <c r="Q9" s="21" t="str">
        <f t="shared" ca="1" si="2"/>
        <v/>
      </c>
      <c r="R9" s="18"/>
      <c r="S9" s="68" cm="1">
        <f t="array" aca="1" ref="S9" ca="1">INDIRECT(ADDRESS(ROW()-1,_xlfn.SHEET()-3+39,4,1,"Entered Daily Stats"))</f>
        <v>0</v>
      </c>
      <c r="T9" s="18"/>
      <c r="U9" s="28"/>
      <c r="V9" s="18" t="s">
        <v>6</v>
      </c>
      <c r="W9" s="81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0.13651099576701758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4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55</v>
      </c>
      <c r="L10" s="19">
        <f t="shared" ca="1" si="0"/>
        <v>46.735884711300116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0.13860048036958286</v>
      </c>
      <c r="O10" s="20">
        <f t="shared" ca="1" si="1"/>
        <v>0.10416666666666667</v>
      </c>
      <c r="P10" s="18"/>
      <c r="Q10" s="21">
        <f t="shared" ca="1" si="2"/>
        <v>1.2536952601852549</v>
      </c>
      <c r="R10" s="18"/>
      <c r="S10" s="68" cm="1">
        <f t="array" aca="1" ref="S10" ca="1">INDIRECT(ADDRESS(ROW()-1,_xlfn.SHEET()-3+39,4,1,"Entered Daily Stats"))</f>
        <v>1</v>
      </c>
      <c r="T10" s="18"/>
      <c r="U10" s="29"/>
      <c r="V10" s="18" t="s">
        <v>6</v>
      </c>
      <c r="W10" s="81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0.24688339667466794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4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44</v>
      </c>
      <c r="L11" s="19">
        <f t="shared" ca="1" si="0"/>
        <v>60.083816168602318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8.2984099297490344E-2</v>
      </c>
      <c r="O11" s="20">
        <f t="shared" ca="1" si="1"/>
        <v>0.15</v>
      </c>
      <c r="P11" s="18"/>
      <c r="Q11" s="21">
        <f t="shared" ca="1" si="2"/>
        <v>0.64276883559879949</v>
      </c>
      <c r="R11" s="18"/>
      <c r="S11" s="68" cm="1">
        <f t="array" aca="1" ref="S11" ca="1">INDIRECT(ADDRESS(ROW()-1,_xlfn.SHEET()-3+39,4,1,"Entered Daily Stats"))</f>
        <v>1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0.13272013121770315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6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65</v>
      </c>
      <c r="L12" s="19">
        <f t="shared" ca="1" si="0"/>
        <v>57.584874190289035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9.3396357540462355E-2</v>
      </c>
      <c r="O12" s="20">
        <f t="shared" ca="1" si="1"/>
        <v>6.25E-2</v>
      </c>
      <c r="P12" s="18"/>
      <c r="Q12" s="21">
        <f t="shared" ca="1" si="2"/>
        <v>1.3115551792440432</v>
      </c>
      <c r="R12" s="18"/>
      <c r="S12" s="68" cm="1">
        <f t="array" aca="1" ref="S12" ca="1">INDIRECT(ADDRESS(ROW()-1,_xlfn.SHEET()-3+39,4,1,"Entered Daily Stats"))</f>
        <v>2</v>
      </c>
      <c r="T12" s="18"/>
      <c r="U12" s="98" t="s">
        <v>10</v>
      </c>
      <c r="V12" s="98"/>
      <c r="W12" s="98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0.17727906545165006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8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42</v>
      </c>
      <c r="L13" s="19">
        <f t="shared" ca="1" si="0"/>
        <v>65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3.862606529114148E-2</v>
      </c>
      <c r="O13" s="20">
        <f t="shared" ca="1" si="1"/>
        <v>0.15833333333333333</v>
      </c>
      <c r="P13" s="18"/>
      <c r="Q13" s="21">
        <f t="shared" ca="1" si="2"/>
        <v>0.44505397136473829</v>
      </c>
      <c r="R13" s="18"/>
      <c r="S13" s="68" cm="1">
        <f t="array" aca="1" ref="S13" ca="1">INDIRECT(ADDRESS(ROW()-1,_xlfn.SHEET()-3+39,4,1,"Entered Daily Stats"))</f>
        <v>0</v>
      </c>
      <c r="T13" s="18"/>
      <c r="U13" s="111">
        <f ca="1">IF(SUM(S5:S19)=0,"",SUM(S5:S19))</f>
        <v>27</v>
      </c>
      <c r="V13" s="112"/>
      <c r="W13" s="113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0</v>
      </c>
      <c r="D14" s="18"/>
      <c r="E14" s="15" t="str">
        <f>'Entered Daily Stats'!A13</f>
        <v>EC  10</v>
      </c>
      <c r="F14" s="18"/>
      <c r="G14" s="20" t="str" cm="1">
        <f t="array" aca="1" ref="G14" ca="1">IFERROR(INDIRECT(ADDRESS(ROW()-1,_xlfn.SHEET()-3+4,4,1,"Entered Daily Stats"))/INDIRECT(ADDRESS(ROW()-1,_xlfn.SHEET()-3+32,4,1,"Entered Daily Stats")),"")</f>
        <v/>
      </c>
      <c r="H14" s="49"/>
      <c r="I14" s="15" t="str" cm="1">
        <f t="array" aca="1" ref="I14" ca="1">IFERROR(INDIRECT(ADDRESS(ROW()-1,_xlfn.SHEET()-3+11,4,1,"Entered Daily Stats"))/INDIRECT(ADDRESS(ROW()-1,_xlfn.SHEET()-3+32,4,1,"Entered Daily Stats")),"")</f>
        <v/>
      </c>
      <c r="J14" s="18"/>
      <c r="K14" s="15" t="str" cm="1">
        <f t="array" aca="1" ref="K14" ca="1">IFERROR(INDIRECT(ADDRESS(ROW()-1,_xlfn.SHEET()-3+18,4,1,"Entered Daily Stats"))/INDIRECT(ADDRESS(ROW()-1,_xlfn.SHEET()-3+32,4,1,"Entered Daily Stats")),"")</f>
        <v/>
      </c>
      <c r="L14" s="19">
        <f t="shared" ca="1" si="0"/>
        <v>0</v>
      </c>
      <c r="M14" s="18"/>
      <c r="N14" s="17" t="str" cm="1">
        <f t="array" aca="1" ref="N14" ca="1">IFERROR(INDIRECT(ADDRESS(ROW()-1,_xlfn.SHEET()-3+25,4,1,"Entered Daily Stats"))/INDIRECT(ADDRESS(ROW()-1,_xlfn.SHEET()-3+32,4,1,"Entered Daily Stats")),"")</f>
        <v/>
      </c>
      <c r="O14" s="20">
        <f t="shared" ca="1" si="1"/>
        <v>0</v>
      </c>
      <c r="P14" s="18"/>
      <c r="Q14" s="21" t="str">
        <f t="shared" ca="1" si="2"/>
        <v/>
      </c>
      <c r="R14" s="18"/>
      <c r="S14" s="68" cm="1">
        <f t="array" aca="1" ref="S14" ca="1">INDIRECT(ADDRESS(ROW()-1,_xlfn.SHEET()-3+39,4,1,"Entered Daily Stats"))</f>
        <v>0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0.12569160851976879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6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62</v>
      </c>
      <c r="L15" s="19">
        <f t="shared" ca="1" si="0"/>
        <v>54.789963695024568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0.10504181793739763</v>
      </c>
      <c r="O15" s="20">
        <f t="shared" ca="1" si="1"/>
        <v>7.4999999999999997E-2</v>
      </c>
      <c r="P15" s="18"/>
      <c r="Q15" s="21">
        <f t="shared" ca="1" si="2"/>
        <v>1.2660758393839793</v>
      </c>
      <c r="R15" s="18"/>
      <c r="S15" s="68" cm="1">
        <f t="array" aca="1" ref="S15" ca="1">INDIRECT(ADDRESS(ROW()-1,_xlfn.SHEET()-3+39,4,1,"Entered Daily Stats"))</f>
        <v>2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0.25746368544317993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5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31</v>
      </c>
      <c r="L16" s="19">
        <f t="shared" ca="1" si="0"/>
        <v>30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0.23081773256315424</v>
      </c>
      <c r="O16" s="20">
        <f t="shared" ca="1" si="1"/>
        <v>0.20416666666666669</v>
      </c>
      <c r="P16" s="18"/>
      <c r="Q16" s="21">
        <f t="shared" ca="1" si="2"/>
        <v>1.0819345831478608</v>
      </c>
      <c r="R16" s="18"/>
      <c r="S16" s="68" cm="1">
        <f t="array" aca="1" ref="S16" ca="1">INDIRECT(ADDRESS(ROW()-1,_xlfn.SHEET()-3+39,4,1,"Entered Daily Stats"))</f>
        <v>2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0.2536003828602269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5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64</v>
      </c>
      <c r="L17" s="19">
        <f t="shared" ca="1" si="0"/>
        <v>65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4.4153032260221214E-2</v>
      </c>
      <c r="O17" s="20">
        <f t="shared" ca="1" si="1"/>
        <v>6.6666666666666652E-2</v>
      </c>
      <c r="P17" s="18"/>
      <c r="Q17" s="21">
        <f ca="1">IF(K17=N17,"",((N17*24/(O17*24))+(K17/L17))/2)</f>
        <v>0.82345543425935153</v>
      </c>
      <c r="R17" s="31"/>
      <c r="S17" s="68" cm="1">
        <f t="array" aca="1" ref="S17" ca="1">INDIRECT(ADDRESS(ROW()-1,_xlfn.SHEET()-3+39,4,1,"Entered Daily Stats"))</f>
        <v>4</v>
      </c>
      <c r="T17" s="31"/>
      <c r="U17" s="4"/>
      <c r="W17" s="79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0.27069731880209413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1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48</v>
      </c>
      <c r="L18" s="19">
        <f t="shared" ca="1" si="0"/>
        <v>30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0.22978517529893172</v>
      </c>
      <c r="O18" s="20">
        <f t="shared" ca="1" si="1"/>
        <v>0.13333333333333333</v>
      </c>
      <c r="P18" s="18"/>
      <c r="Q18" s="21">
        <f ca="1">IF(K18=N18,"",((N18*24/(O18*24))+(K18/L18))/2)</f>
        <v>1.6616944073709941</v>
      </c>
      <c r="R18" s="18"/>
      <c r="S18" s="68" cm="1">
        <f t="array" aca="1" ref="S18" ca="1">INDIRECT(ADDRESS(ROW()-1,_xlfn.SHEET()-3+39,4,1,"Entered Daily Stats"))</f>
        <v>3</v>
      </c>
      <c r="T18" s="18"/>
      <c r="U18" s="18"/>
      <c r="V18" s="31"/>
      <c r="W18" s="79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0.17535010410638399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9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29</v>
      </c>
      <c r="L19" s="19">
        <f t="shared" ca="1" si="0"/>
        <v>50.659757382172117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0.12225101090761616</v>
      </c>
      <c r="O19" s="20">
        <f t="shared" ca="1" si="1"/>
        <v>0.20833333333333334</v>
      </c>
      <c r="P19" s="18"/>
      <c r="Q19" s="21">
        <f ca="1">IF(K19=N19,"",((N19*24/(O19*24))+(K19/L19))/2)</f>
        <v>0.57962566824028583</v>
      </c>
      <c r="R19" s="18"/>
      <c r="S19" s="68" cm="1">
        <f t="array" aca="1" ref="S19" ca="1">INDIRECT(ADDRESS(ROW()-1,_xlfn.SHEET()-3+39,4,1,"Entered Daily Stats"))</f>
        <v>2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13</v>
      </c>
      <c r="D21" s="18"/>
      <c r="E21" s="80" t="s">
        <v>7</v>
      </c>
      <c r="F21" s="73"/>
      <c r="G21" s="20">
        <f ca="1">IFERROR(AVERAGEIF(G5:G19,"&gt;0"),"")</f>
        <v>0.1832544536563504</v>
      </c>
      <c r="H21" s="74"/>
      <c r="I21" s="43">
        <f ca="1">IFERROR(AVERAGEIF(I5:I19,"&gt;0"),"")</f>
        <v>5.2307692307692308</v>
      </c>
      <c r="J21" s="18"/>
      <c r="K21" s="19">
        <f ca="1">IFERROR(AVERAGEIF(K5:K19,"&gt;0"),"")</f>
        <v>51.07692307692308</v>
      </c>
      <c r="L21" s="19">
        <f ca="1">IFERROR(AVERAGEIF(L5:L19,"&gt;0"),"")</f>
        <v>49.36963879837792</v>
      </c>
      <c r="M21" s="18"/>
      <c r="N21" s="20">
        <f ca="1">IFERROR(AVERAGEIF(N5:N19,"&gt;0"),"")</f>
        <v>0.12945685562560316</v>
      </c>
      <c r="O21" s="20">
        <f ca="1">IFERROR(AVERAGEIF(O5:O19,"&gt;0"),"")</f>
        <v>0.12019230769230768</v>
      </c>
      <c r="P21" s="18"/>
      <c r="Q21" s="75">
        <f ca="1">IFERROR(AVERAGEIF(Q5:Q19,"&gt;0"),"")</f>
        <v>1.1694076559710924</v>
      </c>
      <c r="R21" s="50"/>
      <c r="S21" s="76">
        <f ca="1">IFERROR(AVERAGEIF(S5:S19,"&gt;0"),0)</f>
        <v>2.25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9"/>
      <c r="I24" s="89"/>
      <c r="J24" s="1"/>
      <c r="K24" s="89"/>
      <c r="L24" s="89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56" priority="19">
      <formula>(O5=5)</formula>
    </cfRule>
    <cfRule type="expression" dxfId="55" priority="20">
      <formula>(O5=1.5)</formula>
    </cfRule>
  </conditionalFormatting>
  <conditionalFormatting sqref="L5:M19">
    <cfRule type="expression" dxfId="54" priority="17">
      <formula>(L5=65)</formula>
    </cfRule>
    <cfRule type="expression" dxfId="53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52" priority="14" stopIfTrue="1" operator="equal">
      <formula>""</formula>
    </cfRule>
    <cfRule type="expression" dxfId="51" priority="15">
      <formula>(K5)&gt;(L5*$W$5)</formula>
    </cfRule>
    <cfRule type="expression" dxfId="50" priority="21">
      <formula>(K5)&gt;=L5</formula>
    </cfRule>
    <cfRule type="expression" dxfId="49" priority="22">
      <formula>(K5)&lt;(L5*$W$10)</formula>
    </cfRule>
    <cfRule type="expression" dxfId="48" priority="23">
      <formula>(K5)&lt;(L5*$W$9)</formula>
    </cfRule>
    <cfRule type="expression" dxfId="47" priority="24">
      <formula>(K5)&lt;(L5*$W$8)</formula>
    </cfRule>
    <cfRule type="expression" dxfId="46" priority="25">
      <formula>(K5)&lt;L5</formula>
    </cfRule>
  </conditionalFormatting>
  <conditionalFormatting sqref="L5:L21 O5:O21">
    <cfRule type="cellIs" dxfId="45" priority="13" stopIfTrue="1" operator="equal">
      <formula>0</formula>
    </cfRule>
  </conditionalFormatting>
  <conditionalFormatting sqref="S5:S21">
    <cfRule type="cellIs" dxfId="44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43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42" priority="1" stopIfTrue="1" operator="equal">
      <formula>0</formula>
    </cfRule>
  </conditionalFormatting>
  <conditionalFormatting sqref="Q5:Q21">
    <cfRule type="cellIs" dxfId="41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40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39" priority="3">
      <formula>C5=1</formula>
    </cfRule>
    <cfRule type="expression" dxfId="38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014A-7A23-4AE8-9E29-6A08205C89B4}">
  <dimension ref="A1:Y24"/>
  <sheetViews>
    <sheetView zoomScale="73" zoomScaleNormal="73" workbookViewId="0">
      <selection activeCell="U13" sqref="U13:W14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44001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78" t="s">
        <v>8</v>
      </c>
      <c r="H3" s="80"/>
      <c r="I3" s="78" t="s">
        <v>9</v>
      </c>
      <c r="K3" s="98" t="s">
        <v>0</v>
      </c>
      <c r="L3" s="98"/>
      <c r="N3" s="98" t="s">
        <v>1</v>
      </c>
      <c r="O3" s="98"/>
    </row>
    <row r="4" spans="1:25" s="1" customFormat="1" ht="64.8" customHeight="1" x14ac:dyDescent="0.3">
      <c r="C4" s="45" t="s">
        <v>38</v>
      </c>
      <c r="E4" s="45" t="s">
        <v>2</v>
      </c>
      <c r="F4" s="5"/>
      <c r="G4" s="79"/>
      <c r="H4" s="79"/>
      <c r="I4" s="79"/>
      <c r="K4" s="79"/>
      <c r="L4" s="4" t="s">
        <v>27</v>
      </c>
      <c r="M4" s="4"/>
      <c r="N4" s="79"/>
      <c r="O4" s="4" t="s">
        <v>28</v>
      </c>
      <c r="Q4" s="7" t="s">
        <v>29</v>
      </c>
      <c r="S4" s="44" t="s">
        <v>37</v>
      </c>
      <c r="U4" s="89" t="s">
        <v>3</v>
      </c>
      <c r="V4" s="89"/>
      <c r="W4" s="89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1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0.14234389950378787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8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47</v>
      </c>
      <c r="L5" s="19">
        <f ca="1">IF(K5=N5,0,MIN(MAX((-10*N5*24)+80,30),65))</f>
        <v>65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4.7723798572654574E-2</v>
      </c>
      <c r="O5" s="20">
        <f ca="1">IF(N5=K5,0,MIN(MAX(8-(K5/10),1.5),5)/24)</f>
        <v>0.13749999999999998</v>
      </c>
      <c r="P5" s="18"/>
      <c r="Q5" s="21">
        <f ca="1">IF(K5=N5,"",((N5*24/(O5*24))+(K5/L5))/2)</f>
        <v>0.53507954725720541</v>
      </c>
      <c r="R5" s="18"/>
      <c r="S5" s="68" cm="1">
        <f t="array" aca="1" ref="S5" ca="1">INDIRECT(ADDRESS(ROW()-1,_xlfn.SHEET()-3+39,4,1,"Entered Daily Stats"))</f>
        <v>1</v>
      </c>
      <c r="T5" s="18"/>
      <c r="U5" s="22"/>
      <c r="V5" s="18" t="s">
        <v>4</v>
      </c>
      <c r="W5" s="81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0.15805328274954469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6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11</v>
      </c>
      <c r="L6" s="19">
        <f t="shared" ref="L6:L19" ca="1" si="0">IF(K6=N6,0,MIN(MAX((-10*N6*24)+80,30),65))</f>
        <v>60.673014862349362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8.0529104740210994E-2</v>
      </c>
      <c r="O6" s="20">
        <f t="shared" ref="O6:O19" ca="1" si="1">IF(N6=K6,0,MIN(MAX(8-(K6/10),1.5),5)/24)</f>
        <v>0.20833333333333334</v>
      </c>
      <c r="P6" s="18"/>
      <c r="Q6" s="21">
        <f t="shared" ref="Q6:Q16" ca="1" si="2">IF(K6=N6,"",((N6*24/(O6*24))+(K6/L6))/2)</f>
        <v>0.28391970638170116</v>
      </c>
      <c r="R6" s="18"/>
      <c r="S6" s="68" cm="1">
        <f t="array" aca="1" ref="S6" ca="1">INDIRECT(ADDRESS(ROW()-1,_xlfn.SHEET()-3+39,4,1,"Entered Daily Stats"))</f>
        <v>3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0.27931121076024867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3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16</v>
      </c>
      <c r="L7" s="19">
        <f t="shared" ca="1" si="0"/>
        <v>30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0.25164800857618425</v>
      </c>
      <c r="O7" s="20">
        <f t="shared" ca="1" si="1"/>
        <v>0.20833333333333334</v>
      </c>
      <c r="P7" s="18"/>
      <c r="Q7" s="21">
        <f t="shared" ca="1" si="2"/>
        <v>0.87062188724950884</v>
      </c>
      <c r="R7" s="18"/>
      <c r="S7" s="68" cm="1">
        <f t="array" aca="1" ref="S7" ca="1">INDIRECT(ADDRESS(ROW()-1,_xlfn.SHEET()-3+39,4,1,"Entered Daily Stats"))</f>
        <v>3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0.28954354167797514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6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26</v>
      </c>
      <c r="L8" s="19">
        <f t="shared" ca="1" si="0"/>
        <v>30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0.23888756805366651</v>
      </c>
      <c r="O8" s="20">
        <f t="shared" ca="1" si="1"/>
        <v>0.20833333333333334</v>
      </c>
      <c r="P8" s="18"/>
      <c r="Q8" s="21">
        <f t="shared" ca="1" si="2"/>
        <v>1.0066634966621328</v>
      </c>
      <c r="R8" s="18"/>
      <c r="S8" s="68" cm="1">
        <f t="array" aca="1" ref="S8" ca="1">INDIRECT(ADDRESS(ROW()-1,_xlfn.SHEET()-3+39,4,1,"Entered Daily Stats"))</f>
        <v>3</v>
      </c>
      <c r="T8" s="18"/>
      <c r="U8" s="27"/>
      <c r="V8" s="18" t="s">
        <v>6</v>
      </c>
      <c r="W8" s="81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0.1984516633948899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9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25</v>
      </c>
      <c r="L9" s="19">
        <f t="shared" ca="1" si="0"/>
        <v>45.75958999347808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0.14266837502717467</v>
      </c>
      <c r="O9" s="20">
        <f t="shared" ca="1" si="1"/>
        <v>0.20833333333333334</v>
      </c>
      <c r="P9" s="18"/>
      <c r="Q9" s="21">
        <f t="shared" ca="1" si="2"/>
        <v>0.61557088328555776</v>
      </c>
      <c r="R9" s="18"/>
      <c r="S9" s="68" cm="1">
        <f t="array" aca="1" ref="S9" ca="1">INDIRECT(ADDRESS(ROW()-1,_xlfn.SHEET()-3+39,4,1,"Entered Daily Stats"))</f>
        <v>1</v>
      </c>
      <c r="T9" s="18"/>
      <c r="U9" s="28"/>
      <c r="V9" s="18" t="s">
        <v>6</v>
      </c>
      <c r="W9" s="81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0</v>
      </c>
      <c r="D10" s="18"/>
      <c r="E10" s="15" t="str">
        <f>'Entered Daily Stats'!A9</f>
        <v>EC  6</v>
      </c>
      <c r="F10" s="18"/>
      <c r="G10" s="20" t="str" cm="1">
        <f t="array" aca="1" ref="G10" ca="1">IFERROR(INDIRECT(ADDRESS(ROW()-1,_xlfn.SHEET()-3+4,4,1,"Entered Daily Stats"))/INDIRECT(ADDRESS(ROW()-1,_xlfn.SHEET()-3+32,4,1,"Entered Daily Stats")),"")</f>
        <v/>
      </c>
      <c r="H10" s="49"/>
      <c r="I10" s="15" t="str" cm="1">
        <f t="array" aca="1" ref="I10" ca="1">IFERROR(INDIRECT(ADDRESS(ROW()-1,_xlfn.SHEET()-3+11,4,1,"Entered Daily Stats"))/INDIRECT(ADDRESS(ROW()-1,_xlfn.SHEET()-3+32,4,1,"Entered Daily Stats")),"")</f>
        <v/>
      </c>
      <c r="J10" s="18"/>
      <c r="K10" s="15" t="str" cm="1">
        <f t="array" aca="1" ref="K10" ca="1">IFERROR(INDIRECT(ADDRESS(ROW()-1,_xlfn.SHEET()-3+18,4,1,"Entered Daily Stats"))/INDIRECT(ADDRESS(ROW()-1,_xlfn.SHEET()-3+32,4,1,"Entered Daily Stats")),"")</f>
        <v/>
      </c>
      <c r="L10" s="19">
        <f t="shared" ca="1" si="0"/>
        <v>0</v>
      </c>
      <c r="M10" s="18"/>
      <c r="N10" s="17" t="str" cm="1">
        <f t="array" aca="1" ref="N10" ca="1">IFERROR(INDIRECT(ADDRESS(ROW()-1,_xlfn.SHEET()-3+25,4,1,"Entered Daily Stats"))/INDIRECT(ADDRESS(ROW()-1,_xlfn.SHEET()-3+32,4,1,"Entered Daily Stats")),"")</f>
        <v/>
      </c>
      <c r="O10" s="20">
        <f t="shared" ca="1" si="1"/>
        <v>0</v>
      </c>
      <c r="P10" s="18"/>
      <c r="Q10" s="21" t="str">
        <f t="shared" ca="1" si="2"/>
        <v/>
      </c>
      <c r="R10" s="18"/>
      <c r="S10" s="68" cm="1">
        <f t="array" aca="1" ref="S10" ca="1">INDIRECT(ADDRESS(ROW()-1,_xlfn.SHEET()-3+39,4,1,"Entered Daily Stats"))</f>
        <v>0</v>
      </c>
      <c r="T10" s="18"/>
      <c r="U10" s="29"/>
      <c r="V10" s="18" t="s">
        <v>6</v>
      </c>
      <c r="W10" s="81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0.2159732131025883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6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46</v>
      </c>
      <c r="L11" s="19">
        <f t="shared" ca="1" si="0"/>
        <v>30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0.21645250113702141</v>
      </c>
      <c r="O11" s="20">
        <f t="shared" ca="1" si="1"/>
        <v>0.14166666666666669</v>
      </c>
      <c r="P11" s="18"/>
      <c r="Q11" s="21">
        <f t="shared" ca="1" si="2"/>
        <v>1.5306166706796835</v>
      </c>
      <c r="R11" s="18"/>
      <c r="S11" s="68" cm="1">
        <f t="array" aca="1" ref="S11" ca="1">INDIRECT(ADDRESS(ROW()-1,_xlfn.SHEET()-3+39,4,1,"Entered Daily Stats"))</f>
        <v>1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1</v>
      </c>
      <c r="D12" s="18"/>
      <c r="E12" s="15" t="str">
        <f>'Entered Daily Stats'!A11</f>
        <v>EC  8</v>
      </c>
      <c r="F12" s="18"/>
      <c r="G12" s="20" cm="1">
        <f t="array" aca="1" ref="G12" ca="1">IFERROR(INDIRECT(ADDRESS(ROW()-1,_xlfn.SHEET()-3+4,4,1,"Entered Daily Stats"))/INDIRECT(ADDRESS(ROW()-1,_xlfn.SHEET()-3+32,4,1,"Entered Daily Stats")),"")</f>
        <v>8.6419415771288172E-2</v>
      </c>
      <c r="H12" s="49"/>
      <c r="I12" s="15" cm="1">
        <f t="array" aca="1" ref="I12" ca="1">IFERROR(INDIRECT(ADDRESS(ROW()-1,_xlfn.SHEET()-3+11,4,1,"Entered Daily Stats"))/INDIRECT(ADDRESS(ROW()-1,_xlfn.SHEET()-3+32,4,1,"Entered Daily Stats")),"")</f>
        <v>10</v>
      </c>
      <c r="J12" s="18"/>
      <c r="K12" s="15" cm="1">
        <f t="array" aca="1" ref="K12" ca="1">IFERROR(INDIRECT(ADDRESS(ROW()-1,_xlfn.SHEET()-3+18,4,1,"Entered Daily Stats"))/INDIRECT(ADDRESS(ROW()-1,_xlfn.SHEET()-3+32,4,1,"Entered Daily Stats")),"")</f>
        <v>51</v>
      </c>
      <c r="L12" s="19">
        <f t="shared" ca="1" si="0"/>
        <v>60.867978202143242</v>
      </c>
      <c r="M12" s="18"/>
      <c r="N12" s="17" cm="1">
        <f t="array" aca="1" ref="N12" ca="1">IFERROR(INDIRECT(ADDRESS(ROW()-1,_xlfn.SHEET()-3+25,4,1,"Entered Daily Stats"))/INDIRECT(ADDRESS(ROW()-1,_xlfn.SHEET()-3+32,4,1,"Entered Daily Stats")),"")</f>
        <v>7.9716757491069823E-2</v>
      </c>
      <c r="O12" s="20">
        <f t="shared" ca="1" si="1"/>
        <v>0.12083333333333335</v>
      </c>
      <c r="P12" s="18"/>
      <c r="Q12" s="21">
        <f t="shared" ca="1" si="2"/>
        <v>0.74880193897449199</v>
      </c>
      <c r="R12" s="18"/>
      <c r="S12" s="68" cm="1">
        <f t="array" aca="1" ref="S12" ca="1">INDIRECT(ADDRESS(ROW()-1,_xlfn.SHEET()-3+39,4,1,"Entered Daily Stats"))</f>
        <v>0</v>
      </c>
      <c r="T12" s="18"/>
      <c r="U12" s="98" t="s">
        <v>10</v>
      </c>
      <c r="V12" s="98"/>
      <c r="W12" s="98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0.75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0.27692609857659867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10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67</v>
      </c>
      <c r="L13" s="19">
        <f t="shared" ca="1" si="0"/>
        <v>38.127042333646344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0.17447065694314023</v>
      </c>
      <c r="O13" s="20">
        <f t="shared" ca="1" si="1"/>
        <v>6.25E-2</v>
      </c>
      <c r="P13" s="18"/>
      <c r="Q13" s="21">
        <f t="shared" ca="1" si="2"/>
        <v>2.2744067118334037</v>
      </c>
      <c r="R13" s="18"/>
      <c r="S13" s="68" cm="1">
        <f t="array" aca="1" ref="S13" ca="1">INDIRECT(ADDRESS(ROW()-1,_xlfn.SHEET()-3+39,4,1,"Entered Daily Stats"))</f>
        <v>1</v>
      </c>
      <c r="T13" s="18"/>
      <c r="U13" s="111">
        <f ca="1">IF(SUM(S5:S19)=0,"",SUM(S5:S19))</f>
        <v>18</v>
      </c>
      <c r="V13" s="112"/>
      <c r="W13" s="113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0</v>
      </c>
      <c r="D14" s="18"/>
      <c r="E14" s="15" t="str">
        <f>'Entered Daily Stats'!A13</f>
        <v>EC  10</v>
      </c>
      <c r="F14" s="18"/>
      <c r="G14" s="20" t="str" cm="1">
        <f t="array" aca="1" ref="G14" ca="1">IFERROR(INDIRECT(ADDRESS(ROW()-1,_xlfn.SHEET()-3+4,4,1,"Entered Daily Stats"))/INDIRECT(ADDRESS(ROW()-1,_xlfn.SHEET()-3+32,4,1,"Entered Daily Stats")),"")</f>
        <v/>
      </c>
      <c r="H14" s="49"/>
      <c r="I14" s="15" t="str" cm="1">
        <f t="array" aca="1" ref="I14" ca="1">IFERROR(INDIRECT(ADDRESS(ROW()-1,_xlfn.SHEET()-3+11,4,1,"Entered Daily Stats"))/INDIRECT(ADDRESS(ROW()-1,_xlfn.SHEET()-3+32,4,1,"Entered Daily Stats")),"")</f>
        <v/>
      </c>
      <c r="J14" s="18"/>
      <c r="K14" s="15" t="str" cm="1">
        <f t="array" aca="1" ref="K14" ca="1">IFERROR(INDIRECT(ADDRESS(ROW()-1,_xlfn.SHEET()-3+18,4,1,"Entered Daily Stats"))/INDIRECT(ADDRESS(ROW()-1,_xlfn.SHEET()-3+32,4,1,"Entered Daily Stats")),"")</f>
        <v/>
      </c>
      <c r="L14" s="19">
        <f t="shared" ca="1" si="0"/>
        <v>0</v>
      </c>
      <c r="M14" s="18"/>
      <c r="N14" s="17" t="str" cm="1">
        <f t="array" aca="1" ref="N14" ca="1">IFERROR(INDIRECT(ADDRESS(ROW()-1,_xlfn.SHEET()-3+25,4,1,"Entered Daily Stats"))/INDIRECT(ADDRESS(ROW()-1,_xlfn.SHEET()-3+32,4,1,"Entered Daily Stats")),"")</f>
        <v/>
      </c>
      <c r="O14" s="20">
        <f t="shared" ca="1" si="1"/>
        <v>0</v>
      </c>
      <c r="P14" s="18"/>
      <c r="Q14" s="21" t="str">
        <f t="shared" ca="1" si="2"/>
        <v/>
      </c>
      <c r="R14" s="18"/>
      <c r="S14" s="68" cm="1">
        <f t="array" aca="1" ref="S14" ca="1">INDIRECT(ADDRESS(ROW()-1,_xlfn.SHEET()-3+39,4,1,"Entered Daily Stats"))</f>
        <v>0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1</v>
      </c>
      <c r="D15" s="18"/>
      <c r="E15" s="15" t="str">
        <f>'Entered Daily Stats'!A14</f>
        <v>EC  11</v>
      </c>
      <c r="F15" s="18"/>
      <c r="G15" s="20" cm="1">
        <f t="array" aca="1" ref="G15" ca="1">IFERROR(INDIRECT(ADDRESS(ROW()-1,_xlfn.SHEET()-3+4,4,1,"Entered Daily Stats"))/INDIRECT(ADDRESS(ROW()-1,_xlfn.SHEET()-3+32,4,1,"Entered Daily Stats")),"")</f>
        <v>0.25267696930944333</v>
      </c>
      <c r="H15" s="49"/>
      <c r="I15" s="15" cm="1">
        <f t="array" aca="1" ref="I15" ca="1">IFERROR(INDIRECT(ADDRESS(ROW()-1,_xlfn.SHEET()-3+11,4,1,"Entered Daily Stats"))/INDIRECT(ADDRESS(ROW()-1,_xlfn.SHEET()-3+32,4,1,"Entered Daily Stats")),"")</f>
        <v>3</v>
      </c>
      <c r="J15" s="18"/>
      <c r="K15" s="15" cm="1">
        <f t="array" aca="1" ref="K15" ca="1">IFERROR(INDIRECT(ADDRESS(ROW()-1,_xlfn.SHEET()-3+18,4,1,"Entered Daily Stats"))/INDIRECT(ADDRESS(ROW()-1,_xlfn.SHEET()-3+32,4,1,"Entered Daily Stats")),"")</f>
        <v>47</v>
      </c>
      <c r="L15" s="19">
        <f t="shared" ca="1" si="0"/>
        <v>65</v>
      </c>
      <c r="M15" s="18"/>
      <c r="N15" s="17" cm="1">
        <f t="array" aca="1" ref="N15" ca="1">IFERROR(INDIRECT(ADDRESS(ROW()-1,_xlfn.SHEET()-3+25,4,1,"Entered Daily Stats"))/INDIRECT(ADDRESS(ROW()-1,_xlfn.SHEET()-3+32,4,1,"Entered Daily Stats")),"")</f>
        <v>5.9757576210430458E-2</v>
      </c>
      <c r="O15" s="20">
        <f t="shared" ca="1" si="1"/>
        <v>0.13749999999999998</v>
      </c>
      <c r="P15" s="18"/>
      <c r="Q15" s="21">
        <f t="shared" ca="1" si="2"/>
        <v>0.57883873866729951</v>
      </c>
      <c r="R15" s="18"/>
      <c r="S15" s="68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1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8.3106611883186396E-2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7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41</v>
      </c>
      <c r="L16" s="19">
        <f t="shared" ca="1" si="0"/>
        <v>42.470030234891325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0.15637487402128616</v>
      </c>
      <c r="O16" s="20">
        <f t="shared" ca="1" si="1"/>
        <v>0.16250000000000001</v>
      </c>
      <c r="P16" s="18"/>
      <c r="Q16" s="21">
        <f t="shared" ca="1" si="2"/>
        <v>0.96384678100925358</v>
      </c>
      <c r="R16" s="18"/>
      <c r="S16" s="68" cm="1">
        <f t="array" aca="1" ref="S16" ca="1">INDIRECT(ADDRESS(ROW()-1,_xlfn.SHEET()-3+39,4,1,"Entered Daily Stats"))</f>
        <v>3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0.25122408125583434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7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37</v>
      </c>
      <c r="L17" s="19">
        <f t="shared" ca="1" si="0"/>
        <v>53.282545094265863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0.11132272877389225</v>
      </c>
      <c r="O17" s="20">
        <f t="shared" ca="1" si="1"/>
        <v>0.17916666666666667</v>
      </c>
      <c r="P17" s="18"/>
      <c r="Q17" s="21">
        <f ca="1">IF(K17=N17,"",((N17*24/(O17*24))+(K17/L17))/2)</f>
        <v>0.65787371710337639</v>
      </c>
      <c r="R17" s="31"/>
      <c r="S17" s="68" cm="1">
        <f t="array" aca="1" ref="S17" ca="1">INDIRECT(ADDRESS(ROW()-1,_xlfn.SHEET()-3+39,4,1,"Entered Daily Stats"))</f>
        <v>0</v>
      </c>
      <c r="T17" s="31"/>
      <c r="U17" s="4"/>
      <c r="W17" s="79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0.25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0.12031379612831682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4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30</v>
      </c>
      <c r="L18" s="19">
        <f t="shared" ca="1" si="0"/>
        <v>30.595317580952795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0.20585284341269666</v>
      </c>
      <c r="O18" s="20">
        <f t="shared" ca="1" si="1"/>
        <v>0.20833333333333334</v>
      </c>
      <c r="P18" s="18"/>
      <c r="Q18" s="21">
        <f ca="1">IF(K18=N18,"",((N18*24/(O18*24))+(K18/L18))/2)</f>
        <v>0.98431792401845009</v>
      </c>
      <c r="R18" s="18"/>
      <c r="S18" s="68" cm="1">
        <f t="array" aca="1" ref="S18" ca="1">INDIRECT(ADDRESS(ROW()-1,_xlfn.SHEET()-3+39,4,1,"Entered Daily Stats"))</f>
        <v>1</v>
      </c>
      <c r="T18" s="18"/>
      <c r="U18" s="18"/>
      <c r="V18" s="31"/>
      <c r="W18" s="79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8.590185969166847E-2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4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1</v>
      </c>
      <c r="L19" s="19">
        <f t="shared" ca="1" si="0"/>
        <v>49.436015540828286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0.12734993524654881</v>
      </c>
      <c r="O19" s="20">
        <f t="shared" ca="1" si="1"/>
        <v>0.20833333333333334</v>
      </c>
      <c r="P19" s="18"/>
      <c r="Q19" s="21">
        <f ca="1">IF(K19=N19,"",((N19*24/(O19*24))+(K19/L19))/2)</f>
        <v>0.31575392831246235</v>
      </c>
      <c r="R19" s="18"/>
      <c r="S19" s="68" cm="1">
        <f t="array" aca="1" ref="S19" ca="1">INDIRECT(ADDRESS(ROW()-1,_xlfn.SHEET()-3+39,4,1,"Entered Daily Stats"))</f>
        <v>1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12</v>
      </c>
      <c r="D21" s="18"/>
      <c r="E21" s="80" t="s">
        <v>7</v>
      </c>
      <c r="F21" s="73"/>
      <c r="G21" s="20">
        <f ca="1">IFERROR(AVERAGEIF(G5:G19,"&gt;0"),"")</f>
        <v>0.18771120336964386</v>
      </c>
      <c r="H21" s="74"/>
      <c r="I21" s="43">
        <f ca="1">IFERROR(AVERAGEIF(I5:I19,"&gt;0"),"")</f>
        <v>6.384615384615385</v>
      </c>
      <c r="J21" s="18"/>
      <c r="K21" s="19">
        <f ca="1">IFERROR(AVERAGEIF(K5:K19,"&gt;0"),"")</f>
        <v>34.230769230769234</v>
      </c>
      <c r="L21" s="19">
        <f ca="1">IFERROR(AVERAGEIF(L5:L19,"&gt;0"),"")</f>
        <v>46.247041064811953</v>
      </c>
      <c r="M21" s="18"/>
      <c r="N21" s="20">
        <f ca="1">IFERROR(AVERAGEIF(N5:N19,"&gt;0"),"")</f>
        <v>0.14559651755430594</v>
      </c>
      <c r="O21" s="20">
        <f ca="1">IFERROR(AVERAGEIF(O5:O19,"&gt;0"),"")</f>
        <v>0.1685897435897436</v>
      </c>
      <c r="P21" s="18"/>
      <c r="Q21" s="75">
        <f ca="1">IFERROR(AVERAGEIF(Q5:Q19,"&gt;0"),"")</f>
        <v>0.87433168703342523</v>
      </c>
      <c r="R21" s="50"/>
      <c r="S21" s="76">
        <f ca="1">IFERROR(AVERAGEIF(S5:S19,"&gt;0"),0)</f>
        <v>1.8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9"/>
      <c r="I24" s="89"/>
      <c r="J24" s="1"/>
      <c r="K24" s="89"/>
      <c r="L24" s="89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37" priority="19">
      <formula>(O5=5)</formula>
    </cfRule>
    <cfRule type="expression" dxfId="36" priority="20">
      <formula>(O5=1.5)</formula>
    </cfRule>
  </conditionalFormatting>
  <conditionalFormatting sqref="L5:M19">
    <cfRule type="expression" dxfId="35" priority="17">
      <formula>(L5=65)</formula>
    </cfRule>
    <cfRule type="expression" dxfId="34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33" priority="14" stopIfTrue="1" operator="equal">
      <formula>""</formula>
    </cfRule>
    <cfRule type="expression" dxfId="32" priority="15">
      <formula>(K5)&gt;(L5*$W$5)</formula>
    </cfRule>
    <cfRule type="expression" dxfId="31" priority="21">
      <formula>(K5)&gt;=L5</formula>
    </cfRule>
    <cfRule type="expression" dxfId="30" priority="22">
      <formula>(K5)&lt;(L5*$W$10)</formula>
    </cfRule>
    <cfRule type="expression" dxfId="29" priority="23">
      <formula>(K5)&lt;(L5*$W$9)</formula>
    </cfRule>
    <cfRule type="expression" dxfId="28" priority="24">
      <formula>(K5)&lt;(L5*$W$8)</formula>
    </cfRule>
    <cfRule type="expression" dxfId="27" priority="25">
      <formula>(K5)&lt;L5</formula>
    </cfRule>
  </conditionalFormatting>
  <conditionalFormatting sqref="L5:L21 O5:O21">
    <cfRule type="cellIs" dxfId="26" priority="13" stopIfTrue="1" operator="equal">
      <formula>0</formula>
    </cfRule>
  </conditionalFormatting>
  <conditionalFormatting sqref="S5:S21">
    <cfRule type="cellIs" dxfId="25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24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23" priority="1" stopIfTrue="1" operator="equal">
      <formula>0</formula>
    </cfRule>
  </conditionalFormatting>
  <conditionalFormatting sqref="Q5:Q21">
    <cfRule type="cellIs" dxfId="22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21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20" priority="3">
      <formula>C5=1</formula>
    </cfRule>
    <cfRule type="expression" dxfId="19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211F-C75D-4C02-9000-847D5277535A}">
  <dimension ref="A1:Y24"/>
  <sheetViews>
    <sheetView zoomScale="73" zoomScaleNormal="73" workbookViewId="0">
      <selection activeCell="A23" sqref="A23"/>
    </sheetView>
  </sheetViews>
  <sheetFormatPr defaultColWidth="8.77734375" defaultRowHeight="14.4" x14ac:dyDescent="0.3"/>
  <cols>
    <col min="1" max="1" width="63.44140625" style="59" customWidth="1"/>
    <col min="2" max="2" width="6.21875" style="59" customWidth="1"/>
    <col min="3" max="3" width="13.77734375" style="59" customWidth="1"/>
    <col min="4" max="4" width="6" style="59" customWidth="1"/>
    <col min="5" max="5" width="25.5546875" style="59" bestFit="1" customWidth="1"/>
    <col min="6" max="6" width="6.109375" style="59" customWidth="1"/>
    <col min="7" max="7" width="13" style="59" customWidth="1"/>
    <col min="8" max="8" width="4.33203125" style="59" customWidth="1"/>
    <col min="9" max="9" width="11.77734375" style="59" customWidth="1"/>
    <col min="10" max="10" width="4.88671875" style="59" customWidth="1"/>
    <col min="11" max="11" width="8.21875" style="59" bestFit="1" customWidth="1"/>
    <col min="12" max="12" width="12.6640625" style="59" customWidth="1"/>
    <col min="13" max="13" width="3.77734375" style="59" customWidth="1"/>
    <col min="14" max="14" width="10" style="59" bestFit="1" customWidth="1"/>
    <col min="15" max="15" width="11.5546875" style="59" customWidth="1"/>
    <col min="16" max="16" width="5.21875" style="59" customWidth="1"/>
    <col min="17" max="17" width="18" style="59" customWidth="1"/>
    <col min="18" max="18" width="4.21875" style="59" customWidth="1"/>
    <col min="19" max="19" width="17.33203125" style="59" customWidth="1"/>
    <col min="20" max="20" width="4.21875" style="59" customWidth="1"/>
    <col min="21" max="21" width="4.6640625" style="59" customWidth="1"/>
    <col min="22" max="22" width="5.88671875" style="59" customWidth="1"/>
    <col min="23" max="16384" width="8.77734375" style="59"/>
  </cols>
  <sheetData>
    <row r="1" spans="1:25" s="1" customFormat="1" ht="14.4" customHeight="1" x14ac:dyDescent="0.3">
      <c r="A1" s="109" t="str">
        <f>'Entered Daily Stats'!A1</f>
        <v>Team Name + Nickname</v>
      </c>
      <c r="B1" s="109"/>
      <c r="C1" s="109"/>
      <c r="D1" s="109"/>
      <c r="E1" s="109"/>
      <c r="G1" s="107">
        <f ca="1">TODAY()-WEEKDAY(TODAY(),2)+(_xlfn.SHEET()-3+1)</f>
        <v>44002</v>
      </c>
      <c r="H1" s="107"/>
      <c r="I1" s="107"/>
      <c r="J1" s="107"/>
      <c r="K1" s="107"/>
      <c r="L1" s="107"/>
      <c r="M1" s="107"/>
      <c r="N1" s="107"/>
      <c r="O1" s="107"/>
    </row>
    <row r="2" spans="1:25" s="1" customFormat="1" ht="25.2" customHeight="1" x14ac:dyDescent="0.3">
      <c r="A2" s="109"/>
      <c r="B2" s="109"/>
      <c r="C2" s="109"/>
      <c r="D2" s="109"/>
      <c r="E2" s="109"/>
      <c r="G2" s="108"/>
      <c r="H2" s="108"/>
      <c r="I2" s="108"/>
      <c r="J2" s="108"/>
      <c r="K2" s="108"/>
      <c r="L2" s="108"/>
      <c r="M2" s="108"/>
      <c r="N2" s="108"/>
      <c r="O2" s="108"/>
    </row>
    <row r="3" spans="1:25" s="1" customFormat="1" ht="43.8" customHeight="1" x14ac:dyDescent="0.3">
      <c r="A3" s="110"/>
      <c r="B3" s="110"/>
      <c r="C3" s="110"/>
      <c r="D3" s="110"/>
      <c r="E3" s="110"/>
      <c r="G3" s="78" t="s">
        <v>8</v>
      </c>
      <c r="H3" s="80"/>
      <c r="I3" s="78" t="s">
        <v>9</v>
      </c>
      <c r="K3" s="98" t="s">
        <v>0</v>
      </c>
      <c r="L3" s="98"/>
      <c r="N3" s="98" t="s">
        <v>1</v>
      </c>
      <c r="O3" s="98"/>
    </row>
    <row r="4" spans="1:25" s="1" customFormat="1" ht="64.8" customHeight="1" x14ac:dyDescent="0.3">
      <c r="C4" s="45" t="s">
        <v>38</v>
      </c>
      <c r="E4" s="45" t="s">
        <v>2</v>
      </c>
      <c r="F4" s="5"/>
      <c r="G4" s="79"/>
      <c r="H4" s="79"/>
      <c r="I4" s="79"/>
      <c r="K4" s="79"/>
      <c r="L4" s="4" t="s">
        <v>27</v>
      </c>
      <c r="M4" s="4"/>
      <c r="N4" s="79"/>
      <c r="O4" s="4" t="s">
        <v>28</v>
      </c>
      <c r="Q4" s="7" t="s">
        <v>29</v>
      </c>
      <c r="S4" s="44" t="s">
        <v>37</v>
      </c>
      <c r="U4" s="89" t="s">
        <v>3</v>
      </c>
      <c r="V4" s="89"/>
      <c r="W4" s="89"/>
      <c r="X4" s="8"/>
      <c r="Y4" s="8"/>
    </row>
    <row r="5" spans="1:25" s="1" customFormat="1" ht="21.6" customHeight="1" x14ac:dyDescent="0.3">
      <c r="C5" s="15" cm="1">
        <f t="array" aca="1" ref="C5" ca="1">INDIRECT(ADDRESS(ROW()-1,_xlfn.SHEET()-3+32,4,1,"Entered Daily Stats"))</f>
        <v>0.25</v>
      </c>
      <c r="D5" s="18"/>
      <c r="E5" s="15" t="str">
        <f>'Entered Daily Stats'!A4</f>
        <v>EC  1</v>
      </c>
      <c r="F5" s="18"/>
      <c r="G5" s="20" cm="1">
        <f t="array" aca="1" ref="G5" ca="1">IFERROR(INDIRECT(ADDRESS(ROW()-1,_xlfn.SHEET()-3+4,4,1,"Entered Daily Stats"))/INDIRECT(ADDRESS(ROW()-1,_xlfn.SHEET()-3+32,4,1,"Entered Daily Stats")),"")</f>
        <v>0.26128826446065279</v>
      </c>
      <c r="H5" s="18"/>
      <c r="I5" s="15" cm="1">
        <f t="array" aca="1" ref="I5" ca="1">IFERROR(INDIRECT(ADDRESS(ROW()-1,_xlfn.SHEET()-3+11,4,1,"Entered Daily Stats"))/INDIRECT(ADDRESS(ROW()-1,_xlfn.SHEET()-3+32,4,1,"Entered Daily Stats")),"")</f>
        <v>3</v>
      </c>
      <c r="J5" s="18"/>
      <c r="K5" s="15" cm="1">
        <f t="array" aca="1" ref="K5" ca="1">IFERROR(INDIRECT(ADDRESS(ROW()-1,_xlfn.SHEET()-3+18,4,1,"Entered Daily Stats"))/INDIRECT(ADDRESS(ROW()-1,_xlfn.SHEET()-3+32,4,1,"Entered Daily Stats")),"")</f>
        <v>57</v>
      </c>
      <c r="L5" s="19">
        <f ca="1">IF(K5=N5,0,MIN(MAX((-10*N5*24)+80,30),65))</f>
        <v>36.09810571056834</v>
      </c>
      <c r="M5" s="18"/>
      <c r="N5" s="17" cm="1">
        <f t="array" aca="1" ref="N5" ca="1">IFERROR(INDIRECT(ADDRESS(ROW()-1,_xlfn.SHEET()-3+25,4,1,"Entered Daily Stats"))/INDIRECT(ADDRESS(ROW()-1,_xlfn.SHEET()-3+32,4,1,"Entered Daily Stats")),"")</f>
        <v>0.18292455953929859</v>
      </c>
      <c r="O5" s="20">
        <f ca="1">IF(N5=K5,0,MIN(MAX(8-(K5/10),1.5),5)/24)</f>
        <v>9.5833333333333326E-2</v>
      </c>
      <c r="P5" s="18"/>
      <c r="Q5" s="21">
        <f ca="1">IF(K5=N5,"",((N5*24/(O5*24))+(K5/L5))/2)</f>
        <v>1.7439041190380928</v>
      </c>
      <c r="R5" s="18"/>
      <c r="S5" s="68" cm="1">
        <f t="array" aca="1" ref="S5" ca="1">INDIRECT(ADDRESS(ROW()-1,_xlfn.SHEET()-3+39,4,1,"Entered Daily Stats"))</f>
        <v>0</v>
      </c>
      <c r="T5" s="18"/>
      <c r="U5" s="22"/>
      <c r="V5" s="18" t="s">
        <v>4</v>
      </c>
      <c r="W5" s="81">
        <f>'Entered Daily Stats'!F24</f>
        <v>1.3</v>
      </c>
      <c r="X5" s="8"/>
      <c r="Y5" s="8"/>
    </row>
    <row r="6" spans="1:25" s="1" customFormat="1" ht="21.6" customHeight="1" x14ac:dyDescent="0.3">
      <c r="C6" s="15" cm="1">
        <f t="array" aca="1" ref="C6" ca="1">INDIRECT(ADDRESS(ROW()-1,_xlfn.SHEET()-3+32,4,1,"Entered Daily Stats"))</f>
        <v>1</v>
      </c>
      <c r="D6" s="18"/>
      <c r="E6" s="15" t="str">
        <f>'Entered Daily Stats'!A5</f>
        <v>EC  2</v>
      </c>
      <c r="F6" s="18"/>
      <c r="G6" s="20" cm="1">
        <f t="array" aca="1" ref="G6" ca="1">IFERROR(INDIRECT(ADDRESS(ROW()-1,_xlfn.SHEET()-3+4,4,1,"Entered Daily Stats"))/INDIRECT(ADDRESS(ROW()-1,_xlfn.SHEET()-3+32,4,1,"Entered Daily Stats")),"")</f>
        <v>0.19706780128584034</v>
      </c>
      <c r="H6" s="49"/>
      <c r="I6" s="15" cm="1">
        <f t="array" aca="1" ref="I6" ca="1">IFERROR(INDIRECT(ADDRESS(ROW()-1,_xlfn.SHEET()-3+11,4,1,"Entered Daily Stats"))/INDIRECT(ADDRESS(ROW()-1,_xlfn.SHEET()-3+32,4,1,"Entered Daily Stats")),"")</f>
        <v>6</v>
      </c>
      <c r="J6" s="18"/>
      <c r="K6" s="15" cm="1">
        <f t="array" aca="1" ref="K6" ca="1">IFERROR(INDIRECT(ADDRESS(ROW()-1,_xlfn.SHEET()-3+18,4,1,"Entered Daily Stats"))/INDIRECT(ADDRESS(ROW()-1,_xlfn.SHEET()-3+32,4,1,"Entered Daily Stats")),"")</f>
        <v>17</v>
      </c>
      <c r="L6" s="19">
        <f t="shared" ref="L6:L19" ca="1" si="0">IF(K6=N6,0,MIN(MAX((-10*N6*24)+80,30),65))</f>
        <v>35.038946638608493</v>
      </c>
      <c r="M6" s="18"/>
      <c r="N6" s="17" cm="1">
        <f t="array" aca="1" ref="N6" ca="1">IFERROR(INDIRECT(ADDRESS(ROW()-1,_xlfn.SHEET()-3+25,4,1,"Entered Daily Stats"))/INDIRECT(ADDRESS(ROW()-1,_xlfn.SHEET()-3+32,4,1,"Entered Daily Stats")),"")</f>
        <v>0.18733772233913126</v>
      </c>
      <c r="O6" s="20">
        <f t="shared" ref="O6:O19" ca="1" si="1">IF(N6=K6,0,MIN(MAX(8-(K6/10),1.5),5)/24)</f>
        <v>0.20833333333333334</v>
      </c>
      <c r="P6" s="18"/>
      <c r="Q6" s="21">
        <f t="shared" ref="Q6:Q16" ca="1" si="2">IF(K6=N6,"",((N6*24/(O6*24))+(K6/L6))/2)</f>
        <v>0.69219773486939096</v>
      </c>
      <c r="R6" s="18"/>
      <c r="S6" s="68" cm="1">
        <f t="array" aca="1" ref="S6" ca="1">INDIRECT(ADDRESS(ROW()-1,_xlfn.SHEET()-3+39,4,1,"Entered Daily Stats"))</f>
        <v>1</v>
      </c>
      <c r="T6" s="18"/>
      <c r="U6" s="24"/>
      <c r="V6" s="18" t="s">
        <v>5</v>
      </c>
      <c r="W6" s="25">
        <v>1</v>
      </c>
      <c r="X6" s="8"/>
      <c r="Y6" s="8"/>
    </row>
    <row r="7" spans="1:25" s="1" customFormat="1" ht="21.6" customHeight="1" x14ac:dyDescent="0.3">
      <c r="C7" s="15" cm="1">
        <f t="array" aca="1" ref="C7" ca="1">INDIRECT(ADDRESS(ROW()-1,_xlfn.SHEET()-3+32,4,1,"Entered Daily Stats"))</f>
        <v>1</v>
      </c>
      <c r="D7" s="18"/>
      <c r="E7" s="15" t="str">
        <f>'Entered Daily Stats'!A6</f>
        <v>EC  3</v>
      </c>
      <c r="F7" s="18"/>
      <c r="G7" s="20" cm="1">
        <f t="array" aca="1" ref="G7" ca="1">IFERROR(INDIRECT(ADDRESS(ROW()-1,_xlfn.SHEET()-3+4,4,1,"Entered Daily Stats"))/INDIRECT(ADDRESS(ROW()-1,_xlfn.SHEET()-3+32,4,1,"Entered Daily Stats")),"")</f>
        <v>0.13524866825516293</v>
      </c>
      <c r="H7" s="49"/>
      <c r="I7" s="15" cm="1">
        <f t="array" aca="1" ref="I7" ca="1">IFERROR(INDIRECT(ADDRESS(ROW()-1,_xlfn.SHEET()-3+11,4,1,"Entered Daily Stats"))/INDIRECT(ADDRESS(ROW()-1,_xlfn.SHEET()-3+32,4,1,"Entered Daily Stats")),"")</f>
        <v>10</v>
      </c>
      <c r="J7" s="18"/>
      <c r="K7" s="15" cm="1">
        <f t="array" aca="1" ref="K7" ca="1">IFERROR(INDIRECT(ADDRESS(ROW()-1,_xlfn.SHEET()-3+18,4,1,"Entered Daily Stats"))/INDIRECT(ADDRESS(ROW()-1,_xlfn.SHEET()-3+32,4,1,"Entered Daily Stats")),"")</f>
        <v>25</v>
      </c>
      <c r="L7" s="19">
        <f t="shared" ca="1" si="0"/>
        <v>52.093830191083221</v>
      </c>
      <c r="M7" s="18"/>
      <c r="N7" s="17" cm="1">
        <f t="array" aca="1" ref="N7" ca="1">IFERROR(INDIRECT(ADDRESS(ROW()-1,_xlfn.SHEET()-3+25,4,1,"Entered Daily Stats"))/INDIRECT(ADDRESS(ROW()-1,_xlfn.SHEET()-3+32,4,1,"Entered Daily Stats")),"")</f>
        <v>0.11627570753715323</v>
      </c>
      <c r="O7" s="20">
        <f t="shared" ca="1" si="1"/>
        <v>0.20833333333333334</v>
      </c>
      <c r="P7" s="18"/>
      <c r="Q7" s="21">
        <f t="shared" ca="1" si="2"/>
        <v>0.51901333831506913</v>
      </c>
      <c r="R7" s="18"/>
      <c r="S7" s="68" cm="1">
        <f t="array" aca="1" ref="S7" ca="1">INDIRECT(ADDRESS(ROW()-1,_xlfn.SHEET()-3+39,4,1,"Entered Daily Stats"))</f>
        <v>3</v>
      </c>
      <c r="T7" s="18"/>
      <c r="U7" s="26"/>
      <c r="V7" s="18" t="s">
        <v>6</v>
      </c>
      <c r="W7" s="25">
        <v>1</v>
      </c>
      <c r="X7" s="8"/>
      <c r="Y7" s="8"/>
    </row>
    <row r="8" spans="1:25" s="1" customFormat="1" ht="21.6" customHeight="1" x14ac:dyDescent="0.3">
      <c r="C8" s="15" cm="1">
        <f t="array" aca="1" ref="C8" ca="1">INDIRECT(ADDRESS(ROW()-1,_xlfn.SHEET()-3+32,4,1,"Entered Daily Stats"))</f>
        <v>1</v>
      </c>
      <c r="D8" s="18"/>
      <c r="E8" s="15" t="str">
        <f>'Entered Daily Stats'!A7</f>
        <v>EC 4</v>
      </c>
      <c r="F8" s="18"/>
      <c r="G8" s="20" cm="1">
        <f t="array" aca="1" ref="G8" ca="1">IFERROR(INDIRECT(ADDRESS(ROW()-1,_xlfn.SHEET()-3+4,4,1,"Entered Daily Stats"))/INDIRECT(ADDRESS(ROW()-1,_xlfn.SHEET()-3+32,4,1,"Entered Daily Stats")),"")</f>
        <v>0.13413884826246417</v>
      </c>
      <c r="H8" s="49"/>
      <c r="I8" s="15" cm="1">
        <f t="array" aca="1" ref="I8" ca="1">IFERROR(INDIRECT(ADDRESS(ROW()-1,_xlfn.SHEET()-3+11,4,1,"Entered Daily Stats"))/INDIRECT(ADDRESS(ROW()-1,_xlfn.SHEET()-3+32,4,1,"Entered Daily Stats")),"")</f>
        <v>5</v>
      </c>
      <c r="J8" s="18"/>
      <c r="K8" s="15" cm="1">
        <f t="array" aca="1" ref="K8" ca="1">IFERROR(INDIRECT(ADDRESS(ROW()-1,_xlfn.SHEET()-3+18,4,1,"Entered Daily Stats"))/INDIRECT(ADDRESS(ROW()-1,_xlfn.SHEET()-3+32,4,1,"Entered Daily Stats")),"")</f>
        <v>40</v>
      </c>
      <c r="L8" s="19">
        <f t="shared" ca="1" si="0"/>
        <v>30</v>
      </c>
      <c r="M8" s="18"/>
      <c r="N8" s="17" cm="1">
        <f t="array" aca="1" ref="N8" ca="1">IFERROR(INDIRECT(ADDRESS(ROW()-1,_xlfn.SHEET()-3+25,4,1,"Entered Daily Stats"))/INDIRECT(ADDRESS(ROW()-1,_xlfn.SHEET()-3+32,4,1,"Entered Daily Stats")),"")</f>
        <v>0.2414128488848008</v>
      </c>
      <c r="O8" s="20">
        <f t="shared" ca="1" si="1"/>
        <v>0.16666666666666666</v>
      </c>
      <c r="P8" s="18"/>
      <c r="Q8" s="21">
        <f t="shared" ca="1" si="2"/>
        <v>1.3909052133210689</v>
      </c>
      <c r="R8" s="18"/>
      <c r="S8" s="68" cm="1">
        <f t="array" aca="1" ref="S8" ca="1">INDIRECT(ADDRESS(ROW()-1,_xlfn.SHEET()-3+39,4,1,"Entered Daily Stats"))</f>
        <v>0</v>
      </c>
      <c r="T8" s="18"/>
      <c r="U8" s="27"/>
      <c r="V8" s="18" t="s">
        <v>6</v>
      </c>
      <c r="W8" s="81">
        <f>'Entered Daily Stats'!F27</f>
        <v>0.7</v>
      </c>
      <c r="X8" s="8"/>
      <c r="Y8" s="8"/>
    </row>
    <row r="9" spans="1:25" s="1" customFormat="1" ht="21.6" customHeight="1" x14ac:dyDescent="0.3">
      <c r="C9" s="15" cm="1">
        <f t="array" aca="1" ref="C9" ca="1">INDIRECT(ADDRESS(ROW()-1,_xlfn.SHEET()-3+32,4,1,"Entered Daily Stats"))</f>
        <v>1</v>
      </c>
      <c r="D9" s="18"/>
      <c r="E9" s="15" t="str">
        <f>'Entered Daily Stats'!A8</f>
        <v>EC  5</v>
      </c>
      <c r="F9" s="18"/>
      <c r="G9" s="20" cm="1">
        <f t="array" aca="1" ref="G9" ca="1">IFERROR(INDIRECT(ADDRESS(ROW()-1,_xlfn.SHEET()-3+4,4,1,"Entered Daily Stats"))/INDIRECT(ADDRESS(ROW()-1,_xlfn.SHEET()-3+32,4,1,"Entered Daily Stats")),"")</f>
        <v>0.20173052283391207</v>
      </c>
      <c r="H9" s="49"/>
      <c r="I9" s="15" cm="1">
        <f t="array" aca="1" ref="I9" ca="1">IFERROR(INDIRECT(ADDRESS(ROW()-1,_xlfn.SHEET()-3+11,4,1,"Entered Daily Stats"))/INDIRECT(ADDRESS(ROW()-1,_xlfn.SHEET()-3+32,4,1,"Entered Daily Stats")),"")</f>
        <v>6</v>
      </c>
      <c r="J9" s="18"/>
      <c r="K9" s="15" cm="1">
        <f t="array" aca="1" ref="K9" ca="1">IFERROR(INDIRECT(ADDRESS(ROW()-1,_xlfn.SHEET()-3+18,4,1,"Entered Daily Stats"))/INDIRECT(ADDRESS(ROW()-1,_xlfn.SHEET()-3+32,4,1,"Entered Daily Stats")),"")</f>
        <v>17</v>
      </c>
      <c r="L9" s="19">
        <f t="shared" ca="1" si="0"/>
        <v>30</v>
      </c>
      <c r="M9" s="18"/>
      <c r="N9" s="17" cm="1">
        <f t="array" aca="1" ref="N9" ca="1">IFERROR(INDIRECT(ADDRESS(ROW()-1,_xlfn.SHEET()-3+25,4,1,"Entered Daily Stats"))/INDIRECT(ADDRESS(ROW()-1,_xlfn.SHEET()-3+32,4,1,"Entered Daily Stats")),"")</f>
        <v>0.25041410716630613</v>
      </c>
      <c r="O9" s="20">
        <f t="shared" ca="1" si="1"/>
        <v>0.20833333333333334</v>
      </c>
      <c r="P9" s="18"/>
      <c r="Q9" s="21">
        <f t="shared" ca="1" si="2"/>
        <v>0.884327190532468</v>
      </c>
      <c r="R9" s="18"/>
      <c r="S9" s="68" cm="1">
        <f t="array" aca="1" ref="S9" ca="1">INDIRECT(ADDRESS(ROW()-1,_xlfn.SHEET()-3+39,4,1,"Entered Daily Stats"))</f>
        <v>4</v>
      </c>
      <c r="T9" s="18"/>
      <c r="U9" s="28"/>
      <c r="V9" s="18" t="s">
        <v>6</v>
      </c>
      <c r="W9" s="81">
        <f>'Entered Daily Stats'!F28</f>
        <v>0.5</v>
      </c>
      <c r="X9" s="8"/>
      <c r="Y9" s="8"/>
    </row>
    <row r="10" spans="1:25" s="1" customFormat="1" ht="21.6" customHeight="1" x14ac:dyDescent="0.3">
      <c r="C10" s="15" cm="1">
        <f t="array" aca="1" ref="C10" ca="1">INDIRECT(ADDRESS(ROW()-1,_xlfn.SHEET()-3+32,4,1,"Entered Daily Stats"))</f>
        <v>1</v>
      </c>
      <c r="D10" s="18"/>
      <c r="E10" s="15" t="str">
        <f>'Entered Daily Stats'!A9</f>
        <v>EC  6</v>
      </c>
      <c r="F10" s="18"/>
      <c r="G10" s="20" cm="1">
        <f t="array" aca="1" ref="G10" ca="1">IFERROR(INDIRECT(ADDRESS(ROW()-1,_xlfn.SHEET()-3+4,4,1,"Entered Daily Stats"))/INDIRECT(ADDRESS(ROW()-1,_xlfn.SHEET()-3+32,4,1,"Entered Daily Stats")),"")</f>
        <v>0.20368816148229468</v>
      </c>
      <c r="H10" s="49"/>
      <c r="I10" s="15" cm="1">
        <f t="array" aca="1" ref="I10" ca="1">IFERROR(INDIRECT(ADDRESS(ROW()-1,_xlfn.SHEET()-3+11,4,1,"Entered Daily Stats"))/INDIRECT(ADDRESS(ROW()-1,_xlfn.SHEET()-3+32,4,1,"Entered Daily Stats")),"")</f>
        <v>1</v>
      </c>
      <c r="J10" s="18"/>
      <c r="K10" s="15" cm="1">
        <f t="array" aca="1" ref="K10" ca="1">IFERROR(INDIRECT(ADDRESS(ROW()-1,_xlfn.SHEET()-3+18,4,1,"Entered Daily Stats"))/INDIRECT(ADDRESS(ROW()-1,_xlfn.SHEET()-3+32,4,1,"Entered Daily Stats")),"")</f>
        <v>2</v>
      </c>
      <c r="L10" s="19">
        <f t="shared" ca="1" si="0"/>
        <v>65</v>
      </c>
      <c r="M10" s="18"/>
      <c r="N10" s="17" cm="1">
        <f t="array" aca="1" ref="N10" ca="1">IFERROR(INDIRECT(ADDRESS(ROW()-1,_xlfn.SHEET()-3+25,4,1,"Entered Daily Stats"))/INDIRECT(ADDRESS(ROW()-1,_xlfn.SHEET()-3+32,4,1,"Entered Daily Stats")),"")</f>
        <v>4.7132814341591348E-2</v>
      </c>
      <c r="O10" s="20">
        <f t="shared" ca="1" si="1"/>
        <v>0.20833333333333334</v>
      </c>
      <c r="P10" s="18"/>
      <c r="Q10" s="21">
        <f t="shared" ca="1" si="2"/>
        <v>0.12850336980443464</v>
      </c>
      <c r="R10" s="18"/>
      <c r="S10" s="68" cm="1">
        <f t="array" aca="1" ref="S10" ca="1">INDIRECT(ADDRESS(ROW()-1,_xlfn.SHEET()-3+39,4,1,"Entered Daily Stats"))</f>
        <v>4</v>
      </c>
      <c r="T10" s="18"/>
      <c r="U10" s="29"/>
      <c r="V10" s="18" t="s">
        <v>6</v>
      </c>
      <c r="W10" s="81">
        <f>'Entered Daily Stats'!F29</f>
        <v>0.3</v>
      </c>
      <c r="X10" s="8"/>
      <c r="Y10" s="8"/>
    </row>
    <row r="11" spans="1:25" s="1" customFormat="1" ht="21.6" customHeight="1" x14ac:dyDescent="0.3">
      <c r="C11" s="15" cm="1">
        <f t="array" aca="1" ref="C11" ca="1">INDIRECT(ADDRESS(ROW()-1,_xlfn.SHEET()-3+32,4,1,"Entered Daily Stats"))</f>
        <v>1</v>
      </c>
      <c r="D11" s="18"/>
      <c r="E11" s="15" t="str">
        <f>'Entered Daily Stats'!A10</f>
        <v>EC  7</v>
      </c>
      <c r="F11" s="18"/>
      <c r="G11" s="20" cm="1">
        <f t="array" aca="1" ref="G11" ca="1">IFERROR(INDIRECT(ADDRESS(ROW()-1,_xlfn.SHEET()-3+4,4,1,"Entered Daily Stats"))/INDIRECT(ADDRESS(ROW()-1,_xlfn.SHEET()-3+32,4,1,"Entered Daily Stats")),"")</f>
        <v>0.24135421084908873</v>
      </c>
      <c r="H11" s="49"/>
      <c r="I11" s="15" cm="1">
        <f t="array" aca="1" ref="I11" ca="1">IFERROR(INDIRECT(ADDRESS(ROW()-1,_xlfn.SHEET()-3+11,4,1,"Entered Daily Stats"))/INDIRECT(ADDRESS(ROW()-1,_xlfn.SHEET()-3+32,4,1,"Entered Daily Stats")),"")</f>
        <v>3</v>
      </c>
      <c r="J11" s="18"/>
      <c r="K11" s="15" cm="1">
        <f t="array" aca="1" ref="K11" ca="1">IFERROR(INDIRECT(ADDRESS(ROW()-1,_xlfn.SHEET()-3+18,4,1,"Entered Daily Stats"))/INDIRECT(ADDRESS(ROW()-1,_xlfn.SHEET()-3+32,4,1,"Entered Daily Stats")),"")</f>
        <v>15</v>
      </c>
      <c r="L11" s="19">
        <f t="shared" ca="1" si="0"/>
        <v>59.395463360922022</v>
      </c>
      <c r="M11" s="18"/>
      <c r="N11" s="17" cm="1">
        <f t="array" aca="1" ref="N11" ca="1">IFERROR(INDIRECT(ADDRESS(ROW()-1,_xlfn.SHEET()-3+25,4,1,"Entered Daily Stats"))/INDIRECT(ADDRESS(ROW()-1,_xlfn.SHEET()-3+32,4,1,"Entered Daily Stats")),"")</f>
        <v>8.5852235996158224E-2</v>
      </c>
      <c r="O11" s="20">
        <f t="shared" ca="1" si="1"/>
        <v>0.20833333333333334</v>
      </c>
      <c r="P11" s="18"/>
      <c r="Q11" s="21">
        <f t="shared" ca="1" si="2"/>
        <v>0.33231763662168201</v>
      </c>
      <c r="R11" s="18"/>
      <c r="S11" s="68" cm="1">
        <f t="array" aca="1" ref="S11" ca="1">INDIRECT(ADDRESS(ROW()-1,_xlfn.SHEET()-3+39,4,1,"Entered Daily Stats"))</f>
        <v>4</v>
      </c>
      <c r="T11" s="18"/>
      <c r="X11" s="8"/>
      <c r="Y11" s="8"/>
    </row>
    <row r="12" spans="1:25" s="1" customFormat="1" ht="21.6" customHeight="1" x14ac:dyDescent="0.3">
      <c r="C12" s="15" cm="1">
        <f t="array" aca="1" ref="C12" ca="1">INDIRECT(ADDRESS(ROW()-1,_xlfn.SHEET()-3+32,4,1,"Entered Daily Stats"))</f>
        <v>0</v>
      </c>
      <c r="D12" s="18"/>
      <c r="E12" s="15" t="str">
        <f>'Entered Daily Stats'!A11</f>
        <v>EC  8</v>
      </c>
      <c r="F12" s="18"/>
      <c r="G12" s="20" t="str" cm="1">
        <f t="array" aca="1" ref="G12" ca="1">IFERROR(INDIRECT(ADDRESS(ROW()-1,_xlfn.SHEET()-3+4,4,1,"Entered Daily Stats"))/INDIRECT(ADDRESS(ROW()-1,_xlfn.SHEET()-3+32,4,1,"Entered Daily Stats")),"")</f>
        <v/>
      </c>
      <c r="H12" s="49"/>
      <c r="I12" s="15" t="str" cm="1">
        <f t="array" aca="1" ref="I12" ca="1">IFERROR(INDIRECT(ADDRESS(ROW()-1,_xlfn.SHEET()-3+11,4,1,"Entered Daily Stats"))/INDIRECT(ADDRESS(ROW()-1,_xlfn.SHEET()-3+32,4,1,"Entered Daily Stats")),"")</f>
        <v/>
      </c>
      <c r="J12" s="18"/>
      <c r="K12" s="15" t="str" cm="1">
        <f t="array" aca="1" ref="K12" ca="1">IFERROR(INDIRECT(ADDRESS(ROW()-1,_xlfn.SHEET()-3+18,4,1,"Entered Daily Stats"))/INDIRECT(ADDRESS(ROW()-1,_xlfn.SHEET()-3+32,4,1,"Entered Daily Stats")),"")</f>
        <v/>
      </c>
      <c r="L12" s="19">
        <f t="shared" ca="1" si="0"/>
        <v>0</v>
      </c>
      <c r="M12" s="18"/>
      <c r="N12" s="17" t="str" cm="1">
        <f t="array" aca="1" ref="N12" ca="1">IFERROR(INDIRECT(ADDRESS(ROW()-1,_xlfn.SHEET()-3+25,4,1,"Entered Daily Stats"))/INDIRECT(ADDRESS(ROW()-1,_xlfn.SHEET()-3+32,4,1,"Entered Daily Stats")),"")</f>
        <v/>
      </c>
      <c r="O12" s="20">
        <f t="shared" ca="1" si="1"/>
        <v>0</v>
      </c>
      <c r="P12" s="18"/>
      <c r="Q12" s="21" t="str">
        <f t="shared" ca="1" si="2"/>
        <v/>
      </c>
      <c r="R12" s="18"/>
      <c r="S12" s="68" cm="1">
        <f t="array" aca="1" ref="S12" ca="1">INDIRECT(ADDRESS(ROW()-1,_xlfn.SHEET()-3+39,4,1,"Entered Daily Stats"))</f>
        <v>0</v>
      </c>
      <c r="T12" s="18"/>
      <c r="U12" s="98" t="s">
        <v>10</v>
      </c>
      <c r="V12" s="98"/>
      <c r="W12" s="98"/>
      <c r="X12" s="8"/>
      <c r="Y12" s="8"/>
    </row>
    <row r="13" spans="1:25" s="1" customFormat="1" ht="21.6" customHeight="1" x14ac:dyDescent="0.3">
      <c r="C13" s="15" cm="1">
        <f t="array" aca="1" ref="C13" ca="1">INDIRECT(ADDRESS(ROW()-1,_xlfn.SHEET()-3+32,4,1,"Entered Daily Stats"))</f>
        <v>1</v>
      </c>
      <c r="D13" s="18"/>
      <c r="E13" s="15" t="str">
        <f>'Entered Daily Stats'!A12</f>
        <v>EC  9</v>
      </c>
      <c r="F13" s="18"/>
      <c r="G13" s="20" cm="1">
        <f t="array" aca="1" ref="G13" ca="1">IFERROR(INDIRECT(ADDRESS(ROW()-1,_xlfn.SHEET()-3+4,4,1,"Entered Daily Stats"))/INDIRECT(ADDRESS(ROW()-1,_xlfn.SHEET()-3+32,4,1,"Entered Daily Stats")),"")</f>
        <v>8.4843593138515319E-2</v>
      </c>
      <c r="H13" s="49"/>
      <c r="I13" s="15" cm="1">
        <f t="array" aca="1" ref="I13" ca="1">IFERROR(INDIRECT(ADDRESS(ROW()-1,_xlfn.SHEET()-3+11,4,1,"Entered Daily Stats"))/INDIRECT(ADDRESS(ROW()-1,_xlfn.SHEET()-3+32,4,1,"Entered Daily Stats")),"")</f>
        <v>6</v>
      </c>
      <c r="J13" s="18"/>
      <c r="K13" s="15" cm="1">
        <f t="array" aca="1" ref="K13" ca="1">IFERROR(INDIRECT(ADDRESS(ROW()-1,_xlfn.SHEET()-3+18,4,1,"Entered Daily Stats"))/INDIRECT(ADDRESS(ROW()-1,_xlfn.SHEET()-3+32,4,1,"Entered Daily Stats")),"")</f>
        <v>55</v>
      </c>
      <c r="L13" s="19">
        <f t="shared" ca="1" si="0"/>
        <v>64.472914708070178</v>
      </c>
      <c r="M13" s="18"/>
      <c r="N13" s="17" cm="1">
        <f t="array" aca="1" ref="N13" ca="1">IFERROR(INDIRECT(ADDRESS(ROW()-1,_xlfn.SHEET()-3+25,4,1,"Entered Daily Stats"))/INDIRECT(ADDRESS(ROW()-1,_xlfn.SHEET()-3+32,4,1,"Entered Daily Stats")),"")</f>
        <v>6.4696188716374253E-2</v>
      </c>
      <c r="O13" s="20">
        <f t="shared" ca="1" si="1"/>
        <v>0.10416666666666667</v>
      </c>
      <c r="P13" s="18"/>
      <c r="Q13" s="21">
        <f t="shared" ca="1" si="2"/>
        <v>0.73707740884688278</v>
      </c>
      <c r="R13" s="18"/>
      <c r="S13" s="68" cm="1">
        <f t="array" aca="1" ref="S13" ca="1">INDIRECT(ADDRESS(ROW()-1,_xlfn.SHEET()-3+39,4,1,"Entered Daily Stats"))</f>
        <v>2</v>
      </c>
      <c r="T13" s="18"/>
      <c r="U13" s="111">
        <f ca="1">IF(SUM(S5:S19)=0,"",SUM(S5:S19))</f>
        <v>27</v>
      </c>
      <c r="V13" s="112"/>
      <c r="W13" s="113"/>
      <c r="X13" s="8"/>
      <c r="Y13" s="8"/>
    </row>
    <row r="14" spans="1:25" s="1" customFormat="1" ht="21.6" customHeight="1" x14ac:dyDescent="0.3">
      <c r="C14" s="15" cm="1">
        <f t="array" aca="1" ref="C14" ca="1">INDIRECT(ADDRESS(ROW()-1,_xlfn.SHEET()-3+32,4,1,"Entered Daily Stats"))</f>
        <v>1</v>
      </c>
      <c r="D14" s="18"/>
      <c r="E14" s="15" t="str">
        <f>'Entered Daily Stats'!A13</f>
        <v>EC  10</v>
      </c>
      <c r="F14" s="18"/>
      <c r="G14" s="20" cm="1">
        <f t="array" aca="1" ref="G14" ca="1">IFERROR(INDIRECT(ADDRESS(ROW()-1,_xlfn.SHEET()-3+4,4,1,"Entered Daily Stats"))/INDIRECT(ADDRESS(ROW()-1,_xlfn.SHEET()-3+32,4,1,"Entered Daily Stats")),"")</f>
        <v>0.15352556931538131</v>
      </c>
      <c r="H14" s="49"/>
      <c r="I14" s="15" cm="1">
        <f t="array" aca="1" ref="I14" ca="1">IFERROR(INDIRECT(ADDRESS(ROW()-1,_xlfn.SHEET()-3+11,4,1,"Entered Daily Stats"))/INDIRECT(ADDRESS(ROW()-1,_xlfn.SHEET()-3+32,4,1,"Entered Daily Stats")),"")</f>
        <v>4</v>
      </c>
      <c r="J14" s="18"/>
      <c r="K14" s="15" cm="1">
        <f t="array" aca="1" ref="K14" ca="1">IFERROR(INDIRECT(ADDRESS(ROW()-1,_xlfn.SHEET()-3+18,4,1,"Entered Daily Stats"))/INDIRECT(ADDRESS(ROW()-1,_xlfn.SHEET()-3+32,4,1,"Entered Daily Stats")),"")</f>
        <v>61</v>
      </c>
      <c r="L14" s="19">
        <f t="shared" ca="1" si="0"/>
        <v>40.475812853497779</v>
      </c>
      <c r="M14" s="18"/>
      <c r="N14" s="17" cm="1">
        <f t="array" aca="1" ref="N14" ca="1">IFERROR(INDIRECT(ADDRESS(ROW()-1,_xlfn.SHEET()-3+25,4,1,"Entered Daily Stats"))/INDIRECT(ADDRESS(ROW()-1,_xlfn.SHEET()-3+32,4,1,"Entered Daily Stats")),"")</f>
        <v>0.16468411311042591</v>
      </c>
      <c r="O14" s="20">
        <f t="shared" ca="1" si="1"/>
        <v>7.9166666666666677E-2</v>
      </c>
      <c r="P14" s="18"/>
      <c r="Q14" s="21">
        <f t="shared" ca="1" si="2"/>
        <v>1.7936466299501592</v>
      </c>
      <c r="R14" s="18"/>
      <c r="S14" s="68" cm="1">
        <f t="array" aca="1" ref="S14" ca="1">INDIRECT(ADDRESS(ROW()-1,_xlfn.SHEET()-3+39,4,1,"Entered Daily Stats"))</f>
        <v>1</v>
      </c>
      <c r="T14" s="18"/>
      <c r="U14" s="114"/>
      <c r="V14" s="115"/>
      <c r="W14" s="116"/>
      <c r="X14" s="8"/>
      <c r="Y14" s="8"/>
    </row>
    <row r="15" spans="1:25" s="1" customFormat="1" ht="21.6" customHeight="1" x14ac:dyDescent="0.3">
      <c r="C15" s="15" cm="1">
        <f t="array" aca="1" ref="C15" ca="1">INDIRECT(ADDRESS(ROW()-1,_xlfn.SHEET()-3+32,4,1,"Entered Daily Stats"))</f>
        <v>0</v>
      </c>
      <c r="D15" s="18"/>
      <c r="E15" s="15" t="str">
        <f>'Entered Daily Stats'!A14</f>
        <v>EC  11</v>
      </c>
      <c r="F15" s="18"/>
      <c r="G15" s="20" t="str" cm="1">
        <f t="array" aca="1" ref="G15" ca="1">IFERROR(INDIRECT(ADDRESS(ROW()-1,_xlfn.SHEET()-3+4,4,1,"Entered Daily Stats"))/INDIRECT(ADDRESS(ROW()-1,_xlfn.SHEET()-3+32,4,1,"Entered Daily Stats")),"")</f>
        <v/>
      </c>
      <c r="H15" s="49"/>
      <c r="I15" s="15" t="str" cm="1">
        <f t="array" aca="1" ref="I15" ca="1">IFERROR(INDIRECT(ADDRESS(ROW()-1,_xlfn.SHEET()-3+11,4,1,"Entered Daily Stats"))/INDIRECT(ADDRESS(ROW()-1,_xlfn.SHEET()-3+32,4,1,"Entered Daily Stats")),"")</f>
        <v/>
      </c>
      <c r="J15" s="18"/>
      <c r="K15" s="15" t="str" cm="1">
        <f t="array" aca="1" ref="K15" ca="1">IFERROR(INDIRECT(ADDRESS(ROW()-1,_xlfn.SHEET()-3+18,4,1,"Entered Daily Stats"))/INDIRECT(ADDRESS(ROW()-1,_xlfn.SHEET()-3+32,4,1,"Entered Daily Stats")),"")</f>
        <v/>
      </c>
      <c r="L15" s="19">
        <f t="shared" ca="1" si="0"/>
        <v>0</v>
      </c>
      <c r="M15" s="18"/>
      <c r="N15" s="17" t="str" cm="1">
        <f t="array" aca="1" ref="N15" ca="1">IFERROR(INDIRECT(ADDRESS(ROW()-1,_xlfn.SHEET()-3+25,4,1,"Entered Daily Stats"))/INDIRECT(ADDRESS(ROW()-1,_xlfn.SHEET()-3+32,4,1,"Entered Daily Stats")),"")</f>
        <v/>
      </c>
      <c r="O15" s="20">
        <f t="shared" ca="1" si="1"/>
        <v>0</v>
      </c>
      <c r="P15" s="18"/>
      <c r="Q15" s="21" t="str">
        <f t="shared" ca="1" si="2"/>
        <v/>
      </c>
      <c r="R15" s="18"/>
      <c r="S15" s="68" cm="1">
        <f t="array" aca="1" ref="S15" ca="1">INDIRECT(ADDRESS(ROW()-1,_xlfn.SHEET()-3+39,4,1,"Entered Daily Stats"))</f>
        <v>0</v>
      </c>
      <c r="T15" s="18"/>
      <c r="U15" s="8"/>
      <c r="V15" s="8"/>
      <c r="W15" s="8"/>
      <c r="X15" s="8"/>
      <c r="Y15" s="8"/>
    </row>
    <row r="16" spans="1:25" s="1" customFormat="1" ht="21.6" customHeight="1" x14ac:dyDescent="0.3">
      <c r="C16" s="15" cm="1">
        <f t="array" aca="1" ref="C16" ca="1">INDIRECT(ADDRESS(ROW()-1,_xlfn.SHEET()-3+32,4,1,"Entered Daily Stats"))</f>
        <v>0.25</v>
      </c>
      <c r="D16" s="18"/>
      <c r="E16" s="15" t="str">
        <f>'Entered Daily Stats'!A15</f>
        <v>EC  12</v>
      </c>
      <c r="F16" s="18"/>
      <c r="G16" s="20" cm="1">
        <f t="array" aca="1" ref="G16" ca="1">IFERROR(INDIRECT(ADDRESS(ROW()-1,_xlfn.SHEET()-3+4,4,1,"Entered Daily Stats"))/INDIRECT(ADDRESS(ROW()-1,_xlfn.SHEET()-3+32,4,1,"Entered Daily Stats")),"")</f>
        <v>0.22419650448252909</v>
      </c>
      <c r="H16" s="49"/>
      <c r="I16" s="15" cm="1">
        <f t="array" aca="1" ref="I16" ca="1">IFERROR(INDIRECT(ADDRESS(ROW()-1,_xlfn.SHEET()-3+11,4,1,"Entered Daily Stats"))/INDIRECT(ADDRESS(ROW()-1,_xlfn.SHEET()-3+32,4,1,"Entered Daily Stats")),"")</f>
        <v>8</v>
      </c>
      <c r="J16" s="18"/>
      <c r="K16" s="15" cm="1">
        <f t="array" aca="1" ref="K16" ca="1">IFERROR(INDIRECT(ADDRESS(ROW()-1,_xlfn.SHEET()-3+18,4,1,"Entered Daily Stats"))/INDIRECT(ADDRESS(ROW()-1,_xlfn.SHEET()-3+32,4,1,"Entered Daily Stats")),"")</f>
        <v>48</v>
      </c>
      <c r="L16" s="19">
        <f t="shared" ca="1" si="0"/>
        <v>30</v>
      </c>
      <c r="M16" s="18"/>
      <c r="N16" s="17" cm="1">
        <f t="array" aca="1" ref="N16" ca="1">IFERROR(INDIRECT(ADDRESS(ROW()-1,_xlfn.SHEET()-3+25,4,1,"Entered Daily Stats"))/INDIRECT(ADDRESS(ROW()-1,_xlfn.SHEET()-3+32,4,1,"Entered Daily Stats")),"")</f>
        <v>0.24598926346545685</v>
      </c>
      <c r="O16" s="20">
        <f t="shared" ca="1" si="1"/>
        <v>0.13333333333333333</v>
      </c>
      <c r="P16" s="18"/>
      <c r="Q16" s="21">
        <f t="shared" ca="1" si="2"/>
        <v>1.7224597379954631</v>
      </c>
      <c r="R16" s="18"/>
      <c r="S16" s="68" cm="1">
        <f t="array" aca="1" ref="S16" ca="1">INDIRECT(ADDRESS(ROW()-1,_xlfn.SHEET()-3+39,4,1,"Entered Daily Stats"))</f>
        <v>0</v>
      </c>
      <c r="T16" s="18"/>
      <c r="W16" s="9"/>
      <c r="X16" s="9"/>
    </row>
    <row r="17" spans="1:24" s="1" customFormat="1" ht="21.6" customHeight="1" x14ac:dyDescent="0.3">
      <c r="C17" s="15" cm="1">
        <f t="array" aca="1" ref="C17" ca="1">INDIRECT(ADDRESS(ROW()-1,_xlfn.SHEET()-3+32,4,1,"Entered Daily Stats"))</f>
        <v>1</v>
      </c>
      <c r="D17" s="18"/>
      <c r="E17" s="15" t="str">
        <f>'Entered Daily Stats'!A16</f>
        <v>EC  13</v>
      </c>
      <c r="F17" s="18"/>
      <c r="G17" s="20" cm="1">
        <f t="array" aca="1" ref="G17" ca="1">IFERROR(INDIRECT(ADDRESS(ROW()-1,_xlfn.SHEET()-3+4,4,1,"Entered Daily Stats"))/INDIRECT(ADDRESS(ROW()-1,_xlfn.SHEET()-3+32,4,1,"Entered Daily Stats")),"")</f>
        <v>0.16357883208786772</v>
      </c>
      <c r="H17" s="49"/>
      <c r="I17" s="15" cm="1">
        <f t="array" aca="1" ref="I17" ca="1">IFERROR(INDIRECT(ADDRESS(ROW()-1,_xlfn.SHEET()-3+11,4,1,"Entered Daily Stats"))/INDIRECT(ADDRESS(ROW()-1,_xlfn.SHEET()-3+32,4,1,"Entered Daily Stats")),"")</f>
        <v>1</v>
      </c>
      <c r="J17" s="18"/>
      <c r="K17" s="15" cm="1">
        <f t="array" aca="1" ref="K17" ca="1">IFERROR(INDIRECT(ADDRESS(ROW()-1,_xlfn.SHEET()-3+18,4,1,"Entered Daily Stats"))/INDIRECT(ADDRESS(ROW()-1,_xlfn.SHEET()-3+32,4,1,"Entered Daily Stats")),"")</f>
        <v>5</v>
      </c>
      <c r="L17" s="19">
        <f t="shared" ca="1" si="0"/>
        <v>30</v>
      </c>
      <c r="M17" s="18"/>
      <c r="N17" s="17" cm="1">
        <f t="array" aca="1" ref="N17" ca="1">IFERROR(INDIRECT(ADDRESS(ROW()-1,_xlfn.SHEET()-3+25,4,1,"Entered Daily Stats"))/INDIRECT(ADDRESS(ROW()-1,_xlfn.SHEET()-3+32,4,1,"Entered Daily Stats")),"")</f>
        <v>0.22656956679419454</v>
      </c>
      <c r="O17" s="20">
        <f t="shared" ca="1" si="1"/>
        <v>0.20833333333333334</v>
      </c>
      <c r="P17" s="18"/>
      <c r="Q17" s="21">
        <f ca="1">IF(K17=N17,"",((N17*24/(O17*24))+(K17/L17))/2)</f>
        <v>0.62710029363940034</v>
      </c>
      <c r="R17" s="31"/>
      <c r="S17" s="68" cm="1">
        <f t="array" aca="1" ref="S17" ca="1">INDIRECT(ADDRESS(ROW()-1,_xlfn.SHEET()-3+39,4,1,"Entered Daily Stats"))</f>
        <v>3</v>
      </c>
      <c r="T17" s="31"/>
      <c r="U17" s="4"/>
      <c r="W17" s="79"/>
      <c r="X17" s="4"/>
    </row>
    <row r="18" spans="1:24" s="1" customFormat="1" ht="21.6" customHeight="1" x14ac:dyDescent="0.3">
      <c r="C18" s="15" cm="1">
        <f t="array" aca="1" ref="C18" ca="1">INDIRECT(ADDRESS(ROW()-1,_xlfn.SHEET()-3+32,4,1,"Entered Daily Stats"))</f>
        <v>1</v>
      </c>
      <c r="D18" s="18"/>
      <c r="E18" s="15" t="str">
        <f>'Entered Daily Stats'!A17</f>
        <v>EC  14</v>
      </c>
      <c r="F18" s="51"/>
      <c r="G18" s="20" cm="1">
        <f t="array" aca="1" ref="G18" ca="1">IFERROR(INDIRECT(ADDRESS(ROW()-1,_xlfn.SHEET()-3+4,4,1,"Entered Daily Stats"))/INDIRECT(ADDRESS(ROW()-1,_xlfn.SHEET()-3+32,4,1,"Entered Daily Stats")),"")</f>
        <v>0.29205790191257835</v>
      </c>
      <c r="H18" s="18"/>
      <c r="I18" s="15" cm="1">
        <f t="array" aca="1" ref="I18" ca="1">IFERROR(INDIRECT(ADDRESS(ROW()-1,_xlfn.SHEET()-3+11,4,1,"Entered Daily Stats"))/INDIRECT(ADDRESS(ROW()-1,_xlfn.SHEET()-3+32,4,1,"Entered Daily Stats")),"")</f>
        <v>7</v>
      </c>
      <c r="J18" s="18"/>
      <c r="K18" s="15" cm="1">
        <f t="array" aca="1" ref="K18" ca="1">IFERROR(INDIRECT(ADDRESS(ROW()-1,_xlfn.SHEET()-3+18,4,1,"Entered Daily Stats"))/INDIRECT(ADDRESS(ROW()-1,_xlfn.SHEET()-3+32,4,1,"Entered Daily Stats")),"")</f>
        <v>2</v>
      </c>
      <c r="L18" s="19">
        <f t="shared" ca="1" si="0"/>
        <v>35.073343014552364</v>
      </c>
      <c r="M18" s="18"/>
      <c r="N18" s="17" cm="1">
        <f t="array" aca="1" ref="N18" ca="1">IFERROR(INDIRECT(ADDRESS(ROW()-1,_xlfn.SHEET()-3+25,4,1,"Entered Daily Stats"))/INDIRECT(ADDRESS(ROW()-1,_xlfn.SHEET()-3+32,4,1,"Entered Daily Stats")),"")</f>
        <v>0.18719440410603183</v>
      </c>
      <c r="O18" s="20">
        <f t="shared" ca="1" si="1"/>
        <v>0.20833333333333334</v>
      </c>
      <c r="P18" s="18"/>
      <c r="Q18" s="21">
        <f ca="1">IF(K18=N18,"",((N18*24/(O18*24))+(K18/L18))/2)</f>
        <v>0.47777825177727135</v>
      </c>
      <c r="R18" s="18"/>
      <c r="S18" s="68" cm="1">
        <f t="array" aca="1" ref="S18" ca="1">INDIRECT(ADDRESS(ROW()-1,_xlfn.SHEET()-3+39,4,1,"Entered Daily Stats"))</f>
        <v>3</v>
      </c>
      <c r="T18" s="18"/>
      <c r="U18" s="18"/>
      <c r="V18" s="31"/>
      <c r="W18" s="79"/>
      <c r="X18"/>
    </row>
    <row r="19" spans="1:24" s="1" customFormat="1" ht="21.6" customHeight="1" x14ac:dyDescent="0.3">
      <c r="C19" s="15" cm="1">
        <f t="array" aca="1" ref="C19" ca="1">INDIRECT(ADDRESS(ROW()-1,_xlfn.SHEET()-3+32,4,1,"Entered Daily Stats"))</f>
        <v>1</v>
      </c>
      <c r="D19" s="18"/>
      <c r="E19" s="15" t="str">
        <f>'Entered Daily Stats'!A18</f>
        <v>EC  15</v>
      </c>
      <c r="F19" s="18"/>
      <c r="G19" s="20" cm="1">
        <f t="array" aca="1" ref="G19" ca="1">IFERROR(INDIRECT(ADDRESS(ROW()-1,_xlfn.SHEET()-3+4,4,1,"Entered Daily Stats"))/INDIRECT(ADDRESS(ROW()-1,_xlfn.SHEET()-3+32,4,1,"Entered Daily Stats")),"")</f>
        <v>0.27383704559507505</v>
      </c>
      <c r="H19" s="49"/>
      <c r="I19" s="15" cm="1">
        <f t="array" aca="1" ref="I19" ca="1">IFERROR(INDIRECT(ADDRESS(ROW()-1,_xlfn.SHEET()-3+11,4,1,"Entered Daily Stats"))/INDIRECT(ADDRESS(ROW()-1,_xlfn.SHEET()-3+32,4,1,"Entered Daily Stats")),"")</f>
        <v>5</v>
      </c>
      <c r="J19" s="18"/>
      <c r="K19" s="15" cm="1">
        <f t="array" aca="1" ref="K19" ca="1">IFERROR(INDIRECT(ADDRESS(ROW()-1,_xlfn.SHEET()-3+18,4,1,"Entered Daily Stats"))/INDIRECT(ADDRESS(ROW()-1,_xlfn.SHEET()-3+32,4,1,"Entered Daily Stats")),"")</f>
        <v>64</v>
      </c>
      <c r="L19" s="19">
        <f t="shared" ca="1" si="0"/>
        <v>65</v>
      </c>
      <c r="M19" s="18"/>
      <c r="N19" s="17" cm="1">
        <f t="array" aca="1" ref="N19" ca="1">IFERROR(INDIRECT(ADDRESS(ROW()-1,_xlfn.SHEET()-3+25,4,1,"Entered Daily Stats"))/INDIRECT(ADDRESS(ROW()-1,_xlfn.SHEET()-3+32,4,1,"Entered Daily Stats")),"")</f>
        <v>5.5849578422759324E-2</v>
      </c>
      <c r="O19" s="20">
        <f t="shared" ca="1" si="1"/>
        <v>6.6666666666666652E-2</v>
      </c>
      <c r="P19" s="18"/>
      <c r="Q19" s="21">
        <f ca="1">IF(K19=N19,"",((N19*24/(O19*24))+(K19/L19))/2)</f>
        <v>0.9111795304783874</v>
      </c>
      <c r="R19" s="18"/>
      <c r="S19" s="68" cm="1">
        <f t="array" aca="1" ref="S19" ca="1">INDIRECT(ADDRESS(ROW()-1,_xlfn.SHEET()-3+39,4,1,"Entered Daily Stats"))</f>
        <v>2</v>
      </c>
      <c r="T19" s="18"/>
    </row>
    <row r="20" spans="1:24" s="1" customFormat="1" ht="21.6" customHeight="1" x14ac:dyDescent="0.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4" s="1" customFormat="1" ht="21.6" customHeight="1" x14ac:dyDescent="0.3">
      <c r="C21" s="72">
        <f ca="1">SUM(C5:C19)</f>
        <v>11.5</v>
      </c>
      <c r="D21" s="18"/>
      <c r="E21" s="80" t="s">
        <v>7</v>
      </c>
      <c r="F21" s="73"/>
      <c r="G21" s="20">
        <f ca="1">IFERROR(AVERAGEIF(G5:G19,"&gt;0"),"")</f>
        <v>0.19742737876625865</v>
      </c>
      <c r="H21" s="74"/>
      <c r="I21" s="43">
        <f ca="1">IFERROR(AVERAGEIF(I5:I19,"&gt;0"),"")</f>
        <v>5</v>
      </c>
      <c r="J21" s="18"/>
      <c r="K21" s="19">
        <f ca="1">IFERROR(AVERAGEIF(K5:K19,"&gt;0"),"")</f>
        <v>31.384615384615383</v>
      </c>
      <c r="L21" s="19">
        <f ca="1">IFERROR(AVERAGEIF(L5:L19,"&gt;0"),"")</f>
        <v>44.049878190561721</v>
      </c>
      <c r="M21" s="18"/>
      <c r="N21" s="20">
        <f ca="1">IFERROR(AVERAGEIF(N5:N19,"&gt;0"),"")</f>
        <v>0.15817947003228325</v>
      </c>
      <c r="O21" s="20">
        <f ca="1">IFERROR(AVERAGEIF(O5:O19,"&gt;0"),"")</f>
        <v>0.16185897435897439</v>
      </c>
      <c r="P21" s="18"/>
      <c r="Q21" s="75">
        <f ca="1">IFERROR(AVERAGEIF(Q5:Q19,"&gt;0"),"")</f>
        <v>0.92003157347613618</v>
      </c>
      <c r="R21" s="50"/>
      <c r="S21" s="76">
        <f ca="1">IFERROR(AVERAGEIF(S5:S19,"&gt;0"),0)</f>
        <v>2.7</v>
      </c>
      <c r="T21" s="52"/>
    </row>
    <row r="23" spans="1:24" ht="21" x14ac:dyDescent="0.3">
      <c r="A23" s="16"/>
      <c r="E23" s="9"/>
      <c r="L23" s="53"/>
    </row>
    <row r="24" spans="1:24" ht="21" x14ac:dyDescent="0.3">
      <c r="H24" s="89"/>
      <c r="I24" s="89"/>
      <c r="J24" s="1"/>
      <c r="K24" s="89"/>
      <c r="L24" s="89"/>
      <c r="M24" s="1"/>
      <c r="N24" s="7"/>
    </row>
  </sheetData>
  <mergeCells count="9">
    <mergeCell ref="U13:W14"/>
    <mergeCell ref="H24:I24"/>
    <mergeCell ref="K24:L24"/>
    <mergeCell ref="A1:E3"/>
    <mergeCell ref="G1:O2"/>
    <mergeCell ref="K3:L3"/>
    <mergeCell ref="N3:O3"/>
    <mergeCell ref="U4:W4"/>
    <mergeCell ref="U12:W12"/>
  </mergeCells>
  <conditionalFormatting sqref="O5:O19">
    <cfRule type="expression" dxfId="18" priority="19">
      <formula>(O5=5)</formula>
    </cfRule>
    <cfRule type="expression" dxfId="17" priority="20">
      <formula>(O5=1.5)</formula>
    </cfRule>
  </conditionalFormatting>
  <conditionalFormatting sqref="L5:M19">
    <cfRule type="expression" dxfId="16" priority="17">
      <formula>(L5=65)</formula>
    </cfRule>
    <cfRule type="expression" dxfId="15" priority="18">
      <formula>(L5=30)</formula>
    </cfRule>
  </conditionalFormatting>
  <conditionalFormatting sqref="V1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K21 N5:N21">
    <cfRule type="cellIs" dxfId="14" priority="14" stopIfTrue="1" operator="equal">
      <formula>""</formula>
    </cfRule>
    <cfRule type="expression" dxfId="13" priority="15">
      <formula>(K5)&gt;(L5*$W$5)</formula>
    </cfRule>
    <cfRule type="expression" dxfId="12" priority="21">
      <formula>(K5)&gt;=L5</formula>
    </cfRule>
    <cfRule type="expression" dxfId="11" priority="22">
      <formula>(K5)&lt;(L5*$W$10)</formula>
    </cfRule>
    <cfRule type="expression" dxfId="10" priority="23">
      <formula>(K5)&lt;(L5*$W$9)</formula>
    </cfRule>
    <cfRule type="expression" dxfId="9" priority="24">
      <formula>(K5)&lt;(L5*$W$8)</formula>
    </cfRule>
    <cfRule type="expression" dxfId="8" priority="25">
      <formula>(K5)&lt;L5</formula>
    </cfRule>
  </conditionalFormatting>
  <conditionalFormatting sqref="L5:L21 O5:O21">
    <cfRule type="cellIs" dxfId="7" priority="13" stopIfTrue="1" operator="equal">
      <formula>0</formula>
    </cfRule>
  </conditionalFormatting>
  <conditionalFormatting sqref="S5:S21">
    <cfRule type="cellIs" dxfId="6" priority="2" stopIfTrue="1" operator="equal">
      <formula>0</formula>
    </cfRule>
    <cfRule type="colorScale" priority="12">
      <colorScale>
        <cfvo type="min"/>
        <cfvo type="max"/>
        <color rgb="FFFFEF9C"/>
        <color rgb="FF63BE7B"/>
      </colorScale>
    </cfRule>
  </conditionalFormatting>
  <conditionalFormatting sqref="T17 R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20">
    <cfRule type="cellIs" dxfId="5" priority="10" stopIfTrue="1" operator="equal">
      <formula>0</formula>
    </cfRule>
  </conditionalFormatting>
  <conditionalFormatting sqref="G5:G2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20">
    <cfRule type="cellIs" dxfId="4" priority="1" stopIfTrue="1" operator="equal">
      <formula>0</formula>
    </cfRule>
  </conditionalFormatting>
  <conditionalFormatting sqref="Q5:Q21">
    <cfRule type="cellIs" dxfId="3" priority="7" stopIfTrue="1" operator="equal">
      <formula>0</formula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C21">
    <cfRule type="cellIs" dxfId="2" priority="5" stopIfTrue="1" operator="equal">
      <formula>0</formula>
    </cfRule>
  </conditionalFormatting>
  <conditionalFormatting sqref="C5:C19">
    <cfRule type="colorScale" priority="6">
      <colorScale>
        <cfvo type="min"/>
        <cfvo type="max"/>
        <color rgb="FFFFEF9C"/>
        <color rgb="FF63BE7B"/>
      </colorScale>
    </cfRule>
  </conditionalFormatting>
  <conditionalFormatting sqref="E5:E19">
    <cfRule type="expression" dxfId="1" priority="3">
      <formula>C5=1</formula>
    </cfRule>
    <cfRule type="expression" dxfId="0" priority="4">
      <formula>C5&gt;0</formula>
    </cfRule>
  </conditionalFormatting>
  <conditionalFormatting sqref="I5:I21">
    <cfRule type="colorScale" priority="9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Entered Daily Stats</vt:lpstr>
      <vt:lpstr>Weekly Average</vt:lpstr>
      <vt:lpstr>Monday</vt:lpstr>
      <vt:lpstr>Tuesday</vt:lpstr>
      <vt:lpstr>Wednesday</vt:lpstr>
      <vt:lpstr>Thursday</vt:lpstr>
      <vt:lpstr>Friday</vt:lpstr>
      <vt:lpstr>Saturday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Wade Helquist</dc:creator>
  <cp:keywords/>
  <dc:description/>
  <cp:lastModifiedBy>Wade Helquist</cp:lastModifiedBy>
  <cp:revision/>
  <dcterms:created xsi:type="dcterms:W3CDTF">2020-04-22T21:42:51Z</dcterms:created>
  <dcterms:modified xsi:type="dcterms:W3CDTF">2020-06-17T04:27:43Z</dcterms:modified>
  <cp:category/>
  <cp:contentStatus/>
</cp:coreProperties>
</file>