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016\Desktop\"/>
    </mc:Choice>
  </mc:AlternateContent>
  <xr:revisionPtr revIDLastSave="0" documentId="13_ncr:1_{9B5CEA78-6DD5-428A-90EE-F717CC6480A9}" xr6:coauthVersionLast="45" xr6:coauthVersionMax="45" xr10:uidLastSave="{00000000-0000-0000-0000-000000000000}"/>
  <bookViews>
    <workbookView xWindow="2292" yWindow="2988" windowWidth="17280" windowHeight="8964" activeTab="6" xr2:uid="{00000000-000D-0000-FFFF-FFFF00000000}"/>
  </bookViews>
  <sheets>
    <sheet name="Weekly Average" sheetId="1" r:id="rId1"/>
    <sheet name="Entered Daily Stats" sheetId="3" r:id="rId2"/>
    <sheet name="Monday" sheetId="7" r:id="rId3"/>
    <sheet name="Tuesday" sheetId="54" r:id="rId4"/>
    <sheet name="Wednesday" sheetId="55" r:id="rId5"/>
    <sheet name="Thursday" sheetId="52" r:id="rId6"/>
    <sheet name="Friday" sheetId="53" r:id="rId7"/>
    <sheet name="Saturday" sheetId="5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7" l="1"/>
  <c r="AF4" i="3" l="1"/>
  <c r="E19" i="55"/>
  <c r="E18" i="55"/>
  <c r="E17" i="55"/>
  <c r="E16" i="55"/>
  <c r="E15" i="55"/>
  <c r="E14" i="55"/>
  <c r="E13" i="55"/>
  <c r="E12" i="55"/>
  <c r="E11" i="55"/>
  <c r="E10" i="55"/>
  <c r="E9" i="55"/>
  <c r="E8" i="55"/>
  <c r="E7" i="55"/>
  <c r="E6" i="55"/>
  <c r="E5" i="55"/>
  <c r="G1" i="55"/>
  <c r="A1" i="55"/>
  <c r="E19" i="54"/>
  <c r="E18" i="54"/>
  <c r="E17" i="54"/>
  <c r="E16" i="54"/>
  <c r="E15" i="54"/>
  <c r="E14" i="54"/>
  <c r="E13" i="54"/>
  <c r="E12" i="54"/>
  <c r="E11" i="54"/>
  <c r="E10" i="54"/>
  <c r="E9" i="54"/>
  <c r="E8" i="54"/>
  <c r="E7" i="54"/>
  <c r="E6" i="54"/>
  <c r="E5" i="54"/>
  <c r="G1" i="54"/>
  <c r="A1" i="54"/>
  <c r="E19" i="53"/>
  <c r="E18" i="53"/>
  <c r="E17" i="53"/>
  <c r="E16" i="53"/>
  <c r="E15" i="53"/>
  <c r="E14" i="53"/>
  <c r="E13" i="53"/>
  <c r="E12" i="53"/>
  <c r="E11" i="53"/>
  <c r="E10" i="53"/>
  <c r="E9" i="53"/>
  <c r="E8" i="53"/>
  <c r="E7" i="53"/>
  <c r="E6" i="53"/>
  <c r="E5" i="53"/>
  <c r="G1" i="53"/>
  <c r="A1" i="53"/>
  <c r="E19" i="52"/>
  <c r="E18" i="52"/>
  <c r="E17" i="52"/>
  <c r="E16" i="52"/>
  <c r="E15" i="52"/>
  <c r="E14" i="52"/>
  <c r="E13" i="52"/>
  <c r="E12" i="52"/>
  <c r="E11" i="52"/>
  <c r="E10" i="52"/>
  <c r="E9" i="52"/>
  <c r="E8" i="52"/>
  <c r="E7" i="52"/>
  <c r="E6" i="52"/>
  <c r="E5" i="52"/>
  <c r="G1" i="52"/>
  <c r="A1" i="52"/>
  <c r="E19" i="51"/>
  <c r="E18" i="51"/>
  <c r="E17" i="51"/>
  <c r="E16" i="51"/>
  <c r="E15" i="51"/>
  <c r="E14" i="51"/>
  <c r="E13" i="51"/>
  <c r="E12" i="51"/>
  <c r="E11" i="51"/>
  <c r="E10" i="51"/>
  <c r="E9" i="51"/>
  <c r="E8" i="51"/>
  <c r="E7" i="51"/>
  <c r="E6" i="51"/>
  <c r="E5" i="51"/>
  <c r="G1" i="51"/>
  <c r="A1" i="51"/>
  <c r="N1" i="1"/>
  <c r="J1" i="1"/>
  <c r="AK18" i="3" l="1"/>
  <c r="AJ18" i="3"/>
  <c r="AI18" i="3"/>
  <c r="AP18" i="3" s="1"/>
  <c r="AH18" i="3"/>
  <c r="AG18" i="3"/>
  <c r="AF18" i="3"/>
  <c r="AK17" i="3"/>
  <c r="AJ17" i="3"/>
  <c r="AI17" i="3"/>
  <c r="AP17" i="3" s="1"/>
  <c r="AH17" i="3"/>
  <c r="AG17" i="3"/>
  <c r="AF17" i="3"/>
  <c r="AK16" i="3"/>
  <c r="AJ16" i="3"/>
  <c r="AI16" i="3"/>
  <c r="AP16" i="3" s="1"/>
  <c r="AH16" i="3"/>
  <c r="AG16" i="3"/>
  <c r="AF16" i="3"/>
  <c r="AK15" i="3"/>
  <c r="AJ15" i="3"/>
  <c r="AI15" i="3"/>
  <c r="AP15" i="3" s="1"/>
  <c r="AH15" i="3"/>
  <c r="AG15" i="3"/>
  <c r="AF15" i="3"/>
  <c r="AK14" i="3"/>
  <c r="AJ14" i="3"/>
  <c r="AI14" i="3"/>
  <c r="AP14" i="3" s="1"/>
  <c r="AH14" i="3"/>
  <c r="AG14" i="3"/>
  <c r="AF14" i="3"/>
  <c r="AK13" i="3"/>
  <c r="AJ13" i="3"/>
  <c r="AI13" i="3"/>
  <c r="AP13" i="3" s="1"/>
  <c r="AH13" i="3"/>
  <c r="AG13" i="3"/>
  <c r="AF13" i="3"/>
  <c r="AK12" i="3"/>
  <c r="AJ12" i="3"/>
  <c r="AI12" i="3"/>
  <c r="AP12" i="3" s="1"/>
  <c r="AH12" i="3"/>
  <c r="AG12" i="3"/>
  <c r="AF12" i="3"/>
  <c r="AK11" i="3"/>
  <c r="AJ11" i="3"/>
  <c r="AI11" i="3"/>
  <c r="AP11" i="3" s="1"/>
  <c r="AH11" i="3"/>
  <c r="AG11" i="3"/>
  <c r="AF11" i="3"/>
  <c r="AK10" i="3"/>
  <c r="AJ10" i="3"/>
  <c r="AI10" i="3"/>
  <c r="AP10" i="3" s="1"/>
  <c r="AH10" i="3"/>
  <c r="AG10" i="3"/>
  <c r="AF10" i="3"/>
  <c r="AK9" i="3"/>
  <c r="AJ9" i="3"/>
  <c r="AI9" i="3"/>
  <c r="AP9" i="3" s="1"/>
  <c r="AH9" i="3"/>
  <c r="AG9" i="3"/>
  <c r="AF9" i="3"/>
  <c r="AK8" i="3"/>
  <c r="AJ8" i="3"/>
  <c r="AI8" i="3"/>
  <c r="AP8" i="3" s="1"/>
  <c r="AH8" i="3"/>
  <c r="AG8" i="3"/>
  <c r="AF8" i="3"/>
  <c r="AK7" i="3"/>
  <c r="AJ7" i="3"/>
  <c r="AI7" i="3"/>
  <c r="AP7" i="3" s="1"/>
  <c r="AH7" i="3"/>
  <c r="AG7" i="3"/>
  <c r="AF7" i="3"/>
  <c r="AK6" i="3"/>
  <c r="AJ6" i="3"/>
  <c r="AI6" i="3"/>
  <c r="AP6" i="3" s="1"/>
  <c r="AH6" i="3"/>
  <c r="AG6" i="3"/>
  <c r="AF6" i="3"/>
  <c r="AK5" i="3"/>
  <c r="AJ5" i="3"/>
  <c r="AI5" i="3"/>
  <c r="AP5" i="3" s="1"/>
  <c r="AH5" i="3"/>
  <c r="AG5" i="3"/>
  <c r="AF5" i="3"/>
  <c r="AK4" i="3"/>
  <c r="AJ4" i="3"/>
  <c r="AI4" i="3"/>
  <c r="AP4" i="3" s="1"/>
  <c r="AH4" i="3"/>
  <c r="AG4" i="3"/>
  <c r="A1" i="7"/>
  <c r="A1" i="1"/>
  <c r="C10" i="7" a="1"/>
  <c r="C10" i="54" a="1"/>
  <c r="C16" i="52" a="1"/>
  <c r="C9" i="52" a="1"/>
  <c r="C6" i="7" a="1"/>
  <c r="C15" i="54" a="1"/>
  <c r="C18" i="52" a="1"/>
  <c r="C14" i="7" a="1"/>
  <c r="C17" i="53" a="1"/>
  <c r="C9" i="7" a="1"/>
  <c r="C13" i="7" a="1"/>
  <c r="C8" i="7" a="1"/>
  <c r="C11" i="54" a="1"/>
  <c r="C18" i="7" a="1"/>
  <c r="C12" i="54" a="1"/>
  <c r="C19" i="52" a="1"/>
  <c r="C12" i="52" a="1"/>
  <c r="C12" i="7" a="1"/>
  <c r="C13" i="54" a="1"/>
  <c r="C7" i="54" a="1"/>
  <c r="C13" i="53" a="1"/>
  <c r="C6" i="54" a="1"/>
  <c r="C15" i="52" a="1"/>
  <c r="C17" i="52" a="1"/>
  <c r="C19" i="54" a="1"/>
  <c r="C17" i="54" a="1"/>
  <c r="C7" i="53" a="1"/>
  <c r="C14" i="54" a="1"/>
  <c r="C17" i="7" a="1"/>
  <c r="C18" i="54" a="1"/>
  <c r="C16" i="7" a="1"/>
  <c r="C7" i="7" a="1"/>
  <c r="C8" i="54" a="1"/>
  <c r="C11" i="53" a="1"/>
  <c r="C18" i="53" a="1"/>
  <c r="C5" i="54" a="1"/>
  <c r="C14" i="52" a="1"/>
  <c r="C8" i="53" a="1"/>
  <c r="C16" i="53" a="1"/>
  <c r="C19" i="7" a="1"/>
  <c r="C15" i="53" a="1"/>
  <c r="C5" i="53" a="1"/>
  <c r="C15" i="7" a="1"/>
  <c r="C12" i="53" a="1"/>
  <c r="C6" i="53" a="1"/>
  <c r="C6" i="52" a="1"/>
  <c r="C19" i="53" a="1"/>
  <c r="C9" i="53" a="1"/>
  <c r="C7" i="52" a="1"/>
  <c r="C14" i="53" a="1"/>
  <c r="C10" i="53" a="1"/>
  <c r="C9" i="54" a="1"/>
  <c r="C10" i="52" a="1"/>
  <c r="C16" i="54" a="1"/>
  <c r="C13" i="52" a="1"/>
  <c r="C11" i="52" a="1"/>
  <c r="C5" i="52" a="1"/>
  <c r="C11" i="7" a="1"/>
  <c r="C8" i="52" a="1"/>
  <c r="C10" i="54" l="1"/>
  <c r="C18" i="54"/>
  <c r="C5" i="54"/>
  <c r="C9" i="54"/>
  <c r="C13" i="54"/>
  <c r="C17" i="54"/>
  <c r="C8" i="54"/>
  <c r="C12" i="54"/>
  <c r="C16" i="54"/>
  <c r="C6" i="54"/>
  <c r="C14" i="54"/>
  <c r="C7" i="54"/>
  <c r="C11" i="54"/>
  <c r="C15" i="54"/>
  <c r="C19" i="54"/>
  <c r="C6" i="53"/>
  <c r="C10" i="53"/>
  <c r="C14" i="53"/>
  <c r="C18" i="53"/>
  <c r="C5" i="53"/>
  <c r="C9" i="53"/>
  <c r="C13" i="53"/>
  <c r="C17" i="53"/>
  <c r="C8" i="53"/>
  <c r="C12" i="53"/>
  <c r="C16" i="53"/>
  <c r="C7" i="53"/>
  <c r="C11" i="53"/>
  <c r="C15" i="53"/>
  <c r="C19" i="53"/>
  <c r="C18" i="52"/>
  <c r="C6" i="52"/>
  <c r="C14" i="52"/>
  <c r="C5" i="52"/>
  <c r="C9" i="52"/>
  <c r="C13" i="52"/>
  <c r="C17" i="52"/>
  <c r="C10" i="52"/>
  <c r="C8" i="52"/>
  <c r="C12" i="52"/>
  <c r="C16" i="52"/>
  <c r="C7" i="52"/>
  <c r="C11" i="52"/>
  <c r="C15" i="52"/>
  <c r="C19" i="52"/>
  <c r="AQ17" i="3"/>
  <c r="AQ5" i="3"/>
  <c r="AQ13" i="3"/>
  <c r="AQ4" i="3"/>
  <c r="AQ8" i="3"/>
  <c r="AQ12" i="3"/>
  <c r="AQ16" i="3"/>
  <c r="AQ9" i="3"/>
  <c r="AQ7" i="3"/>
  <c r="AQ11" i="3"/>
  <c r="AQ15" i="3"/>
  <c r="AQ6" i="3"/>
  <c r="AQ10" i="3"/>
  <c r="AQ14" i="3"/>
  <c r="AQ18" i="3"/>
  <c r="AO8" i="3"/>
  <c r="AO12" i="3"/>
  <c r="AO4" i="3"/>
  <c r="AO16" i="3"/>
  <c r="AO6" i="3"/>
  <c r="AO10" i="3"/>
  <c r="AO14" i="3"/>
  <c r="AO18" i="3"/>
  <c r="AO7" i="3"/>
  <c r="AO11" i="3"/>
  <c r="AO15" i="3"/>
  <c r="AO5" i="3"/>
  <c r="AO9" i="3"/>
  <c r="AO13" i="3"/>
  <c r="AO17" i="3"/>
  <c r="AN7" i="3"/>
  <c r="AN11" i="3"/>
  <c r="AN15" i="3"/>
  <c r="AN6" i="3"/>
  <c r="AN10" i="3"/>
  <c r="AN14" i="3"/>
  <c r="AN18" i="3"/>
  <c r="AN5" i="3"/>
  <c r="AN9" i="3"/>
  <c r="AN13" i="3"/>
  <c r="AN17" i="3"/>
  <c r="AN4" i="3"/>
  <c r="AN8" i="3"/>
  <c r="AN12" i="3"/>
  <c r="AN16" i="3"/>
  <c r="C10" i="7"/>
  <c r="C7" i="7"/>
  <c r="C8" i="7"/>
  <c r="C12" i="7"/>
  <c r="C16" i="7"/>
  <c r="C19" i="7"/>
  <c r="C14" i="7"/>
  <c r="C18" i="7"/>
  <c r="C11" i="7"/>
  <c r="C15" i="7"/>
  <c r="C6" i="7"/>
  <c r="C13" i="7"/>
  <c r="C17" i="7"/>
  <c r="C9" i="7"/>
  <c r="AM6" i="3"/>
  <c r="AM10" i="3"/>
  <c r="AM14" i="3"/>
  <c r="AM18" i="3"/>
  <c r="AM7" i="3"/>
  <c r="AM15" i="3"/>
  <c r="AM11" i="3"/>
  <c r="AM5" i="3"/>
  <c r="AM9" i="3"/>
  <c r="AM13" i="3"/>
  <c r="AM17" i="3"/>
  <c r="AM8" i="3"/>
  <c r="AM12" i="3"/>
  <c r="AM16" i="3"/>
  <c r="AR5" i="3"/>
  <c r="AR4" i="3"/>
  <c r="AR8" i="3"/>
  <c r="AR12" i="3"/>
  <c r="AR16" i="3"/>
  <c r="AR13" i="3"/>
  <c r="AR9" i="3"/>
  <c r="AR17" i="3"/>
  <c r="AR7" i="3"/>
  <c r="AR11" i="3"/>
  <c r="AR15" i="3"/>
  <c r="AR6" i="3"/>
  <c r="AR10" i="3"/>
  <c r="AR14" i="3"/>
  <c r="AR18" i="3"/>
  <c r="T18" i="3"/>
  <c r="AB4" i="3"/>
  <c r="AB16" i="3"/>
  <c r="H4" i="3"/>
  <c r="T7" i="3"/>
  <c r="H8" i="3"/>
  <c r="T11" i="3"/>
  <c r="H12" i="3"/>
  <c r="T15" i="3"/>
  <c r="H16" i="3"/>
  <c r="AD4" i="3"/>
  <c r="AB7" i="3"/>
  <c r="AD8" i="3"/>
  <c r="AB11" i="3"/>
  <c r="AD12" i="3"/>
  <c r="U15" i="3"/>
  <c r="W16" i="3"/>
  <c r="W5" i="3"/>
  <c r="W13" i="3"/>
  <c r="T6" i="3"/>
  <c r="AC7" i="3"/>
  <c r="T10" i="3"/>
  <c r="H11" i="3"/>
  <c r="M14" i="3"/>
  <c r="V15" i="3"/>
  <c r="AA18" i="3"/>
  <c r="AB8" i="3"/>
  <c r="AB12" i="3"/>
  <c r="AB6" i="3"/>
  <c r="W7" i="3"/>
  <c r="AB10" i="3"/>
  <c r="AD11" i="3"/>
  <c r="AB14" i="3"/>
  <c r="W15" i="3"/>
  <c r="AB18" i="3"/>
  <c r="W17" i="3"/>
  <c r="T5" i="3"/>
  <c r="H6" i="3"/>
  <c r="T9" i="3"/>
  <c r="H10" i="3"/>
  <c r="T13" i="3"/>
  <c r="H14" i="3"/>
  <c r="T17" i="3"/>
  <c r="AC18" i="3"/>
  <c r="U5" i="3"/>
  <c r="AD6" i="3"/>
  <c r="U9" i="3"/>
  <c r="W10" i="3"/>
  <c r="U13" i="3"/>
  <c r="I14" i="3"/>
  <c r="U17" i="3"/>
  <c r="W18" i="3"/>
  <c r="W9" i="3"/>
  <c r="T4" i="3"/>
  <c r="O5" i="3"/>
  <c r="AA8" i="3"/>
  <c r="V9" i="3"/>
  <c r="AA12" i="3"/>
  <c r="AC13" i="3"/>
  <c r="AA16" i="3"/>
  <c r="H17" i="3"/>
  <c r="H7" i="3"/>
  <c r="F18" i="3"/>
  <c r="M6" i="3"/>
  <c r="O7" i="3"/>
  <c r="F14" i="3"/>
  <c r="M18" i="3"/>
  <c r="N15" i="3"/>
  <c r="G11" i="3"/>
  <c r="AB15" i="3"/>
  <c r="G15" i="3"/>
  <c r="I15" i="3"/>
  <c r="P4" i="3"/>
  <c r="I11" i="3"/>
  <c r="AA6" i="3"/>
  <c r="V7" i="3"/>
  <c r="G4" i="3"/>
  <c r="F6" i="3"/>
  <c r="AC11" i="3"/>
  <c r="P18" i="3"/>
  <c r="G7" i="3"/>
  <c r="U7" i="3"/>
  <c r="I12" i="3"/>
  <c r="N11" i="3"/>
  <c r="M10" i="3"/>
  <c r="AA10" i="3"/>
  <c r="F10" i="3"/>
  <c r="F16" i="3"/>
  <c r="O11" i="3"/>
  <c r="V11" i="3"/>
  <c r="AA14" i="3"/>
  <c r="V13" i="3"/>
  <c r="F4" i="3"/>
  <c r="T14" i="3"/>
  <c r="AC15" i="3"/>
  <c r="P14" i="3"/>
  <c r="O15" i="3"/>
  <c r="V17" i="3"/>
  <c r="AD18" i="3"/>
  <c r="P12" i="3"/>
  <c r="W4" i="3"/>
  <c r="I8" i="3"/>
  <c r="H15" i="3"/>
  <c r="N7" i="3"/>
  <c r="AD14" i="3"/>
  <c r="W8" i="3"/>
  <c r="P8" i="3"/>
  <c r="AD16" i="3"/>
  <c r="I4" i="3"/>
  <c r="I18" i="3"/>
  <c r="P10" i="3"/>
  <c r="P16" i="3"/>
  <c r="AC5" i="3"/>
  <c r="AC16" i="3"/>
  <c r="V5" i="3"/>
  <c r="AD7" i="3"/>
  <c r="V18" i="3"/>
  <c r="V14" i="3"/>
  <c r="W14" i="3"/>
  <c r="AD10" i="3"/>
  <c r="F5" i="3"/>
  <c r="F9" i="3"/>
  <c r="F13" i="3"/>
  <c r="I16" i="3"/>
  <c r="P6" i="3"/>
  <c r="P15" i="3"/>
  <c r="W6" i="3"/>
  <c r="U11" i="3"/>
  <c r="AD15" i="3"/>
  <c r="I7" i="3"/>
  <c r="G14" i="3"/>
  <c r="P11" i="3"/>
  <c r="G6" i="3"/>
  <c r="G10" i="3"/>
  <c r="G18" i="3"/>
  <c r="M17" i="3"/>
  <c r="W11" i="3"/>
  <c r="I6" i="3"/>
  <c r="I10" i="3"/>
  <c r="H18" i="3"/>
  <c r="P7" i="3"/>
  <c r="M13" i="3"/>
  <c r="W12" i="3"/>
  <c r="AA17" i="3"/>
  <c r="V10" i="3"/>
  <c r="AA13" i="3"/>
  <c r="M5" i="3"/>
  <c r="I17" i="3"/>
  <c r="V4" i="3"/>
  <c r="V8" i="3"/>
  <c r="V16" i="3"/>
  <c r="G12" i="3"/>
  <c r="O16" i="3"/>
  <c r="AC8" i="3"/>
  <c r="G8" i="3"/>
  <c r="O8" i="3"/>
  <c r="G16" i="3"/>
  <c r="I13" i="3"/>
  <c r="O6" i="3"/>
  <c r="O14" i="3"/>
  <c r="T8" i="3"/>
  <c r="AC14" i="3"/>
  <c r="F7" i="3"/>
  <c r="H9" i="3"/>
  <c r="F12" i="3"/>
  <c r="F17" i="3"/>
  <c r="M4" i="3"/>
  <c r="M7" i="3"/>
  <c r="O9" i="3"/>
  <c r="M12" i="3"/>
  <c r="M15" i="3"/>
  <c r="O17" i="3"/>
  <c r="T12" i="3"/>
  <c r="AA7" i="3"/>
  <c r="AC9" i="3"/>
  <c r="AA15" i="3"/>
  <c r="AC17" i="3"/>
  <c r="M9" i="3"/>
  <c r="AA9" i="3"/>
  <c r="F15" i="3"/>
  <c r="O4" i="3"/>
  <c r="O12" i="3"/>
  <c r="V6" i="3"/>
  <c r="V12" i="3"/>
  <c r="AA4" i="3"/>
  <c r="AC12" i="3"/>
  <c r="AC6" i="3"/>
  <c r="O10" i="3"/>
  <c r="O18" i="3"/>
  <c r="T16" i="3"/>
  <c r="AC4" i="3"/>
  <c r="AC10" i="3"/>
  <c r="H5" i="3"/>
  <c r="F8" i="3"/>
  <c r="F11" i="3"/>
  <c r="H13" i="3"/>
  <c r="M8" i="3"/>
  <c r="M11" i="3"/>
  <c r="O13" i="3"/>
  <c r="M16" i="3"/>
  <c r="AA5" i="3"/>
  <c r="AA11" i="3"/>
  <c r="N5" i="3"/>
  <c r="N9" i="3"/>
  <c r="N13" i="3"/>
  <c r="N17" i="3"/>
  <c r="U4" i="3"/>
  <c r="U6" i="3"/>
  <c r="U8" i="3"/>
  <c r="U10" i="3"/>
  <c r="U12" i="3"/>
  <c r="U14" i="3"/>
  <c r="U16" i="3"/>
  <c r="U18" i="3"/>
  <c r="AB5" i="3"/>
  <c r="AB9" i="3"/>
  <c r="AB13" i="3"/>
  <c r="AB17" i="3"/>
  <c r="AD5" i="3"/>
  <c r="AD9" i="3"/>
  <c r="AD13" i="3"/>
  <c r="G5" i="3"/>
  <c r="G9" i="3"/>
  <c r="G13" i="3"/>
  <c r="G17" i="3"/>
  <c r="P5" i="3"/>
  <c r="P9" i="3"/>
  <c r="P13" i="3"/>
  <c r="P17" i="3"/>
  <c r="AD17" i="3"/>
  <c r="N4" i="3"/>
  <c r="N6" i="3"/>
  <c r="N8" i="3"/>
  <c r="N10" i="3"/>
  <c r="N12" i="3"/>
  <c r="N14" i="3"/>
  <c r="N16" i="3"/>
  <c r="N18" i="3"/>
  <c r="I5" i="3"/>
  <c r="I9" i="3"/>
  <c r="G16" i="55" a="1"/>
  <c r="S7" i="54" a="1"/>
  <c r="G8" i="53" a="1"/>
  <c r="C13" i="51" a="1"/>
  <c r="S7" i="51" a="1"/>
  <c r="S6" i="55" a="1"/>
  <c r="I13" i="55" a="1"/>
  <c r="K17" i="53" a="1"/>
  <c r="S13" i="52" a="1"/>
  <c r="C19" i="55" a="1"/>
  <c r="C18" i="51" a="1"/>
  <c r="N16" i="55" a="1"/>
  <c r="I16" i="53" a="1"/>
  <c r="K5" i="53" a="1"/>
  <c r="G8" i="55" a="1"/>
  <c r="S8" i="7" a="1"/>
  <c r="I12" i="55" a="1"/>
  <c r="N18" i="53" a="1"/>
  <c r="N14" i="53" a="1"/>
  <c r="C12" i="55" a="1"/>
  <c r="G9" i="55" a="1"/>
  <c r="I11" i="55" a="1"/>
  <c r="K12" i="53" a="1"/>
  <c r="S19" i="52" a="1"/>
  <c r="S15" i="51" a="1"/>
  <c r="I9" i="55" a="1"/>
  <c r="S19" i="54" a="1"/>
  <c r="S5" i="53" a="1"/>
  <c r="S12" i="7" a="1"/>
  <c r="N10" i="53" a="1"/>
  <c r="K7" i="53" a="1"/>
  <c r="S16" i="55" a="1"/>
  <c r="K16" i="55" a="1"/>
  <c r="S18" i="54" a="1"/>
  <c r="N5" i="53" a="1"/>
  <c r="S13" i="7" a="1"/>
  <c r="N15" i="53" a="1"/>
  <c r="K7" i="55" a="1"/>
  <c r="N18" i="55" a="1"/>
  <c r="S6" i="53" a="1"/>
  <c r="C8" i="51" a="1"/>
  <c r="S17" i="51" a="1"/>
  <c r="S13" i="55" a="1"/>
  <c r="K13" i="55" a="1"/>
  <c r="I19" i="53" a="1"/>
  <c r="S16" i="52" a="1"/>
  <c r="S13" i="54" a="1"/>
  <c r="S5" i="55" a="1"/>
  <c r="C8" i="55" a="1"/>
  <c r="I17" i="53" a="1"/>
  <c r="S7" i="52" a="1"/>
  <c r="C5" i="55" a="1"/>
  <c r="K18" i="55" a="1"/>
  <c r="G10" i="55" a="1"/>
  <c r="G15" i="53" a="1"/>
  <c r="C14" i="51" a="1"/>
  <c r="N12" i="53" a="1"/>
  <c r="K11" i="55" a="1"/>
  <c r="S14" i="51" a="1"/>
  <c r="N6" i="53" a="1"/>
  <c r="S7" i="7" a="1"/>
  <c r="S10" i="7" a="1"/>
  <c r="G16" i="53" a="1"/>
  <c r="S13" i="51" a="1"/>
  <c r="K18" i="53" a="1"/>
  <c r="N11" i="53" a="1"/>
  <c r="C7" i="51" a="1"/>
  <c r="N7" i="55" a="1"/>
  <c r="S10" i="51" a="1"/>
  <c r="I14" i="53" a="1"/>
  <c r="S14" i="7" a="1"/>
  <c r="N19" i="53" a="1"/>
  <c r="C16" i="55" a="1"/>
  <c r="S9" i="54" a="1"/>
  <c r="G7" i="53" a="1"/>
  <c r="C12" i="51" a="1"/>
  <c r="I15" i="53" a="1"/>
  <c r="S7" i="55" a="1"/>
  <c r="G19" i="55" a="1"/>
  <c r="I5" i="53" a="1"/>
  <c r="S15" i="52" a="1"/>
  <c r="G14" i="53" a="1"/>
  <c r="C9" i="55" a="1"/>
  <c r="K9" i="55" a="1"/>
  <c r="N16" i="53" a="1"/>
  <c r="S17" i="52" a="1"/>
  <c r="S10" i="54" a="1"/>
  <c r="C7" i="55" a="1"/>
  <c r="S17" i="54" a="1"/>
  <c r="I11" i="53" a="1"/>
  <c r="S9" i="7" a="1"/>
  <c r="I10" i="53" a="1"/>
  <c r="G12" i="55" a="1"/>
  <c r="S12" i="51" a="1"/>
  <c r="S16" i="53" a="1"/>
  <c r="N5" i="55" a="1"/>
  <c r="C17" i="51" a="1"/>
  <c r="K9" i="53" a="1"/>
  <c r="K17" i="55" a="1"/>
  <c r="C10" i="55" a="1"/>
  <c r="N11" i="55" a="1"/>
  <c r="S9" i="51" a="1"/>
  <c r="K19" i="53" a="1"/>
  <c r="S14" i="55" a="1"/>
  <c r="I7" i="53" a="1"/>
  <c r="I14" i="55" a="1"/>
  <c r="S8" i="54" a="1"/>
  <c r="K14" i="53" a="1"/>
  <c r="S18" i="7" a="1"/>
  <c r="S7" i="53" a="1"/>
  <c r="K8" i="55" a="1"/>
  <c r="G17" i="55" a="1"/>
  <c r="S8" i="53" a="1"/>
  <c r="C11" i="51" a="1"/>
  <c r="K6" i="53" a="1"/>
  <c r="C14" i="55" a="1"/>
  <c r="I17" i="55" a="1"/>
  <c r="K16" i="53" a="1"/>
  <c r="C9" i="51" a="1"/>
  <c r="N7" i="53" a="1"/>
  <c r="C13" i="55" a="1"/>
  <c r="S16" i="54" a="1"/>
  <c r="G11" i="53" a="1"/>
  <c r="S11" i="7" a="1"/>
  <c r="S10" i="52" a="1"/>
  <c r="G11" i="55" a="1"/>
  <c r="K8" i="53" a="1"/>
  <c r="G18" i="53" a="1"/>
  <c r="N15" i="55" a="1"/>
  <c r="K10" i="55" a="1"/>
  <c r="S14" i="52" a="1"/>
  <c r="G17" i="53" a="1"/>
  <c r="N17" i="55" a="1"/>
  <c r="I18" i="55" a="1"/>
  <c r="G9" i="53" a="1"/>
  <c r="S13" i="53" a="1"/>
  <c r="C18" i="55" a="1"/>
  <c r="C10" i="51" a="1"/>
  <c r="N13" i="55" a="1"/>
  <c r="S19" i="51" a="1"/>
  <c r="K10" i="53" a="1"/>
  <c r="S15" i="7" a="1"/>
  <c r="N8" i="53" a="1"/>
  <c r="K14" i="55" a="1"/>
  <c r="S11" i="54" a="1"/>
  <c r="I6" i="53" a="1"/>
  <c r="C15" i="51" a="1"/>
  <c r="I8" i="53" a="1"/>
  <c r="G7" i="55" a="1"/>
  <c r="S15" i="54" a="1"/>
  <c r="N13" i="53" a="1"/>
  <c r="S19" i="7" a="1"/>
  <c r="S15" i="53" a="1"/>
  <c r="C15" i="55" a="1"/>
  <c r="S8" i="51" a="1"/>
  <c r="S9" i="53" a="1"/>
  <c r="S11" i="55" a="1"/>
  <c r="S18" i="55" a="1"/>
  <c r="I8" i="55" a="1"/>
  <c r="S19" i="53" a="1"/>
  <c r="K13" i="53" a="1"/>
  <c r="I7" i="55" a="1"/>
  <c r="S8" i="55" a="1"/>
  <c r="K19" i="55" a="1"/>
  <c r="I10" i="55" a="1"/>
  <c r="K5" i="55" a="1"/>
  <c r="S9" i="52" a="1"/>
  <c r="S9" i="55" a="1"/>
  <c r="K6" i="55" a="1"/>
  <c r="K11" i="53" a="1"/>
  <c r="S12" i="52" a="1"/>
  <c r="I15" i="55" a="1"/>
  <c r="S12" i="53" a="1"/>
  <c r="I16" i="55" a="1"/>
  <c r="S16" i="51" a="1"/>
  <c r="I13" i="53" a="1"/>
  <c r="S12" i="55" a="1"/>
  <c r="S18" i="52" a="1"/>
  <c r="G18" i="55" a="1"/>
  <c r="S6" i="54" a="1"/>
  <c r="G13" i="53" a="1"/>
  <c r="S16" i="7" a="1"/>
  <c r="S5" i="52" a="1"/>
  <c r="G13" i="55" a="1"/>
  <c r="S14" i="54" a="1"/>
  <c r="I9" i="53" a="1"/>
  <c r="S6" i="7" a="1"/>
  <c r="S6" i="52" a="1"/>
  <c r="C11" i="55" a="1"/>
  <c r="S11" i="53" a="1"/>
  <c r="I12" i="53" a="1"/>
  <c r="I19" i="55" a="1"/>
  <c r="S10" i="55" a="1"/>
  <c r="G5" i="55" a="1"/>
  <c r="G10" i="53" a="1"/>
  <c r="S11" i="52" a="1"/>
  <c r="S5" i="54" a="1"/>
  <c r="N19" i="55" a="1"/>
  <c r="K12" i="55" a="1"/>
  <c r="G6" i="53" a="1"/>
  <c r="S17" i="55" a="1"/>
  <c r="N14" i="55" a="1"/>
  <c r="S18" i="53" a="1"/>
  <c r="S8" i="52" a="1"/>
  <c r="C17" i="55" a="1"/>
  <c r="C6" i="51" a="1"/>
  <c r="N6" i="55" a="1"/>
  <c r="G19" i="53" a="1"/>
  <c r="N9" i="53" a="1"/>
  <c r="N8" i="55" a="1"/>
  <c r="C16" i="51" a="1"/>
  <c r="I6" i="55" a="1"/>
  <c r="S18" i="51" a="1"/>
  <c r="G5" i="53" a="1"/>
  <c r="G14" i="55" a="1"/>
  <c r="S17" i="7" a="1"/>
  <c r="G15" i="55" a="1"/>
  <c r="S6" i="51" a="1"/>
  <c r="S14" i="53" a="1"/>
  <c r="S19" i="55" a="1"/>
  <c r="S15" i="55" a="1"/>
  <c r="N9" i="55" a="1"/>
  <c r="S10" i="53" a="1"/>
  <c r="K15" i="53" a="1"/>
  <c r="N12" i="55" a="1"/>
  <c r="N10" i="55" a="1"/>
  <c r="C6" i="55" a="1"/>
  <c r="I18" i="53" a="1"/>
  <c r="C19" i="51" a="1"/>
  <c r="S11" i="51" a="1"/>
  <c r="I5" i="55" a="1"/>
  <c r="K15" i="55" a="1"/>
  <c r="N17" i="53" a="1"/>
  <c r="S17" i="53" a="1"/>
  <c r="G6" i="55" a="1"/>
  <c r="S12" i="54" a="1"/>
  <c r="G12" i="53" a="1"/>
  <c r="S14" i="55" l="1"/>
  <c r="S7" i="55"/>
  <c r="S6" i="55"/>
  <c r="S17" i="55"/>
  <c r="S11" i="55"/>
  <c r="S10" i="55"/>
  <c r="S16" i="55"/>
  <c r="S5" i="55"/>
  <c r="S12" i="55"/>
  <c r="S13" i="55"/>
  <c r="S8" i="55"/>
  <c r="S9" i="55"/>
  <c r="S19" i="55"/>
  <c r="S18" i="55"/>
  <c r="S15" i="55"/>
  <c r="C10" i="55"/>
  <c r="G10" i="55"/>
  <c r="I17" i="55"/>
  <c r="C17" i="55"/>
  <c r="G17" i="55"/>
  <c r="N18" i="55"/>
  <c r="K10" i="55"/>
  <c r="G6" i="55"/>
  <c r="C6" i="55"/>
  <c r="I11" i="55"/>
  <c r="K9" i="55"/>
  <c r="C19" i="55"/>
  <c r="G19" i="55"/>
  <c r="I13" i="55"/>
  <c r="N14" i="55"/>
  <c r="C5" i="55"/>
  <c r="G5" i="55"/>
  <c r="G21" i="55" s="1"/>
  <c r="K12" i="55"/>
  <c r="C8" i="55"/>
  <c r="G8" i="55"/>
  <c r="K13" i="55"/>
  <c r="N19" i="55"/>
  <c r="K6" i="55"/>
  <c r="I7" i="55"/>
  <c r="I8" i="55"/>
  <c r="N9" i="55"/>
  <c r="I12" i="55"/>
  <c r="I15" i="55"/>
  <c r="N16" i="55"/>
  <c r="N6" i="55"/>
  <c r="I18" i="55"/>
  <c r="N12" i="55"/>
  <c r="G11" i="55"/>
  <c r="C11" i="55"/>
  <c r="K17" i="55"/>
  <c r="K15" i="55"/>
  <c r="K19" i="55"/>
  <c r="I16" i="55"/>
  <c r="N11" i="55"/>
  <c r="C12" i="55"/>
  <c r="G12" i="55"/>
  <c r="C15" i="55"/>
  <c r="G15" i="55"/>
  <c r="I10" i="55"/>
  <c r="I6" i="55"/>
  <c r="N13" i="55"/>
  <c r="N7" i="55"/>
  <c r="N15" i="55"/>
  <c r="K11" i="55"/>
  <c r="C13" i="55"/>
  <c r="G13" i="55"/>
  <c r="C18" i="55"/>
  <c r="G18" i="55"/>
  <c r="I14" i="55"/>
  <c r="K16" i="55"/>
  <c r="I19" i="55"/>
  <c r="I9" i="55"/>
  <c r="C7" i="55"/>
  <c r="G7" i="55"/>
  <c r="N8" i="55"/>
  <c r="K14" i="55"/>
  <c r="C16" i="55"/>
  <c r="G16" i="55"/>
  <c r="K5" i="55"/>
  <c r="N17" i="55"/>
  <c r="K18" i="55"/>
  <c r="C14" i="55"/>
  <c r="G14" i="55"/>
  <c r="K8" i="55"/>
  <c r="K7" i="55"/>
  <c r="I5" i="55"/>
  <c r="N5" i="55"/>
  <c r="N10" i="55"/>
  <c r="O10" i="55" s="1"/>
  <c r="G9" i="55"/>
  <c r="C9" i="55"/>
  <c r="S16" i="54"/>
  <c r="S14" i="54"/>
  <c r="S12" i="54"/>
  <c r="S6" i="54"/>
  <c r="S8" i="54"/>
  <c r="S18" i="54"/>
  <c r="S10" i="54"/>
  <c r="S19" i="54"/>
  <c r="S17" i="54"/>
  <c r="S15" i="54"/>
  <c r="S13" i="54"/>
  <c r="S11" i="54"/>
  <c r="S9" i="54"/>
  <c r="S7" i="54"/>
  <c r="S5" i="54"/>
  <c r="C21" i="54"/>
  <c r="S7" i="51"/>
  <c r="S13" i="51"/>
  <c r="S16" i="51"/>
  <c r="S9" i="51"/>
  <c r="S11" i="51"/>
  <c r="S12" i="51"/>
  <c r="S8" i="51"/>
  <c r="S6" i="51"/>
  <c r="S17" i="51"/>
  <c r="S18" i="51"/>
  <c r="S19" i="51"/>
  <c r="S10" i="51"/>
  <c r="S15" i="51"/>
  <c r="S14" i="51"/>
  <c r="K13" i="53"/>
  <c r="K15" i="53"/>
  <c r="N14" i="53"/>
  <c r="I7" i="53"/>
  <c r="K5" i="53"/>
  <c r="N9" i="53"/>
  <c r="S13" i="53"/>
  <c r="N10" i="53"/>
  <c r="G18" i="53"/>
  <c r="I12" i="53"/>
  <c r="G17" i="53"/>
  <c r="N8" i="53"/>
  <c r="N17" i="53"/>
  <c r="I13" i="53"/>
  <c r="K19" i="53"/>
  <c r="K18" i="53"/>
  <c r="S16" i="53"/>
  <c r="S9" i="53"/>
  <c r="S14" i="53"/>
  <c r="I8" i="53"/>
  <c r="G5" i="53"/>
  <c r="K10" i="53"/>
  <c r="I14" i="53"/>
  <c r="I10" i="53"/>
  <c r="N6" i="53"/>
  <c r="G11" i="53"/>
  <c r="I9" i="53"/>
  <c r="N19" i="53"/>
  <c r="G13" i="53"/>
  <c r="K14" i="53"/>
  <c r="N5" i="53"/>
  <c r="S12" i="53"/>
  <c r="S5" i="53"/>
  <c r="I11" i="53"/>
  <c r="N13" i="53"/>
  <c r="S7" i="53"/>
  <c r="I6" i="53"/>
  <c r="G7" i="53"/>
  <c r="G8" i="53"/>
  <c r="K9" i="53"/>
  <c r="G12" i="53"/>
  <c r="G15" i="53"/>
  <c r="K16" i="53"/>
  <c r="K6" i="53"/>
  <c r="S8" i="53"/>
  <c r="S6" i="53"/>
  <c r="K7" i="53"/>
  <c r="S15" i="53"/>
  <c r="I18" i="53"/>
  <c r="K12" i="53"/>
  <c r="N16" i="53"/>
  <c r="N15" i="53"/>
  <c r="I5" i="53"/>
  <c r="K17" i="53"/>
  <c r="S18" i="53"/>
  <c r="G6" i="53"/>
  <c r="G10" i="53"/>
  <c r="N11" i="53"/>
  <c r="I17" i="53"/>
  <c r="I15" i="53"/>
  <c r="I19" i="53"/>
  <c r="G16" i="53"/>
  <c r="K11" i="53"/>
  <c r="N12" i="53"/>
  <c r="S19" i="53"/>
  <c r="S10" i="53"/>
  <c r="N18" i="53"/>
  <c r="G14" i="53"/>
  <c r="I16" i="53"/>
  <c r="G19" i="53"/>
  <c r="G9" i="53"/>
  <c r="N7" i="53"/>
  <c r="K8" i="53"/>
  <c r="S11" i="53"/>
  <c r="S17" i="53"/>
  <c r="C21" i="53"/>
  <c r="S19" i="52"/>
  <c r="S17" i="52"/>
  <c r="S18" i="52"/>
  <c r="S15" i="52"/>
  <c r="S13" i="52"/>
  <c r="S8" i="52"/>
  <c r="S10" i="52"/>
  <c r="S11" i="52"/>
  <c r="S9" i="52"/>
  <c r="S7" i="52"/>
  <c r="S5" i="52"/>
  <c r="S16" i="52"/>
  <c r="S14" i="52"/>
  <c r="S12" i="52"/>
  <c r="S6" i="52"/>
  <c r="C21" i="52"/>
  <c r="C16" i="51"/>
  <c r="C15" i="51"/>
  <c r="C12" i="51"/>
  <c r="C13" i="51"/>
  <c r="C18" i="51"/>
  <c r="C7" i="51"/>
  <c r="C14" i="51"/>
  <c r="C9" i="51"/>
  <c r="C10" i="51"/>
  <c r="C11" i="51"/>
  <c r="C8" i="51"/>
  <c r="C17" i="51"/>
  <c r="C6" i="51"/>
  <c r="C19" i="51"/>
  <c r="AN20" i="3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AQ20" i="3"/>
  <c r="AR20" i="3"/>
  <c r="AO20" i="3"/>
  <c r="AP20" i="3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5" i="7" a="1"/>
  <c r="U13" i="54" a="1"/>
  <c r="C5" i="51" a="1"/>
  <c r="U13" i="53" a="1"/>
  <c r="U13" i="52" a="1"/>
  <c r="O16" i="53" l="1"/>
  <c r="O13" i="55"/>
  <c r="O19" i="55"/>
  <c r="O17" i="55"/>
  <c r="S21" i="55"/>
  <c r="I21" i="55"/>
  <c r="O6" i="55"/>
  <c r="S21" i="54"/>
  <c r="O9" i="55"/>
  <c r="O15" i="55"/>
  <c r="O12" i="55"/>
  <c r="C21" i="55"/>
  <c r="O18" i="55"/>
  <c r="L16" i="55"/>
  <c r="O7" i="55"/>
  <c r="O11" i="55"/>
  <c r="L6" i="55"/>
  <c r="O14" i="55"/>
  <c r="L10" i="55"/>
  <c r="Q10" i="55" s="1"/>
  <c r="L7" i="55"/>
  <c r="L8" i="55"/>
  <c r="L14" i="55"/>
  <c r="L19" i="55"/>
  <c r="O16" i="55"/>
  <c r="L13" i="55"/>
  <c r="N21" i="55"/>
  <c r="O5" i="55"/>
  <c r="L5" i="55"/>
  <c r="K21" i="55"/>
  <c r="O8" i="55"/>
  <c r="L15" i="55"/>
  <c r="L11" i="55"/>
  <c r="L17" i="55"/>
  <c r="L9" i="55"/>
  <c r="L18" i="55"/>
  <c r="L12" i="55"/>
  <c r="U13" i="54"/>
  <c r="O13" i="53"/>
  <c r="C5" i="51"/>
  <c r="C21" i="51" s="1"/>
  <c r="O7" i="53"/>
  <c r="S21" i="53"/>
  <c r="S21" i="52"/>
  <c r="I21" i="53"/>
  <c r="O12" i="53"/>
  <c r="O10" i="53"/>
  <c r="G21" i="53"/>
  <c r="O15" i="53"/>
  <c r="U13" i="53"/>
  <c r="L8" i="53"/>
  <c r="L11" i="53"/>
  <c r="L7" i="53"/>
  <c r="N21" i="53"/>
  <c r="O5" i="53"/>
  <c r="L19" i="53"/>
  <c r="L9" i="53"/>
  <c r="L18" i="53"/>
  <c r="L17" i="53"/>
  <c r="L14" i="53"/>
  <c r="L10" i="53"/>
  <c r="O9" i="53"/>
  <c r="O17" i="53"/>
  <c r="L5" i="53"/>
  <c r="K21" i="53"/>
  <c r="L6" i="53"/>
  <c r="O19" i="53"/>
  <c r="O8" i="53"/>
  <c r="O18" i="53"/>
  <c r="L16" i="53"/>
  <c r="O14" i="53"/>
  <c r="O11" i="53"/>
  <c r="L12" i="53"/>
  <c r="L15" i="53"/>
  <c r="O6" i="53"/>
  <c r="L13" i="53"/>
  <c r="U13" i="52"/>
  <c r="C5" i="7"/>
  <c r="C21" i="7" s="1"/>
  <c r="AM4" i="3"/>
  <c r="D4" i="3"/>
  <c r="R15" i="3"/>
  <c r="Y15" i="3"/>
  <c r="S7" i="3"/>
  <c r="Z7" i="3"/>
  <c r="S11" i="3"/>
  <c r="Z11" i="3"/>
  <c r="S15" i="3"/>
  <c r="Z15" i="3"/>
  <c r="R7" i="3"/>
  <c r="Y7" i="3"/>
  <c r="R8" i="3"/>
  <c r="Y8" i="3"/>
  <c r="S16" i="3"/>
  <c r="Z16" i="3"/>
  <c r="R5" i="3"/>
  <c r="Y5" i="3"/>
  <c r="R9" i="3"/>
  <c r="Y9" i="3"/>
  <c r="R13" i="3"/>
  <c r="Y13" i="3"/>
  <c r="R17" i="3"/>
  <c r="Y17" i="3"/>
  <c r="S13" i="3"/>
  <c r="Z13" i="3"/>
  <c r="S17" i="3"/>
  <c r="Z17" i="3"/>
  <c r="R16" i="3"/>
  <c r="Y16" i="3"/>
  <c r="S4" i="3"/>
  <c r="Z4" i="3"/>
  <c r="S8" i="3"/>
  <c r="Z8" i="3"/>
  <c r="S5" i="3"/>
  <c r="Z5" i="3"/>
  <c r="R6" i="3"/>
  <c r="Y6" i="3"/>
  <c r="R10" i="3"/>
  <c r="Y10" i="3"/>
  <c r="R14" i="3"/>
  <c r="Y14" i="3"/>
  <c r="R18" i="3"/>
  <c r="Y18" i="3"/>
  <c r="R11" i="3"/>
  <c r="Y11" i="3"/>
  <c r="R12" i="3"/>
  <c r="Y12" i="3"/>
  <c r="S12" i="3"/>
  <c r="Z12" i="3"/>
  <c r="S9" i="3"/>
  <c r="Z9" i="3"/>
  <c r="S6" i="3"/>
  <c r="Z6" i="3"/>
  <c r="S10" i="3"/>
  <c r="Z10" i="3"/>
  <c r="S14" i="3"/>
  <c r="Z14" i="3"/>
  <c r="S18" i="3"/>
  <c r="Z18" i="3"/>
  <c r="E11" i="3"/>
  <c r="L11" i="3"/>
  <c r="D8" i="3"/>
  <c r="K8" i="3"/>
  <c r="D12" i="3"/>
  <c r="K12" i="3"/>
  <c r="D16" i="3"/>
  <c r="K16" i="3"/>
  <c r="D15" i="3"/>
  <c r="K15" i="3"/>
  <c r="E12" i="3"/>
  <c r="L12" i="3"/>
  <c r="E16" i="3"/>
  <c r="L16" i="3"/>
  <c r="E7" i="3"/>
  <c r="L7" i="3"/>
  <c r="E8" i="3"/>
  <c r="L8" i="3"/>
  <c r="D5" i="3"/>
  <c r="K5" i="3"/>
  <c r="D9" i="3"/>
  <c r="K9" i="3"/>
  <c r="D13" i="3"/>
  <c r="K13" i="3"/>
  <c r="D17" i="3"/>
  <c r="K17" i="3"/>
  <c r="D7" i="3"/>
  <c r="K7" i="3"/>
  <c r="E5" i="3"/>
  <c r="L5" i="3"/>
  <c r="E9" i="3"/>
  <c r="L9" i="3"/>
  <c r="E13" i="3"/>
  <c r="L13" i="3"/>
  <c r="E17" i="3"/>
  <c r="L17" i="3"/>
  <c r="D11" i="3"/>
  <c r="K11" i="3"/>
  <c r="E4" i="3"/>
  <c r="L4" i="3"/>
  <c r="D6" i="3"/>
  <c r="K6" i="3"/>
  <c r="D10" i="3"/>
  <c r="K10" i="3"/>
  <c r="D14" i="3"/>
  <c r="K14" i="3"/>
  <c r="D18" i="3"/>
  <c r="K18" i="3"/>
  <c r="E15" i="3"/>
  <c r="L15" i="3"/>
  <c r="E6" i="3"/>
  <c r="L6" i="3"/>
  <c r="E10" i="3"/>
  <c r="L10" i="3"/>
  <c r="E14" i="3"/>
  <c r="L14" i="3"/>
  <c r="E18" i="3"/>
  <c r="L18" i="3"/>
  <c r="Y4" i="3"/>
  <c r="R4" i="3"/>
  <c r="K4" i="3"/>
  <c r="G1" i="7"/>
  <c r="I13" i="54" a="1"/>
  <c r="G15" i="54" a="1"/>
  <c r="G11" i="52" a="1"/>
  <c r="G12" i="7" a="1"/>
  <c r="K14" i="54" a="1"/>
  <c r="N6" i="51" a="1"/>
  <c r="G18" i="7" a="1"/>
  <c r="G7" i="54" a="1"/>
  <c r="I8" i="51" a="1"/>
  <c r="G17" i="7" a="1"/>
  <c r="G6" i="54" a="1"/>
  <c r="I13" i="51" a="1"/>
  <c r="K19" i="54" a="1"/>
  <c r="G19" i="51" a="1"/>
  <c r="G19" i="54" a="1"/>
  <c r="K9" i="51" a="1"/>
  <c r="N17" i="7" a="1"/>
  <c r="G6" i="52" a="1"/>
  <c r="I9" i="52" a="1"/>
  <c r="I14" i="7" a="1"/>
  <c r="N7" i="54" a="1"/>
  <c r="G13" i="54" a="1"/>
  <c r="K6" i="52" a="1"/>
  <c r="N14" i="52" a="1"/>
  <c r="I15" i="54" a="1"/>
  <c r="I7" i="7" a="1"/>
  <c r="G19" i="7" a="1"/>
  <c r="K13" i="7" a="1"/>
  <c r="N7" i="7" a="1"/>
  <c r="K13" i="51" a="1"/>
  <c r="K16" i="54" a="1"/>
  <c r="I5" i="54" a="1"/>
  <c r="I16" i="54" a="1"/>
  <c r="N17" i="54" a="1"/>
  <c r="N5" i="52" a="1"/>
  <c r="N9" i="7" a="1"/>
  <c r="I11" i="54" a="1"/>
  <c r="G11" i="54" a="1"/>
  <c r="N19" i="54" a="1"/>
  <c r="I17" i="52" a="1"/>
  <c r="N14" i="54" a="1"/>
  <c r="G18" i="52" a="1"/>
  <c r="G17" i="51" a="1"/>
  <c r="G5" i="7" a="1"/>
  <c r="K15" i="54" a="1"/>
  <c r="N15" i="51" a="1"/>
  <c r="K12" i="7" a="1"/>
  <c r="N13" i="54" a="1"/>
  <c r="N12" i="52" a="1"/>
  <c r="N8" i="51" a="1"/>
  <c r="I19" i="7" a="1"/>
  <c r="G16" i="54" a="1"/>
  <c r="N13" i="52" a="1"/>
  <c r="K18" i="51" a="1"/>
  <c r="I10" i="7" a="1"/>
  <c r="K13" i="54" a="1"/>
  <c r="N6" i="52" a="1"/>
  <c r="G15" i="51" a="1"/>
  <c r="G8" i="7" a="1"/>
  <c r="N19" i="52" a="1"/>
  <c r="I12" i="7" a="1"/>
  <c r="S5" i="51" a="1"/>
  <c r="G14" i="52" a="1"/>
  <c r="N6" i="7" a="1"/>
  <c r="I17" i="51" a="1"/>
  <c r="I19" i="52" a="1"/>
  <c r="N10" i="54" a="1"/>
  <c r="N13" i="7" a="1"/>
  <c r="I12" i="54" a="1"/>
  <c r="G10" i="52" a="1"/>
  <c r="K18" i="54" a="1"/>
  <c r="K16" i="52" a="1"/>
  <c r="G10" i="51" a="1"/>
  <c r="N9" i="54" a="1"/>
  <c r="G7" i="52" a="1"/>
  <c r="G14" i="51" a="1"/>
  <c r="I16" i="7" a="1"/>
  <c r="K10" i="54" a="1"/>
  <c r="K9" i="52" a="1"/>
  <c r="K19" i="51" a="1"/>
  <c r="K9" i="7" a="1"/>
  <c r="G12" i="54" a="1"/>
  <c r="I12" i="52" a="1"/>
  <c r="K11" i="51" a="1"/>
  <c r="I5" i="7" a="1"/>
  <c r="K17" i="54" a="1"/>
  <c r="K7" i="52" a="1"/>
  <c r="N18" i="51" a="1"/>
  <c r="G10" i="7" a="1"/>
  <c r="G8" i="51" a="1"/>
  <c r="I17" i="7" a="1"/>
  <c r="K17" i="51" a="1"/>
  <c r="N10" i="51" a="1"/>
  <c r="G8" i="52" a="1"/>
  <c r="K8" i="7" a="1"/>
  <c r="I14" i="51" a="1"/>
  <c r="K5" i="52" a="1"/>
  <c r="G16" i="52" a="1"/>
  <c r="I19" i="51" a="1"/>
  <c r="I16" i="51" a="1"/>
  <c r="G5" i="52" a="1"/>
  <c r="K12" i="54" a="1"/>
  <c r="K17" i="52" a="1"/>
  <c r="I9" i="51" a="1"/>
  <c r="N19" i="51" a="1"/>
  <c r="I15" i="51" a="1"/>
  <c r="I9" i="54" a="1"/>
  <c r="K12" i="51" a="1"/>
  <c r="N10" i="7" a="1"/>
  <c r="G9" i="7" a="1"/>
  <c r="I17" i="54" a="1"/>
  <c r="N6" i="54" a="1"/>
  <c r="K5" i="7" a="1"/>
  <c r="N5" i="51" a="1"/>
  <c r="G9" i="54" a="1"/>
  <c r="I8" i="52" a="1"/>
  <c r="I10" i="54" a="1"/>
  <c r="N16" i="52" a="1"/>
  <c r="N14" i="51" a="1"/>
  <c r="K6" i="54" a="1"/>
  <c r="K14" i="52" a="1"/>
  <c r="K16" i="51" a="1"/>
  <c r="N11" i="7" a="1"/>
  <c r="G14" i="54" a="1"/>
  <c r="N9" i="52" a="1"/>
  <c r="I7" i="51" a="1"/>
  <c r="I11" i="7" a="1"/>
  <c r="I7" i="54" a="1"/>
  <c r="N18" i="52" a="1"/>
  <c r="G7" i="51" a="1"/>
  <c r="G6" i="7" a="1"/>
  <c r="N5" i="54" a="1"/>
  <c r="G19" i="52" a="1"/>
  <c r="S5" i="7" a="1"/>
  <c r="I6" i="54" a="1"/>
  <c r="K14" i="51" a="1"/>
  <c r="N11" i="52" a="1"/>
  <c r="K7" i="7" a="1"/>
  <c r="K7" i="51" a="1"/>
  <c r="N16" i="7" a="1"/>
  <c r="K8" i="51" a="1"/>
  <c r="G9" i="51" a="1"/>
  <c r="K19" i="52" a="1"/>
  <c r="K11" i="52" a="1"/>
  <c r="I8" i="54" a="1"/>
  <c r="K7" i="54" a="1"/>
  <c r="N15" i="7" a="1"/>
  <c r="N12" i="51" a="1"/>
  <c r="K8" i="52" a="1"/>
  <c r="I12" i="51" a="1"/>
  <c r="I8" i="7" a="1"/>
  <c r="N8" i="7" a="1"/>
  <c r="G5" i="51" a="1"/>
  <c r="K10" i="52" a="1"/>
  <c r="I16" i="52" a="1"/>
  <c r="G12" i="52" a="1"/>
  <c r="I18" i="51" a="1"/>
  <c r="G11" i="7" a="1"/>
  <c r="K19" i="7" a="1"/>
  <c r="N16" i="54" a="1"/>
  <c r="G13" i="52" a="1"/>
  <c r="K10" i="51" a="1"/>
  <c r="I19" i="54" a="1"/>
  <c r="I10" i="52" a="1"/>
  <c r="K6" i="51" a="1"/>
  <c r="I14" i="54" a="1"/>
  <c r="I14" i="52" a="1"/>
  <c r="G16" i="51" a="1"/>
  <c r="N18" i="7" a="1"/>
  <c r="G17" i="54" a="1"/>
  <c r="I15" i="52" a="1"/>
  <c r="G13" i="51" a="1"/>
  <c r="G14" i="7" a="1"/>
  <c r="K12" i="52" a="1"/>
  <c r="I10" i="51" a="1"/>
  <c r="K17" i="7" a="1"/>
  <c r="G8" i="54" a="1"/>
  <c r="K15" i="52" a="1"/>
  <c r="N16" i="51" a="1"/>
  <c r="N12" i="7" a="1"/>
  <c r="N8" i="54" a="1"/>
  <c r="I18" i="7" a="1"/>
  <c r="K5" i="54" a="1"/>
  <c r="G7" i="7" a="1"/>
  <c r="I15" i="7" a="1"/>
  <c r="N11" i="54" a="1"/>
  <c r="G5" i="54" a="1"/>
  <c r="K10" i="7" a="1"/>
  <c r="G11" i="51" a="1"/>
  <c r="N13" i="51" a="1"/>
  <c r="K9" i="54" a="1"/>
  <c r="I18" i="52" a="1"/>
  <c r="G16" i="7" a="1"/>
  <c r="G18" i="54" a="1"/>
  <c r="N8" i="52" a="1"/>
  <c r="I6" i="51" a="1"/>
  <c r="I18" i="54" a="1"/>
  <c r="I5" i="52" a="1"/>
  <c r="K15" i="51" a="1"/>
  <c r="G13" i="7" a="1"/>
  <c r="N12" i="54" a="1"/>
  <c r="I7" i="52" a="1"/>
  <c r="I11" i="51" a="1"/>
  <c r="N15" i="54" a="1"/>
  <c r="N17" i="52" a="1"/>
  <c r="N7" i="51" a="1"/>
  <c r="I9" i="7" a="1"/>
  <c r="N18" i="54" a="1"/>
  <c r="N15" i="52" a="1"/>
  <c r="G6" i="51" a="1"/>
  <c r="I13" i="7" a="1"/>
  <c r="K8" i="54" a="1"/>
  <c r="K15" i="7" a="1"/>
  <c r="G17" i="52" a="1"/>
  <c r="K11" i="54" a="1"/>
  <c r="N17" i="51" a="1"/>
  <c r="I6" i="52" a="1"/>
  <c r="N10" i="52" a="1"/>
  <c r="I6" i="7" a="1"/>
  <c r="N7" i="52" a="1"/>
  <c r="K11" i="7" a="1"/>
  <c r="K13" i="52" a="1"/>
  <c r="K18" i="7" a="1"/>
  <c r="K18" i="52" a="1"/>
  <c r="N14" i="7" a="1"/>
  <c r="I13" i="52" a="1"/>
  <c r="G9" i="52" a="1"/>
  <c r="N5" i="7" a="1"/>
  <c r="I11" i="52" a="1"/>
  <c r="K14" i="7" a="1"/>
  <c r="G12" i="51" a="1"/>
  <c r="G10" i="54" a="1"/>
  <c r="K6" i="7" a="1"/>
  <c r="N11" i="51" a="1"/>
  <c r="G15" i="7" a="1"/>
  <c r="G15" i="52" a="1"/>
  <c r="N9" i="51" a="1"/>
  <c r="G18" i="51" a="1"/>
  <c r="K5" i="51" a="1"/>
  <c r="K16" i="7" a="1"/>
  <c r="I5" i="51" a="1"/>
  <c r="N19" i="7" a="1"/>
  <c r="Q16" i="53" l="1"/>
  <c r="H16" i="1"/>
  <c r="Q16" i="55"/>
  <c r="Q17" i="55"/>
  <c r="G10" i="7"/>
  <c r="G19" i="7"/>
  <c r="G14" i="7"/>
  <c r="G17" i="7"/>
  <c r="G5" i="7"/>
  <c r="G12" i="7"/>
  <c r="G15" i="7"/>
  <c r="G11" i="7"/>
  <c r="G8" i="7"/>
  <c r="G6" i="7"/>
  <c r="G9" i="7"/>
  <c r="G13" i="7"/>
  <c r="G18" i="7"/>
  <c r="G16" i="7"/>
  <c r="Q19" i="55"/>
  <c r="Q13" i="55"/>
  <c r="G7" i="7"/>
  <c r="Q9" i="55"/>
  <c r="Q7" i="55"/>
  <c r="Q15" i="55"/>
  <c r="Q12" i="55"/>
  <c r="Q14" i="55"/>
  <c r="Q8" i="55"/>
  <c r="Q6" i="55"/>
  <c r="Q18" i="55"/>
  <c r="O21" i="55"/>
  <c r="Q11" i="55"/>
  <c r="Q7" i="53"/>
  <c r="Q5" i="55"/>
  <c r="L21" i="55"/>
  <c r="G6" i="54"/>
  <c r="K15" i="54"/>
  <c r="K14" i="54"/>
  <c r="K16" i="54"/>
  <c r="I13" i="54"/>
  <c r="N11" i="54"/>
  <c r="N5" i="54"/>
  <c r="N17" i="54"/>
  <c r="N12" i="54"/>
  <c r="G7" i="54"/>
  <c r="G18" i="54"/>
  <c r="G13" i="54"/>
  <c r="K11" i="54"/>
  <c r="K5" i="54"/>
  <c r="K17" i="54"/>
  <c r="K12" i="54"/>
  <c r="G17" i="54"/>
  <c r="I18" i="54"/>
  <c r="I19" i="54"/>
  <c r="G9" i="54"/>
  <c r="K8" i="54"/>
  <c r="G11" i="54"/>
  <c r="K13" i="54"/>
  <c r="I7" i="54"/>
  <c r="I16" i="54"/>
  <c r="I14" i="54"/>
  <c r="I9" i="54"/>
  <c r="I12" i="54"/>
  <c r="N7" i="54"/>
  <c r="N8" i="54"/>
  <c r="G19" i="54"/>
  <c r="G12" i="54"/>
  <c r="I15" i="54"/>
  <c r="I5" i="54"/>
  <c r="I8" i="54"/>
  <c r="N19" i="54"/>
  <c r="N10" i="54"/>
  <c r="N6" i="54"/>
  <c r="N18" i="54"/>
  <c r="G16" i="54"/>
  <c r="G14" i="54"/>
  <c r="K7" i="54"/>
  <c r="I10" i="54"/>
  <c r="G15" i="54"/>
  <c r="G5" i="54"/>
  <c r="G10" i="54"/>
  <c r="G8" i="54"/>
  <c r="K19" i="54"/>
  <c r="K10" i="54"/>
  <c r="K6" i="54"/>
  <c r="K18" i="54"/>
  <c r="K9" i="54"/>
  <c r="I11" i="54"/>
  <c r="I6" i="54"/>
  <c r="I17" i="54"/>
  <c r="N15" i="54"/>
  <c r="N13" i="54"/>
  <c r="N9" i="54"/>
  <c r="N14" i="54"/>
  <c r="O14" i="54" s="1"/>
  <c r="N16" i="54"/>
  <c r="O16" i="54" s="1"/>
  <c r="Q10" i="53"/>
  <c r="I19" i="52"/>
  <c r="I9" i="52"/>
  <c r="G19" i="52"/>
  <c r="G12" i="52"/>
  <c r="I7" i="52"/>
  <c r="N7" i="52"/>
  <c r="N8" i="52"/>
  <c r="G16" i="52"/>
  <c r="G14" i="52"/>
  <c r="G9" i="52"/>
  <c r="K7" i="52"/>
  <c r="K8" i="52"/>
  <c r="I15" i="52"/>
  <c r="I5" i="52"/>
  <c r="I10" i="52"/>
  <c r="I8" i="52"/>
  <c r="N19" i="52"/>
  <c r="N10" i="52"/>
  <c r="N6" i="52"/>
  <c r="N18" i="52"/>
  <c r="I16" i="52"/>
  <c r="I14" i="52"/>
  <c r="G15" i="52"/>
  <c r="G10" i="52"/>
  <c r="G8" i="52"/>
  <c r="K19" i="52"/>
  <c r="K18" i="52"/>
  <c r="I12" i="52"/>
  <c r="G5" i="52"/>
  <c r="K10" i="52"/>
  <c r="K6" i="52"/>
  <c r="I17" i="52"/>
  <c r="I11" i="52"/>
  <c r="I6" i="52"/>
  <c r="N15" i="52"/>
  <c r="N13" i="52"/>
  <c r="N9" i="52"/>
  <c r="N14" i="52"/>
  <c r="N16" i="52"/>
  <c r="G11" i="52"/>
  <c r="G6" i="52"/>
  <c r="G17" i="52"/>
  <c r="K15" i="52"/>
  <c r="K13" i="52"/>
  <c r="L13" i="52" s="1"/>
  <c r="K9" i="52"/>
  <c r="L9" i="52" s="1"/>
  <c r="K14" i="52"/>
  <c r="L14" i="52" s="1"/>
  <c r="K16" i="52"/>
  <c r="L16" i="52" s="1"/>
  <c r="I18" i="52"/>
  <c r="I13" i="52"/>
  <c r="N11" i="52"/>
  <c r="N5" i="52"/>
  <c r="N17" i="52"/>
  <c r="N12" i="52"/>
  <c r="G7" i="52"/>
  <c r="G18" i="52"/>
  <c r="G13" i="52"/>
  <c r="K11" i="52"/>
  <c r="K5" i="52"/>
  <c r="K17" i="52"/>
  <c r="K12" i="52"/>
  <c r="Q13" i="53"/>
  <c r="Q14" i="53"/>
  <c r="K5" i="51"/>
  <c r="I11" i="51"/>
  <c r="I8" i="51"/>
  <c r="I6" i="51"/>
  <c r="I9" i="51"/>
  <c r="N13" i="51"/>
  <c r="N11" i="51"/>
  <c r="N18" i="51"/>
  <c r="G12" i="51"/>
  <c r="G13" i="51"/>
  <c r="K15" i="51"/>
  <c r="K6" i="51"/>
  <c r="G11" i="51"/>
  <c r="G9" i="51"/>
  <c r="N17" i="51"/>
  <c r="G15" i="51"/>
  <c r="G7" i="51"/>
  <c r="G18" i="51"/>
  <c r="G16" i="51"/>
  <c r="K12" i="51"/>
  <c r="K7" i="51"/>
  <c r="K17" i="51"/>
  <c r="K14" i="51"/>
  <c r="K9" i="51"/>
  <c r="K11" i="51"/>
  <c r="N12" i="51"/>
  <c r="N9" i="51"/>
  <c r="I19" i="51"/>
  <c r="N19" i="51"/>
  <c r="I5" i="51"/>
  <c r="N5" i="51"/>
  <c r="G6" i="51"/>
  <c r="K18" i="51"/>
  <c r="I7" i="51"/>
  <c r="I16" i="51"/>
  <c r="N14" i="51"/>
  <c r="I14" i="51"/>
  <c r="I17" i="51"/>
  <c r="N10" i="51"/>
  <c r="N16" i="51"/>
  <c r="G19" i="51"/>
  <c r="K19" i="51"/>
  <c r="K16" i="51"/>
  <c r="G10" i="51"/>
  <c r="S5" i="51"/>
  <c r="S21" i="51" s="1"/>
  <c r="G8" i="51"/>
  <c r="K13" i="51"/>
  <c r="I18" i="51"/>
  <c r="N7" i="51"/>
  <c r="N8" i="51"/>
  <c r="G14" i="51"/>
  <c r="G17" i="51"/>
  <c r="K10" i="51"/>
  <c r="K8" i="51"/>
  <c r="I15" i="51"/>
  <c r="I12" i="51"/>
  <c r="I10" i="51"/>
  <c r="I13" i="51"/>
  <c r="N15" i="51"/>
  <c r="O15" i="51" s="1"/>
  <c r="N6" i="51"/>
  <c r="G5" i="51"/>
  <c r="AM20" i="3"/>
  <c r="Q18" i="53"/>
  <c r="Q5" i="53"/>
  <c r="Q8" i="53"/>
  <c r="Q19" i="53"/>
  <c r="Q12" i="53"/>
  <c r="Q11" i="53"/>
  <c r="Q17" i="53"/>
  <c r="Q9" i="53"/>
  <c r="Q6" i="53"/>
  <c r="Q15" i="53"/>
  <c r="L21" i="53"/>
  <c r="O21" i="53"/>
  <c r="S5" i="7"/>
  <c r="S21" i="7" s="1"/>
  <c r="T5" i="1"/>
  <c r="T21" i="1" s="1"/>
  <c r="K7" i="7"/>
  <c r="K6" i="7"/>
  <c r="J13" i="1"/>
  <c r="J10" i="1"/>
  <c r="J9" i="1"/>
  <c r="J11" i="1"/>
  <c r="N5" i="7"/>
  <c r="F5" i="1"/>
  <c r="F6" i="1"/>
  <c r="F13" i="1"/>
  <c r="H6" i="1"/>
  <c r="F8" i="1"/>
  <c r="F7" i="1"/>
  <c r="F18" i="1"/>
  <c r="F9" i="1"/>
  <c r="F16" i="1"/>
  <c r="F17" i="1"/>
  <c r="F12" i="1"/>
  <c r="F19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5" i="1"/>
  <c r="H18" i="1"/>
  <c r="H19" i="1"/>
  <c r="H12" i="1"/>
  <c r="H15" i="1"/>
  <c r="H9" i="1"/>
  <c r="H10" i="1"/>
  <c r="H7" i="1"/>
  <c r="N15" i="7"/>
  <c r="N8" i="7"/>
  <c r="N12" i="7"/>
  <c r="N16" i="7"/>
  <c r="N7" i="7"/>
  <c r="N19" i="7"/>
  <c r="N9" i="7"/>
  <c r="N13" i="7"/>
  <c r="N17" i="7"/>
  <c r="N11" i="7"/>
  <c r="N6" i="7"/>
  <c r="N10" i="7"/>
  <c r="N14" i="7"/>
  <c r="N18" i="7"/>
  <c r="K5" i="7"/>
  <c r="K12" i="7"/>
  <c r="K16" i="7"/>
  <c r="K8" i="7"/>
  <c r="K9" i="7"/>
  <c r="K17" i="7"/>
  <c r="K13" i="7"/>
  <c r="K10" i="7"/>
  <c r="K14" i="7"/>
  <c r="K18" i="7"/>
  <c r="K11" i="7"/>
  <c r="K15" i="7"/>
  <c r="K19" i="7"/>
  <c r="I5" i="7"/>
  <c r="I8" i="7"/>
  <c r="I16" i="7"/>
  <c r="I9" i="7"/>
  <c r="I6" i="7"/>
  <c r="I18" i="7"/>
  <c r="I13" i="7"/>
  <c r="I10" i="7"/>
  <c r="I14" i="7"/>
  <c r="I12" i="7"/>
  <c r="I11" i="7"/>
  <c r="I19" i="7"/>
  <c r="I17" i="7"/>
  <c r="I7" i="7"/>
  <c r="I15" i="7"/>
  <c r="U13" i="7" a="1"/>
  <c r="I21" i="7" l="1"/>
  <c r="K21" i="7"/>
  <c r="N21" i="7"/>
  <c r="G21" i="7"/>
  <c r="Q21" i="55"/>
  <c r="F21" i="1"/>
  <c r="L15" i="52"/>
  <c r="L19" i="54"/>
  <c r="O9" i="54"/>
  <c r="L7" i="54"/>
  <c r="L10" i="54"/>
  <c r="O6" i="51"/>
  <c r="O6" i="54"/>
  <c r="O8" i="54"/>
  <c r="O11" i="54"/>
  <c r="L10" i="52"/>
  <c r="O7" i="52"/>
  <c r="O17" i="52"/>
  <c r="O18" i="52"/>
  <c r="O17" i="54"/>
  <c r="O15" i="54"/>
  <c r="L12" i="54"/>
  <c r="O11" i="52"/>
  <c r="L19" i="52"/>
  <c r="O18" i="54"/>
  <c r="L13" i="54"/>
  <c r="L6" i="52"/>
  <c r="L17" i="54"/>
  <c r="N21" i="54"/>
  <c r="O5" i="54"/>
  <c r="L5" i="54"/>
  <c r="K21" i="54"/>
  <c r="G21" i="54"/>
  <c r="O10" i="54"/>
  <c r="O7" i="54"/>
  <c r="L8" i="54"/>
  <c r="L11" i="54"/>
  <c r="L8" i="51"/>
  <c r="L8" i="52"/>
  <c r="L9" i="54"/>
  <c r="O19" i="54"/>
  <c r="L16" i="54"/>
  <c r="Q16" i="54" s="1"/>
  <c r="L18" i="54"/>
  <c r="L14" i="54"/>
  <c r="Q14" i="54" s="1"/>
  <c r="L6" i="54"/>
  <c r="Q6" i="54" s="1"/>
  <c r="I21" i="54"/>
  <c r="L15" i="54"/>
  <c r="O13" i="54"/>
  <c r="O12" i="54"/>
  <c r="O12" i="52"/>
  <c r="O16" i="52"/>
  <c r="Q16" i="52" s="1"/>
  <c r="O8" i="52"/>
  <c r="O14" i="52"/>
  <c r="Q14" i="52" s="1"/>
  <c r="I21" i="52"/>
  <c r="O9" i="52"/>
  <c r="Q9" i="52" s="1"/>
  <c r="G21" i="52"/>
  <c r="L12" i="52"/>
  <c r="O13" i="52"/>
  <c r="Q13" i="52" s="1"/>
  <c r="L12" i="51"/>
  <c r="L17" i="52"/>
  <c r="N21" i="52"/>
  <c r="O5" i="52"/>
  <c r="O15" i="52"/>
  <c r="L18" i="52"/>
  <c r="O6" i="52"/>
  <c r="L7" i="52"/>
  <c r="L5" i="52"/>
  <c r="K21" i="52"/>
  <c r="O10" i="52"/>
  <c r="L11" i="52"/>
  <c r="O19" i="52"/>
  <c r="U13" i="7"/>
  <c r="L17" i="51"/>
  <c r="L10" i="51"/>
  <c r="O14" i="51"/>
  <c r="O7" i="51"/>
  <c r="L18" i="51"/>
  <c r="L11" i="51"/>
  <c r="O13" i="51"/>
  <c r="L16" i="51"/>
  <c r="O9" i="51"/>
  <c r="L19" i="51"/>
  <c r="O16" i="51"/>
  <c r="L9" i="51"/>
  <c r="O18" i="51"/>
  <c r="L13" i="51"/>
  <c r="O10" i="51"/>
  <c r="N21" i="51"/>
  <c r="O5" i="51"/>
  <c r="L14" i="51"/>
  <c r="O17" i="51"/>
  <c r="O11" i="51"/>
  <c r="I21" i="51"/>
  <c r="O19" i="51"/>
  <c r="L7" i="51"/>
  <c r="L6" i="51"/>
  <c r="L15" i="51"/>
  <c r="Q15" i="51" s="1"/>
  <c r="O8" i="51"/>
  <c r="O12" i="51"/>
  <c r="Q12" i="51" s="1"/>
  <c r="L5" i="51"/>
  <c r="K21" i="51"/>
  <c r="Q21" i="53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Q6" i="51" l="1"/>
  <c r="Q9" i="54"/>
  <c r="Q18" i="52"/>
  <c r="Q6" i="52"/>
  <c r="Q11" i="52"/>
  <c r="Q17" i="52"/>
  <c r="Q19" i="54"/>
  <c r="Q15" i="52"/>
  <c r="Q12" i="54"/>
  <c r="Q8" i="54"/>
  <c r="Q7" i="52"/>
  <c r="Q10" i="51"/>
  <c r="Q19" i="52"/>
  <c r="Q10" i="54"/>
  <c r="Q15" i="54"/>
  <c r="Q17" i="54"/>
  <c r="Q11" i="54"/>
  <c r="Q7" i="54"/>
  <c r="Q10" i="52"/>
  <c r="L21" i="54"/>
  <c r="Q18" i="54"/>
  <c r="Q13" i="51"/>
  <c r="Q13" i="54"/>
  <c r="Q8" i="52"/>
  <c r="Q5" i="54"/>
  <c r="Q8" i="51"/>
  <c r="Q12" i="52"/>
  <c r="O21" i="54"/>
  <c r="Q7" i="51"/>
  <c r="O21" i="52"/>
  <c r="Q5" i="52"/>
  <c r="Q19" i="51"/>
  <c r="L21" i="52"/>
  <c r="Q11" i="51"/>
  <c r="L21" i="51"/>
  <c r="Q16" i="51"/>
  <c r="Q14" i="51"/>
  <c r="Q17" i="51"/>
  <c r="Q9" i="51"/>
  <c r="Q18" i="51"/>
  <c r="O21" i="51"/>
  <c r="Q5" i="51"/>
  <c r="Q21" i="54" l="1"/>
  <c r="Q21" i="52"/>
  <c r="Q21" i="51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21" i="7" s="1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21" i="7" s="1"/>
  <c r="Q5" i="7" l="1"/>
  <c r="Q21" i="7" s="1"/>
  <c r="Q17" i="7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21" i="1" l="1"/>
  <c r="B19" i="1"/>
  <c r="R19" i="1" s="1"/>
  <c r="B18" i="1"/>
  <c r="R18" i="1" s="1"/>
  <c r="B17" i="1"/>
  <c r="R17" i="1" s="1"/>
  <c r="B16" i="1"/>
  <c r="R16" i="1" s="1"/>
  <c r="B15" i="1"/>
  <c r="R15" i="1" s="1"/>
  <c r="B14" i="1"/>
  <c r="R14" i="1" s="1"/>
  <c r="B13" i="1"/>
  <c r="R13" i="1" s="1"/>
  <c r="B12" i="1"/>
  <c r="R12" i="1" s="1"/>
  <c r="B11" i="1"/>
  <c r="R11" i="1" s="1"/>
  <c r="B10" i="1"/>
  <c r="R10" i="1" s="1"/>
  <c r="B9" i="1"/>
  <c r="R9" i="1" s="1"/>
  <c r="B8" i="1"/>
  <c r="R8" i="1" s="1"/>
  <c r="B7" i="1"/>
  <c r="R7" i="1" s="1"/>
  <c r="B6" i="1"/>
  <c r="R6" i="1" s="1"/>
  <c r="B5" i="1"/>
  <c r="AK20" i="3"/>
  <c r="AJ20" i="3"/>
  <c r="O20" i="3" s="1"/>
  <c r="AI20" i="3"/>
  <c r="U20" i="3" s="1"/>
  <c r="AH20" i="3"/>
  <c r="F20" i="3" s="1"/>
  <c r="AG20" i="3"/>
  <c r="E20" i="3" s="1"/>
  <c r="AF20" i="3"/>
  <c r="D20" i="3" s="1"/>
  <c r="U13" i="55" a="1"/>
  <c r="U13" i="51" a="1"/>
  <c r="Z20" i="3" l="1"/>
  <c r="U13" i="55"/>
  <c r="U13" i="51"/>
  <c r="R5" i="1"/>
  <c r="I20" i="3"/>
  <c r="R21" i="1"/>
  <c r="Y20" i="3"/>
  <c r="AD20" i="3"/>
  <c r="S20" i="3"/>
  <c r="L20" i="3"/>
  <c r="M20" i="3"/>
  <c r="T20" i="3"/>
  <c r="AA20" i="3"/>
  <c r="G20" i="3"/>
  <c r="K20" i="3"/>
  <c r="R20" i="3"/>
  <c r="P20" i="3"/>
  <c r="H20" i="3"/>
  <c r="AC20" i="3"/>
  <c r="V20" i="3"/>
  <c r="N20" i="3"/>
  <c r="W20" i="3"/>
  <c r="AB20" i="3"/>
  <c r="J21" i="1"/>
  <c r="P18" i="1" l="1"/>
  <c r="M21" i="1"/>
  <c r="P19" i="1" l="1"/>
  <c r="P13" i="1"/>
  <c r="P5" i="1"/>
  <c r="P21" i="1" l="1"/>
  <c r="P15" i="1"/>
  <c r="P11" i="1"/>
  <c r="P10" i="1"/>
  <c r="P8" i="1"/>
  <c r="P17" i="1"/>
  <c r="P9" i="1"/>
  <c r="P12" i="1"/>
  <c r="P14" i="1"/>
  <c r="P6" i="1"/>
  <c r="P7" i="1"/>
  <c r="P16" i="1"/>
  <c r="N21" i="1"/>
  <c r="K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<sst xmlns="http://schemas.openxmlformats.org/spreadsheetml/2006/main" count="195" uniqueCount="55">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</sst>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36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1708130"/>
          <a:ext cx="3652952" cy="3691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9D942A6-A71B-4C89-94A2-829101CE8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E6B5C97-9136-47F3-BD7B-08EE85BD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2EAFE0A2-BFF7-48ED-B3F7-421282EE0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06C9DF4A-675D-4F62-8230-95F0FE90A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70509491-87EB-4BDB-A3B5-AF8D810CD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activeCell="F24" sqref="F24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82" t="str">
        <f>'Entered Daily Stats'!A1</f>
        <v>Team Name + Nickname</v>
      </c>
      <c r="B1" s="82"/>
      <c r="C1" s="82"/>
      <c r="D1" s="82"/>
      <c r="F1" s="82" t="s">
        <v>48</v>
      </c>
      <c r="G1" s="82"/>
      <c r="H1" s="82"/>
      <c r="I1" s="82"/>
      <c r="J1" s="86">
        <f ca="1">TODAY()-WEEKDAY(TODAY(),2)+1</f>
        <v>43990</v>
      </c>
      <c r="K1" s="86"/>
      <c r="L1" s="82" t="s">
        <v>30</v>
      </c>
      <c r="M1" s="82"/>
      <c r="N1" s="84">
        <f ca="1">MIN(TODAY(),TODAY()-WEEKDAY(TODAY(),2)+6)</f>
        <v>43995</v>
      </c>
      <c r="O1" s="84"/>
      <c r="P1" s="84"/>
    </row>
    <row r="2" spans="1:26" s="1" customFormat="1" ht="25.2" customHeight="1" x14ac:dyDescent="0.3">
      <c r="A2" s="82"/>
      <c r="B2" s="82"/>
      <c r="C2" s="82"/>
      <c r="D2" s="82"/>
      <c r="F2" s="83"/>
      <c r="G2" s="83"/>
      <c r="H2" s="83"/>
      <c r="I2" s="83"/>
      <c r="J2" s="87"/>
      <c r="K2" s="87"/>
      <c r="L2" s="83"/>
      <c r="M2" s="83"/>
      <c r="N2" s="85"/>
      <c r="O2" s="85"/>
      <c r="P2" s="85"/>
    </row>
    <row r="3" spans="1:26" s="1" customFormat="1" ht="45.6" customHeight="1" x14ac:dyDescent="0.3">
      <c r="A3" s="83"/>
      <c r="B3" s="83"/>
      <c r="C3" s="83"/>
      <c r="D3" s="83"/>
      <c r="F3" s="14" t="s">
        <v>8</v>
      </c>
      <c r="G3" s="13"/>
      <c r="H3" s="14" t="s">
        <v>9</v>
      </c>
      <c r="J3" s="88" t="s">
        <v>0</v>
      </c>
      <c r="K3" s="88"/>
      <c r="M3" s="89" t="s">
        <v>1</v>
      </c>
      <c r="N3" s="89"/>
      <c r="R3" s="88" t="s">
        <v>50</v>
      </c>
      <c r="S3" s="88"/>
      <c r="T3" s="88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52</v>
      </c>
      <c r="T4" s="44" t="s">
        <v>51</v>
      </c>
      <c r="V4" s="81" t="s">
        <v>3</v>
      </c>
      <c r="W4" s="81"/>
      <c r="X4" s="81"/>
      <c r="Y4" s="8"/>
      <c r="Z4" s="8"/>
    </row>
    <row r="5" spans="1:26" s="1" customFormat="1" ht="22.8" customHeight="1" x14ac:dyDescent="0.3">
      <c r="B5" s="58">
        <f ca="1">SUM('Entered Daily Stats'!AF4:AK4)</f>
        <v>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0.15663421055015078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5.8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35.6</v>
      </c>
      <c r="K5" s="19">
        <f ca="1">IFERROR(IF(J5=M5,0,MIN(MAX((-10*M5*24)+80,30),65)),"")</f>
        <v>33.477038527070626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0.19384567280387238</v>
      </c>
      <c r="N5" s="20">
        <f ca="1">IFERROR(IF(M5=J5,0,MIN(MAX(8-(J5/10),1.5),5)/24),"")</f>
        <v>0.18499999999999997</v>
      </c>
      <c r="O5" s="18"/>
      <c r="P5" s="21">
        <f ca="1">IF(J5=M5,"",((M5*24/(N5*24))+(J5/K5))/2)</f>
        <v>1.0556149489446192</v>
      </c>
      <c r="Q5" s="18"/>
      <c r="R5" s="71">
        <f ca="1">SUM('Entered Daily Stats'!AM4:AR4)/B5</f>
        <v>2.6</v>
      </c>
      <c r="S5" s="18"/>
      <c r="T5" s="72">
        <f ca="1">SUM('Entered Daily Stats'!AM4:AR4)</f>
        <v>13</v>
      </c>
      <c r="U5" s="18"/>
      <c r="V5" s="22"/>
      <c r="W5" s="18" t="s">
        <v>4</v>
      </c>
      <c r="X5" s="21"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6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0.18433294967620015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7.5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49.5</v>
      </c>
      <c r="K6" s="19">
        <f t="shared" ref="K6:K19" ca="1" si="0">IFERROR(IF(J6=M6,0,MIN(MAX((-10*M6*24)+80,30),65)),"")</f>
        <v>50.654650068605335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0.1222722913808111</v>
      </c>
      <c r="N6" s="20">
        <f t="shared" ref="N6:N19" ca="1" si="1">IFERROR(IF(M6=J6,0,MIN(MAX(8-(J6/10),1.5),5)/24),"")</f>
        <v>0.12708333333333333</v>
      </c>
      <c r="O6" s="18"/>
      <c r="P6" s="21">
        <f ca="1">IF(J6=M6,"",((M6*24/(N6*24))+(J6/K6))/2)</f>
        <v>0.96967403421673959</v>
      </c>
      <c r="Q6" s="18"/>
      <c r="R6" s="71">
        <f ca="1">SUM('Entered Daily Stats'!AM5:AR5)/B6</f>
        <v>1.8333333333333333</v>
      </c>
      <c r="S6" s="18"/>
      <c r="T6" s="72">
        <f ca="1">SUM('Entered Daily Stats'!AM5:AR5)</f>
        <v>11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3.5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0.23158701413986377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7.5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30.25</v>
      </c>
      <c r="K7" s="19">
        <f t="shared" ca="1" si="0"/>
        <v>32.87250688558116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0.19636455464341185</v>
      </c>
      <c r="N7" s="20">
        <f t="shared" ca="1" si="1"/>
        <v>0.20729166666666665</v>
      </c>
      <c r="O7" s="18"/>
      <c r="P7" s="21">
        <f t="shared" ref="P7:P17" ca="1" si="2">IF(J7=M7,"",((M7*24/(N7*24))+(J7/K7))/2)</f>
        <v>0.9337540855619425</v>
      </c>
      <c r="Q7" s="18"/>
      <c r="R7" s="71">
        <f ca="1">SUM('Entered Daily Stats'!AM6:AR6)/B7</f>
        <v>2.5714285714285716</v>
      </c>
      <c r="S7" s="18"/>
      <c r="T7" s="72">
        <f ca="1">SUM('Entered Daily Stats'!AM6:AR6)</f>
        <v>9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3.5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0.19582958652983873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6.5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23.5</v>
      </c>
      <c r="K8" s="19">
        <f t="shared" ca="1" si="0"/>
        <v>47.683184453241125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0.13465339811149532</v>
      </c>
      <c r="N8" s="20">
        <f t="shared" ca="1" si="1"/>
        <v>0.20833333333333334</v>
      </c>
      <c r="O8" s="18"/>
      <c r="P8" s="21">
        <f t="shared" ca="1" si="2"/>
        <v>0.56958626144627467</v>
      </c>
      <c r="Q8" s="18"/>
      <c r="R8" s="71">
        <f ca="1">SUM('Entered Daily Stats'!AM7:AR7)/B8</f>
        <v>1.4285714285714286</v>
      </c>
      <c r="S8" s="18"/>
      <c r="T8" s="72">
        <f ca="1">SUM('Entered Daily Stats'!AM7:AR7)</f>
        <v>5</v>
      </c>
      <c r="U8" s="18"/>
      <c r="V8" s="27"/>
      <c r="W8" s="18" t="s">
        <v>6</v>
      </c>
      <c r="X8" s="21"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4.75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0.18541681582875166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6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40.6</v>
      </c>
      <c r="K9" s="19">
        <f t="shared" ca="1" si="0"/>
        <v>37.173254498177769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0.17844477292425928</v>
      </c>
      <c r="N9" s="20">
        <f t="shared" ca="1" si="1"/>
        <v>0.16416666666666666</v>
      </c>
      <c r="O9" s="18"/>
      <c r="P9" s="21">
        <f t="shared" ca="1" si="2"/>
        <v>1.0895781635387292</v>
      </c>
      <c r="Q9" s="18"/>
      <c r="R9" s="71">
        <f ca="1">SUM('Entered Daily Stats'!AM8:AR8)/B9</f>
        <v>1.8947368421052631</v>
      </c>
      <c r="S9" s="18"/>
      <c r="T9" s="72">
        <f ca="1">SUM('Entered Daily Stats'!AM8:AR8)</f>
        <v>9</v>
      </c>
      <c r="U9" s="18"/>
      <c r="V9" s="28"/>
      <c r="W9" s="18" t="s">
        <v>6</v>
      </c>
      <c r="X9" s="21"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4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0.24203077583297805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2.25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30.5</v>
      </c>
      <c r="K10" s="19">
        <f t="shared" ca="1" si="0"/>
        <v>43.913020779148553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0.15036241342021434</v>
      </c>
      <c r="N10" s="20">
        <f t="shared" ca="1" si="1"/>
        <v>0.20625000000000002</v>
      </c>
      <c r="O10" s="18"/>
      <c r="P10" s="21">
        <f t="shared" ca="1" si="2"/>
        <v>0.711792348858865</v>
      </c>
      <c r="Q10" s="18"/>
      <c r="R10" s="71">
        <f ca="1">SUM('Entered Daily Stats'!AM9:AR9)/B10</f>
        <v>1.75</v>
      </c>
      <c r="S10" s="18"/>
      <c r="T10" s="72">
        <f ca="1">SUM('Entered Daily Stats'!AM9:AR9)</f>
        <v>7</v>
      </c>
      <c r="U10" s="18"/>
      <c r="V10" s="29"/>
      <c r="W10" s="18" t="s">
        <v>6</v>
      </c>
      <c r="X10" s="21"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4.5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0.18637325471546992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6.4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38</v>
      </c>
      <c r="K11" s="19">
        <f t="shared" ca="1" si="0"/>
        <v>35.933153959695666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0.18361185850126807</v>
      </c>
      <c r="N11" s="20">
        <f t="shared" ca="1" si="1"/>
        <v>0.17500000000000002</v>
      </c>
      <c r="O11" s="18"/>
      <c r="P11" s="21">
        <f t="shared" ca="1" si="2"/>
        <v>1.0533649068180666</v>
      </c>
      <c r="Q11" s="18"/>
      <c r="R11" s="71">
        <f ca="1">SUM('Entered Daily Stats'!AM10:AR10)/B11</f>
        <v>1.7777777777777777</v>
      </c>
      <c r="S11" s="18"/>
      <c r="T11" s="72">
        <f ca="1">SUM('Entered Daily Stats'!AM10:AR10)</f>
        <v>8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6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0.21489927681443402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5.166666666666667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55</v>
      </c>
      <c r="K12" s="19">
        <f t="shared" ca="1" si="0"/>
        <v>51.789509538877859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0.11754371025467558</v>
      </c>
      <c r="N12" s="20">
        <f t="shared" ca="1" si="1"/>
        <v>0.10416666666666667</v>
      </c>
      <c r="O12" s="18"/>
      <c r="P12" s="21">
        <f t="shared" ca="1" si="2"/>
        <v>1.0952053765652079</v>
      </c>
      <c r="Q12" s="18"/>
      <c r="R12" s="71">
        <f ca="1">SUM('Entered Daily Stats'!AM11:AR11)/B12</f>
        <v>2.5</v>
      </c>
      <c r="S12" s="18"/>
      <c r="T12" s="72">
        <f ca="1">SUM('Entered Daily Stats'!AM11:AR11)</f>
        <v>15</v>
      </c>
      <c r="U12" s="18"/>
      <c r="V12" s="81"/>
      <c r="W12" s="81"/>
      <c r="X12" s="81"/>
      <c r="Y12" s="8"/>
      <c r="Z12" s="8"/>
    </row>
    <row r="13" spans="1:26" s="1" customFormat="1" ht="21.6" customHeight="1" x14ac:dyDescent="0.3">
      <c r="B13" s="58">
        <f ca="1">SUM('Entered Daily Stats'!AF12:AK12)</f>
        <v>4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0.21255971305298277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5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41.5</v>
      </c>
      <c r="K13" s="19">
        <f t="shared" ca="1" si="0"/>
        <v>51.564562698456335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0.11848098875643194</v>
      </c>
      <c r="N13" s="20">
        <f t="shared" ca="1" si="1"/>
        <v>0.16041666666666665</v>
      </c>
      <c r="O13" s="18"/>
      <c r="P13" s="21">
        <f t="shared" ca="1" si="2"/>
        <v>0.77169953807619296</v>
      </c>
      <c r="Q13" s="18"/>
      <c r="R13" s="71">
        <f ca="1">SUM('Entered Daily Stats'!AM12:AR12)/B13</f>
        <v>2</v>
      </c>
      <c r="S13" s="18"/>
      <c r="T13" s="72">
        <f ca="1">SUM('Entered Daily Stats'!AM12:AR12)</f>
        <v>8</v>
      </c>
      <c r="U13" s="18"/>
      <c r="V13" s="90"/>
      <c r="W13" s="90"/>
      <c r="X13" s="90"/>
      <c r="Y13" s="8"/>
      <c r="Z13" s="8"/>
    </row>
    <row r="14" spans="1:26" s="1" customFormat="1" ht="21.6" customHeight="1" x14ac:dyDescent="0.3">
      <c r="B14" s="58">
        <f ca="1">SUM('Entered Daily Stats'!AF13:AK13)</f>
        <v>5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0.22197197740508096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6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32.4</v>
      </c>
      <c r="K14" s="19">
        <f t="shared" ca="1" si="0"/>
        <v>42.574254938624875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0.15594060442239638</v>
      </c>
      <c r="N14" s="20">
        <f t="shared" ca="1" si="1"/>
        <v>0.19833333333333333</v>
      </c>
      <c r="O14" s="18"/>
      <c r="P14" s="21">
        <f t="shared" ca="1" si="2"/>
        <v>0.77363922430994647</v>
      </c>
      <c r="Q14" s="18"/>
      <c r="R14" s="71">
        <f ca="1">SUM('Entered Daily Stats'!AM13:AR13)/B14</f>
        <v>2.2000000000000002</v>
      </c>
      <c r="S14" s="18"/>
      <c r="T14" s="72">
        <f ca="1">SUM('Entered Daily Stats'!AM13:AR13)</f>
        <v>11</v>
      </c>
      <c r="U14" s="18"/>
      <c r="V14" s="90"/>
      <c r="W14" s="90"/>
      <c r="X14" s="90"/>
      <c r="Y14" s="8"/>
      <c r="Z14" s="8"/>
    </row>
    <row r="15" spans="1:26" s="1" customFormat="1" ht="21.6" customHeight="1" x14ac:dyDescent="0.3">
      <c r="B15" s="58">
        <f ca="1">SUM('Entered Daily Stats'!AF14:AK14)</f>
        <v>2.5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0.17066512399210321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7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21.666666666666668</v>
      </c>
      <c r="K15" s="19">
        <f t="shared" ca="1" si="0"/>
        <v>46.130965638071558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0.14112097650803518</v>
      </c>
      <c r="N15" s="20">
        <f t="shared" ca="1" si="1"/>
        <v>0.20833333333333334</v>
      </c>
      <c r="O15" s="18"/>
      <c r="P15" s="21">
        <f ca="1">IF(J15=M15,"",((M15*24/(N15*24))+(J15/K15))/2)</f>
        <v>0.57352898580874379</v>
      </c>
      <c r="Q15" s="18"/>
      <c r="R15" s="71">
        <f ca="1">SUM('Entered Daily Stats'!AM14:AR14)/B15</f>
        <v>1.2</v>
      </c>
      <c r="S15" s="18"/>
      <c r="T15" s="72">
        <f ca="1">SUM('Entered Daily Stats'!AM14:AR14)</f>
        <v>3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5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0.24741329780142621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5.2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43.8</v>
      </c>
      <c r="K16" s="19">
        <f t="shared" ca="1" si="0"/>
        <v>39.546310881440093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0.16855703799399963</v>
      </c>
      <c r="N16" s="20">
        <f t="shared" ca="1" si="1"/>
        <v>0.15083333333333335</v>
      </c>
      <c r="O16" s="18"/>
      <c r="P16" s="21">
        <f t="shared" ca="1" si="2"/>
        <v>1.1125337237448425</v>
      </c>
      <c r="Q16" s="18"/>
      <c r="R16" s="71">
        <f ca="1">SUM('Entered Daily Stats'!AM15:AR15)/B16</f>
        <v>3</v>
      </c>
      <c r="S16" s="18"/>
      <c r="T16" s="72">
        <f ca="1">SUM('Entered Daily Stats'!AM15:AR15)</f>
        <v>15</v>
      </c>
      <c r="U16" s="18"/>
      <c r="V16" s="81"/>
      <c r="W16" s="81"/>
      <c r="X16" s="81"/>
      <c r="Y16" s="81"/>
    </row>
    <row r="17" spans="1:25" s="1" customFormat="1" ht="21.6" customHeight="1" x14ac:dyDescent="0.3">
      <c r="B17" s="58">
        <f ca="1">SUM('Entered Daily Stats'!AF16:AK16)</f>
        <v>6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0.24012988766300078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4.5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37.333333333333336</v>
      </c>
      <c r="K17" s="19">
        <f t="shared" ca="1" si="0"/>
        <v>50.419394406073735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0.12325252330802609</v>
      </c>
      <c r="N17" s="20">
        <f t="shared" ca="1" si="1"/>
        <v>0.17777777777777778</v>
      </c>
      <c r="O17" s="18"/>
      <c r="P17" s="21">
        <f t="shared" ca="1" si="2"/>
        <v>0.71687562490648338</v>
      </c>
      <c r="Q17" s="31"/>
      <c r="R17" s="71">
        <f ca="1">SUM('Entered Daily Stats'!AM16:AR16)/B17</f>
        <v>2.1666666666666665</v>
      </c>
      <c r="S17" s="31"/>
      <c r="T17" s="72">
        <f ca="1">SUM('Entered Daily Stats'!AM16:AR16)</f>
        <v>13</v>
      </c>
      <c r="U17" s="31"/>
      <c r="V17" s="81"/>
      <c r="W17" s="81"/>
      <c r="X17" s="81"/>
      <c r="Y17" s="81"/>
    </row>
    <row r="18" spans="1:25" s="1" customFormat="1" ht="21.6" customHeight="1" x14ac:dyDescent="0.3">
      <c r="B18" s="58">
        <f ca="1">SUM('Entered Daily Stats'!AF17:AK17)</f>
        <v>5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0.19896926459647818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4.2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42.8</v>
      </c>
      <c r="K18" s="19">
        <f t="shared" ca="1" si="0"/>
        <v>45.190208772997458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0.14504079677917725</v>
      </c>
      <c r="N18" s="20">
        <f t="shared" ca="1" si="1"/>
        <v>0.15500000000000003</v>
      </c>
      <c r="O18" s="18"/>
      <c r="P18" s="21">
        <f ca="1">IF(J18=M18,"",((M18*24/(N18*24))+(J18/K18))/2)</f>
        <v>0.94142744671013667</v>
      </c>
      <c r="Q18" s="18"/>
      <c r="R18" s="71">
        <f ca="1">SUM('Entered Daily Stats'!AM17:AR17)/B18</f>
        <v>2</v>
      </c>
      <c r="S18" s="18"/>
      <c r="T18" s="72">
        <f ca="1">SUM('Entered Daily Stats'!AM17:AR17)</f>
        <v>10</v>
      </c>
      <c r="U18" s="18"/>
      <c r="V18" s="81"/>
      <c r="W18" s="81"/>
      <c r="X18" s="81"/>
      <c r="Y18" s="81"/>
    </row>
    <row r="19" spans="1:25" s="1" customFormat="1" ht="21.6" customHeight="1" x14ac:dyDescent="0.3">
      <c r="B19" s="58">
        <f ca="1">SUM('Entered Daily Stats'!AF18:AK18)</f>
        <v>5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0.18753442854217392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5.2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48.4</v>
      </c>
      <c r="K19" s="19">
        <f t="shared" ca="1" si="0"/>
        <v>33.877929237272753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0.19217529484469686</v>
      </c>
      <c r="N19" s="20">
        <f t="shared" ca="1" si="1"/>
        <v>0.13166666666666668</v>
      </c>
      <c r="O19" s="18"/>
      <c r="P19" s="21">
        <f ca="1">IF(J19=M19,"",((M19*24/(N19*24))+(J19/K19))/2)</f>
        <v>1.4441089751342577</v>
      </c>
      <c r="Q19" s="18"/>
      <c r="R19" s="71">
        <f ca="1">SUM('Entered Daily Stats'!AM18:AR18)/B19</f>
        <v>2</v>
      </c>
      <c r="S19" s="18"/>
      <c r="T19" s="72"/>
      <c r="U19" s="18"/>
      <c r="V19" s="81"/>
      <c r="W19" s="81"/>
      <c r="X19" s="81"/>
      <c r="Y19" s="81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9"/>
      <c r="D21" s="42" t="s">
        <v>7</v>
      </c>
      <c r="E21" s="34"/>
      <c r="F21" s="35">
        <f ca="1">AVERAGEIF(F5:F19,"&gt;0")</f>
        <v>0.20508983847606219</v>
      </c>
      <c r="G21" s="36"/>
      <c r="H21" s="37">
        <f ca="1">AVERAGEIF(H5:H19,"&gt;0")</f>
        <v>5.6144444444444446</v>
      </c>
      <c r="I21" s="38"/>
      <c r="J21" s="39">
        <f ca="1">AVERAGEIF(J5:J19,"&gt;0")</f>
        <v>38.056666666666658</v>
      </c>
      <c r="K21" s="39">
        <f ca="1">AVERAGEIF(K5:K19,"&gt;0")</f>
        <v>42.85332968555565</v>
      </c>
      <c r="L21" s="38"/>
      <c r="M21" s="40">
        <f ca="1">AVERAGEIF(M5:M19,"&gt;0")</f>
        <v>0.1547777929768514</v>
      </c>
      <c r="N21" s="35">
        <f ca="1">AVERAGEIF(N5:N19,"&gt;0")</f>
        <v>0.17064351851851853</v>
      </c>
      <c r="O21" s="38"/>
      <c r="P21" s="41">
        <f ca="1">AVERAGEIF(P5:P19,"&gt;0")</f>
        <v>0.9208255763094032</v>
      </c>
      <c r="R21" s="37">
        <f ca="1">AVERAGEIF(R5:R19,"&gt;0")</f>
        <v>2.0615009746588693</v>
      </c>
      <c r="T21" s="73">
        <f ca="1">SUM(T5:T19)</f>
        <v>137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81"/>
      <c r="H24" s="81"/>
      <c r="I24" s="11"/>
      <c r="J24" s="81"/>
      <c r="K24" s="81"/>
      <c r="L24" s="11"/>
      <c r="M24" s="12"/>
    </row>
    <row r="25" spans="1:25" x14ac:dyDescent="0.3">
      <c r="A25" s="80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80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V16:Y19"/>
    <mergeCell ref="R3:T3"/>
    <mergeCell ref="V4:X4"/>
    <mergeCell ref="J3:K3"/>
    <mergeCell ref="M3:N3"/>
    <mergeCell ref="V13:X14"/>
    <mergeCell ref="V12:X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S17 Q17 U1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35" priority="87">
      <formula>(N5=5)</formula>
    </cfRule>
    <cfRule type="expression" dxfId="34" priority="88">
      <formula>(N5=1.5)</formula>
    </cfRule>
  </conditionalFormatting>
  <conditionalFormatting sqref="K5:L19">
    <cfRule type="expression" dxfId="33" priority="85">
      <formula>(K5=65)</formula>
    </cfRule>
    <cfRule type="expression" dxfId="32" priority="86">
      <formula>(K5=30)</formula>
    </cfRule>
  </conditionalFormatting>
  <conditionalFormatting sqref="P5:P2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31" priority="42">
      <formula>(N21=0)</formula>
    </cfRule>
    <cfRule type="expression" dxfId="30" priority="43" stopIfTrue="1">
      <formula>(N21=1.5)</formula>
    </cfRule>
  </conditionalFormatting>
  <conditionalFormatting sqref="J5:J21 M5:M21">
    <cfRule type="expression" dxfId="29" priority="41">
      <formula>(J5)&gt;(K5*$X$5)</formula>
    </cfRule>
    <cfRule type="expression" dxfId="28" priority="256">
      <formula>(J5)&gt;=K5</formula>
    </cfRule>
    <cfRule type="expression" dxfId="27" priority="257">
      <formula>(J5)&lt;(K5*$X$10)</formula>
    </cfRule>
    <cfRule type="expression" dxfId="26" priority="258">
      <formula>(J5)&lt;(K5*$X$9)</formula>
    </cfRule>
    <cfRule type="expression" dxfId="25" priority="259">
      <formula>(J5)&lt;(K5*$X$8)</formula>
    </cfRule>
    <cfRule type="expression" dxfId="24" priority="260">
      <formula>(J5)&lt;K5</formula>
    </cfRule>
  </conditionalFormatting>
  <conditionalFormatting sqref="J5:K21 M5:N21">
    <cfRule type="cellIs" dxfId="23" priority="21" stopIfTrue="1" operator="equal">
      <formula>0</formula>
    </cfRule>
  </conditionalFormatting>
  <conditionalFormatting sqref="D5:D19">
    <cfRule type="expression" dxfId="22" priority="14">
      <formula>B5&gt;0</formula>
    </cfRule>
  </conditionalFormatting>
  <conditionalFormatting sqref="B5:B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FEF9C"/>
        <color rgb="FF63BE7B"/>
      </colorScale>
    </cfRule>
  </conditionalFormatting>
  <conditionalFormatting sqref="R5:R21">
    <cfRule type="cellIs" dxfId="21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21">
    <cfRule type="cellIs" dxfId="20" priority="7" stopIfTrue="1" operator="equal">
      <formula>0</formula>
    </cfRule>
  </conditionalFormatting>
  <conditionalFormatting sqref="T5:T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">
    <cfRule type="cellIs" dxfId="19" priority="4" stopIfTrue="1" operator="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ellIs" dxfId="18" priority="1" stopIfTrue="1" operator="equal">
      <formula>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3"/>
  <sheetViews>
    <sheetView zoomScale="72" zoomScaleNormal="72" workbookViewId="0">
      <selection activeCell="AI5" sqref="AI5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18" width="5.44140625" style="54" bestFit="1" customWidth="1"/>
    <col min="19" max="19" width="4.44140625" style="54" bestFit="1" customWidth="1"/>
    <col min="20" max="20" width="5.2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99" t="s">
        <v>32</v>
      </c>
      <c r="B1" s="99"/>
      <c r="C1" s="9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99"/>
      <c r="B2" s="99"/>
      <c r="C2" s="99"/>
      <c r="D2" s="94" t="s">
        <v>22</v>
      </c>
      <c r="E2" s="89"/>
      <c r="F2" s="89"/>
      <c r="G2" s="89"/>
      <c r="H2" s="89"/>
      <c r="I2" s="95"/>
      <c r="J2" s="67"/>
      <c r="K2" s="94" t="s">
        <v>23</v>
      </c>
      <c r="L2" s="89"/>
      <c r="M2" s="89"/>
      <c r="N2" s="89"/>
      <c r="O2" s="89"/>
      <c r="P2" s="95"/>
      <c r="Q2" s="67"/>
      <c r="R2" s="94" t="s">
        <v>24</v>
      </c>
      <c r="S2" s="89"/>
      <c r="T2" s="89"/>
      <c r="U2" s="89"/>
      <c r="V2" s="89"/>
      <c r="W2" s="95"/>
      <c r="X2" s="67"/>
      <c r="Y2" s="94" t="s">
        <v>25</v>
      </c>
      <c r="Z2" s="89"/>
      <c r="AA2" s="89"/>
      <c r="AB2" s="89"/>
      <c r="AC2" s="89"/>
      <c r="AD2" s="95"/>
      <c r="AE2" s="67"/>
      <c r="AF2" s="94" t="s">
        <v>26</v>
      </c>
      <c r="AG2" s="89"/>
      <c r="AH2" s="89"/>
      <c r="AI2" s="89"/>
      <c r="AJ2" s="89"/>
      <c r="AK2" s="95"/>
      <c r="AL2" s="1"/>
      <c r="AM2" s="91" t="s">
        <v>31</v>
      </c>
      <c r="AN2" s="92"/>
      <c r="AO2" s="92"/>
      <c r="AP2" s="92"/>
      <c r="AQ2" s="92"/>
      <c r="AR2" s="93"/>
      <c r="AS2" s="56"/>
      <c r="AT2" s="56"/>
    </row>
    <row r="3" spans="1:46" ht="22.8" customHeight="1" x14ac:dyDescent="0.3">
      <c r="A3" s="100"/>
      <c r="B3" s="100"/>
      <c r="C3" s="100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49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96" t="s">
        <v>33</v>
      </c>
      <c r="B4" s="97"/>
      <c r="C4" s="98"/>
      <c r="D4" s="68">
        <f ca="1">((RAND()*0.2306)+0.0806)*AF4</f>
        <v>0.15453831258597123</v>
      </c>
      <c r="E4" s="68">
        <f t="shared" ref="E4:E18" ca="1" si="0">((RAND()*0.2306)+0.0806)*AG4</f>
        <v>0</v>
      </c>
      <c r="F4" s="68">
        <f ca="1">((RAND()*0.2306)+0.0806)*AH4</f>
        <v>8.4105752615427631E-2</v>
      </c>
      <c r="G4" s="68">
        <f t="shared" ref="G4:G18" ca="1" si="1">((RAND()*0.2306)+0.0806)*AI4</f>
        <v>0.17992555888320316</v>
      </c>
      <c r="H4" s="68">
        <f t="shared" ref="H4:H18" ca="1" si="2">((RAND()*0.2306)+0.0806)*AJ4</f>
        <v>0.15547390116255513</v>
      </c>
      <c r="I4" s="68">
        <f t="shared" ref="I4:I18" ca="1" si="3">((RAND()*0.2306)+0.0806)*AK4</f>
        <v>0.20912752750359676</v>
      </c>
      <c r="J4" s="1"/>
      <c r="K4" s="64">
        <f ca="1">(INT(RAND()*10)+1)*AF4</f>
        <v>5</v>
      </c>
      <c r="L4" s="64">
        <f t="shared" ref="L4:L18" ca="1" si="4">(INT(RAND()*10)+1)*AG4</f>
        <v>0</v>
      </c>
      <c r="M4" s="64">
        <f t="shared" ref="M4:M18" ca="1" si="5">(INT(RAND()*10)+1)*AH4</f>
        <v>9</v>
      </c>
      <c r="N4" s="64">
        <f t="shared" ref="N4:N18" ca="1" si="6">(INT(RAND()*10)+1)*AI4</f>
        <v>4</v>
      </c>
      <c r="O4" s="64">
        <f t="shared" ref="O4:O18" ca="1" si="7">(INT(RAND()*10)+1)*AJ4</f>
        <v>4</v>
      </c>
      <c r="P4" s="64">
        <f t="shared" ref="P4:P18" ca="1" si="8">(INT(RAND()*10)+1)*AK4</f>
        <v>7</v>
      </c>
      <c r="Q4" s="1"/>
      <c r="R4" s="64">
        <f ca="1">(INT(RAND()*70)+1)*AF4</f>
        <v>65</v>
      </c>
      <c r="S4" s="64">
        <f t="shared" ref="S4:S18" ca="1" si="9">(INT(RAND()*70)+1)*AG4</f>
        <v>0</v>
      </c>
      <c r="T4" s="64">
        <f t="shared" ref="T4:T18" ca="1" si="10">(INT(RAND()*70)+1)*AH4</f>
        <v>50</v>
      </c>
      <c r="U4" s="64">
        <f t="shared" ref="U4:U18" ca="1" si="11">(INT(RAND()*70)+1)*AI4</f>
        <v>17</v>
      </c>
      <c r="V4" s="64">
        <f t="shared" ref="V4:V18" ca="1" si="12">(INT(RAND()*70)+1)*AJ4</f>
        <v>17</v>
      </c>
      <c r="W4" s="64">
        <f t="shared" ref="W4:W18" ca="1" si="13">(INT(RAND()*70)+1)*AK4</f>
        <v>29</v>
      </c>
      <c r="X4" s="1"/>
      <c r="Y4" s="68">
        <f ca="1">((RAND()*0.2194)+0.0354)*AF4</f>
        <v>8.5756525988670396E-2</v>
      </c>
      <c r="Z4" s="68">
        <f t="shared" ref="Z4:Z18" ca="1" si="14">((RAND()*0.2194)+0.0354)*AG4</f>
        <v>0</v>
      </c>
      <c r="AA4" s="68">
        <f t="shared" ref="AA4:AA18" ca="1" si="15">((RAND()*0.2194)+0.0354)*AH4</f>
        <v>0.23486331531059845</v>
      </c>
      <c r="AB4" s="68">
        <f t="shared" ref="AB4:AB18" ca="1" si="16">((RAND()*0.2194)+0.0354)*AI4</f>
        <v>0.18761616199742071</v>
      </c>
      <c r="AC4" s="68">
        <f t="shared" ref="AC4:AC18" ca="1" si="17">((RAND()*0.2194)+0.0354)*AJ4</f>
        <v>0.24679748408098934</v>
      </c>
      <c r="AD4" s="68">
        <f t="shared" ref="AD4:AD18" ca="1" si="18">((RAND()*0.2194)+0.0354)*AK4</f>
        <v>0.21419487664168302</v>
      </c>
      <c r="AE4" s="1"/>
      <c r="AF4" s="64">
        <f ca="1">IF(RAND()*100&lt;22,0,IF((RAND()*100)&lt;=10,INT(RAND()*4)*0.25,1))</f>
        <v>1</v>
      </c>
      <c r="AG4" s="64">
        <f t="shared" ref="AG4:AK18" ca="1" si="19">IF(RAND()*100&lt;22,0,IF((RAND()*100)&lt;=10,INT(RAND()*4)*0.25,1))</f>
        <v>0</v>
      </c>
      <c r="AH4" s="64">
        <f t="shared" ca="1" si="19"/>
        <v>1</v>
      </c>
      <c r="AI4" s="64">
        <f t="shared" ca="1" si="19"/>
        <v>1</v>
      </c>
      <c r="AJ4" s="64">
        <f t="shared" ca="1" si="19"/>
        <v>1</v>
      </c>
      <c r="AK4" s="64">
        <f t="shared" ca="1" si="19"/>
        <v>1</v>
      </c>
      <c r="AL4" s="1"/>
      <c r="AM4" s="64">
        <f ca="1">INT(INT(RAND()*5)*AF4)</f>
        <v>3</v>
      </c>
      <c r="AN4" s="64">
        <f t="shared" ref="AN4:AN18" ca="1" si="20">INT(INT(RAND()*5)*AG4)</f>
        <v>0</v>
      </c>
      <c r="AO4" s="64">
        <f t="shared" ref="AO4:AO18" ca="1" si="21">INT(INT(RAND()*5)*AH4)</f>
        <v>1</v>
      </c>
      <c r="AP4" s="64">
        <f t="shared" ref="AP4:AP18" ca="1" si="22">INT(INT(RAND()*5)*AI4)</f>
        <v>3</v>
      </c>
      <c r="AQ4" s="64">
        <f t="shared" ref="AQ4:AQ18" ca="1" si="23">INT(INT(RAND()*5)*AJ4)</f>
        <v>3</v>
      </c>
      <c r="AR4" s="64">
        <f t="shared" ref="AR4:AR18" ca="1" si="24">INT(INT(RAND()*5)*AK4)</f>
        <v>3</v>
      </c>
      <c r="AS4" s="56"/>
      <c r="AT4" s="56"/>
    </row>
    <row r="5" spans="1:46" ht="18" customHeight="1" x14ac:dyDescent="0.3">
      <c r="A5" s="96" t="s">
        <v>34</v>
      </c>
      <c r="B5" s="97"/>
      <c r="C5" s="98"/>
      <c r="D5" s="68">
        <f t="shared" ref="D5:D18" ca="1" si="25">((RAND()*0.2306)+0.0806)*AF5</f>
        <v>0.16532993338372515</v>
      </c>
      <c r="E5" s="68">
        <f t="shared" ca="1" si="0"/>
        <v>0.12344496142278394</v>
      </c>
      <c r="F5" s="68">
        <f t="shared" ref="F5:F18" ca="1" si="26">((RAND()*0.2306)+0.0806)*AH5</f>
        <v>0.22367918515775614</v>
      </c>
      <c r="G5" s="68">
        <f t="shared" ca="1" si="1"/>
        <v>0.25955369534092299</v>
      </c>
      <c r="H5" s="68">
        <f t="shared" ca="1" si="2"/>
        <v>0.20062112830307219</v>
      </c>
      <c r="I5" s="68">
        <f t="shared" ca="1" si="3"/>
        <v>0.13336879444894043</v>
      </c>
      <c r="J5" s="1"/>
      <c r="K5" s="64">
        <f t="shared" ref="K5:K18" ca="1" si="27">(INT(RAND()*10)+1)*AF5</f>
        <v>6</v>
      </c>
      <c r="L5" s="64">
        <f t="shared" ca="1" si="4"/>
        <v>9</v>
      </c>
      <c r="M5" s="64">
        <f t="shared" ca="1" si="5"/>
        <v>3</v>
      </c>
      <c r="N5" s="64">
        <f t="shared" ca="1" si="6"/>
        <v>9</v>
      </c>
      <c r="O5" s="64">
        <f t="shared" ca="1" si="7"/>
        <v>10</v>
      </c>
      <c r="P5" s="64">
        <f t="shared" ca="1" si="8"/>
        <v>8</v>
      </c>
      <c r="Q5" s="1"/>
      <c r="R5" s="64">
        <f t="shared" ref="R5:R18" ca="1" si="28">(INT(RAND()*70)+1)*AF5</f>
        <v>37</v>
      </c>
      <c r="S5" s="64">
        <f t="shared" ca="1" si="9"/>
        <v>24</v>
      </c>
      <c r="T5" s="64">
        <f t="shared" ca="1" si="10"/>
        <v>70</v>
      </c>
      <c r="U5" s="64">
        <f t="shared" ca="1" si="11"/>
        <v>39</v>
      </c>
      <c r="V5" s="64">
        <f t="shared" ca="1" si="12"/>
        <v>68</v>
      </c>
      <c r="W5" s="64">
        <f t="shared" ca="1" si="13"/>
        <v>59</v>
      </c>
      <c r="X5" s="1"/>
      <c r="Y5" s="68">
        <f t="shared" ref="Y5:Y18" ca="1" si="29">((RAND()*0.2194)+0.0354)*AF5</f>
        <v>0.11155997440231438</v>
      </c>
      <c r="Z5" s="68">
        <f t="shared" ca="1" si="14"/>
        <v>7.6875973122171232E-2</v>
      </c>
      <c r="AA5" s="68">
        <f t="shared" ca="1" si="15"/>
        <v>0.15810571634526732</v>
      </c>
      <c r="AB5" s="68">
        <f t="shared" ca="1" si="16"/>
        <v>9.7826817812335168E-2</v>
      </c>
      <c r="AC5" s="68">
        <f t="shared" ca="1" si="17"/>
        <v>0.16888635473754704</v>
      </c>
      <c r="AD5" s="68">
        <f t="shared" ca="1" si="18"/>
        <v>0.12037891186523157</v>
      </c>
      <c r="AE5" s="1"/>
      <c r="AF5" s="64">
        <f t="shared" ref="AF5:AF18" ca="1" si="30">IF(RAND()*100&lt;22,0,IF((RAND()*100)&lt;=10,INT(RAND()*4)*0.25,1))</f>
        <v>1</v>
      </c>
      <c r="AG5" s="64">
        <f t="shared" ca="1" si="19"/>
        <v>1</v>
      </c>
      <c r="AH5" s="64">
        <f t="shared" ca="1" si="19"/>
        <v>1</v>
      </c>
      <c r="AI5" s="64">
        <f t="shared" ca="1" si="19"/>
        <v>1</v>
      </c>
      <c r="AJ5" s="64">
        <f t="shared" ca="1" si="19"/>
        <v>1</v>
      </c>
      <c r="AK5" s="64">
        <f t="shared" ca="1" si="19"/>
        <v>1</v>
      </c>
      <c r="AL5" s="1"/>
      <c r="AM5" s="64">
        <f t="shared" ref="AM5:AM18" ca="1" si="31">INT(INT(RAND()*5)*AF5)</f>
        <v>4</v>
      </c>
      <c r="AN5" s="64">
        <f t="shared" ca="1" si="20"/>
        <v>0</v>
      </c>
      <c r="AO5" s="64">
        <f t="shared" ca="1" si="21"/>
        <v>3</v>
      </c>
      <c r="AP5" s="64">
        <f t="shared" ca="1" si="22"/>
        <v>4</v>
      </c>
      <c r="AQ5" s="64">
        <f t="shared" ca="1" si="23"/>
        <v>0</v>
      </c>
      <c r="AR5" s="64">
        <f t="shared" ca="1" si="24"/>
        <v>0</v>
      </c>
      <c r="AS5" s="56"/>
      <c r="AT5" s="56"/>
    </row>
    <row r="6" spans="1:46" ht="18" customHeight="1" x14ac:dyDescent="0.3">
      <c r="A6" s="96" t="s">
        <v>35</v>
      </c>
      <c r="B6" s="97"/>
      <c r="C6" s="98"/>
      <c r="D6" s="68">
        <f t="shared" ca="1" si="25"/>
        <v>0.19939238935134374</v>
      </c>
      <c r="E6" s="68">
        <f t="shared" ca="1" si="0"/>
        <v>0.19394492341456693</v>
      </c>
      <c r="F6" s="68">
        <f t="shared" ca="1" si="26"/>
        <v>0.28373306076797006</v>
      </c>
      <c r="G6" s="68">
        <f t="shared" ca="1" si="1"/>
        <v>0</v>
      </c>
      <c r="H6" s="68">
        <f t="shared" ca="1" si="2"/>
        <v>0</v>
      </c>
      <c r="I6" s="68">
        <f t="shared" ca="1" si="3"/>
        <v>0.12463884151278716</v>
      </c>
      <c r="J6" s="1"/>
      <c r="K6" s="64">
        <f t="shared" ca="1" si="27"/>
        <v>4</v>
      </c>
      <c r="L6" s="64">
        <f t="shared" ca="1" si="4"/>
        <v>9</v>
      </c>
      <c r="M6" s="64">
        <f t="shared" ca="1" si="5"/>
        <v>9</v>
      </c>
      <c r="N6" s="64">
        <f t="shared" ca="1" si="6"/>
        <v>0</v>
      </c>
      <c r="O6" s="64">
        <f t="shared" ca="1" si="7"/>
        <v>0</v>
      </c>
      <c r="P6" s="64">
        <f t="shared" ca="1" si="8"/>
        <v>4</v>
      </c>
      <c r="Q6" s="1"/>
      <c r="R6" s="64">
        <f t="shared" ca="1" si="28"/>
        <v>5</v>
      </c>
      <c r="S6" s="64">
        <f t="shared" ca="1" si="9"/>
        <v>29</v>
      </c>
      <c r="T6" s="64">
        <f t="shared" ca="1" si="10"/>
        <v>25</v>
      </c>
      <c r="U6" s="64">
        <f t="shared" ca="1" si="11"/>
        <v>0</v>
      </c>
      <c r="V6" s="64">
        <f t="shared" ca="1" si="12"/>
        <v>0</v>
      </c>
      <c r="W6" s="64">
        <f t="shared" ca="1" si="13"/>
        <v>31</v>
      </c>
      <c r="X6" s="1"/>
      <c r="Y6" s="68">
        <f t="shared" ca="1" si="29"/>
        <v>0.16261836386587025</v>
      </c>
      <c r="Z6" s="68">
        <f t="shared" ca="1" si="14"/>
        <v>0.21133281288551065</v>
      </c>
      <c r="AA6" s="68">
        <f t="shared" ca="1" si="15"/>
        <v>0.21090064059561919</v>
      </c>
      <c r="AB6" s="68">
        <f t="shared" ca="1" si="16"/>
        <v>0</v>
      </c>
      <c r="AC6" s="68">
        <f t="shared" ca="1" si="17"/>
        <v>0</v>
      </c>
      <c r="AD6" s="68">
        <f t="shared" ca="1" si="18"/>
        <v>0.10030320061332362</v>
      </c>
      <c r="AE6" s="1"/>
      <c r="AF6" s="64">
        <f t="shared" ca="1" si="30"/>
        <v>1</v>
      </c>
      <c r="AG6" s="64">
        <f t="shared" ca="1" si="19"/>
        <v>1</v>
      </c>
      <c r="AH6" s="64">
        <f t="shared" ca="1" si="19"/>
        <v>1</v>
      </c>
      <c r="AI6" s="64">
        <f t="shared" ca="1" si="19"/>
        <v>0</v>
      </c>
      <c r="AJ6" s="64">
        <f t="shared" ca="1" si="19"/>
        <v>0</v>
      </c>
      <c r="AK6" s="64">
        <f t="shared" ca="1" si="19"/>
        <v>0.5</v>
      </c>
      <c r="AL6" s="1"/>
      <c r="AM6" s="64">
        <f t="shared" ca="1" si="31"/>
        <v>3</v>
      </c>
      <c r="AN6" s="64">
        <f t="shared" ca="1" si="20"/>
        <v>2</v>
      </c>
      <c r="AO6" s="64">
        <f t="shared" ca="1" si="21"/>
        <v>2</v>
      </c>
      <c r="AP6" s="64">
        <f t="shared" ca="1" si="22"/>
        <v>0</v>
      </c>
      <c r="AQ6" s="64">
        <f t="shared" ca="1" si="23"/>
        <v>0</v>
      </c>
      <c r="AR6" s="64">
        <f t="shared" ca="1" si="24"/>
        <v>2</v>
      </c>
      <c r="AS6" s="56"/>
      <c r="AT6" s="56"/>
    </row>
    <row r="7" spans="1:46" ht="18" customHeight="1" x14ac:dyDescent="0.3">
      <c r="A7" s="96" t="s">
        <v>36</v>
      </c>
      <c r="B7" s="97"/>
      <c r="C7" s="98"/>
      <c r="D7" s="68">
        <f t="shared" ca="1" si="25"/>
        <v>0.14907423663306424</v>
      </c>
      <c r="E7" s="68">
        <f t="shared" ca="1" si="0"/>
        <v>0.14848713246457398</v>
      </c>
      <c r="F7" s="68">
        <f t="shared" ca="1" si="26"/>
        <v>0</v>
      </c>
      <c r="G7" s="68">
        <f t="shared" ca="1" si="1"/>
        <v>0</v>
      </c>
      <c r="H7" s="68">
        <f t="shared" ca="1" si="2"/>
        <v>0.19739407109770352</v>
      </c>
      <c r="I7" s="68">
        <f t="shared" ca="1" si="3"/>
        <v>0.13928866929094899</v>
      </c>
      <c r="J7" s="1"/>
      <c r="K7" s="64">
        <f t="shared" ca="1" si="27"/>
        <v>4.5</v>
      </c>
      <c r="L7" s="64">
        <f t="shared" ca="1" si="4"/>
        <v>10</v>
      </c>
      <c r="M7" s="64">
        <f t="shared" ca="1" si="5"/>
        <v>0</v>
      </c>
      <c r="N7" s="64">
        <f t="shared" ca="1" si="6"/>
        <v>0</v>
      </c>
      <c r="O7" s="64">
        <f t="shared" ca="1" si="7"/>
        <v>3</v>
      </c>
      <c r="P7" s="64">
        <f t="shared" ca="1" si="8"/>
        <v>4</v>
      </c>
      <c r="Q7" s="1"/>
      <c r="R7" s="64">
        <f t="shared" ca="1" si="28"/>
        <v>12.5</v>
      </c>
      <c r="S7" s="64">
        <f t="shared" ca="1" si="9"/>
        <v>14</v>
      </c>
      <c r="T7" s="64">
        <f t="shared" ca="1" si="10"/>
        <v>0</v>
      </c>
      <c r="U7" s="64">
        <f t="shared" ca="1" si="11"/>
        <v>0</v>
      </c>
      <c r="V7" s="64">
        <f t="shared" ca="1" si="12"/>
        <v>9</v>
      </c>
      <c r="W7" s="64">
        <f t="shared" ca="1" si="13"/>
        <v>46</v>
      </c>
      <c r="X7" s="1"/>
      <c r="Y7" s="68">
        <f t="shared" ca="1" si="29"/>
        <v>3.6350931779997347E-2</v>
      </c>
      <c r="Z7" s="68">
        <f t="shared" ca="1" si="14"/>
        <v>0.21983067632778336</v>
      </c>
      <c r="AA7" s="68">
        <f t="shared" ca="1" si="15"/>
        <v>0</v>
      </c>
      <c r="AB7" s="68">
        <f t="shared" ca="1" si="16"/>
        <v>0</v>
      </c>
      <c r="AC7" s="68">
        <f t="shared" ca="1" si="17"/>
        <v>0.16504932055745686</v>
      </c>
      <c r="AD7" s="68">
        <f t="shared" ca="1" si="18"/>
        <v>8.1031732000746398E-2</v>
      </c>
      <c r="AE7" s="1"/>
      <c r="AF7" s="64">
        <f t="shared" ca="1" si="30"/>
        <v>0.5</v>
      </c>
      <c r="AG7" s="64">
        <f t="shared" ca="1" si="19"/>
        <v>1</v>
      </c>
      <c r="AH7" s="64">
        <f t="shared" ca="1" si="19"/>
        <v>0</v>
      </c>
      <c r="AI7" s="64">
        <f t="shared" ca="1" si="19"/>
        <v>0</v>
      </c>
      <c r="AJ7" s="64">
        <f t="shared" ca="1" si="19"/>
        <v>1</v>
      </c>
      <c r="AK7" s="64">
        <f t="shared" ca="1" si="19"/>
        <v>1</v>
      </c>
      <c r="AL7" s="1"/>
      <c r="AM7" s="64">
        <f t="shared" ca="1" si="31"/>
        <v>0</v>
      </c>
      <c r="AN7" s="64">
        <f t="shared" ca="1" si="20"/>
        <v>4</v>
      </c>
      <c r="AO7" s="64">
        <f t="shared" ca="1" si="21"/>
        <v>0</v>
      </c>
      <c r="AP7" s="64">
        <f t="shared" ca="1" si="22"/>
        <v>0</v>
      </c>
      <c r="AQ7" s="64">
        <f t="shared" ca="1" si="23"/>
        <v>1</v>
      </c>
      <c r="AR7" s="64">
        <f t="shared" ca="1" si="24"/>
        <v>0</v>
      </c>
      <c r="AS7" s="56"/>
      <c r="AT7" s="56"/>
    </row>
    <row r="8" spans="1:46" ht="18" customHeight="1" x14ac:dyDescent="0.3">
      <c r="A8" s="96" t="s">
        <v>37</v>
      </c>
      <c r="B8" s="97"/>
      <c r="C8" s="98"/>
      <c r="D8" s="68">
        <f t="shared" ca="1" si="25"/>
        <v>0.13776311227390264</v>
      </c>
      <c r="E8" s="68">
        <f t="shared" ca="1" si="0"/>
        <v>0.28585020555957685</v>
      </c>
      <c r="F8" s="68">
        <f t="shared" ca="1" si="26"/>
        <v>7.3317286792162234E-2</v>
      </c>
      <c r="G8" s="68">
        <f t="shared" ca="1" si="1"/>
        <v>0.23897985346246164</v>
      </c>
      <c r="H8" s="68">
        <f t="shared" ca="1" si="2"/>
        <v>0</v>
      </c>
      <c r="I8" s="68">
        <f t="shared" ca="1" si="3"/>
        <v>0.16673452545826761</v>
      </c>
      <c r="J8" s="1"/>
      <c r="K8" s="64">
        <f t="shared" ca="1" si="27"/>
        <v>5</v>
      </c>
      <c r="L8" s="64">
        <f t="shared" ca="1" si="4"/>
        <v>7</v>
      </c>
      <c r="M8" s="64">
        <f t="shared" ca="1" si="5"/>
        <v>6.75</v>
      </c>
      <c r="N8" s="64">
        <f t="shared" ca="1" si="6"/>
        <v>7</v>
      </c>
      <c r="O8" s="64">
        <f t="shared" ca="1" si="7"/>
        <v>0</v>
      </c>
      <c r="P8" s="64">
        <f t="shared" ca="1" si="8"/>
        <v>2</v>
      </c>
      <c r="Q8" s="1"/>
      <c r="R8" s="64">
        <f t="shared" ca="1" si="28"/>
        <v>40</v>
      </c>
      <c r="S8" s="64">
        <f t="shared" ca="1" si="9"/>
        <v>1</v>
      </c>
      <c r="T8" s="64">
        <f t="shared" ca="1" si="10"/>
        <v>37.5</v>
      </c>
      <c r="U8" s="64">
        <f t="shared" ca="1" si="11"/>
        <v>62</v>
      </c>
      <c r="V8" s="64">
        <f t="shared" ca="1" si="12"/>
        <v>0</v>
      </c>
      <c r="W8" s="64">
        <f t="shared" ca="1" si="13"/>
        <v>50</v>
      </c>
      <c r="X8" s="1"/>
      <c r="Y8" s="68">
        <f t="shared" ca="1" si="29"/>
        <v>0.15026772918499715</v>
      </c>
      <c r="Z8" s="68">
        <f t="shared" ca="1" si="14"/>
        <v>8.4444025651739307E-2</v>
      </c>
      <c r="AA8" s="68">
        <f t="shared" ca="1" si="15"/>
        <v>0.17312977706786242</v>
      </c>
      <c r="AB8" s="68">
        <f t="shared" ca="1" si="16"/>
        <v>0.1938812634859679</v>
      </c>
      <c r="AC8" s="68">
        <f t="shared" ca="1" si="17"/>
        <v>0</v>
      </c>
      <c r="AD8" s="68">
        <f t="shared" ca="1" si="18"/>
        <v>0.23279114354144215</v>
      </c>
      <c r="AE8" s="1"/>
      <c r="AF8" s="64">
        <f t="shared" ca="1" si="30"/>
        <v>1</v>
      </c>
      <c r="AG8" s="64">
        <f t="shared" ca="1" si="19"/>
        <v>1</v>
      </c>
      <c r="AH8" s="64">
        <f t="shared" ca="1" si="19"/>
        <v>0.75</v>
      </c>
      <c r="AI8" s="64">
        <f t="shared" ca="1" si="19"/>
        <v>1</v>
      </c>
      <c r="AJ8" s="64">
        <f t="shared" ca="1" si="19"/>
        <v>0</v>
      </c>
      <c r="AK8" s="64">
        <f t="shared" ca="1" si="19"/>
        <v>1</v>
      </c>
      <c r="AL8" s="1"/>
      <c r="AM8" s="64">
        <f t="shared" ca="1" si="31"/>
        <v>2</v>
      </c>
      <c r="AN8" s="64">
        <f t="shared" ca="1" si="20"/>
        <v>4</v>
      </c>
      <c r="AO8" s="64">
        <f t="shared" ca="1" si="21"/>
        <v>0</v>
      </c>
      <c r="AP8" s="64">
        <f t="shared" ca="1" si="22"/>
        <v>0</v>
      </c>
      <c r="AQ8" s="64">
        <f t="shared" ca="1" si="23"/>
        <v>0</v>
      </c>
      <c r="AR8" s="64">
        <f t="shared" ca="1" si="24"/>
        <v>3</v>
      </c>
      <c r="AS8" s="56"/>
      <c r="AT8" s="56"/>
    </row>
    <row r="9" spans="1:46" ht="18" customHeight="1" x14ac:dyDescent="0.3">
      <c r="A9" s="96" t="s">
        <v>38</v>
      </c>
      <c r="B9" s="97"/>
      <c r="C9" s="98"/>
      <c r="D9" s="68">
        <f t="shared" ca="1" si="25"/>
        <v>0.23137411348528869</v>
      </c>
      <c r="E9" s="68">
        <f t="shared" ca="1" si="0"/>
        <v>0.29357310794988523</v>
      </c>
      <c r="F9" s="68">
        <f t="shared" ca="1" si="26"/>
        <v>0.13827704214888104</v>
      </c>
      <c r="G9" s="68">
        <f t="shared" ca="1" si="1"/>
        <v>0</v>
      </c>
      <c r="H9" s="68">
        <f t="shared" ca="1" si="2"/>
        <v>0.30489883974785725</v>
      </c>
      <c r="I9" s="68">
        <f t="shared" ca="1" si="3"/>
        <v>0</v>
      </c>
      <c r="J9" s="1"/>
      <c r="K9" s="64">
        <f t="shared" ca="1" si="27"/>
        <v>1</v>
      </c>
      <c r="L9" s="64">
        <f t="shared" ca="1" si="4"/>
        <v>1</v>
      </c>
      <c r="M9" s="64">
        <f t="shared" ca="1" si="5"/>
        <v>1</v>
      </c>
      <c r="N9" s="64">
        <f t="shared" ca="1" si="6"/>
        <v>0</v>
      </c>
      <c r="O9" s="64">
        <f t="shared" ca="1" si="7"/>
        <v>6</v>
      </c>
      <c r="P9" s="64">
        <f t="shared" ca="1" si="8"/>
        <v>0</v>
      </c>
      <c r="Q9" s="1"/>
      <c r="R9" s="64">
        <f t="shared" ca="1" si="28"/>
        <v>28</v>
      </c>
      <c r="S9" s="64">
        <f t="shared" ca="1" si="9"/>
        <v>32</v>
      </c>
      <c r="T9" s="64">
        <f t="shared" ca="1" si="10"/>
        <v>9</v>
      </c>
      <c r="U9" s="64">
        <f t="shared" ca="1" si="11"/>
        <v>0</v>
      </c>
      <c r="V9" s="64">
        <f t="shared" ca="1" si="12"/>
        <v>53</v>
      </c>
      <c r="W9" s="64">
        <f t="shared" ca="1" si="13"/>
        <v>0</v>
      </c>
      <c r="X9" s="1"/>
      <c r="Y9" s="68">
        <f t="shared" ca="1" si="29"/>
        <v>5.6706904685421028E-2</v>
      </c>
      <c r="Z9" s="68">
        <f t="shared" ca="1" si="14"/>
        <v>0.23089173940741842</v>
      </c>
      <c r="AA9" s="68">
        <f t="shared" ca="1" si="15"/>
        <v>0.10222369041148437</v>
      </c>
      <c r="AB9" s="68">
        <f t="shared" ca="1" si="16"/>
        <v>0</v>
      </c>
      <c r="AC9" s="68">
        <f t="shared" ca="1" si="17"/>
        <v>0.21162731917653349</v>
      </c>
      <c r="AD9" s="68">
        <f t="shared" ca="1" si="18"/>
        <v>0</v>
      </c>
      <c r="AE9" s="1"/>
      <c r="AF9" s="64">
        <f t="shared" ca="1" si="30"/>
        <v>1</v>
      </c>
      <c r="AG9" s="64">
        <f t="shared" ca="1" si="19"/>
        <v>1</v>
      </c>
      <c r="AH9" s="64">
        <f t="shared" ca="1" si="19"/>
        <v>1</v>
      </c>
      <c r="AI9" s="64">
        <f t="shared" ca="1" si="19"/>
        <v>0</v>
      </c>
      <c r="AJ9" s="64">
        <f t="shared" ca="1" si="19"/>
        <v>1</v>
      </c>
      <c r="AK9" s="64">
        <f t="shared" ca="1" si="19"/>
        <v>0</v>
      </c>
      <c r="AL9" s="1"/>
      <c r="AM9" s="64">
        <f t="shared" ca="1" si="31"/>
        <v>2</v>
      </c>
      <c r="AN9" s="64">
        <f t="shared" ca="1" si="20"/>
        <v>4</v>
      </c>
      <c r="AO9" s="64">
        <f t="shared" ca="1" si="21"/>
        <v>0</v>
      </c>
      <c r="AP9" s="64">
        <f t="shared" ca="1" si="22"/>
        <v>0</v>
      </c>
      <c r="AQ9" s="64">
        <f t="shared" ca="1" si="23"/>
        <v>1</v>
      </c>
      <c r="AR9" s="64">
        <f t="shared" ca="1" si="24"/>
        <v>0</v>
      </c>
      <c r="AS9" s="56"/>
      <c r="AT9" s="56"/>
    </row>
    <row r="10" spans="1:46" ht="18" customHeight="1" x14ac:dyDescent="0.3">
      <c r="A10" s="96" t="s">
        <v>39</v>
      </c>
      <c r="B10" s="97"/>
      <c r="C10" s="98"/>
      <c r="D10" s="68">
        <f t="shared" ca="1" si="25"/>
        <v>0.21751170590497834</v>
      </c>
      <c r="E10" s="68">
        <f t="shared" ca="1" si="0"/>
        <v>0.18722000326691857</v>
      </c>
      <c r="F10" s="68">
        <f t="shared" ca="1" si="26"/>
        <v>0.14223045101389617</v>
      </c>
      <c r="G10" s="68">
        <f t="shared" ca="1" si="1"/>
        <v>0</v>
      </c>
      <c r="H10" s="68">
        <f t="shared" ca="1" si="2"/>
        <v>0.13214309966047036</v>
      </c>
      <c r="I10" s="68">
        <f t="shared" ca="1" si="3"/>
        <v>0.12061791407061569</v>
      </c>
      <c r="J10" s="1"/>
      <c r="K10" s="64">
        <f t="shared" ca="1" si="27"/>
        <v>8</v>
      </c>
      <c r="L10" s="64">
        <f t="shared" ca="1" si="4"/>
        <v>6</v>
      </c>
      <c r="M10" s="64">
        <f t="shared" ca="1" si="5"/>
        <v>9</v>
      </c>
      <c r="N10" s="64">
        <f t="shared" ca="1" si="6"/>
        <v>0</v>
      </c>
      <c r="O10" s="64">
        <f t="shared" ca="1" si="7"/>
        <v>0.5</v>
      </c>
      <c r="P10" s="64">
        <f t="shared" ca="1" si="8"/>
        <v>8</v>
      </c>
      <c r="Q10" s="1"/>
      <c r="R10" s="64">
        <f t="shared" ca="1" si="28"/>
        <v>50</v>
      </c>
      <c r="S10" s="64">
        <f t="shared" ca="1" si="9"/>
        <v>24</v>
      </c>
      <c r="T10" s="64">
        <f t="shared" ca="1" si="10"/>
        <v>65</v>
      </c>
      <c r="U10" s="64">
        <f t="shared" ca="1" si="11"/>
        <v>0</v>
      </c>
      <c r="V10" s="64">
        <f t="shared" ca="1" si="12"/>
        <v>19</v>
      </c>
      <c r="W10" s="64">
        <f t="shared" ca="1" si="13"/>
        <v>13</v>
      </c>
      <c r="X10" s="1"/>
      <c r="Y10" s="68">
        <f t="shared" ca="1" si="29"/>
        <v>0.14165988350545161</v>
      </c>
      <c r="Z10" s="68">
        <f t="shared" ca="1" si="14"/>
        <v>0.15752144617967911</v>
      </c>
      <c r="AA10" s="68">
        <f t="shared" ca="1" si="15"/>
        <v>0.2177997541362035</v>
      </c>
      <c r="AB10" s="68">
        <f t="shared" ca="1" si="16"/>
        <v>0</v>
      </c>
      <c r="AC10" s="68">
        <f t="shared" ca="1" si="17"/>
        <v>0.11478535357911723</v>
      </c>
      <c r="AD10" s="68">
        <f t="shared" ca="1" si="18"/>
        <v>0.17150750152677163</v>
      </c>
      <c r="AE10" s="1"/>
      <c r="AF10" s="64">
        <f t="shared" ca="1" si="30"/>
        <v>1</v>
      </c>
      <c r="AG10" s="64">
        <f t="shared" ca="1" si="19"/>
        <v>1</v>
      </c>
      <c r="AH10" s="64">
        <f t="shared" ca="1" si="19"/>
        <v>1</v>
      </c>
      <c r="AI10" s="64">
        <f t="shared" ca="1" si="19"/>
        <v>0</v>
      </c>
      <c r="AJ10" s="64">
        <f t="shared" ca="1" si="19"/>
        <v>0.5</v>
      </c>
      <c r="AK10" s="64">
        <f t="shared" ca="1" si="19"/>
        <v>1</v>
      </c>
      <c r="AL10" s="1"/>
      <c r="AM10" s="64">
        <f t="shared" ca="1" si="31"/>
        <v>3</v>
      </c>
      <c r="AN10" s="64">
        <f t="shared" ca="1" si="20"/>
        <v>1</v>
      </c>
      <c r="AO10" s="64">
        <f t="shared" ca="1" si="21"/>
        <v>3</v>
      </c>
      <c r="AP10" s="64">
        <f t="shared" ca="1" si="22"/>
        <v>0</v>
      </c>
      <c r="AQ10" s="64">
        <f t="shared" ca="1" si="23"/>
        <v>1</v>
      </c>
      <c r="AR10" s="64">
        <f t="shared" ca="1" si="24"/>
        <v>0</v>
      </c>
      <c r="AS10" s="56"/>
      <c r="AT10" s="56"/>
    </row>
    <row r="11" spans="1:46" ht="18" customHeight="1" x14ac:dyDescent="0.3">
      <c r="A11" s="96" t="s">
        <v>40</v>
      </c>
      <c r="B11" s="97"/>
      <c r="C11" s="98"/>
      <c r="D11" s="68">
        <f t="shared" ca="1" si="25"/>
        <v>0.18158946601471232</v>
      </c>
      <c r="E11" s="68">
        <f t="shared" ca="1" si="0"/>
        <v>0.15646615394032609</v>
      </c>
      <c r="F11" s="68">
        <f t="shared" ca="1" si="26"/>
        <v>0.23954123769795879</v>
      </c>
      <c r="G11" s="68">
        <f t="shared" ca="1" si="1"/>
        <v>0.25061571588470211</v>
      </c>
      <c r="H11" s="68">
        <f t="shared" ca="1" si="2"/>
        <v>0.25203925390478565</v>
      </c>
      <c r="I11" s="68">
        <f t="shared" ca="1" si="3"/>
        <v>0.20914383344411944</v>
      </c>
      <c r="J11" s="1"/>
      <c r="K11" s="64">
        <f t="shared" ca="1" si="27"/>
        <v>8</v>
      </c>
      <c r="L11" s="64">
        <f t="shared" ca="1" si="4"/>
        <v>6</v>
      </c>
      <c r="M11" s="64">
        <f t="shared" ca="1" si="5"/>
        <v>2</v>
      </c>
      <c r="N11" s="64">
        <f t="shared" ca="1" si="6"/>
        <v>3</v>
      </c>
      <c r="O11" s="64">
        <f t="shared" ca="1" si="7"/>
        <v>10</v>
      </c>
      <c r="P11" s="64">
        <f t="shared" ca="1" si="8"/>
        <v>2</v>
      </c>
      <c r="Q11" s="1"/>
      <c r="R11" s="64">
        <f t="shared" ca="1" si="28"/>
        <v>40</v>
      </c>
      <c r="S11" s="64">
        <f t="shared" ca="1" si="9"/>
        <v>56</v>
      </c>
      <c r="T11" s="64">
        <f t="shared" ca="1" si="10"/>
        <v>33</v>
      </c>
      <c r="U11" s="64">
        <f t="shared" ca="1" si="11"/>
        <v>64</v>
      </c>
      <c r="V11" s="64">
        <f t="shared" ca="1" si="12"/>
        <v>68</v>
      </c>
      <c r="W11" s="64">
        <f t="shared" ca="1" si="13"/>
        <v>69</v>
      </c>
      <c r="X11" s="1"/>
      <c r="Y11" s="68">
        <f t="shared" ca="1" si="29"/>
        <v>0.13428689441813535</v>
      </c>
      <c r="Z11" s="68">
        <f t="shared" ca="1" si="14"/>
        <v>8.5259090661199188E-2</v>
      </c>
      <c r="AA11" s="68">
        <f t="shared" ca="1" si="15"/>
        <v>0.12199546029143908</v>
      </c>
      <c r="AB11" s="68">
        <f t="shared" ca="1" si="16"/>
        <v>8.3975561774966317E-2</v>
      </c>
      <c r="AC11" s="68">
        <f t="shared" ca="1" si="17"/>
        <v>6.2681766530190475E-2</v>
      </c>
      <c r="AD11" s="68">
        <f t="shared" ca="1" si="18"/>
        <v>0.21706348785212304</v>
      </c>
      <c r="AE11" s="1"/>
      <c r="AF11" s="64">
        <f t="shared" ca="1" si="30"/>
        <v>1</v>
      </c>
      <c r="AG11" s="64">
        <f t="shared" ca="1" si="19"/>
        <v>1</v>
      </c>
      <c r="AH11" s="64">
        <f t="shared" ca="1" si="19"/>
        <v>1</v>
      </c>
      <c r="AI11" s="64">
        <f t="shared" ca="1" si="19"/>
        <v>1</v>
      </c>
      <c r="AJ11" s="64">
        <f t="shared" ca="1" si="19"/>
        <v>1</v>
      </c>
      <c r="AK11" s="64">
        <f t="shared" ca="1" si="19"/>
        <v>1</v>
      </c>
      <c r="AL11" s="1"/>
      <c r="AM11" s="64">
        <f t="shared" ca="1" si="31"/>
        <v>4</v>
      </c>
      <c r="AN11" s="64">
        <f t="shared" ca="1" si="20"/>
        <v>2</v>
      </c>
      <c r="AO11" s="64">
        <f t="shared" ca="1" si="21"/>
        <v>1</v>
      </c>
      <c r="AP11" s="64">
        <f t="shared" ca="1" si="22"/>
        <v>3</v>
      </c>
      <c r="AQ11" s="64">
        <f t="shared" ca="1" si="23"/>
        <v>2</v>
      </c>
      <c r="AR11" s="64">
        <f t="shared" ca="1" si="24"/>
        <v>3</v>
      </c>
      <c r="AS11" s="56"/>
      <c r="AT11" s="56"/>
    </row>
    <row r="12" spans="1:46" ht="18" customHeight="1" x14ac:dyDescent="0.3">
      <c r="A12" s="96" t="s">
        <v>41</v>
      </c>
      <c r="B12" s="97"/>
      <c r="C12" s="98"/>
      <c r="D12" s="68">
        <f t="shared" ca="1" si="25"/>
        <v>0</v>
      </c>
      <c r="E12" s="68">
        <f t="shared" ca="1" si="0"/>
        <v>0.22189006368647587</v>
      </c>
      <c r="F12" s="68">
        <f t="shared" ca="1" si="26"/>
        <v>0.13374103211085445</v>
      </c>
      <c r="G12" s="68">
        <f t="shared" ca="1" si="1"/>
        <v>0</v>
      </c>
      <c r="H12" s="68">
        <f t="shared" ca="1" si="2"/>
        <v>0.28468702417271752</v>
      </c>
      <c r="I12" s="68">
        <f t="shared" ca="1" si="3"/>
        <v>0.20992073224188326</v>
      </c>
      <c r="J12" s="1"/>
      <c r="K12" s="64">
        <f t="shared" ca="1" si="27"/>
        <v>0</v>
      </c>
      <c r="L12" s="64">
        <f t="shared" ca="1" si="4"/>
        <v>5</v>
      </c>
      <c r="M12" s="64">
        <f t="shared" ca="1" si="5"/>
        <v>8</v>
      </c>
      <c r="N12" s="64">
        <f t="shared" ca="1" si="6"/>
        <v>0</v>
      </c>
      <c r="O12" s="64">
        <f t="shared" ca="1" si="7"/>
        <v>5</v>
      </c>
      <c r="P12" s="64">
        <f t="shared" ca="1" si="8"/>
        <v>2</v>
      </c>
      <c r="Q12" s="1"/>
      <c r="R12" s="64">
        <f t="shared" ca="1" si="28"/>
        <v>0</v>
      </c>
      <c r="S12" s="64">
        <f t="shared" ca="1" si="9"/>
        <v>66</v>
      </c>
      <c r="T12" s="64">
        <f t="shared" ca="1" si="10"/>
        <v>14</v>
      </c>
      <c r="U12" s="64">
        <f t="shared" ca="1" si="11"/>
        <v>0</v>
      </c>
      <c r="V12" s="64">
        <f t="shared" ca="1" si="12"/>
        <v>33</v>
      </c>
      <c r="W12" s="64">
        <f t="shared" ca="1" si="13"/>
        <v>53</v>
      </c>
      <c r="X12" s="1"/>
      <c r="Y12" s="68">
        <f t="shared" ca="1" si="29"/>
        <v>0</v>
      </c>
      <c r="Z12" s="68">
        <f t="shared" ca="1" si="14"/>
        <v>0.25121109072827791</v>
      </c>
      <c r="AA12" s="68">
        <f t="shared" ca="1" si="15"/>
        <v>0.11748360808253637</v>
      </c>
      <c r="AB12" s="68">
        <f t="shared" ca="1" si="16"/>
        <v>0</v>
      </c>
      <c r="AC12" s="68">
        <f t="shared" ca="1" si="17"/>
        <v>5.0145887789065827E-2</v>
      </c>
      <c r="AD12" s="68">
        <f t="shared" ca="1" si="18"/>
        <v>5.5083368425847677E-2</v>
      </c>
      <c r="AE12" s="1"/>
      <c r="AF12" s="64">
        <f t="shared" ca="1" si="30"/>
        <v>0</v>
      </c>
      <c r="AG12" s="64">
        <f t="shared" ca="1" si="19"/>
        <v>1</v>
      </c>
      <c r="AH12" s="64">
        <f t="shared" ca="1" si="19"/>
        <v>1</v>
      </c>
      <c r="AI12" s="64">
        <f t="shared" ca="1" si="19"/>
        <v>0</v>
      </c>
      <c r="AJ12" s="64">
        <f t="shared" ca="1" si="19"/>
        <v>1</v>
      </c>
      <c r="AK12" s="64">
        <f t="shared" ca="1" si="19"/>
        <v>1</v>
      </c>
      <c r="AL12" s="1"/>
      <c r="AM12" s="64">
        <f t="shared" ca="1" si="31"/>
        <v>0</v>
      </c>
      <c r="AN12" s="64">
        <f t="shared" ca="1" si="20"/>
        <v>4</v>
      </c>
      <c r="AO12" s="64">
        <f t="shared" ca="1" si="21"/>
        <v>1</v>
      </c>
      <c r="AP12" s="64">
        <f t="shared" ca="1" si="22"/>
        <v>0</v>
      </c>
      <c r="AQ12" s="64">
        <f t="shared" ca="1" si="23"/>
        <v>3</v>
      </c>
      <c r="AR12" s="64">
        <f t="shared" ca="1" si="24"/>
        <v>0</v>
      </c>
      <c r="AS12" s="56"/>
      <c r="AT12" s="56"/>
    </row>
    <row r="13" spans="1:46" ht="18" customHeight="1" x14ac:dyDescent="0.3">
      <c r="A13" s="96" t="s">
        <v>42</v>
      </c>
      <c r="B13" s="97"/>
      <c r="C13" s="98"/>
      <c r="D13" s="68">
        <f t="shared" ca="1" si="25"/>
        <v>0.21196346219444495</v>
      </c>
      <c r="E13" s="68">
        <f t="shared" ca="1" si="0"/>
        <v>0.26747355257982852</v>
      </c>
      <c r="F13" s="68">
        <f t="shared" ca="1" si="26"/>
        <v>0.25589327480830343</v>
      </c>
      <c r="G13" s="68">
        <f t="shared" ca="1" si="1"/>
        <v>0.25196778171435863</v>
      </c>
      <c r="H13" s="68">
        <f t="shared" ca="1" si="2"/>
        <v>0</v>
      </c>
      <c r="I13" s="68">
        <f t="shared" ca="1" si="3"/>
        <v>0.12256181572846947</v>
      </c>
      <c r="J13" s="1"/>
      <c r="K13" s="64">
        <f t="shared" ca="1" si="27"/>
        <v>9</v>
      </c>
      <c r="L13" s="64">
        <f t="shared" ca="1" si="4"/>
        <v>7</v>
      </c>
      <c r="M13" s="64">
        <f t="shared" ca="1" si="5"/>
        <v>4</v>
      </c>
      <c r="N13" s="64">
        <f t="shared" ca="1" si="6"/>
        <v>9</v>
      </c>
      <c r="O13" s="64">
        <f t="shared" ca="1" si="7"/>
        <v>0</v>
      </c>
      <c r="P13" s="64">
        <f t="shared" ca="1" si="8"/>
        <v>1</v>
      </c>
      <c r="Q13" s="1"/>
      <c r="R13" s="64">
        <f t="shared" ca="1" si="28"/>
        <v>35</v>
      </c>
      <c r="S13" s="64">
        <f t="shared" ca="1" si="9"/>
        <v>24</v>
      </c>
      <c r="T13" s="64">
        <f t="shared" ca="1" si="10"/>
        <v>32</v>
      </c>
      <c r="U13" s="64">
        <f t="shared" ca="1" si="11"/>
        <v>37</v>
      </c>
      <c r="V13" s="64">
        <f t="shared" ca="1" si="12"/>
        <v>0</v>
      </c>
      <c r="W13" s="64">
        <f t="shared" ca="1" si="13"/>
        <v>34</v>
      </c>
      <c r="X13" s="1"/>
      <c r="Y13" s="68">
        <f t="shared" ca="1" si="29"/>
        <v>0.23322408980935411</v>
      </c>
      <c r="Z13" s="68">
        <f t="shared" ca="1" si="14"/>
        <v>0.17095040142744306</v>
      </c>
      <c r="AA13" s="68">
        <f t="shared" ca="1" si="15"/>
        <v>5.0830861491249935E-2</v>
      </c>
      <c r="AB13" s="68">
        <f t="shared" ca="1" si="16"/>
        <v>0.22103402763384949</v>
      </c>
      <c r="AC13" s="68">
        <f t="shared" ca="1" si="17"/>
        <v>0</v>
      </c>
      <c r="AD13" s="68">
        <f t="shared" ca="1" si="18"/>
        <v>0.10366364175008523</v>
      </c>
      <c r="AE13" s="1"/>
      <c r="AF13" s="64">
        <f t="shared" ca="1" si="30"/>
        <v>1</v>
      </c>
      <c r="AG13" s="64">
        <f t="shared" ca="1" si="19"/>
        <v>1</v>
      </c>
      <c r="AH13" s="64">
        <f t="shared" ca="1" si="19"/>
        <v>1</v>
      </c>
      <c r="AI13" s="64">
        <f t="shared" ca="1" si="19"/>
        <v>1</v>
      </c>
      <c r="AJ13" s="64">
        <f t="shared" ca="1" si="19"/>
        <v>0</v>
      </c>
      <c r="AK13" s="64">
        <f t="shared" ca="1" si="19"/>
        <v>1</v>
      </c>
      <c r="AL13" s="1"/>
      <c r="AM13" s="64">
        <f t="shared" ca="1" si="31"/>
        <v>3</v>
      </c>
      <c r="AN13" s="64">
        <f t="shared" ca="1" si="20"/>
        <v>1</v>
      </c>
      <c r="AO13" s="64">
        <f t="shared" ca="1" si="21"/>
        <v>3</v>
      </c>
      <c r="AP13" s="64">
        <f t="shared" ca="1" si="22"/>
        <v>4</v>
      </c>
      <c r="AQ13" s="64">
        <f t="shared" ca="1" si="23"/>
        <v>0</v>
      </c>
      <c r="AR13" s="64">
        <f t="shared" ca="1" si="24"/>
        <v>0</v>
      </c>
      <c r="AS13" s="56"/>
      <c r="AT13" s="56"/>
    </row>
    <row r="14" spans="1:46" ht="18" customHeight="1" x14ac:dyDescent="0.3">
      <c r="A14" s="96" t="s">
        <v>43</v>
      </c>
      <c r="B14" s="97"/>
      <c r="C14" s="98"/>
      <c r="D14" s="68">
        <f t="shared" ca="1" si="25"/>
        <v>0.11650347372962438</v>
      </c>
      <c r="E14" s="68">
        <f t="shared" ca="1" si="0"/>
        <v>0</v>
      </c>
      <c r="F14" s="68">
        <f t="shared" ca="1" si="26"/>
        <v>0</v>
      </c>
      <c r="G14" s="68">
        <f t="shared" ca="1" si="1"/>
        <v>0</v>
      </c>
      <c r="H14" s="68">
        <f t="shared" ca="1" si="2"/>
        <v>0.17597810410648745</v>
      </c>
      <c r="I14" s="68">
        <f t="shared" ca="1" si="3"/>
        <v>0.10301032041057337</v>
      </c>
      <c r="J14" s="1"/>
      <c r="K14" s="64">
        <f t="shared" ca="1" si="27"/>
        <v>4.5</v>
      </c>
      <c r="L14" s="64">
        <f t="shared" ca="1" si="4"/>
        <v>0</v>
      </c>
      <c r="M14" s="64">
        <f t="shared" ca="1" si="5"/>
        <v>0</v>
      </c>
      <c r="N14" s="64">
        <f t="shared" ca="1" si="6"/>
        <v>0</v>
      </c>
      <c r="O14" s="64">
        <f t="shared" ca="1" si="7"/>
        <v>7</v>
      </c>
      <c r="P14" s="64">
        <f t="shared" ca="1" si="8"/>
        <v>5</v>
      </c>
      <c r="Q14" s="1"/>
      <c r="R14" s="64">
        <f t="shared" ca="1" si="28"/>
        <v>7.5</v>
      </c>
      <c r="S14" s="64">
        <f t="shared" ca="1" si="9"/>
        <v>0</v>
      </c>
      <c r="T14" s="64">
        <f t="shared" ca="1" si="10"/>
        <v>0</v>
      </c>
      <c r="U14" s="64">
        <f t="shared" ca="1" si="11"/>
        <v>0</v>
      </c>
      <c r="V14" s="64">
        <f t="shared" ca="1" si="12"/>
        <v>44</v>
      </c>
      <c r="W14" s="64">
        <f t="shared" ca="1" si="13"/>
        <v>6</v>
      </c>
      <c r="X14" s="1"/>
      <c r="Y14" s="68">
        <f t="shared" ca="1" si="29"/>
        <v>4.9650218524573159E-2</v>
      </c>
      <c r="Z14" s="68">
        <f t="shared" ca="1" si="14"/>
        <v>0</v>
      </c>
      <c r="AA14" s="68">
        <f t="shared" ca="1" si="15"/>
        <v>0</v>
      </c>
      <c r="AB14" s="68">
        <f t="shared" ca="1" si="16"/>
        <v>0</v>
      </c>
      <c r="AC14" s="68">
        <f t="shared" ca="1" si="17"/>
        <v>0.17808133283066274</v>
      </c>
      <c r="AD14" s="68">
        <f t="shared" ca="1" si="18"/>
        <v>0.14598115964429648</v>
      </c>
      <c r="AE14" s="1"/>
      <c r="AF14" s="64">
        <f t="shared" ca="1" si="30"/>
        <v>0.5</v>
      </c>
      <c r="AG14" s="64">
        <f t="shared" ca="1" si="19"/>
        <v>0</v>
      </c>
      <c r="AH14" s="64">
        <f t="shared" ca="1" si="19"/>
        <v>0</v>
      </c>
      <c r="AI14" s="64">
        <f t="shared" ca="1" si="19"/>
        <v>0</v>
      </c>
      <c r="AJ14" s="64">
        <f t="shared" ca="1" si="19"/>
        <v>1</v>
      </c>
      <c r="AK14" s="64">
        <f t="shared" ca="1" si="19"/>
        <v>1</v>
      </c>
      <c r="AL14" s="1"/>
      <c r="AM14" s="64">
        <f t="shared" ca="1" si="31"/>
        <v>0</v>
      </c>
      <c r="AN14" s="64">
        <f t="shared" ca="1" si="20"/>
        <v>0</v>
      </c>
      <c r="AO14" s="64">
        <f t="shared" ca="1" si="21"/>
        <v>0</v>
      </c>
      <c r="AP14" s="64">
        <f t="shared" ca="1" si="22"/>
        <v>0</v>
      </c>
      <c r="AQ14" s="64">
        <f t="shared" ca="1" si="23"/>
        <v>0</v>
      </c>
      <c r="AR14" s="64">
        <f t="shared" ca="1" si="24"/>
        <v>3</v>
      </c>
      <c r="AS14" s="56"/>
      <c r="AT14" s="56"/>
    </row>
    <row r="15" spans="1:46" ht="18" customHeight="1" x14ac:dyDescent="0.3">
      <c r="A15" s="96" t="s">
        <v>44</v>
      </c>
      <c r="B15" s="97"/>
      <c r="C15" s="98"/>
      <c r="D15" s="68">
        <f t="shared" ca="1" si="25"/>
        <v>0.22287832332471622</v>
      </c>
      <c r="E15" s="68">
        <f t="shared" ca="1" si="0"/>
        <v>0.29922972702154893</v>
      </c>
      <c r="F15" s="68">
        <f t="shared" ca="1" si="26"/>
        <v>0.28495481742349016</v>
      </c>
      <c r="G15" s="68">
        <f t="shared" ca="1" si="1"/>
        <v>0</v>
      </c>
      <c r="H15" s="68">
        <f t="shared" ca="1" si="2"/>
        <v>0.21069454305910867</v>
      </c>
      <c r="I15" s="68">
        <f t="shared" ca="1" si="3"/>
        <v>0.21930907817826695</v>
      </c>
      <c r="J15" s="1"/>
      <c r="K15" s="64">
        <f t="shared" ca="1" si="27"/>
        <v>4</v>
      </c>
      <c r="L15" s="64">
        <f t="shared" ca="1" si="4"/>
        <v>3</v>
      </c>
      <c r="M15" s="64">
        <f t="shared" ca="1" si="5"/>
        <v>8</v>
      </c>
      <c r="N15" s="64">
        <f t="shared" ca="1" si="6"/>
        <v>0</v>
      </c>
      <c r="O15" s="64">
        <f t="shared" ca="1" si="7"/>
        <v>10</v>
      </c>
      <c r="P15" s="64">
        <f t="shared" ca="1" si="8"/>
        <v>1</v>
      </c>
      <c r="Q15" s="1"/>
      <c r="R15" s="64">
        <f t="shared" ca="1" si="28"/>
        <v>54</v>
      </c>
      <c r="S15" s="64">
        <f t="shared" ca="1" si="9"/>
        <v>60</v>
      </c>
      <c r="T15" s="64">
        <f t="shared" ca="1" si="10"/>
        <v>60</v>
      </c>
      <c r="U15" s="64">
        <f t="shared" ca="1" si="11"/>
        <v>0</v>
      </c>
      <c r="V15" s="64">
        <f t="shared" ca="1" si="12"/>
        <v>29</v>
      </c>
      <c r="W15" s="64">
        <f t="shared" ca="1" si="13"/>
        <v>16</v>
      </c>
      <c r="X15" s="1"/>
      <c r="Y15" s="68">
        <f t="shared" ca="1" si="29"/>
        <v>0.10898697101131997</v>
      </c>
      <c r="Z15" s="68">
        <f t="shared" ca="1" si="14"/>
        <v>0.14688336996678919</v>
      </c>
      <c r="AA15" s="68">
        <f t="shared" ca="1" si="15"/>
        <v>0.20393419620432107</v>
      </c>
      <c r="AB15" s="68">
        <f t="shared" ca="1" si="16"/>
        <v>0</v>
      </c>
      <c r="AC15" s="68">
        <f t="shared" ca="1" si="17"/>
        <v>0.20406815720056581</v>
      </c>
      <c r="AD15" s="68">
        <f t="shared" ca="1" si="18"/>
        <v>0.17891249558700201</v>
      </c>
      <c r="AE15" s="1"/>
      <c r="AF15" s="64">
        <f t="shared" ca="1" si="30"/>
        <v>1</v>
      </c>
      <c r="AG15" s="64">
        <f t="shared" ca="1" si="19"/>
        <v>1</v>
      </c>
      <c r="AH15" s="64">
        <f t="shared" ca="1" si="19"/>
        <v>1</v>
      </c>
      <c r="AI15" s="64">
        <f t="shared" ca="1" si="19"/>
        <v>0</v>
      </c>
      <c r="AJ15" s="64">
        <f t="shared" ca="1" si="19"/>
        <v>1</v>
      </c>
      <c r="AK15" s="64">
        <f t="shared" ca="1" si="19"/>
        <v>1</v>
      </c>
      <c r="AL15" s="1"/>
      <c r="AM15" s="64">
        <f t="shared" ca="1" si="31"/>
        <v>4</v>
      </c>
      <c r="AN15" s="64">
        <f t="shared" ca="1" si="20"/>
        <v>3</v>
      </c>
      <c r="AO15" s="64">
        <f t="shared" ca="1" si="21"/>
        <v>3</v>
      </c>
      <c r="AP15" s="64">
        <f t="shared" ca="1" si="22"/>
        <v>0</v>
      </c>
      <c r="AQ15" s="64">
        <f t="shared" ca="1" si="23"/>
        <v>2</v>
      </c>
      <c r="AR15" s="64">
        <f t="shared" ca="1" si="24"/>
        <v>3</v>
      </c>
      <c r="AS15" s="56"/>
      <c r="AT15" s="56"/>
    </row>
    <row r="16" spans="1:46" ht="18" customHeight="1" x14ac:dyDescent="0.3">
      <c r="A16" s="96" t="s">
        <v>45</v>
      </c>
      <c r="B16" s="97"/>
      <c r="C16" s="98"/>
      <c r="D16" s="68">
        <f t="shared" ca="1" si="25"/>
        <v>0.26042405469108088</v>
      </c>
      <c r="E16" s="68">
        <f t="shared" ca="1" si="0"/>
        <v>0.25643592165519369</v>
      </c>
      <c r="F16" s="68">
        <f t="shared" ca="1" si="26"/>
        <v>0.20835446133480484</v>
      </c>
      <c r="G16" s="68">
        <f t="shared" ca="1" si="1"/>
        <v>0.20075045481222442</v>
      </c>
      <c r="H16" s="68">
        <f t="shared" ca="1" si="2"/>
        <v>0.20571479469077722</v>
      </c>
      <c r="I16" s="68">
        <f t="shared" ca="1" si="3"/>
        <v>0.30909963879392355</v>
      </c>
      <c r="J16" s="1"/>
      <c r="K16" s="64">
        <f t="shared" ca="1" si="27"/>
        <v>2</v>
      </c>
      <c r="L16" s="64">
        <f t="shared" ca="1" si="4"/>
        <v>3</v>
      </c>
      <c r="M16" s="64">
        <f t="shared" ca="1" si="5"/>
        <v>6</v>
      </c>
      <c r="N16" s="64">
        <f t="shared" ca="1" si="6"/>
        <v>4</v>
      </c>
      <c r="O16" s="64">
        <f t="shared" ca="1" si="7"/>
        <v>4</v>
      </c>
      <c r="P16" s="64">
        <f t="shared" ca="1" si="8"/>
        <v>8</v>
      </c>
      <c r="Q16" s="1"/>
      <c r="R16" s="64">
        <f t="shared" ca="1" si="28"/>
        <v>34</v>
      </c>
      <c r="S16" s="64">
        <f t="shared" ca="1" si="9"/>
        <v>66</v>
      </c>
      <c r="T16" s="64">
        <f t="shared" ca="1" si="10"/>
        <v>40</v>
      </c>
      <c r="U16" s="64">
        <f t="shared" ca="1" si="11"/>
        <v>4</v>
      </c>
      <c r="V16" s="64">
        <f t="shared" ca="1" si="12"/>
        <v>48</v>
      </c>
      <c r="W16" s="64">
        <f t="shared" ca="1" si="13"/>
        <v>32</v>
      </c>
      <c r="X16" s="1"/>
      <c r="Y16" s="68">
        <f t="shared" ca="1" si="29"/>
        <v>7.1811828772481184E-2</v>
      </c>
      <c r="Z16" s="68">
        <f t="shared" ca="1" si="14"/>
        <v>0.19809099530453678</v>
      </c>
      <c r="AA16" s="68">
        <f t="shared" ca="1" si="15"/>
        <v>0.1023278769993962</v>
      </c>
      <c r="AB16" s="68">
        <f t="shared" ca="1" si="16"/>
        <v>0.14432869134460533</v>
      </c>
      <c r="AC16" s="68">
        <f t="shared" ca="1" si="17"/>
        <v>8.9035151738450669E-2</v>
      </c>
      <c r="AD16" s="68">
        <f t="shared" ca="1" si="18"/>
        <v>0.13392059568868636</v>
      </c>
      <c r="AE16" s="1"/>
      <c r="AF16" s="64">
        <f t="shared" ca="1" si="30"/>
        <v>1</v>
      </c>
      <c r="AG16" s="64">
        <f t="shared" ca="1" si="19"/>
        <v>1</v>
      </c>
      <c r="AH16" s="64">
        <f t="shared" ca="1" si="19"/>
        <v>1</v>
      </c>
      <c r="AI16" s="64">
        <f t="shared" ca="1" si="19"/>
        <v>1</v>
      </c>
      <c r="AJ16" s="64">
        <f t="shared" ca="1" si="19"/>
        <v>1</v>
      </c>
      <c r="AK16" s="64">
        <f t="shared" ca="1" si="19"/>
        <v>1</v>
      </c>
      <c r="AL16" s="1"/>
      <c r="AM16" s="64">
        <f t="shared" ca="1" si="31"/>
        <v>0</v>
      </c>
      <c r="AN16" s="64">
        <f t="shared" ca="1" si="20"/>
        <v>4</v>
      </c>
      <c r="AO16" s="64">
        <f t="shared" ca="1" si="21"/>
        <v>2</v>
      </c>
      <c r="AP16" s="64">
        <f t="shared" ca="1" si="22"/>
        <v>4</v>
      </c>
      <c r="AQ16" s="64">
        <f t="shared" ca="1" si="23"/>
        <v>2</v>
      </c>
      <c r="AR16" s="64">
        <f t="shared" ca="1" si="24"/>
        <v>1</v>
      </c>
      <c r="AS16" s="56"/>
      <c r="AT16" s="56"/>
    </row>
    <row r="17" spans="1:46" ht="18" customHeight="1" x14ac:dyDescent="0.3">
      <c r="A17" s="96" t="s">
        <v>46</v>
      </c>
      <c r="B17" s="97"/>
      <c r="C17" s="98"/>
      <c r="D17" s="68">
        <f t="shared" ca="1" si="25"/>
        <v>0</v>
      </c>
      <c r="E17" s="68">
        <f t="shared" ca="1" si="0"/>
        <v>0.11283604903552802</v>
      </c>
      <c r="F17" s="68">
        <f t="shared" ca="1" si="26"/>
        <v>0.21979197986276358</v>
      </c>
      <c r="G17" s="68">
        <f t="shared" ca="1" si="1"/>
        <v>0.13805940123549917</v>
      </c>
      <c r="H17" s="68">
        <f t="shared" ca="1" si="2"/>
        <v>0.26365162589102509</v>
      </c>
      <c r="I17" s="68">
        <f t="shared" ca="1" si="3"/>
        <v>0.26050726695757498</v>
      </c>
      <c r="J17" s="1"/>
      <c r="K17" s="64">
        <f t="shared" ca="1" si="27"/>
        <v>0</v>
      </c>
      <c r="L17" s="64">
        <f t="shared" ca="1" si="4"/>
        <v>3</v>
      </c>
      <c r="M17" s="64">
        <f t="shared" ca="1" si="5"/>
        <v>4</v>
      </c>
      <c r="N17" s="64">
        <f t="shared" ca="1" si="6"/>
        <v>2</v>
      </c>
      <c r="O17" s="64">
        <f t="shared" ca="1" si="7"/>
        <v>4</v>
      </c>
      <c r="P17" s="64">
        <f t="shared" ca="1" si="8"/>
        <v>8</v>
      </c>
      <c r="Q17" s="1"/>
      <c r="R17" s="64">
        <f t="shared" ca="1" si="28"/>
        <v>0</v>
      </c>
      <c r="S17" s="64">
        <f t="shared" ca="1" si="9"/>
        <v>43</v>
      </c>
      <c r="T17" s="64">
        <f t="shared" ca="1" si="10"/>
        <v>69</v>
      </c>
      <c r="U17" s="64">
        <f t="shared" ca="1" si="11"/>
        <v>60</v>
      </c>
      <c r="V17" s="64">
        <f t="shared" ca="1" si="12"/>
        <v>21</v>
      </c>
      <c r="W17" s="64">
        <f t="shared" ca="1" si="13"/>
        <v>21</v>
      </c>
      <c r="X17" s="1"/>
      <c r="Y17" s="68">
        <f t="shared" ca="1" si="29"/>
        <v>0</v>
      </c>
      <c r="Z17" s="68">
        <f t="shared" ca="1" si="14"/>
        <v>3.5615516821149711E-2</v>
      </c>
      <c r="AA17" s="68">
        <f t="shared" ca="1" si="15"/>
        <v>0.2166967421029331</v>
      </c>
      <c r="AB17" s="68">
        <f t="shared" ca="1" si="16"/>
        <v>0.22191784500157952</v>
      </c>
      <c r="AC17" s="68">
        <f t="shared" ca="1" si="17"/>
        <v>0.20851544082065948</v>
      </c>
      <c r="AD17" s="68">
        <f t="shared" ca="1" si="18"/>
        <v>4.2458439149564486E-2</v>
      </c>
      <c r="AE17" s="1"/>
      <c r="AF17" s="64">
        <f t="shared" ca="1" si="30"/>
        <v>0</v>
      </c>
      <c r="AG17" s="64">
        <f t="shared" ca="1" si="19"/>
        <v>1</v>
      </c>
      <c r="AH17" s="64">
        <f t="shared" ca="1" si="19"/>
        <v>1</v>
      </c>
      <c r="AI17" s="64">
        <f t="shared" ca="1" si="19"/>
        <v>1</v>
      </c>
      <c r="AJ17" s="64">
        <f t="shared" ca="1" si="19"/>
        <v>1</v>
      </c>
      <c r="AK17" s="64">
        <f t="shared" ca="1" si="19"/>
        <v>1</v>
      </c>
      <c r="AL17" s="1"/>
      <c r="AM17" s="64">
        <f t="shared" ca="1" si="31"/>
        <v>0</v>
      </c>
      <c r="AN17" s="64">
        <f t="shared" ca="1" si="20"/>
        <v>3</v>
      </c>
      <c r="AO17" s="64">
        <f t="shared" ca="1" si="21"/>
        <v>1</v>
      </c>
      <c r="AP17" s="64">
        <f t="shared" ca="1" si="22"/>
        <v>1</v>
      </c>
      <c r="AQ17" s="64">
        <f t="shared" ca="1" si="23"/>
        <v>1</v>
      </c>
      <c r="AR17" s="64">
        <f t="shared" ca="1" si="24"/>
        <v>4</v>
      </c>
      <c r="AS17" s="56"/>
      <c r="AT17" s="56"/>
    </row>
    <row r="18" spans="1:46" ht="18" customHeight="1" x14ac:dyDescent="0.3">
      <c r="A18" s="96" t="s">
        <v>47</v>
      </c>
      <c r="B18" s="97"/>
      <c r="C18" s="98"/>
      <c r="D18" s="68">
        <f t="shared" ca="1" si="25"/>
        <v>0.17746484875693236</v>
      </c>
      <c r="E18" s="68">
        <f t="shared" ca="1" si="0"/>
        <v>0.20979602926562457</v>
      </c>
      <c r="F18" s="68">
        <f t="shared" ca="1" si="26"/>
        <v>0.22924963814937918</v>
      </c>
      <c r="G18" s="68">
        <f t="shared" ca="1" si="1"/>
        <v>0</v>
      </c>
      <c r="H18" s="68">
        <f t="shared" ca="1" si="2"/>
        <v>0.13914847090108695</v>
      </c>
      <c r="I18" s="68">
        <f t="shared" ca="1" si="3"/>
        <v>0.18201315563784654</v>
      </c>
      <c r="J18" s="1"/>
      <c r="K18" s="64">
        <f t="shared" ca="1" si="27"/>
        <v>6</v>
      </c>
      <c r="L18" s="64">
        <f t="shared" ca="1" si="4"/>
        <v>1</v>
      </c>
      <c r="M18" s="64">
        <f t="shared" ca="1" si="5"/>
        <v>4</v>
      </c>
      <c r="N18" s="64">
        <f t="shared" ca="1" si="6"/>
        <v>0</v>
      </c>
      <c r="O18" s="64">
        <f t="shared" ca="1" si="7"/>
        <v>8</v>
      </c>
      <c r="P18" s="64">
        <f t="shared" ca="1" si="8"/>
        <v>7</v>
      </c>
      <c r="Q18" s="1"/>
      <c r="R18" s="64">
        <f t="shared" ca="1" si="28"/>
        <v>70</v>
      </c>
      <c r="S18" s="64">
        <f t="shared" ca="1" si="9"/>
        <v>26</v>
      </c>
      <c r="T18" s="64">
        <f t="shared" ca="1" si="10"/>
        <v>59</v>
      </c>
      <c r="U18" s="64">
        <f t="shared" ca="1" si="11"/>
        <v>0</v>
      </c>
      <c r="V18" s="64">
        <f t="shared" ca="1" si="12"/>
        <v>56</v>
      </c>
      <c r="W18" s="64">
        <f t="shared" ca="1" si="13"/>
        <v>31</v>
      </c>
      <c r="X18" s="1"/>
      <c r="Y18" s="68">
        <f t="shared" ca="1" si="29"/>
        <v>0.21927681820152639</v>
      </c>
      <c r="Z18" s="68">
        <f t="shared" ca="1" si="14"/>
        <v>0.22457400445810682</v>
      </c>
      <c r="AA18" s="68">
        <f t="shared" ca="1" si="15"/>
        <v>0.18812254577027498</v>
      </c>
      <c r="AB18" s="68">
        <f t="shared" ca="1" si="16"/>
        <v>0</v>
      </c>
      <c r="AC18" s="68">
        <f t="shared" ca="1" si="17"/>
        <v>0.11389849709464539</v>
      </c>
      <c r="AD18" s="68">
        <f t="shared" ca="1" si="18"/>
        <v>0.21500460869893073</v>
      </c>
      <c r="AE18" s="1"/>
      <c r="AF18" s="64">
        <f t="shared" ca="1" si="30"/>
        <v>1</v>
      </c>
      <c r="AG18" s="64">
        <f t="shared" ca="1" si="19"/>
        <v>1</v>
      </c>
      <c r="AH18" s="64">
        <f t="shared" ca="1" si="19"/>
        <v>1</v>
      </c>
      <c r="AI18" s="64">
        <f t="shared" ca="1" si="19"/>
        <v>0</v>
      </c>
      <c r="AJ18" s="64">
        <f t="shared" ca="1" si="19"/>
        <v>1</v>
      </c>
      <c r="AK18" s="64">
        <f t="shared" ca="1" si="19"/>
        <v>1</v>
      </c>
      <c r="AL18" s="1"/>
      <c r="AM18" s="64">
        <f t="shared" ca="1" si="31"/>
        <v>1</v>
      </c>
      <c r="AN18" s="64">
        <f t="shared" ca="1" si="20"/>
        <v>2</v>
      </c>
      <c r="AO18" s="64">
        <f t="shared" ca="1" si="21"/>
        <v>4</v>
      </c>
      <c r="AP18" s="64">
        <f t="shared" ca="1" si="22"/>
        <v>0</v>
      </c>
      <c r="AQ18" s="64">
        <f t="shared" ca="1" si="23"/>
        <v>3</v>
      </c>
      <c r="AR18" s="64">
        <f t="shared" ca="1" si="24"/>
        <v>0</v>
      </c>
      <c r="AS18" s="56"/>
      <c r="AT18" s="56"/>
    </row>
    <row r="19" spans="1:46" ht="14.4" customHeight="1" x14ac:dyDescent="0.3">
      <c r="A19" s="66"/>
      <c r="B19" s="66"/>
      <c r="C19" s="66"/>
      <c r="D19" s="69"/>
      <c r="E19" s="1"/>
      <c r="F19" s="1"/>
      <c r="G19" s="6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9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96" t="s">
        <v>21</v>
      </c>
      <c r="B20" s="97"/>
      <c r="C20" s="98"/>
      <c r="D20" s="60">
        <f ca="1">IFERROR((SUM(D4:D18)/$AF$20),"")</f>
        <v>0.20215061936081544</v>
      </c>
      <c r="E20" s="60">
        <f ca="1">IFERROR((SUM(E4:E18)/$AG$20),"")</f>
        <v>0.21204983317406392</v>
      </c>
      <c r="F20" s="60">
        <f ca="1">IFERROR((SUM(F4:F18)/$AH$20),"")</f>
        <v>0.19740150744185475</v>
      </c>
      <c r="G20" s="60">
        <f ca="1">IFERROR((SUM(G4:G18)/$AI$20),"")</f>
        <v>0.21712178019048173</v>
      </c>
      <c r="H20" s="60">
        <f ca="1">IFERROR((SUM(H4:H18)/$AJ$20),"")</f>
        <v>0.21934303101718672</v>
      </c>
      <c r="I20" s="60">
        <f ca="1">IFERROR((SUM(I4:I18)/$AK$20),"")</f>
        <v>0.18587719360576405</v>
      </c>
      <c r="J20" s="1"/>
      <c r="K20" s="61">
        <f ca="1">IFERROR((SUM(K4:K18)/$AF$20),"")</f>
        <v>5.583333333333333</v>
      </c>
      <c r="L20" s="61">
        <f ca="1">IFERROR((SUM(L4:L18)/$AG$20),"")</f>
        <v>5.384615384615385</v>
      </c>
      <c r="M20" s="61">
        <f ca="1">IFERROR((SUM(M4:M18)/$AH$20),"")</f>
        <v>5.784313725490196</v>
      </c>
      <c r="N20" s="61">
        <f ca="1">IFERROR((SUM(N4:N18)/$AI$20),"")</f>
        <v>5.4285714285714288</v>
      </c>
      <c r="O20" s="61">
        <f ca="1">IFERROR((SUM(O4:O18)/$AJ$20),"")</f>
        <v>6.2173913043478262</v>
      </c>
      <c r="P20" s="61">
        <f ca="1">IFERROR((SUM(P4:P18)/$AK$20),"")</f>
        <v>4.9629629629629628</v>
      </c>
      <c r="Q20" s="62"/>
      <c r="R20" s="61">
        <f ca="1">IFERROR((SUM(R4:R18)/$AF$20),"")</f>
        <v>39.833333333333336</v>
      </c>
      <c r="S20" s="61">
        <f ca="1">IFERROR((SUM(S4:S18)/$AG$20),"")</f>
        <v>35.769230769230766</v>
      </c>
      <c r="T20" s="61">
        <f ca="1">IFERROR((SUM(T4:T18)/$AH$20),"")</f>
        <v>44.196078431372548</v>
      </c>
      <c r="U20" s="61">
        <f ca="1">IFERROR((SUM(U4:U18)/$AI$20),"")</f>
        <v>40.428571428571431</v>
      </c>
      <c r="V20" s="61">
        <f ca="1">IFERROR((SUM(V4:V18)/$AJ$20),"")</f>
        <v>40.434782608695649</v>
      </c>
      <c r="W20" s="61">
        <f ca="1">IFERROR((SUM(W4:W18)/$AK$20),"")</f>
        <v>36.296296296296298</v>
      </c>
      <c r="X20" s="63"/>
      <c r="Y20" s="60">
        <f ca="1">IFERROR((SUM(Y4:Y18)/$AF$20),"")</f>
        <v>0.13017976117917604</v>
      </c>
      <c r="Z20" s="60">
        <f ca="1">IFERROR((SUM(Z4:Z18)/$AG$20),"")</f>
        <v>0.16103701099552345</v>
      </c>
      <c r="AA20" s="60">
        <f ca="1">IFERROR((SUM(AA4:AA18)/$AH$20),"")</f>
        <v>0.16458150469091654</v>
      </c>
      <c r="AB20" s="60">
        <f ca="1">IFERROR((SUM(AB4:AB18)/$AI$20),"")</f>
        <v>0.16436862415010348</v>
      </c>
      <c r="AC20" s="60">
        <f ca="1">IFERROR((SUM(AC4:AC18)/$AJ$20),"")</f>
        <v>0.15770191879442474</v>
      </c>
      <c r="AD20" s="60">
        <f ca="1">IFERROR((SUM(AD4:AD18)/$AK$20),"")</f>
        <v>0.14905890096190624</v>
      </c>
      <c r="AE20" s="1"/>
      <c r="AF20" s="64">
        <f ca="1">IF(SUM(AF4:AF18)=0,"",SUM(AF4:AF18))</f>
        <v>12</v>
      </c>
      <c r="AG20" s="64">
        <f t="shared" ref="AG20:AK20" ca="1" si="32">IF(SUM(AG4:AG18)=0,"",SUM(AG4:AG18))</f>
        <v>13</v>
      </c>
      <c r="AH20" s="64">
        <f t="shared" ca="1" si="32"/>
        <v>12.75</v>
      </c>
      <c r="AI20" s="64">
        <f t="shared" ca="1" si="32"/>
        <v>7</v>
      </c>
      <c r="AJ20" s="64">
        <f t="shared" ca="1" si="32"/>
        <v>11.5</v>
      </c>
      <c r="AK20" s="64">
        <f t="shared" ca="1" si="32"/>
        <v>13.5</v>
      </c>
      <c r="AL20" s="1"/>
      <c r="AM20" s="64">
        <f ca="1">SUM(AM4:AM18)</f>
        <v>29</v>
      </c>
      <c r="AN20" s="64">
        <f t="shared" ref="AN20:AR20" ca="1" si="33">SUM(AN4:AN18)</f>
        <v>34</v>
      </c>
      <c r="AO20" s="64">
        <f t="shared" ca="1" si="33"/>
        <v>24</v>
      </c>
      <c r="AP20" s="64">
        <f t="shared" ca="1" si="33"/>
        <v>19</v>
      </c>
      <c r="AQ20" s="64">
        <f t="shared" ca="1" si="33"/>
        <v>19</v>
      </c>
      <c r="AR20" s="64">
        <f t="shared" ca="1" si="33"/>
        <v>22</v>
      </c>
      <c r="AS20" s="56"/>
      <c r="AT20" s="56"/>
    </row>
    <row r="21" spans="1:46" ht="14.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55"/>
      <c r="E23" s="57"/>
      <c r="F23" s="57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</sheetData>
  <mergeCells count="23">
    <mergeCell ref="A20:C20"/>
    <mergeCell ref="A17:C17"/>
    <mergeCell ref="A18:C18"/>
    <mergeCell ref="A11:C11"/>
    <mergeCell ref="A12:C12"/>
    <mergeCell ref="A13:C13"/>
    <mergeCell ref="A14:C14"/>
    <mergeCell ref="A15:C15"/>
    <mergeCell ref="A16:C16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</mergeCells>
  <conditionalFormatting sqref="K4:P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AM5:AR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zoomScale="73" zoomScaleNormal="73" workbookViewId="0">
      <selection activeCell="E22" sqref="E22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3.7773437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43990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48" t="s">
        <v>8</v>
      </c>
      <c r="H3" s="42"/>
      <c r="I3" s="48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Stats")),0)</f>
        <v>0.15453831258597123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5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65</v>
      </c>
      <c r="L5" s="19">
        <f ca="1">IF(K5=N5,0,MIN(MAX((-10*N5*24)+80,30),65))</f>
        <v>59.418433762719104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8.5756525988670396E-2</v>
      </c>
      <c r="O5" s="20">
        <f ca="1">IF(N5=K5,0,MIN(MAX(8-(K5/10),1.5),5)/24)</f>
        <v>6.25E-2</v>
      </c>
      <c r="P5" s="18"/>
      <c r="Q5" s="21">
        <f ca="1">IF(K5=N5,"",((N5*24/(O5*24))+(K5/L5))/2)</f>
        <v>1.2330205128933875</v>
      </c>
      <c r="R5" s="18"/>
      <c r="S5" s="70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Stats")),0)</f>
        <v>0.16532993338372515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37</v>
      </c>
      <c r="L6" s="19">
        <f t="shared" ref="L6:L19" ca="1" si="0">IF(K6=N6,0,MIN(MAX((-10*N6*24)+80,30),65))</f>
        <v>53.225606143444551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0.11155997440231438</v>
      </c>
      <c r="O6" s="20">
        <f t="shared" ref="O6:O19" ca="1" si="1">IF(N6=K6,0,MIN(MAX(8-(K6/10),1.5),5)/24)</f>
        <v>0.17916666666666667</v>
      </c>
      <c r="P6" s="18"/>
      <c r="Q6" s="21">
        <f t="shared" ref="Q6:Q16" ca="1" si="2">IF(K6=N6,"",((N6*24/(O6*24))+(K6/L6))/2)</f>
        <v>0.65890722675806312</v>
      </c>
      <c r="R6" s="18"/>
      <c r="S6" s="70" cm="1">
        <f t="array" aca="1" ref="S6" ca="1">INDIRECT(ADDRESS(ROW()-1,_xlfn.SHEET()-3+39,4,1,"Entered Daily Stats"))</f>
        <v>4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Stats")),0)</f>
        <v>0.19939238935134374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4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5</v>
      </c>
      <c r="L7" s="19">
        <f t="shared" ca="1" si="0"/>
        <v>40.971592672191136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0.16261836386587025</v>
      </c>
      <c r="O7" s="20">
        <f t="shared" ca="1" si="1"/>
        <v>0.20833333333333334</v>
      </c>
      <c r="P7" s="18"/>
      <c r="Q7" s="21">
        <f t="shared" ca="1" si="2"/>
        <v>0.45130195998808803</v>
      </c>
      <c r="R7" s="18"/>
      <c r="S7" s="70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0.5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Stats")),0)</f>
        <v>0.29814847326612848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9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25</v>
      </c>
      <c r="L8" s="19">
        <f t="shared" ca="1" si="0"/>
        <v>62.551552745601271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7.2701863559994695E-2</v>
      </c>
      <c r="O8" s="20">
        <f t="shared" ca="1" si="1"/>
        <v>0.20833333333333334</v>
      </c>
      <c r="P8" s="18"/>
      <c r="Q8" s="21">
        <f t="shared" ca="1" si="2"/>
        <v>0.37431963971941795</v>
      </c>
      <c r="R8" s="18"/>
      <c r="S8" s="70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Stats")),0)</f>
        <v>0.13776311227390264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5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40</v>
      </c>
      <c r="L9" s="19">
        <f t="shared" ca="1" si="0"/>
        <v>43.935744995600686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0.15026772918499715</v>
      </c>
      <c r="O9" s="20">
        <f t="shared" ca="1" si="1"/>
        <v>0.16666666666666666</v>
      </c>
      <c r="P9" s="18"/>
      <c r="Q9" s="21">
        <f t="shared" ca="1" si="2"/>
        <v>0.90601340424763233</v>
      </c>
      <c r="R9" s="18"/>
      <c r="S9" s="70" cm="1">
        <f t="array" aca="1" ref="S9" ca="1">INDIRECT(ADDRESS(ROW()-1,_xlfn.SHEET()-3+39,4,1,"Entered Daily Stats"))</f>
        <v>2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Stats")),0)</f>
        <v>0.23137411348528869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1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28</v>
      </c>
      <c r="L10" s="19">
        <f t="shared" ca="1" si="0"/>
        <v>65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5.6706904685421028E-2</v>
      </c>
      <c r="O10" s="20">
        <f t="shared" ca="1" si="1"/>
        <v>0.20833333333333334</v>
      </c>
      <c r="P10" s="18"/>
      <c r="Q10" s="21">
        <f t="shared" ca="1" si="2"/>
        <v>0.35148118662962585</v>
      </c>
      <c r="R10" s="18"/>
      <c r="S10" s="70" cm="1">
        <f t="array" aca="1" ref="S10" ca="1">INDIRECT(ADDRESS(ROW()-1,_xlfn.SHEET()-3+39,4,1,"Entered Daily Stats"))</f>
        <v>2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Stats")),0)</f>
        <v>0.21751170590497834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8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50</v>
      </c>
      <c r="L11" s="19">
        <f t="shared" ca="1" si="0"/>
        <v>46.001627958691614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0.14165988350545161</v>
      </c>
      <c r="O11" s="20">
        <f t="shared" ca="1" si="1"/>
        <v>0.125</v>
      </c>
      <c r="P11" s="18"/>
      <c r="Q11" s="21">
        <f t="shared" ca="1" si="2"/>
        <v>1.1100985616555548</v>
      </c>
      <c r="R11" s="18"/>
      <c r="S11" s="70" cm="1">
        <f t="array" aca="1" ref="S11" ca="1">INDIRECT(ADDRESS(ROW()-1,_xlfn.SHEET()-3+39,4,1,"Entered Daily Stats"))</f>
        <v>3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Stats")),0)</f>
        <v>0.18158946601471232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8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40</v>
      </c>
      <c r="L12" s="19">
        <f t="shared" ca="1" si="0"/>
        <v>47.771145339647518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0.13428689441813535</v>
      </c>
      <c r="O12" s="20">
        <f t="shared" ca="1" si="1"/>
        <v>0.16666666666666666</v>
      </c>
      <c r="P12" s="18"/>
      <c r="Q12" s="21">
        <f t="shared" ca="1" si="2"/>
        <v>0.82152345254331949</v>
      </c>
      <c r="R12" s="18"/>
      <c r="S12" s="70" cm="1">
        <f t="array" aca="1" ref="S12" ca="1">INDIRECT(ADDRESS(ROW()-1,_xlfn.SHEET()-3+39,4,1,"Entered Daily Stats"))</f>
        <v>4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Stats")),0)</f>
        <v>0</v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70" cm="1">
        <f t="array" aca="1" ref="S13" ca="1">INDIRECT(ADDRESS(ROW()-1,_xlfn.SHEET()-3+39,4,1,"Entered Daily Stats"))</f>
        <v>0</v>
      </c>
      <c r="T13" s="18"/>
      <c r="U13" s="106" cm="1">
        <f t="array" aca="1" ref="U13" ca="1">INDIRECT(ADDRESS(20,_xlfn.SHEET()-3+39,3,1,"Entered Daily Stats"))</f>
        <v>29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Stats")),0)</f>
        <v>0.21196346219444495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9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35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0.23322408980935411</v>
      </c>
      <c r="O14" s="20">
        <f t="shared" ca="1" si="1"/>
        <v>0.1875</v>
      </c>
      <c r="P14" s="18"/>
      <c r="Q14" s="21">
        <f t="shared" ca="1" si="2"/>
        <v>1.2052642394916111</v>
      </c>
      <c r="R14" s="18"/>
      <c r="S14" s="70" cm="1">
        <f t="array" aca="1" ref="S14" ca="1">INDIRECT(ADDRESS(ROW()-1,_xlfn.SHEET()-3+39,4,1,"Entered Daily Stats"))</f>
        <v>3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0.5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Stats")),0)</f>
        <v>0.23300694745924877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9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15</v>
      </c>
      <c r="L15" s="19">
        <f t="shared" ca="1" si="0"/>
        <v>56.167895108204888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9.9300437049146317E-2</v>
      </c>
      <c r="O15" s="20">
        <f t="shared" ca="1" si="1"/>
        <v>0.20833333333333334</v>
      </c>
      <c r="P15" s="18"/>
      <c r="Q15" s="21">
        <f t="shared" ca="1" si="2"/>
        <v>0.37184928574348275</v>
      </c>
      <c r="R15" s="18"/>
      <c r="S15" s="70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Stats")),0)</f>
        <v>0.22287832332471622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4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54</v>
      </c>
      <c r="L16" s="19">
        <f t="shared" ca="1" si="0"/>
        <v>53.843126957283204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0.10898697101131997</v>
      </c>
      <c r="O16" s="20">
        <f t="shared" ca="1" si="1"/>
        <v>0.10833333333333332</v>
      </c>
      <c r="P16" s="18"/>
      <c r="Q16" s="21">
        <f t="shared" ca="1" si="2"/>
        <v>1.0044735494266197</v>
      </c>
      <c r="R16" s="18"/>
      <c r="S16" s="70" cm="1">
        <f t="array" aca="1" ref="S16" ca="1">INDIRECT(ADDRESS(ROW()-1,_xlfn.SHEET()-3+39,4,1,"Entered Daily Stats"))</f>
        <v>4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Stats")),0)</f>
        <v>0.26042405469108088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2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34</v>
      </c>
      <c r="L17" s="19">
        <f t="shared" ca="1" si="0"/>
        <v>62.765161094604515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7.1811828772481184E-2</v>
      </c>
      <c r="O17" s="20">
        <f t="shared" ca="1" si="1"/>
        <v>0.19166666666666665</v>
      </c>
      <c r="P17" s="18"/>
      <c r="Q17" s="21">
        <f ca="1">IF(K17=N17,"",((N17*24/(O17*24))+(K17/L17))/2)</f>
        <v>0.45818609958061685</v>
      </c>
      <c r="R17" s="31"/>
      <c r="S17" s="70" cm="1">
        <f t="array" aca="1" ref="S17" ca="1">INDIRECT(ADDRESS(ROW()-1,_xlfn.SHEET()-3+39,4,1,"Entered Daily Stats"))</f>
        <v>0</v>
      </c>
      <c r="T17" s="31"/>
      <c r="U17" s="4"/>
      <c r="W17" s="47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Stats")),0)</f>
        <v>0</v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70" cm="1">
        <f t="array" aca="1" ref="S18" ca="1">INDIRECT(ADDRESS(ROW()-1,_xlfn.SHEET()-3+39,4,1,"Entered Daily Stats"))</f>
        <v>0</v>
      </c>
      <c r="T18" s="18"/>
      <c r="U18" s="18"/>
      <c r="V18" s="31"/>
      <c r="W18" s="47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Stats")),0)</f>
        <v>0.17746484875693236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6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70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0.21927681820152639</v>
      </c>
      <c r="O19" s="20">
        <f t="shared" ca="1" si="1"/>
        <v>6.25E-2</v>
      </c>
      <c r="P19" s="18"/>
      <c r="Q19" s="21">
        <f ca="1">IF(K19=N19,"",((N19*24/(O19*24))+(K19/L19))/2)</f>
        <v>2.9208812122788781</v>
      </c>
      <c r="R19" s="18"/>
      <c r="S19" s="70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74">
        <f ca="1">SUM(C5:C19)</f>
        <v>12</v>
      </c>
      <c r="D21" s="18"/>
      <c r="E21" s="67" t="s">
        <v>7</v>
      </c>
      <c r="F21" s="75"/>
      <c r="G21" s="20">
        <f ca="1">IFERROR(AVERAGEIF(G5:G19,"&gt;0"),"")</f>
        <v>0.20702962636095951</v>
      </c>
      <c r="H21" s="76"/>
      <c r="I21" s="43">
        <f ca="1">IFERROR(AVERAGEIF(I5:I19,"&gt;0"),"")</f>
        <v>5.8461538461538458</v>
      </c>
      <c r="J21" s="18"/>
      <c r="K21" s="19">
        <f ca="1">IFERROR(AVERAGEIF(K5:K19,"&gt;0"),"")</f>
        <v>38.307692307692307</v>
      </c>
      <c r="L21" s="19">
        <f ca="1">IFERROR(AVERAGEIF(L5:L19,"&gt;0"),"")</f>
        <v>50.12706821369143</v>
      </c>
      <c r="M21" s="18"/>
      <c r="N21" s="20">
        <f ca="1">IFERROR(AVERAGEIF(N5:N19,"&gt;0"),"")</f>
        <v>0.12678140649651407</v>
      </c>
      <c r="O21" s="20">
        <f ca="1">IFERROR(AVERAGEIF(O5:O19,"&gt;0"),"")</f>
        <v>0.16025641025641024</v>
      </c>
      <c r="P21" s="18"/>
      <c r="Q21" s="77">
        <f ca="1">IFERROR(AVERAGEIF(Q5:Q19,"&gt;0"),"")</f>
        <v>0.91287079468894605</v>
      </c>
      <c r="R21" s="50"/>
      <c r="S21" s="78">
        <f ca="1">AVERAGEIF(S5:S19,"&gt;0")</f>
        <v>2.9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235" priority="58">
      <formula>(O5=5)</formula>
    </cfRule>
    <cfRule type="expression" dxfId="234" priority="59">
      <formula>(O5=1.5)</formula>
    </cfRule>
  </conditionalFormatting>
  <conditionalFormatting sqref="L5:M19">
    <cfRule type="expression" dxfId="233" priority="56">
      <formula>(L5=65)</formula>
    </cfRule>
    <cfRule type="expression" dxfId="232" priority="57">
      <formula>(L5=30)</formula>
    </cfRule>
  </conditionalFormatting>
  <conditionalFormatting sqref="V1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231" priority="35" stopIfTrue="1" operator="equal">
      <formula>""</formula>
    </cfRule>
    <cfRule type="expression" dxfId="230" priority="49">
      <formula>(K5)&gt;(L5*$W$5)</formula>
    </cfRule>
    <cfRule type="expression" dxfId="229" priority="62">
      <formula>(K5)&gt;=L5</formula>
    </cfRule>
    <cfRule type="expression" dxfId="228" priority="63">
      <formula>(K5)&lt;(L5*$W$10)</formula>
    </cfRule>
    <cfRule type="expression" dxfId="227" priority="64">
      <formula>(K5)&lt;(L5*$W$9)</formula>
    </cfRule>
    <cfRule type="expression" dxfId="226" priority="65">
      <formula>(K5)&lt;(L5*$W$8)</formula>
    </cfRule>
    <cfRule type="expression" dxfId="225" priority="66">
      <formula>(K5)&lt;L5</formula>
    </cfRule>
  </conditionalFormatting>
  <conditionalFormatting sqref="L5:L21 O5:O21">
    <cfRule type="cellIs" dxfId="224" priority="34" stopIfTrue="1" operator="equal">
      <formula>0</formula>
    </cfRule>
  </conditionalFormatting>
  <conditionalFormatting sqref="S5:S21">
    <cfRule type="cellIs" dxfId="223" priority="26" stopIfTrue="1" operator="equal">
      <formula>0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22" priority="22" stopIfTrue="1" operator="equal">
      <formula>0</formula>
    </cfRule>
  </conditionalFormatting>
  <conditionalFormatting sqref="G5:G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21" priority="20" stopIfTrue="1" operator="equal">
      <formula>0</formula>
    </cfRule>
  </conditionalFormatting>
  <conditionalFormatting sqref="I5:I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220" priority="17" stopIfTrue="1" operator="equal">
      <formula>0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19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18" priority="1">
      <formula>C5=1</formula>
    </cfRule>
    <cfRule type="expression" dxfId="217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EB4-DEFF-4111-9C18-050642F716CB}">
  <dimension ref="A1:Y24"/>
  <sheetViews>
    <sheetView zoomScale="73" zoomScaleNormal="73" workbookViewId="0">
      <selection activeCell="B20" sqref="B20:V20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43991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65" t="s">
        <v>8</v>
      </c>
      <c r="H3" s="67"/>
      <c r="I3" s="65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0</v>
      </c>
      <c r="D5" s="18"/>
      <c r="E5" s="15" t="str">
        <f>'Entered Daily Stats'!A4</f>
        <v>EC  1</v>
      </c>
      <c r="F5" s="18"/>
      <c r="G5" s="20" t="str" cm="1">
        <f t="array" aca="1" ref="G5" ca="1">IFERROR(INDIRECT(ADDRESS(ROW()-1,_xlfn.SHEET()-3+4,4,1,"Entered Daily Stats"))/INDIRECT(ADDRESS(ROW()-1,_xlfn.SHEET()-3+32,4,1,"Entered Daily Stats")),"")</f>
        <v/>
      </c>
      <c r="H5" s="18"/>
      <c r="I5" s="15" t="str" cm="1">
        <f t="array" aca="1" ref="I5" ca="1">IFERROR(INDIRECT(ADDRESS(ROW()-1,_xlfn.SHEET()-3+11,4,1,"Entered Daily Stats"))/INDIRECT(ADDRESS(ROW()-1,_xlfn.SHEET()-3+32,4,1,"Entered Daily Stats")),"")</f>
        <v/>
      </c>
      <c r="J5" s="18"/>
      <c r="K5" s="15" t="str" cm="1">
        <f t="array" aca="1" ref="K5" ca="1">IFERROR(INDIRECT(ADDRESS(ROW()-1,_xlfn.SHEET()-3+18,4,1,"Entered Daily Stats"))/INDIRECT(ADDRESS(ROW()-1,_xlfn.SHEET()-3+32,4,1,"Entered Daily Stats")),"")</f>
        <v/>
      </c>
      <c r="L5" s="19">
        <f ca="1">IF(K5=N5,0,MIN(MAX((-10*N5*24)+80,30),65))</f>
        <v>0</v>
      </c>
      <c r="M5" s="18"/>
      <c r="N5" s="17" t="str" cm="1">
        <f t="array" aca="1" ref="N5" ca="1">IFERROR(INDIRECT(ADDRESS(ROW()-1,_xlfn.SHEET()-3+25,4,1,"Entered Daily Stats"))/INDIRECT(ADDRESS(ROW()-1,_xlfn.SHEET()-3+32,4,1,"Entered Daily Stats")),"")</f>
        <v/>
      </c>
      <c r="O5" s="20">
        <f ca="1">IF(N5=K5,0,MIN(MAX(8-(K5/10),1.5),5)/24)</f>
        <v>0</v>
      </c>
      <c r="P5" s="18"/>
      <c r="Q5" s="21" t="str">
        <f ca="1">IF(K5=N5,"",((N5*24/(O5*24))+(K5/L5))/2)</f>
        <v/>
      </c>
      <c r="R5" s="18"/>
      <c r="S5" s="70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0.12344496142278394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9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24</v>
      </c>
      <c r="L6" s="19">
        <f t="shared" ref="L6:L19" ca="1" si="0">IF(K6=N6,0,MIN(MAX((-10*N6*24)+80,30),65))</f>
        <v>61.549766450678902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7.6875973122171232E-2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0.3794665196321686</v>
      </c>
      <c r="R6" s="18"/>
      <c r="S6" s="70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0.19394492341456693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9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29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0.21133281288551065</v>
      </c>
      <c r="O7" s="20">
        <f t="shared" ca="1" si="1"/>
        <v>0.20833333333333334</v>
      </c>
      <c r="P7" s="18"/>
      <c r="Q7" s="21">
        <f t="shared" ca="1" si="2"/>
        <v>0.99053208425855899</v>
      </c>
      <c r="R7" s="18"/>
      <c r="S7" s="70" cm="1">
        <f t="array" aca="1" ref="S7" ca="1">INDIRECT(ADDRESS(ROW()-1,_xlfn.SHEET()-3+39,4,1,"Entered Daily Stats"))</f>
        <v>2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0.14848713246457398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10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14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0.21983067632778336</v>
      </c>
      <c r="O8" s="20">
        <f t="shared" ca="1" si="1"/>
        <v>0.20833333333333334</v>
      </c>
      <c r="P8" s="18"/>
      <c r="Q8" s="21">
        <f t="shared" ca="1" si="2"/>
        <v>0.76092695652001341</v>
      </c>
      <c r="R8" s="18"/>
      <c r="S8" s="70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0.28585020555957685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7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1</v>
      </c>
      <c r="L9" s="19">
        <f t="shared" ca="1" si="0"/>
        <v>59.733433843582567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8.4444025651739307E-2</v>
      </c>
      <c r="O9" s="20">
        <f t="shared" ca="1" si="1"/>
        <v>0.20833333333333334</v>
      </c>
      <c r="P9" s="18"/>
      <c r="Q9" s="21">
        <f t="shared" ca="1" si="2"/>
        <v>0.21103618319380801</v>
      </c>
      <c r="R9" s="18"/>
      <c r="S9" s="70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0.29357310794988523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1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32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0.23089173940741842</v>
      </c>
      <c r="O10" s="20">
        <f t="shared" ca="1" si="1"/>
        <v>0.19999999999999998</v>
      </c>
      <c r="P10" s="18"/>
      <c r="Q10" s="21">
        <f t="shared" ca="1" si="2"/>
        <v>1.1105626818518795</v>
      </c>
      <c r="R10" s="18"/>
      <c r="S10" s="70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0.18722000326691857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6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24</v>
      </c>
      <c r="L11" s="19">
        <f t="shared" ca="1" si="0"/>
        <v>42.194852916877011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0.15752144617967911</v>
      </c>
      <c r="O11" s="20">
        <f t="shared" ca="1" si="1"/>
        <v>0.20833333333333334</v>
      </c>
      <c r="P11" s="18"/>
      <c r="Q11" s="21">
        <f t="shared" ca="1" si="2"/>
        <v>0.6624463477049507</v>
      </c>
      <c r="R11" s="18"/>
      <c r="S11" s="70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0.15646615394032609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6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56</v>
      </c>
      <c r="L12" s="19">
        <f t="shared" ca="1" si="0"/>
        <v>59.537818241312195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8.5259090661199188E-2</v>
      </c>
      <c r="O12" s="20">
        <f t="shared" ca="1" si="1"/>
        <v>0.10000000000000002</v>
      </c>
      <c r="P12" s="18"/>
      <c r="Q12" s="21">
        <f t="shared" ca="1" si="2"/>
        <v>0.89658477238237611</v>
      </c>
      <c r="R12" s="18"/>
      <c r="S12" s="70" cm="1">
        <f t="array" aca="1" ref="S12" ca="1">INDIRECT(ADDRESS(ROW()-1,_xlfn.SHEET()-3+39,4,1,"Entered Daily Stats"))</f>
        <v>2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0.22189006368647587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5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66</v>
      </c>
      <c r="L13" s="19">
        <f t="shared" ca="1" si="0"/>
        <v>30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0.25121109072827791</v>
      </c>
      <c r="O13" s="20">
        <f t="shared" ca="1" si="1"/>
        <v>6.25E-2</v>
      </c>
      <c r="P13" s="18"/>
      <c r="Q13" s="21">
        <f t="shared" ca="1" si="2"/>
        <v>3.1096887258262234</v>
      </c>
      <c r="R13" s="18"/>
      <c r="S13" s="70" cm="1">
        <f t="array" aca="1" ref="S13" ca="1">INDIRECT(ADDRESS(ROW()-1,_xlfn.SHEET()-3+39,4,1,"Entered Daily Stats"))</f>
        <v>4</v>
      </c>
      <c r="T13" s="18"/>
      <c r="U13" s="106" cm="1">
        <f t="array" aca="1" ref="U13" ca="1">INDIRECT(ADDRESS(20,_xlfn.SHEET()-3+39,3,1,"Entered Daily Stats"))</f>
        <v>34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0.26747355257982852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7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24</v>
      </c>
      <c r="L14" s="19">
        <f t="shared" ca="1" si="0"/>
        <v>38.971903657413669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0.17095040142744306</v>
      </c>
      <c r="O14" s="20">
        <f t="shared" ca="1" si="1"/>
        <v>0.20833333333333334</v>
      </c>
      <c r="P14" s="18"/>
      <c r="Q14" s="21">
        <f t="shared" ca="1" si="2"/>
        <v>0.71819509832384454</v>
      </c>
      <c r="R14" s="18"/>
      <c r="S14" s="70" cm="1">
        <f t="array" aca="1" ref="S14" ca="1">INDIRECT(ADDRESS(ROW()-1,_xlfn.SHEET()-3+39,4,1,"Entered Daily Stats"))</f>
        <v>1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70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0.29922972702154893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3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60</v>
      </c>
      <c r="L16" s="19">
        <f t="shared" ca="1" si="0"/>
        <v>44.747991207970593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0.14688336996678919</v>
      </c>
      <c r="O16" s="20">
        <f t="shared" ca="1" si="1"/>
        <v>8.3333333333333329E-2</v>
      </c>
      <c r="P16" s="18"/>
      <c r="Q16" s="21">
        <f t="shared" ca="1" si="2"/>
        <v>1.5517213759275457</v>
      </c>
      <c r="R16" s="18"/>
      <c r="S16" s="70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0.25643592165519369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3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66</v>
      </c>
      <c r="L17" s="19">
        <f t="shared" ca="1" si="0"/>
        <v>32.458161126911172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0.19809099530453678</v>
      </c>
      <c r="O17" s="20">
        <f t="shared" ca="1" si="1"/>
        <v>6.25E-2</v>
      </c>
      <c r="P17" s="18"/>
      <c r="Q17" s="21">
        <f ca="1">IF(K17=N17,"",((N17*24/(O17*24))+(K17/L17))/2)</f>
        <v>2.6014214180812472</v>
      </c>
      <c r="R17" s="31"/>
      <c r="S17" s="70" cm="1">
        <f t="array" aca="1" ref="S17" ca="1">INDIRECT(ADDRESS(ROW()-1,_xlfn.SHEET()-3+39,4,1,"Entered Daily Stats"))</f>
        <v>4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0.11283604903552802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3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43</v>
      </c>
      <c r="L18" s="19">
        <f t="shared" ca="1" si="0"/>
        <v>65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3.5615516821149711E-2</v>
      </c>
      <c r="O18" s="20">
        <f t="shared" ca="1" si="1"/>
        <v>0.15416666666666667</v>
      </c>
      <c r="P18" s="18"/>
      <c r="Q18" s="21">
        <f ca="1">IF(K18=N18,"",((N18*24/(O18*24))+(K18/L18))/2)</f>
        <v>0.44627901505404061</v>
      </c>
      <c r="R18" s="18"/>
      <c r="S18" s="70" cm="1">
        <f t="array" aca="1" ref="S18" ca="1">INDIRECT(ADDRESS(ROW()-1,_xlfn.SHEET()-3+39,4,1,"Entered Daily Stats"))</f>
        <v>3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0.20979602926562457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1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26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0.22457400445810682</v>
      </c>
      <c r="O19" s="20">
        <f t="shared" ca="1" si="1"/>
        <v>0.20833333333333334</v>
      </c>
      <c r="P19" s="18"/>
      <c r="Q19" s="21">
        <f ca="1">IF(K19=N19,"",((N19*24/(O19*24))+(K19/L19))/2)</f>
        <v>0.97231094403278973</v>
      </c>
      <c r="R19" s="18"/>
      <c r="S19" s="70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4">
        <f ca="1">SUM(C5:C19)</f>
        <v>13</v>
      </c>
      <c r="D21" s="18"/>
      <c r="E21" s="67" t="s">
        <v>7</v>
      </c>
      <c r="F21" s="75"/>
      <c r="G21" s="20">
        <f ca="1">IFERROR(AVERAGEIF(G5:G19,"&gt;0"),"")</f>
        <v>0.21204983317406392</v>
      </c>
      <c r="H21" s="76"/>
      <c r="I21" s="43">
        <f ca="1">IFERROR(AVERAGEIF(I5:I19,"&gt;0"),"")</f>
        <v>5.384615384615385</v>
      </c>
      <c r="J21" s="18"/>
      <c r="K21" s="19">
        <f ca="1">IFERROR(AVERAGEIF(K5:K19,"&gt;0"),"")</f>
        <v>35.769230769230766</v>
      </c>
      <c r="L21" s="19">
        <f ca="1">IFERROR(AVERAGEIF(L5:L19,"&gt;0"),"")</f>
        <v>42.63030211113432</v>
      </c>
      <c r="M21" s="18"/>
      <c r="N21" s="20">
        <f ca="1">IFERROR(AVERAGEIF(N5:N19,"&gt;0"),"")</f>
        <v>0.16103701099552345</v>
      </c>
      <c r="O21" s="20">
        <f ca="1">IFERROR(AVERAGEIF(O5:O19,"&gt;0"),"")</f>
        <v>0.16314102564102567</v>
      </c>
      <c r="P21" s="18"/>
      <c r="Q21" s="77">
        <f ca="1">IFERROR(AVERAGEIF(Q5:Q19,"&gt;0"),"")</f>
        <v>1.1085517017530342</v>
      </c>
      <c r="R21" s="50"/>
      <c r="S21" s="78">
        <f ca="1">AVERAGEIF(S5:S19,"&gt;0")</f>
        <v>2.8333333333333335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216" priority="19">
      <formula>(O5=5)</formula>
    </cfRule>
    <cfRule type="expression" dxfId="215" priority="20">
      <formula>(O5=1.5)</formula>
    </cfRule>
  </conditionalFormatting>
  <conditionalFormatting sqref="L5:M19">
    <cfRule type="expression" dxfId="214" priority="17">
      <formula>(L5=65)</formula>
    </cfRule>
    <cfRule type="expression" dxfId="213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212" priority="14" stopIfTrue="1" operator="equal">
      <formula>""</formula>
    </cfRule>
    <cfRule type="expression" dxfId="211" priority="15">
      <formula>(K5)&gt;(L5*$W$5)</formula>
    </cfRule>
    <cfRule type="expression" dxfId="210" priority="21">
      <formula>(K5)&gt;=L5</formula>
    </cfRule>
    <cfRule type="expression" dxfId="209" priority="22">
      <formula>(K5)&lt;(L5*$W$10)</formula>
    </cfRule>
    <cfRule type="expression" dxfId="208" priority="23">
      <formula>(K5)&lt;(L5*$W$9)</formula>
    </cfRule>
    <cfRule type="expression" dxfId="207" priority="24">
      <formula>(K5)&lt;(L5*$W$8)</formula>
    </cfRule>
    <cfRule type="expression" dxfId="206" priority="25">
      <formula>(K5)&lt;L5</formula>
    </cfRule>
  </conditionalFormatting>
  <conditionalFormatting sqref="L5:L21 O5:O21">
    <cfRule type="cellIs" dxfId="205" priority="13" stopIfTrue="1" operator="equal">
      <formula>0</formula>
    </cfRule>
  </conditionalFormatting>
  <conditionalFormatting sqref="S5:S21">
    <cfRule type="cellIs" dxfId="204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03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02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201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00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99" priority="1">
      <formula>C5=1</formula>
    </cfRule>
    <cfRule type="expression" dxfId="198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16F-B6EE-436D-8B2D-B1213F005B21}">
  <dimension ref="A1:Y24"/>
  <sheetViews>
    <sheetView zoomScale="73" zoomScaleNormal="73" workbookViewId="0">
      <selection activeCell="B20" sqref="B20:U20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43992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65" t="s">
        <v>8</v>
      </c>
      <c r="H3" s="67"/>
      <c r="I3" s="65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8.4105752615427631E-2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9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50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0.23486331531059845</v>
      </c>
      <c r="O5" s="20">
        <f ca="1">IF(N5=K5,0,MIN(MAX(8-(K5/10),1.5),5)/24)</f>
        <v>0.125</v>
      </c>
      <c r="P5" s="18"/>
      <c r="Q5" s="21">
        <f ca="1">IF(K5=N5,"",((N5*24/(O5*24))+(K5/L5))/2)</f>
        <v>1.7727865945757273</v>
      </c>
      <c r="R5" s="18"/>
      <c r="S5" s="70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0.22367918515775614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3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70</v>
      </c>
      <c r="L6" s="19">
        <f t="shared" ref="L6:L19" ca="1" si="0">IF(K6=N6,0,MIN(MAX((-10*N6*24)+80,30),65))</f>
        <v>42.054628077135845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0.15810571634526732</v>
      </c>
      <c r="O6" s="20">
        <f t="shared" ref="O6:O19" ca="1" si="1">IF(N6=K6,0,MIN(MAX(8-(K6/10),1.5),5)/24)</f>
        <v>6.25E-2</v>
      </c>
      <c r="P6" s="18"/>
      <c r="Q6" s="21">
        <f t="shared" ref="Q6:Q16" ca="1" si="2">IF(K6=N6,"",((N6*24/(O6*24))+(K6/L6))/2)</f>
        <v>2.0970965816269622</v>
      </c>
      <c r="R6" s="18"/>
      <c r="S6" s="70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0.28373306076797006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9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25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0.21090064059561919</v>
      </c>
      <c r="O7" s="20">
        <f t="shared" ca="1" si="1"/>
        <v>0.20833333333333334</v>
      </c>
      <c r="P7" s="18"/>
      <c r="Q7" s="21">
        <f t="shared" ca="1" si="2"/>
        <v>0.92282820409615285</v>
      </c>
      <c r="R7" s="18"/>
      <c r="S7" s="70" cm="1">
        <f t="array" aca="1" ref="S7" ca="1">INDIRECT(ADDRESS(ROW()-1,_xlfn.SHEET()-3+39,4,1,"Entered Daily Stats"))</f>
        <v>2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70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0.75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9.7756382389549645E-2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9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50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0.23083970275714991</v>
      </c>
      <c r="O9" s="20">
        <f t="shared" ca="1" si="1"/>
        <v>0.125</v>
      </c>
      <c r="P9" s="18"/>
      <c r="Q9" s="21">
        <f t="shared" ca="1" si="2"/>
        <v>1.756692144361933</v>
      </c>
      <c r="R9" s="18"/>
      <c r="S9" s="70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0.13827704214888104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1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9</v>
      </c>
      <c r="L10" s="19">
        <f t="shared" ca="1" si="0"/>
        <v>55.466314301243756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0.10222369041148437</v>
      </c>
      <c r="O10" s="20">
        <f t="shared" ca="1" si="1"/>
        <v>0.20833333333333334</v>
      </c>
      <c r="P10" s="18"/>
      <c r="Q10" s="21">
        <f t="shared" ca="1" si="2"/>
        <v>0.32646718007988113</v>
      </c>
      <c r="R10" s="18"/>
      <c r="S10" s="70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0.14223045101389617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9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65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0.2177997541362035</v>
      </c>
      <c r="O11" s="20">
        <f t="shared" ca="1" si="1"/>
        <v>6.25E-2</v>
      </c>
      <c r="P11" s="18"/>
      <c r="Q11" s="21">
        <f t="shared" ca="1" si="2"/>
        <v>2.8257313664229611</v>
      </c>
      <c r="R11" s="18"/>
      <c r="S11" s="70" cm="1">
        <f t="array" aca="1" ref="S11" ca="1">INDIRECT(ADDRESS(ROW()-1,_xlfn.SHEET()-3+39,4,1,"Entered Daily Stats"))</f>
        <v>3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0.23954123769795879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2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33</v>
      </c>
      <c r="L12" s="19">
        <f t="shared" ca="1" si="0"/>
        <v>50.72108953005462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0.12199546029143908</v>
      </c>
      <c r="O12" s="20">
        <f t="shared" ca="1" si="1"/>
        <v>0.19583333333333333</v>
      </c>
      <c r="P12" s="18"/>
      <c r="Q12" s="21">
        <f t="shared" ca="1" si="2"/>
        <v>0.63678624033079312</v>
      </c>
      <c r="R12" s="18"/>
      <c r="S12" s="70" cm="1">
        <f t="array" aca="1" ref="S12" ca="1">INDIRECT(ADDRESS(ROW()-1,_xlfn.SHEET()-3+39,4,1,"Entered Daily Stats"))</f>
        <v>1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0.13374103211085445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8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14</v>
      </c>
      <c r="L13" s="19">
        <f t="shared" ca="1" si="0"/>
        <v>51.803934060191267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0.11748360808253637</v>
      </c>
      <c r="O13" s="20">
        <f t="shared" ca="1" si="1"/>
        <v>0.20833333333333334</v>
      </c>
      <c r="P13" s="18"/>
      <c r="Q13" s="21">
        <f t="shared" ca="1" si="2"/>
        <v>0.41708553218992317</v>
      </c>
      <c r="R13" s="18"/>
      <c r="S13" s="70" cm="1">
        <f t="array" aca="1" ref="S13" ca="1">INDIRECT(ADDRESS(ROW()-1,_xlfn.SHEET()-3+39,4,1,"Entered Daily Stats"))</f>
        <v>1</v>
      </c>
      <c r="T13" s="18"/>
      <c r="U13" s="106" cm="1">
        <f t="array" aca="1" ref="U13" ca="1">INDIRECT(ADDRESS(20,_xlfn.SHEET()-3+39,3,1,"Entered Daily Stats"))</f>
        <v>24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0.25589327480830343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4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32</v>
      </c>
      <c r="L14" s="19">
        <f t="shared" ca="1" si="0"/>
        <v>65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5.0830861491249935E-2</v>
      </c>
      <c r="O14" s="20">
        <f t="shared" ca="1" si="1"/>
        <v>0.19999999999999998</v>
      </c>
      <c r="P14" s="18"/>
      <c r="Q14" s="21">
        <f t="shared" ca="1" si="2"/>
        <v>0.373230999881971</v>
      </c>
      <c r="R14" s="18"/>
      <c r="S14" s="70" cm="1">
        <f t="array" aca="1" ref="S14" ca="1">INDIRECT(ADDRESS(ROW()-1,_xlfn.SHEET()-3+39,4,1,"Entered Daily Stats"))</f>
        <v>3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70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0.28495481742349016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8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60</v>
      </c>
      <c r="L16" s="19">
        <f t="shared" ca="1" si="0"/>
        <v>31.055792910962943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0.20393419620432107</v>
      </c>
      <c r="O16" s="20">
        <f t="shared" ca="1" si="1"/>
        <v>8.3333333333333329E-2</v>
      </c>
      <c r="P16" s="18"/>
      <c r="Q16" s="21">
        <f t="shared" ca="1" si="2"/>
        <v>2.189608527583462</v>
      </c>
      <c r="R16" s="18"/>
      <c r="S16" s="70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0.20835446133480484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6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40</v>
      </c>
      <c r="L17" s="19">
        <f t="shared" ca="1" si="0"/>
        <v>55.441309520144912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0.1023278769993962</v>
      </c>
      <c r="O17" s="20">
        <f t="shared" ca="1" si="1"/>
        <v>0.16666666666666666</v>
      </c>
      <c r="P17" s="18"/>
      <c r="Q17" s="21">
        <f ca="1">IF(K17=N17,"",((N17*24/(O17*24))+(K17/L17))/2)</f>
        <v>0.66772547084836176</v>
      </c>
      <c r="R17" s="31"/>
      <c r="S17" s="70" cm="1">
        <f t="array" aca="1" ref="S17" ca="1">INDIRECT(ADDRESS(ROW()-1,_xlfn.SHEET()-3+39,4,1,"Entered Daily Stats"))</f>
        <v>2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0.21979197986276358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4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69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0.2166967421029331</v>
      </c>
      <c r="O18" s="20">
        <f t="shared" ca="1" si="1"/>
        <v>6.25E-2</v>
      </c>
      <c r="P18" s="18"/>
      <c r="Q18" s="21">
        <f ca="1">IF(K18=N18,"",((N18*24/(O18*24))+(K18/L18))/2)</f>
        <v>2.8835739368234647</v>
      </c>
      <c r="R18" s="18"/>
      <c r="S18" s="70" cm="1">
        <f t="array" aca="1" ref="S18" ca="1">INDIRECT(ADDRESS(ROW()-1,_xlfn.SHEET()-3+39,4,1,"Entered Daily Stats"))</f>
        <v>1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0.22924963814937918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4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59</v>
      </c>
      <c r="L19" s="19">
        <f t="shared" ca="1" si="0"/>
        <v>34.850589015134005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0.18812254577027498</v>
      </c>
      <c r="O19" s="20">
        <f t="shared" ca="1" si="1"/>
        <v>8.7499999999999981E-2</v>
      </c>
      <c r="P19" s="18"/>
      <c r="Q19" s="21">
        <f ca="1">IF(K19=N19,"",((N19*24/(O19*24))+(K19/L19))/2)</f>
        <v>1.9214566046964014</v>
      </c>
      <c r="R19" s="18"/>
      <c r="S19" s="70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4">
        <f ca="1">SUM(C5:C19)</f>
        <v>12.75</v>
      </c>
      <c r="D21" s="18"/>
      <c r="E21" s="67" t="s">
        <v>7</v>
      </c>
      <c r="F21" s="75"/>
      <c r="G21" s="20">
        <f ca="1">IFERROR(AVERAGEIF(G5:G19,"&gt;0"),"")</f>
        <v>0.19548525503700273</v>
      </c>
      <c r="H21" s="76"/>
      <c r="I21" s="43">
        <f ca="1">IFERROR(AVERAGEIF(I5:I19,"&gt;0"),"")</f>
        <v>5.8461538461538458</v>
      </c>
      <c r="J21" s="18"/>
      <c r="K21" s="19">
        <f ca="1">IFERROR(AVERAGEIF(K5:K19,"&gt;0"),"")</f>
        <v>44.307692307692307</v>
      </c>
      <c r="L21" s="19">
        <f ca="1">IFERROR(AVERAGEIF(L5:L19,"&gt;0"),"")</f>
        <v>41.261050570374422</v>
      </c>
      <c r="M21" s="18"/>
      <c r="N21" s="20">
        <f ca="1">IFERROR(AVERAGEIF(N5:N19,"&gt;0"),"")</f>
        <v>0.16585570080757486</v>
      </c>
      <c r="O21" s="20">
        <f ca="1">IFERROR(AVERAGEIF(O5:O19,"&gt;0"),"")</f>
        <v>0.13814102564102562</v>
      </c>
      <c r="P21" s="18"/>
      <c r="Q21" s="77">
        <f ca="1">IFERROR(AVERAGEIF(Q5:Q19,"&gt;0"),"")</f>
        <v>1.4454668756552302</v>
      </c>
      <c r="R21" s="50"/>
      <c r="S21" s="78">
        <f ca="1">AVERAGEIF(S5:S19,"&gt;0")</f>
        <v>2.1818181818181817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97" priority="19">
      <formula>(O5=5)</formula>
    </cfRule>
    <cfRule type="expression" dxfId="196" priority="20">
      <formula>(O5=1.5)</formula>
    </cfRule>
  </conditionalFormatting>
  <conditionalFormatting sqref="L5:M19">
    <cfRule type="expression" dxfId="195" priority="17">
      <formula>(L5=65)</formula>
    </cfRule>
    <cfRule type="expression" dxfId="194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93" priority="14" stopIfTrue="1" operator="equal">
      <formula>""</formula>
    </cfRule>
    <cfRule type="expression" dxfId="192" priority="15">
      <formula>(K5)&gt;(L5*$W$5)</formula>
    </cfRule>
    <cfRule type="expression" dxfId="191" priority="21">
      <formula>(K5)&gt;=L5</formula>
    </cfRule>
    <cfRule type="expression" dxfId="190" priority="22">
      <formula>(K5)&lt;(L5*$W$10)</formula>
    </cfRule>
    <cfRule type="expression" dxfId="189" priority="23">
      <formula>(K5)&lt;(L5*$W$9)</formula>
    </cfRule>
    <cfRule type="expression" dxfId="188" priority="24">
      <formula>(K5)&lt;(L5*$W$8)</formula>
    </cfRule>
    <cfRule type="expression" dxfId="187" priority="25">
      <formula>(K5)&lt;L5</formula>
    </cfRule>
  </conditionalFormatting>
  <conditionalFormatting sqref="L5:L21 O5:O21">
    <cfRule type="cellIs" dxfId="186" priority="13" stopIfTrue="1" operator="equal">
      <formula>0</formula>
    </cfRule>
  </conditionalFormatting>
  <conditionalFormatting sqref="S5:S21">
    <cfRule type="cellIs" dxfId="185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84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83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182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81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80" priority="1">
      <formula>C5=1</formula>
    </cfRule>
    <cfRule type="expression" dxfId="179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4EF5-B948-425E-A9E7-237B4209A13A}">
  <dimension ref="A1:Y24"/>
  <sheetViews>
    <sheetView zoomScale="73" zoomScaleNormal="73" workbookViewId="0">
      <selection activeCell="M20" sqref="M20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43993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65" t="s">
        <v>8</v>
      </c>
      <c r="H3" s="67"/>
      <c r="I3" s="65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0.17992555888320316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4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17</v>
      </c>
      <c r="L5" s="19">
        <f ca="1">IF(K5=N5,0,MIN(MAX((-10*N5*24)+80,30),65))</f>
        <v>34.972121120619029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0.18761616199742071</v>
      </c>
      <c r="O5" s="20">
        <f ca="1">IF(N5=K5,0,MIN(MAX(8-(K5/10),1.5),5)/24)</f>
        <v>0.20833333333333334</v>
      </c>
      <c r="P5" s="18"/>
      <c r="Q5" s="21">
        <f ca="1">IF(K5=N5,"",((N5*24/(O5*24))+(K5/L5))/2)</f>
        <v>0.69332953114608098</v>
      </c>
      <c r="R5" s="18"/>
      <c r="S5" s="70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0.25955369534092299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9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39</v>
      </c>
      <c r="L6" s="19">
        <f t="shared" ref="L6:L19" ca="1" si="0">IF(K6=N6,0,MIN(MAX((-10*N6*24)+80,30),65))</f>
        <v>56.521563725039556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9.7826817812335168E-2</v>
      </c>
      <c r="O6" s="20">
        <f t="shared" ref="O6:O19" ca="1" si="1">IF(N6=K6,0,MIN(MAX(8-(K6/10),1.5),5)/24)</f>
        <v>0.17083333333333331</v>
      </c>
      <c r="P6" s="18"/>
      <c r="Q6" s="21">
        <f t="shared" ref="Q6:Q16" ca="1" si="2">IF(K6=N6,"",((N6*24/(O6*24))+(K6/L6))/2)</f>
        <v>0.63132346424794816</v>
      </c>
      <c r="R6" s="18"/>
      <c r="S6" s="70" cm="1">
        <f t="array" aca="1" ref="S6" ca="1">INDIRECT(ADDRESS(ROW()-1,_xlfn.SHEET()-3+39,4,1,"Entered Daily Stats"))</f>
        <v>4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70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70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0.23897985346246164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7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62</v>
      </c>
      <c r="L9" s="19">
        <f t="shared" ca="1" si="0"/>
        <v>33.468496763367703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0.1938812634859679</v>
      </c>
      <c r="O9" s="20">
        <f t="shared" ca="1" si="1"/>
        <v>7.4999999999999997E-2</v>
      </c>
      <c r="P9" s="18"/>
      <c r="Q9" s="21">
        <f t="shared" ca="1" si="2"/>
        <v>2.2187859264018179</v>
      </c>
      <c r="R9" s="18"/>
      <c r="S9" s="70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70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Stats"))/INDIRECT(ADDRESS(ROW()-1,_xlfn.SHEET()-3+32,4,1,"Entered Daily Stats")),"")</f>
        <v/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70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0.25061571588470211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3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64</v>
      </c>
      <c r="L12" s="19">
        <f t="shared" ca="1" si="0"/>
        <v>59.845865174008082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8.3975561774966317E-2</v>
      </c>
      <c r="O12" s="20">
        <f t="shared" ca="1" si="1"/>
        <v>6.6666666666666652E-2</v>
      </c>
      <c r="P12" s="18"/>
      <c r="Q12" s="21">
        <f t="shared" ca="1" si="2"/>
        <v>1.1645236626888948</v>
      </c>
      <c r="R12" s="18"/>
      <c r="S12" s="70" cm="1">
        <f t="array" aca="1" ref="S12" ca="1">INDIRECT(ADDRESS(ROW()-1,_xlfn.SHEET()-3+39,4,1,"Entered Daily Stats"))</f>
        <v>3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Stats"))/INDIRECT(ADDRESS(ROW()-1,_xlfn.SHEET()-3+32,4,1,"Entered Daily Stats")),"")</f>
        <v/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70" cm="1">
        <f t="array" aca="1" ref="S13" ca="1">INDIRECT(ADDRESS(ROW()-1,_xlfn.SHEET()-3+39,4,1,"Entered Daily Stats"))</f>
        <v>0</v>
      </c>
      <c r="T13" s="18"/>
      <c r="U13" s="106" cm="1">
        <f t="array" aca="1" ref="U13" ca="1">INDIRECT(ADDRESS(20,_xlfn.SHEET()-3+39,3,1,"Entered Daily Stats"))</f>
        <v>19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0.25196778171435863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9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37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0.22103402763384949</v>
      </c>
      <c r="O14" s="20">
        <f t="shared" ca="1" si="1"/>
        <v>0.17916666666666667</v>
      </c>
      <c r="P14" s="18"/>
      <c r="Q14" s="21">
        <f t="shared" ca="1" si="2"/>
        <v>1.2335058135518282</v>
      </c>
      <c r="R14" s="18"/>
      <c r="S14" s="70" cm="1">
        <f t="array" aca="1" ref="S14" ca="1">INDIRECT(ADDRESS(ROW()-1,_xlfn.SHEET()-3+39,4,1,"Entered Daily Stats"))</f>
        <v>4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70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Stats"))/INDIRECT(ADDRESS(ROW()-1,_xlfn.SHEET()-3+32,4,1,"Entered Daily Stats")),"")</f>
        <v/>
      </c>
      <c r="H16" s="49"/>
      <c r="I16" s="15" t="str" cm="1">
        <f t="array" aca="1" ref="I16" ca="1">IFERROR(INDIRECT(ADDRESS(ROW()-1,_xlfn.SHEET()-3+11,4,1,"Entered Daily Stats"))/INDIRECT(ADDRESS(ROW()-1,_xlfn.SHEET()-3+32,4,1,"Entered Daily Stats")),"")</f>
        <v/>
      </c>
      <c r="J16" s="18"/>
      <c r="K16" s="15" t="str" cm="1">
        <f t="array" aca="1" ref="K16" ca="1">IFERROR(INDIRECT(ADDRESS(ROW()-1,_xlfn.SHEET()-3+18,4,1,"Entered Daily Stats"))/INDIRECT(ADDRESS(ROW()-1,_xlfn.SHEET()-3+32,4,1,"Entered Daily Stats")),"")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Stats"))/INDIRECT(ADDRESS(ROW()-1,_xlfn.SHEET()-3+32,4,1,"Entered Daily Stats")),"")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70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0.20075045481222442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4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4</v>
      </c>
      <c r="L17" s="19">
        <f t="shared" ca="1" si="0"/>
        <v>45.361114077294722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0.14432869134460533</v>
      </c>
      <c r="O17" s="20">
        <f t="shared" ca="1" si="1"/>
        <v>0.20833333333333334</v>
      </c>
      <c r="P17" s="18"/>
      <c r="Q17" s="21">
        <f ca="1">IF(K17=N17,"",((N17*24/(O17*24))+(K17/L17))/2)</f>
        <v>0.39047948708491415</v>
      </c>
      <c r="R17" s="31"/>
      <c r="S17" s="70" cm="1">
        <f t="array" aca="1" ref="S17" ca="1">INDIRECT(ADDRESS(ROW()-1,_xlfn.SHEET()-3+39,4,1,"Entered Daily Stats"))</f>
        <v>4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0.13805940123549917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2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60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0.22191784500157952</v>
      </c>
      <c r="O18" s="20">
        <f t="shared" ca="1" si="1"/>
        <v>8.3333333333333329E-2</v>
      </c>
      <c r="P18" s="18"/>
      <c r="Q18" s="21">
        <f ca="1">IF(K18=N18,"",((N18*24/(O18*24))+(K18/L18))/2)</f>
        <v>2.3315070700094771</v>
      </c>
      <c r="R18" s="18"/>
      <c r="S18" s="70" cm="1">
        <f t="array" aca="1" ref="S18" ca="1">INDIRECT(ADDRESS(ROW()-1,_xlfn.SHEET()-3+39,4,1,"Entered Daily Stats"))</f>
        <v>1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0</v>
      </c>
      <c r="D19" s="18"/>
      <c r="E19" s="15" t="str">
        <f>'Entered Daily Stats'!A18</f>
        <v>EC  15</v>
      </c>
      <c r="F19" s="18"/>
      <c r="G19" s="20" t="str" cm="1">
        <f t="array" aca="1" ref="G19" ca="1">IFERROR(INDIRECT(ADDRESS(ROW()-1,_xlfn.SHEET()-3+4,4,1,"Entered Daily Stats"))/INDIRECT(ADDRESS(ROW()-1,_xlfn.SHEET()-3+32,4,1,"Entered Daily Stats")),"")</f>
        <v/>
      </c>
      <c r="H19" s="49"/>
      <c r="I19" s="15" t="str" cm="1">
        <f t="array" aca="1" ref="I19" ca="1">IFERROR(INDIRECT(ADDRESS(ROW()-1,_xlfn.SHEET()-3+11,4,1,"Entered Daily Stats"))/INDIRECT(ADDRESS(ROW()-1,_xlfn.SHEET()-3+32,4,1,"Entered Daily Stats")),"")</f>
        <v/>
      </c>
      <c r="J19" s="18"/>
      <c r="K19" s="15" t="str" cm="1">
        <f t="array" aca="1" ref="K19" ca="1">IFERROR(INDIRECT(ADDRESS(ROW()-1,_xlfn.SHEET()-3+18,4,1,"Entered Daily Stats"))/INDIRECT(ADDRESS(ROW()-1,_xlfn.SHEET()-3+32,4,1,"Entered Daily Stats")),"")</f>
        <v/>
      </c>
      <c r="L19" s="19">
        <f t="shared" ca="1" si="0"/>
        <v>0</v>
      </c>
      <c r="M19" s="18"/>
      <c r="N19" s="17" t="str" cm="1">
        <f t="array" aca="1" ref="N19" ca="1">IFERROR(INDIRECT(ADDRESS(ROW()-1,_xlfn.SHEET()-3+25,4,1,"Entered Daily Stats"))/INDIRECT(ADDRESS(ROW()-1,_xlfn.SHEET()-3+32,4,1,"Entered Daily Stats")),"")</f>
        <v/>
      </c>
      <c r="O19" s="20">
        <f t="shared" ca="1" si="1"/>
        <v>0</v>
      </c>
      <c r="P19" s="18"/>
      <c r="Q19" s="21" t="str">
        <f ca="1">IF(K19=N19,"",((N19*24/(O19*24))+(K19/L19))/2)</f>
        <v/>
      </c>
      <c r="R19" s="18"/>
      <c r="S19" s="70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4">
        <f ca="1">SUM(C5:C19)</f>
        <v>7</v>
      </c>
      <c r="D21" s="18"/>
      <c r="E21" s="67" t="s">
        <v>7</v>
      </c>
      <c r="F21" s="75"/>
      <c r="G21" s="20">
        <f ca="1">IFERROR(AVERAGEIF(G5:G19,"&gt;0"),"")</f>
        <v>0.21712178019048173</v>
      </c>
      <c r="H21" s="76"/>
      <c r="I21" s="43">
        <f ca="1">IFERROR(AVERAGEIF(I5:I19,"&gt;0"),"")</f>
        <v>5.4285714285714288</v>
      </c>
      <c r="J21" s="18"/>
      <c r="K21" s="19">
        <f ca="1">IFERROR(AVERAGEIF(K5:K19,"&gt;0"),"")</f>
        <v>40.428571428571431</v>
      </c>
      <c r="L21" s="19">
        <f ca="1">IFERROR(AVERAGEIF(L5:L19,"&gt;0"),"")</f>
        <v>41.4527372657613</v>
      </c>
      <c r="M21" s="18"/>
      <c r="N21" s="20">
        <f ca="1">IFERROR(AVERAGEIF(N5:N19,"&gt;0"),"")</f>
        <v>0.16436862415010348</v>
      </c>
      <c r="O21" s="20">
        <f ca="1">IFERROR(AVERAGEIF(O5:O19,"&gt;0"),"")</f>
        <v>0.14166666666666666</v>
      </c>
      <c r="P21" s="18"/>
      <c r="Q21" s="77">
        <f ca="1">IFERROR(AVERAGEIF(Q5:Q19,"&gt;0"),"")</f>
        <v>1.2376364221615659</v>
      </c>
      <c r="R21" s="50"/>
      <c r="S21" s="78">
        <f ca="1">AVERAGEIF(S5:S19,"&gt;0")</f>
        <v>3.1666666666666665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78" priority="19">
      <formula>(O5=5)</formula>
    </cfRule>
    <cfRule type="expression" dxfId="177" priority="20">
      <formula>(O5=1.5)</formula>
    </cfRule>
  </conditionalFormatting>
  <conditionalFormatting sqref="L5:M19">
    <cfRule type="expression" dxfId="176" priority="17">
      <formula>(L5=65)</formula>
    </cfRule>
    <cfRule type="expression" dxfId="175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74" priority="14" stopIfTrue="1" operator="equal">
      <formula>""</formula>
    </cfRule>
    <cfRule type="expression" dxfId="173" priority="15">
      <formula>(K5)&gt;(L5*$W$5)</formula>
    </cfRule>
    <cfRule type="expression" dxfId="172" priority="21">
      <formula>(K5)&gt;=L5</formula>
    </cfRule>
    <cfRule type="expression" dxfId="171" priority="22">
      <formula>(K5)&lt;(L5*$W$10)</formula>
    </cfRule>
    <cfRule type="expression" dxfId="170" priority="23">
      <formula>(K5)&lt;(L5*$W$9)</formula>
    </cfRule>
    <cfRule type="expression" dxfId="169" priority="24">
      <formula>(K5)&lt;(L5*$W$8)</formula>
    </cfRule>
    <cfRule type="expression" dxfId="168" priority="25">
      <formula>(K5)&lt;L5</formula>
    </cfRule>
  </conditionalFormatting>
  <conditionalFormatting sqref="L5:L21 O5:O21">
    <cfRule type="cellIs" dxfId="167" priority="13" stopIfTrue="1" operator="equal">
      <formula>0</formula>
    </cfRule>
  </conditionalFormatting>
  <conditionalFormatting sqref="S5:S21">
    <cfRule type="cellIs" dxfId="166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65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64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163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62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61" priority="1">
      <formula>C5=1</formula>
    </cfRule>
    <cfRule type="expression" dxfId="160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761B-6610-456B-8986-E8F69F064962}">
  <dimension ref="A1:Y24"/>
  <sheetViews>
    <sheetView tabSelected="1" zoomScale="73" zoomScaleNormal="73" workbookViewId="0">
      <selection activeCell="I20" sqref="I20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43994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65" t="s">
        <v>8</v>
      </c>
      <c r="H3" s="67"/>
      <c r="I3" s="65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0.15547390116255513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4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17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0.24679748408098934</v>
      </c>
      <c r="O5" s="20">
        <f ca="1">IF(N5=K5,0,MIN(MAX(8-(K5/10),1.5),5)/24)</f>
        <v>0.20833333333333334</v>
      </c>
      <c r="P5" s="18"/>
      <c r="Q5" s="21">
        <f ca="1">IF(K5=N5,"",((N5*24/(O5*24))+(K5/L5))/2)</f>
        <v>0.87564729512770778</v>
      </c>
      <c r="R5" s="18"/>
      <c r="S5" s="70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0.20062112830307219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10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68</v>
      </c>
      <c r="L6" s="19">
        <f t="shared" ref="L6:L19" ca="1" si="0">IF(K6=N6,0,MIN(MAX((-10*N6*24)+80,30),65))</f>
        <v>39.467274862988717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0.16888635473754704</v>
      </c>
      <c r="O6" s="20">
        <f t="shared" ref="O6:O19" ca="1" si="1">IF(N6=K6,0,MIN(MAX(8-(K6/10),1.5),5)/24)</f>
        <v>6.25E-2</v>
      </c>
      <c r="P6" s="18"/>
      <c r="Q6" s="21">
        <f t="shared" ref="Q6:Q16" ca="1" si="2">IF(K6=N6,"",((N6*24/(O6*24))+(K6/L6))/2)</f>
        <v>2.2125640487575122</v>
      </c>
      <c r="R6" s="18"/>
      <c r="S6" s="70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70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0.19739407109770352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3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9</v>
      </c>
      <c r="L8" s="19">
        <f t="shared" ca="1" si="0"/>
        <v>40.388163066210353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0.16504932055745686</v>
      </c>
      <c r="O8" s="20">
        <f t="shared" ca="1" si="1"/>
        <v>0.20833333333333334</v>
      </c>
      <c r="P8" s="18"/>
      <c r="Q8" s="21">
        <f t="shared" ca="1" si="2"/>
        <v>0.50753715292116874</v>
      </c>
      <c r="R8" s="18"/>
      <c r="S8" s="70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</v>
      </c>
      <c r="D9" s="18"/>
      <c r="E9" s="15" t="str">
        <f>'Entered Daily Stats'!A8</f>
        <v>EC  5</v>
      </c>
      <c r="F9" s="18"/>
      <c r="G9" s="20" t="str" cm="1">
        <f t="array" aca="1" ref="G9" ca="1">IFERROR(INDIRECT(ADDRESS(ROW()-1,_xlfn.SHEET()-3+4,4,1,"Entered Daily Stats"))/INDIRECT(ADDRESS(ROW()-1,_xlfn.SHEET()-3+32,4,1,"Entered Daily Stats")),"")</f>
        <v/>
      </c>
      <c r="H9" s="49"/>
      <c r="I9" s="15" t="str" cm="1">
        <f t="array" aca="1" ref="I9" ca="1">IFERROR(INDIRECT(ADDRESS(ROW()-1,_xlfn.SHEET()-3+11,4,1,"Entered Daily Stats"))/INDIRECT(ADDRESS(ROW()-1,_xlfn.SHEET()-3+32,4,1,"Entered Daily Stats")),"")</f>
        <v/>
      </c>
      <c r="J9" s="18"/>
      <c r="K9" s="15" t="str" cm="1">
        <f t="array" aca="1" ref="K9" ca="1">IFERROR(INDIRECT(ADDRESS(ROW()-1,_xlfn.SHEET()-3+18,4,1,"Entered Daily Stats"))/INDIRECT(ADDRESS(ROW()-1,_xlfn.SHEET()-3+32,4,1,"Entered Daily Stats")),"")</f>
        <v/>
      </c>
      <c r="L9" s="19">
        <f t="shared" ca="1" si="0"/>
        <v>0</v>
      </c>
      <c r="M9" s="18"/>
      <c r="N9" s="17" t="str" cm="1">
        <f t="array" aca="1" ref="N9" ca="1">IFERROR(INDIRECT(ADDRESS(ROW()-1,_xlfn.SHEET()-3+25,4,1,"Entered Daily Stats"))/INDIRECT(ADDRESS(ROW()-1,_xlfn.SHEET()-3+32,4,1,"Entered Daily Stats")),"")</f>
        <v/>
      </c>
      <c r="O9" s="20">
        <f t="shared" ca="1" si="1"/>
        <v>0</v>
      </c>
      <c r="P9" s="18"/>
      <c r="Q9" s="21" t="str">
        <f t="shared" ca="1" si="2"/>
        <v/>
      </c>
      <c r="R9" s="18"/>
      <c r="S9" s="70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0.30489883974785725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6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53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0.21162731917653349</v>
      </c>
      <c r="O10" s="20">
        <f t="shared" ca="1" si="1"/>
        <v>0.1125</v>
      </c>
      <c r="P10" s="18"/>
      <c r="Q10" s="21">
        <f t="shared" ca="1" si="2"/>
        <v>1.823899196340149</v>
      </c>
      <c r="R10" s="18"/>
      <c r="S10" s="70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0.5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0.26428619932094072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38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0.22957070715823447</v>
      </c>
      <c r="O11" s="20">
        <f t="shared" ca="1" si="1"/>
        <v>0.17500000000000002</v>
      </c>
      <c r="P11" s="18"/>
      <c r="Q11" s="21">
        <f t="shared" ca="1" si="2"/>
        <v>1.2892496394997175</v>
      </c>
      <c r="R11" s="18"/>
      <c r="S11" s="70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0.25203925390478565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10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68</v>
      </c>
      <c r="L12" s="19">
        <f t="shared" ca="1" si="0"/>
        <v>64.956376032754292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6.2681766530190475E-2</v>
      </c>
      <c r="O12" s="20">
        <f t="shared" ca="1" si="1"/>
        <v>6.25E-2</v>
      </c>
      <c r="P12" s="18"/>
      <c r="Q12" s="21">
        <f t="shared" ca="1" si="2"/>
        <v>1.0248823478620424</v>
      </c>
      <c r="R12" s="18"/>
      <c r="S12" s="70" cm="1">
        <f t="array" aca="1" ref="S12" ca="1">INDIRECT(ADDRESS(ROW()-1,_xlfn.SHEET()-3+39,4,1,"Entered Daily Stats"))</f>
        <v>2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0.28468702417271752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5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33</v>
      </c>
      <c r="L13" s="19">
        <f t="shared" ca="1" si="0"/>
        <v>65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5.0145887789065827E-2</v>
      </c>
      <c r="O13" s="20">
        <f t="shared" ca="1" si="1"/>
        <v>0.19583333333333333</v>
      </c>
      <c r="P13" s="18"/>
      <c r="Q13" s="21">
        <f t="shared" ca="1" si="2"/>
        <v>0.3818782077756836</v>
      </c>
      <c r="R13" s="18"/>
      <c r="S13" s="70" cm="1">
        <f t="array" aca="1" ref="S13" ca="1">INDIRECT(ADDRESS(ROW()-1,_xlfn.SHEET()-3+39,4,1,"Entered Daily Stats"))</f>
        <v>3</v>
      </c>
      <c r="T13" s="18"/>
      <c r="U13" s="106" cm="1">
        <f t="array" aca="1" ref="U13" ca="1">INDIRECT(ADDRESS(20,_xlfn.SHEET()-3+39,3,1,"Entered Daily Stats"))</f>
        <v>19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70" cm="1">
        <f t="array" aca="1" ref="S14" ca="1">INDIRECT(ADDRESS(ROW()-1,_xlfn.SHEET()-3+39,4,1,"Entered Daily Stats"))</f>
        <v>0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0.17597810410648745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7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44</v>
      </c>
      <c r="L15" s="19">
        <f t="shared" ca="1" si="0"/>
        <v>37.260480120640942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0.17808133283066274</v>
      </c>
      <c r="O15" s="20">
        <f t="shared" ca="1" si="1"/>
        <v>0.15</v>
      </c>
      <c r="P15" s="18"/>
      <c r="Q15" s="21">
        <f t="shared" ca="1" si="2"/>
        <v>1.1840423525534254</v>
      </c>
      <c r="R15" s="18"/>
      <c r="S15" s="70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0.21069454305910867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10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29</v>
      </c>
      <c r="L16" s="19">
        <f t="shared" ca="1" si="0"/>
        <v>31.023642271864205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0.20406815720056581</v>
      </c>
      <c r="O16" s="20">
        <f t="shared" ca="1" si="1"/>
        <v>0.20833333333333334</v>
      </c>
      <c r="P16" s="18"/>
      <c r="Q16" s="21">
        <f t="shared" ca="1" si="2"/>
        <v>0.95714905938995809</v>
      </c>
      <c r="R16" s="18"/>
      <c r="S16" s="70" cm="1">
        <f t="array" aca="1" ref="S16" ca="1">INDIRECT(ADDRESS(ROW()-1,_xlfn.SHEET()-3+39,4,1,"Entered Daily Stats"))</f>
        <v>2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0.20571479469077722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4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48</v>
      </c>
      <c r="L17" s="19">
        <f t="shared" ca="1" si="0"/>
        <v>58.63156358277184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8.9035151738450669E-2</v>
      </c>
      <c r="O17" s="20">
        <f t="shared" ca="1" si="1"/>
        <v>0.13333333333333333</v>
      </c>
      <c r="P17" s="18"/>
      <c r="Q17" s="21">
        <f ca="1">IF(K17=N17,"",((N17*24/(O17*24))+(K17/L17))/2)</f>
        <v>0.74321765339649637</v>
      </c>
      <c r="R17" s="31"/>
      <c r="S17" s="70" cm="1">
        <f t="array" aca="1" ref="S17" ca="1">INDIRECT(ADDRESS(ROW()-1,_xlfn.SHEET()-3+39,4,1,"Entered Daily Stats"))</f>
        <v>2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0.26365162589102509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4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21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0.20851544082065948</v>
      </c>
      <c r="O18" s="20">
        <f t="shared" ca="1" si="1"/>
        <v>0.20833333333333334</v>
      </c>
      <c r="P18" s="18"/>
      <c r="Q18" s="21">
        <f ca="1">IF(K18=N18,"",((N18*24/(O18*24))+(K18/L18))/2)</f>
        <v>0.85043705796958269</v>
      </c>
      <c r="R18" s="18"/>
      <c r="S18" s="70" cm="1">
        <f t="array" aca="1" ref="S18" ca="1">INDIRECT(ADDRESS(ROW()-1,_xlfn.SHEET()-3+39,4,1,"Entered Daily Stats"))</f>
        <v>1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0.13914847090108695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8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56</v>
      </c>
      <c r="L19" s="19">
        <f t="shared" ca="1" si="0"/>
        <v>52.664360697285105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0.11389849709464539</v>
      </c>
      <c r="O19" s="20">
        <f t="shared" ca="1" si="1"/>
        <v>0.10000000000000002</v>
      </c>
      <c r="P19" s="18"/>
      <c r="Q19" s="21">
        <f ca="1">IF(K19=N19,"",((N19*24/(O19*24))+(K19/L19))/2)</f>
        <v>1.1011613338039621</v>
      </c>
      <c r="R19" s="18"/>
      <c r="S19" s="70" cm="1">
        <f t="array" aca="1" ref="S19" ca="1">INDIRECT(ADDRESS(ROW()-1,_xlfn.SHEET()-3+39,4,1,"Entered Daily Stats"))</f>
        <v>3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4">
        <f ca="1">SUM(C5:C19)</f>
        <v>11.5</v>
      </c>
      <c r="D21" s="18"/>
      <c r="E21" s="67" t="s">
        <v>7</v>
      </c>
      <c r="F21" s="75"/>
      <c r="G21" s="20">
        <f ca="1">IFERROR(AVERAGEIF(G5:G19,"&gt;0"),"")</f>
        <v>0.22121566302984311</v>
      </c>
      <c r="H21" s="76"/>
      <c r="I21" s="43">
        <f ca="1">IFERROR(AVERAGEIF(I5:I19,"&gt;0"),"")</f>
        <v>6</v>
      </c>
      <c r="J21" s="18"/>
      <c r="K21" s="19">
        <f ca="1">IFERROR(AVERAGEIF(K5:K19,"&gt;0"),"")</f>
        <v>40.333333333333336</v>
      </c>
      <c r="L21" s="19">
        <f ca="1">IFERROR(AVERAGEIF(L5:L19,"&gt;0"),"")</f>
        <v>42.449321719542951</v>
      </c>
      <c r="M21" s="18"/>
      <c r="N21" s="20">
        <f ca="1">IFERROR(AVERAGEIF(N5:N19,"&gt;0"),"")</f>
        <v>0.16069645164291679</v>
      </c>
      <c r="O21" s="20">
        <f ca="1">IFERROR(AVERAGEIF(O5:O19,"&gt;0"),"")</f>
        <v>0.15208333333333332</v>
      </c>
      <c r="P21" s="18"/>
      <c r="Q21" s="77">
        <f ca="1">IFERROR(AVERAGEIF(Q5:Q19,"&gt;0"),"")</f>
        <v>1.0793054454497837</v>
      </c>
      <c r="R21" s="50"/>
      <c r="S21" s="78">
        <f ca="1">AVERAGEIF(S5:S19,"&gt;0")</f>
        <v>1.9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59" priority="19">
      <formula>(O5=5)</formula>
    </cfRule>
    <cfRule type="expression" dxfId="158" priority="20">
      <formula>(O5=1.5)</formula>
    </cfRule>
  </conditionalFormatting>
  <conditionalFormatting sqref="L5:M19">
    <cfRule type="expression" dxfId="157" priority="17">
      <formula>(L5=65)</formula>
    </cfRule>
    <cfRule type="expression" dxfId="156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55" priority="14" stopIfTrue="1" operator="equal">
      <formula>""</formula>
    </cfRule>
    <cfRule type="expression" dxfId="154" priority="15">
      <formula>(K5)&gt;(L5*$W$5)</formula>
    </cfRule>
    <cfRule type="expression" dxfId="153" priority="21">
      <formula>(K5)&gt;=L5</formula>
    </cfRule>
    <cfRule type="expression" dxfId="152" priority="22">
      <formula>(K5)&lt;(L5*$W$10)</formula>
    </cfRule>
    <cfRule type="expression" dxfId="151" priority="23">
      <formula>(K5)&lt;(L5*$W$9)</formula>
    </cfRule>
    <cfRule type="expression" dxfId="150" priority="24">
      <formula>(K5)&lt;(L5*$W$8)</formula>
    </cfRule>
    <cfRule type="expression" dxfId="149" priority="25">
      <formula>(K5)&lt;L5</formula>
    </cfRule>
  </conditionalFormatting>
  <conditionalFormatting sqref="L5:L21 O5:O21">
    <cfRule type="cellIs" dxfId="148" priority="13" stopIfTrue="1" operator="equal">
      <formula>0</formula>
    </cfRule>
  </conditionalFormatting>
  <conditionalFormatting sqref="S5:S21">
    <cfRule type="cellIs" dxfId="147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46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45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144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43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42" priority="1">
      <formula>C5=1</formula>
    </cfRule>
    <cfRule type="expression" dxfId="141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DA8C-11CF-4563-AFD7-3A9F1318FB1C}">
  <dimension ref="A1:Y24"/>
  <sheetViews>
    <sheetView zoomScale="73" zoomScaleNormal="73" workbookViewId="0">
      <selection activeCell="B20" sqref="B20:U20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4" t="str">
        <f>'Entered Daily Stats'!A1</f>
        <v>Team Name + Nickname</v>
      </c>
      <c r="B1" s="104"/>
      <c r="C1" s="104"/>
      <c r="D1" s="104"/>
      <c r="E1" s="104"/>
      <c r="G1" s="102">
        <f ca="1">TODAY()-WEEKDAY(TODAY(),2)+(_xlfn.SHEET()-3+1)</f>
        <v>43995</v>
      </c>
      <c r="H1" s="102"/>
      <c r="I1" s="102"/>
      <c r="J1" s="102"/>
      <c r="K1" s="102"/>
      <c r="L1" s="102"/>
      <c r="M1" s="102"/>
      <c r="N1" s="102"/>
      <c r="O1" s="102"/>
    </row>
    <row r="2" spans="1:25" s="1" customFormat="1" ht="25.2" customHeight="1" x14ac:dyDescent="0.3">
      <c r="A2" s="104"/>
      <c r="B2" s="104"/>
      <c r="C2" s="104"/>
      <c r="D2" s="104"/>
      <c r="E2" s="104"/>
      <c r="G2" s="103"/>
      <c r="H2" s="103"/>
      <c r="I2" s="103"/>
      <c r="J2" s="103"/>
      <c r="K2" s="103"/>
      <c r="L2" s="103"/>
      <c r="M2" s="103"/>
      <c r="N2" s="103"/>
      <c r="O2" s="103"/>
    </row>
    <row r="3" spans="1:25" s="1" customFormat="1" ht="43.8" customHeight="1" x14ac:dyDescent="0.3">
      <c r="A3" s="105"/>
      <c r="B3" s="105"/>
      <c r="C3" s="105"/>
      <c r="D3" s="105"/>
      <c r="E3" s="105"/>
      <c r="G3" s="65" t="s">
        <v>8</v>
      </c>
      <c r="H3" s="67"/>
      <c r="I3" s="65" t="s">
        <v>9</v>
      </c>
      <c r="K3" s="88" t="s">
        <v>0</v>
      </c>
      <c r="L3" s="88"/>
      <c r="N3" s="88" t="s">
        <v>1</v>
      </c>
      <c r="O3" s="88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101" t="s">
        <v>3</v>
      </c>
      <c r="V4" s="101"/>
      <c r="W4" s="101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0.20912752750359676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29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0.21419487664168302</v>
      </c>
      <c r="O5" s="20">
        <f ca="1">IF(N5=K5,0,MIN(MAX(8-(K5/10),1.5),5)/24)</f>
        <v>0.20833333333333334</v>
      </c>
      <c r="P5" s="18"/>
      <c r="Q5" s="21">
        <f ca="1">IF(K5=N5,"",((N5*24/(O5*24))+(K5/L5))/2)</f>
        <v>0.99740103727337259</v>
      </c>
      <c r="R5" s="18"/>
      <c r="S5" s="70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0.13336879444894043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8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59</v>
      </c>
      <c r="L6" s="19">
        <f t="shared" ref="L6:L19" ca="1" si="0">IF(K6=N6,0,MIN(MAX((-10*N6*24)+80,30),65))</f>
        <v>51.109061152344424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0.12037891186523157</v>
      </c>
      <c r="O6" s="20">
        <f t="shared" ref="O6:O19" ca="1" si="1">IF(N6=K6,0,MIN(MAX(8-(K6/10),1.5),5)/24)</f>
        <v>8.7499999999999981E-2</v>
      </c>
      <c r="P6" s="18"/>
      <c r="Q6" s="21">
        <f t="shared" ref="Q6:Q16" ca="1" si="2">IF(K6=N6,"",((N6*24/(O6*24))+(K6/L6))/2)</f>
        <v>1.2650765595719222</v>
      </c>
      <c r="R6" s="18"/>
      <c r="S6" s="70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0.5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0.24927768302557432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8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62</v>
      </c>
      <c r="L7" s="19">
        <f t="shared" ca="1" si="0"/>
        <v>31.854463705604658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0.20060640122664725</v>
      </c>
      <c r="O7" s="20">
        <f t="shared" ca="1" si="1"/>
        <v>7.4999999999999997E-2</v>
      </c>
      <c r="P7" s="18"/>
      <c r="Q7" s="21">
        <f t="shared" ca="1" si="2"/>
        <v>2.3105520216399524</v>
      </c>
      <c r="R7" s="18"/>
      <c r="S7" s="70" cm="1">
        <f t="array" aca="1" ref="S7" ca="1">INDIRECT(ADDRESS(ROW()-1,_xlfn.SHEET()-3+39,4,1,"Entered Daily Stats"))</f>
        <v>2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0.13928866929094899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4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46</v>
      </c>
      <c r="L8" s="19">
        <f t="shared" ca="1" si="0"/>
        <v>60.55238431982086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8.1031732000746398E-2</v>
      </c>
      <c r="O8" s="20">
        <f t="shared" ca="1" si="1"/>
        <v>0.14166666666666669</v>
      </c>
      <c r="P8" s="18"/>
      <c r="Q8" s="21">
        <f t="shared" ca="1" si="2"/>
        <v>0.66583075366368993</v>
      </c>
      <c r="R8" s="18"/>
      <c r="S8" s="70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0.16673452545826761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50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0.23279114354144215</v>
      </c>
      <c r="O9" s="20">
        <f t="shared" ca="1" si="1"/>
        <v>0.125</v>
      </c>
      <c r="P9" s="18"/>
      <c r="Q9" s="21">
        <f t="shared" ca="1" si="2"/>
        <v>1.7644979074991021</v>
      </c>
      <c r="R9" s="18"/>
      <c r="S9" s="70" cm="1">
        <f t="array" aca="1" ref="S9" ca="1">INDIRECT(ADDRESS(ROW()-1,_xlfn.SHEET()-3+39,4,1,"Entered Daily Stats"))</f>
        <v>3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70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0.12061791407061569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8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13</v>
      </c>
      <c r="L11" s="19">
        <f t="shared" ca="1" si="0"/>
        <v>38.83819963357481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0.17150750152677163</v>
      </c>
      <c r="O11" s="20">
        <f t="shared" ca="1" si="1"/>
        <v>0.20833333333333334</v>
      </c>
      <c r="P11" s="18"/>
      <c r="Q11" s="21">
        <f t="shared" ca="1" si="2"/>
        <v>0.57897900549557491</v>
      </c>
      <c r="R11" s="18"/>
      <c r="S11" s="70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0.20914383344411944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2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69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0.21706348785212304</v>
      </c>
      <c r="O12" s="20">
        <f t="shared" ca="1" si="1"/>
        <v>6.25E-2</v>
      </c>
      <c r="P12" s="18"/>
      <c r="Q12" s="21">
        <f t="shared" ca="1" si="2"/>
        <v>2.8865079028169842</v>
      </c>
      <c r="R12" s="18"/>
      <c r="S12" s="70" cm="1">
        <f t="array" aca="1" ref="S12" ca="1">INDIRECT(ADDRESS(ROW()-1,_xlfn.SHEET()-3+39,4,1,"Entered Daily Stats"))</f>
        <v>3</v>
      </c>
      <c r="T12" s="18"/>
      <c r="U12" s="88" t="s">
        <v>10</v>
      </c>
      <c r="V12" s="88"/>
      <c r="W12" s="8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0.20992073224188326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2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53</v>
      </c>
      <c r="L13" s="19">
        <f t="shared" ca="1" si="0"/>
        <v>65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5.5083368425847677E-2</v>
      </c>
      <c r="O13" s="20">
        <f t="shared" ca="1" si="1"/>
        <v>0.1125</v>
      </c>
      <c r="P13" s="18"/>
      <c r="Q13" s="21">
        <f t="shared" ca="1" si="2"/>
        <v>0.65250727847385293</v>
      </c>
      <c r="R13" s="18"/>
      <c r="S13" s="70" cm="1">
        <f t="array" aca="1" ref="S13" ca="1">INDIRECT(ADDRESS(ROW()-1,_xlfn.SHEET()-3+39,4,1,"Entered Daily Stats"))</f>
        <v>0</v>
      </c>
      <c r="T13" s="18"/>
      <c r="U13" s="106" cm="1">
        <f t="array" aca="1" ref="U13" ca="1">INDIRECT(ADDRESS(20,_xlfn.SHEET()-3+39,3,1,"Entered Daily Stats"))</f>
        <v>22</v>
      </c>
      <c r="V13" s="107"/>
      <c r="W13" s="108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0.12256181572846947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1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34</v>
      </c>
      <c r="L14" s="19">
        <f t="shared" ca="1" si="0"/>
        <v>55.120725979979547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0.10366364175008523</v>
      </c>
      <c r="O14" s="20">
        <f t="shared" ca="1" si="1"/>
        <v>0.19166666666666665</v>
      </c>
      <c r="P14" s="18"/>
      <c r="Q14" s="21">
        <f t="shared" ca="1" si="2"/>
        <v>0.57884082653026647</v>
      </c>
      <c r="R14" s="18"/>
      <c r="S14" s="70" cm="1">
        <f t="array" aca="1" ref="S14" ca="1">INDIRECT(ADDRESS(ROW()-1,_xlfn.SHEET()-3+39,4,1,"Entered Daily Stats"))</f>
        <v>0</v>
      </c>
      <c r="T14" s="18"/>
      <c r="U14" s="109"/>
      <c r="V14" s="110"/>
      <c r="W14" s="111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0.10301032041057337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5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</v>
      </c>
      <c r="L15" s="19">
        <f t="shared" ca="1" si="0"/>
        <v>44.964521685368844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0.14598115964429648</v>
      </c>
      <c r="O15" s="20">
        <f t="shared" ca="1" si="1"/>
        <v>0.20833333333333334</v>
      </c>
      <c r="P15" s="18"/>
      <c r="Q15" s="21">
        <f t="shared" ca="1" si="2"/>
        <v>0.41707405175083401</v>
      </c>
      <c r="R15" s="18"/>
      <c r="S15" s="70" cm="1">
        <f t="array" aca="1" ref="S15" ca="1">INDIRECT(ADDRESS(ROW()-1,_xlfn.SHEET()-3+39,4,1,"Entered Daily Stats"))</f>
        <v>3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0.21930907817826695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16</v>
      </c>
      <c r="L16" s="19">
        <f t="shared" ca="1" si="0"/>
        <v>37.061001059119519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0.17891249558700201</v>
      </c>
      <c r="O16" s="20">
        <f t="shared" ca="1" si="1"/>
        <v>0.20833333333333334</v>
      </c>
      <c r="P16" s="18"/>
      <c r="Q16" s="21">
        <f t="shared" ca="1" si="2"/>
        <v>0.64525032160108531</v>
      </c>
      <c r="R16" s="18"/>
      <c r="S16" s="70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0.30909963879392355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8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32</v>
      </c>
      <c r="L17" s="19">
        <f t="shared" ca="1" si="0"/>
        <v>47.859057034715271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0.13392059568868636</v>
      </c>
      <c r="O17" s="20">
        <f t="shared" ca="1" si="1"/>
        <v>0.19999999999999998</v>
      </c>
      <c r="P17" s="18"/>
      <c r="Q17" s="21">
        <f ca="1">IF(K17=N17,"",((N17*24/(O17*24))+(K17/L17))/2)</f>
        <v>0.66911647558666176</v>
      </c>
      <c r="R17" s="31"/>
      <c r="S17" s="70" cm="1">
        <f t="array" aca="1" ref="S17" ca="1">INDIRECT(ADDRESS(ROW()-1,_xlfn.SHEET()-3+39,4,1,"Entered Daily Stats"))</f>
        <v>1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0.26050726695757498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8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21</v>
      </c>
      <c r="L18" s="19">
        <f t="shared" ca="1" si="0"/>
        <v>65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4.2458439149564486E-2</v>
      </c>
      <c r="O18" s="20">
        <f t="shared" ca="1" si="1"/>
        <v>0.20833333333333334</v>
      </c>
      <c r="P18" s="18"/>
      <c r="Q18" s="21">
        <f ca="1">IF(K18=N18,"",((N18*24/(O18*24))+(K18/L18))/2)</f>
        <v>0.26343871549741632</v>
      </c>
      <c r="R18" s="18"/>
      <c r="S18" s="70" cm="1">
        <f t="array" aca="1" ref="S18" ca="1">INDIRECT(ADDRESS(ROW()-1,_xlfn.SHEET()-3+39,4,1,"Entered Daily Stats"))</f>
        <v>4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0.18201315563784654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7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31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0.21500460869893073</v>
      </c>
      <c r="O19" s="20">
        <f t="shared" ca="1" si="1"/>
        <v>0.20416666666666669</v>
      </c>
      <c r="P19" s="18"/>
      <c r="Q19" s="21">
        <f ca="1">IF(K19=N19,"",((N19*24/(O19*24))+(K19/L19))/2)</f>
        <v>1.0432085655211909</v>
      </c>
      <c r="R19" s="18"/>
      <c r="S19" s="70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4">
        <f ca="1">SUM(C5:C19)</f>
        <v>13.5</v>
      </c>
      <c r="D21" s="18"/>
      <c r="E21" s="67" t="s">
        <v>7</v>
      </c>
      <c r="F21" s="75"/>
      <c r="G21" s="20"/>
      <c r="H21" s="76"/>
      <c r="I21" s="43">
        <f ca="1">IFERROR(AVERAGEIF(I5:I19,"&gt;0"),"")</f>
        <v>5.0714285714285712</v>
      </c>
      <c r="J21" s="18"/>
      <c r="K21" s="19">
        <f ca="1">IFERROR(AVERAGEIF(K5:K19,"&gt;0"),"")</f>
        <v>37.214285714285715</v>
      </c>
      <c r="L21" s="19">
        <f ca="1">IFERROR(AVERAGEIF(L5:L19,"&gt;0"),"")</f>
        <v>44.097101040752001</v>
      </c>
      <c r="M21" s="18"/>
      <c r="N21" s="20">
        <f ca="1">IFERROR(AVERAGEIF(N5:N19,"&gt;0"),"")</f>
        <v>0.15089988311421845</v>
      </c>
      <c r="O21" s="20">
        <f ca="1">IFERROR(AVERAGEIF(O5:O19,"&gt;0"),"")</f>
        <v>0.16011904761904763</v>
      </c>
      <c r="P21" s="18"/>
      <c r="Q21" s="77">
        <f ca="1">IFERROR(AVERAGEIF(Q5:Q19,"&gt;0"),"")</f>
        <v>1.0527343873515649</v>
      </c>
      <c r="R21" s="50"/>
      <c r="S21" s="78">
        <f ca="1">AVERAGEIF(S5:S19,"&gt;0")</f>
        <v>2.75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101"/>
      <c r="I24" s="101"/>
      <c r="J24" s="1"/>
      <c r="K24" s="101"/>
      <c r="L24" s="101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40" priority="19">
      <formula>(O5=5)</formula>
    </cfRule>
    <cfRule type="expression" dxfId="139" priority="20">
      <formula>(O5=1.5)</formula>
    </cfRule>
  </conditionalFormatting>
  <conditionalFormatting sqref="L5:M19">
    <cfRule type="expression" dxfId="138" priority="17">
      <formula>(L5=65)</formula>
    </cfRule>
    <cfRule type="expression" dxfId="137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36" priority="14" stopIfTrue="1" operator="equal">
      <formula>""</formula>
    </cfRule>
    <cfRule type="expression" dxfId="135" priority="15">
      <formula>(K5)&gt;(L5*$W$5)</formula>
    </cfRule>
    <cfRule type="expression" dxfId="134" priority="21">
      <formula>(K5)&gt;=L5</formula>
    </cfRule>
    <cfRule type="expression" dxfId="133" priority="22">
      <formula>(K5)&lt;(L5*$W$10)</formula>
    </cfRule>
    <cfRule type="expression" dxfId="132" priority="23">
      <formula>(K5)&lt;(L5*$W$9)</formula>
    </cfRule>
    <cfRule type="expression" dxfId="131" priority="24">
      <formula>(K5)&lt;(L5*$W$8)</formula>
    </cfRule>
    <cfRule type="expression" dxfId="130" priority="25">
      <formula>(K5)&lt;L5</formula>
    </cfRule>
  </conditionalFormatting>
  <conditionalFormatting sqref="L5:L21 O5:O21">
    <cfRule type="cellIs" dxfId="129" priority="13" stopIfTrue="1" operator="equal">
      <formula>0</formula>
    </cfRule>
  </conditionalFormatting>
  <conditionalFormatting sqref="S5:S21">
    <cfRule type="cellIs" dxfId="128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27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26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125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24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23" priority="1">
      <formula>C5=1</formula>
    </cfRule>
    <cfRule type="expression" dxfId="122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 Average</vt:lpstr>
      <vt:lpstr>Entered Daily Stats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2020-06-13T14:29:14Z</dcterms:modified>
  <cp:category/>
  <cp:contentStatus/>
</cp:coreProperties>
</file>