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Enrollment-Metric-Tracker\"/>
    </mc:Choice>
  </mc:AlternateContent>
  <xr:revisionPtr revIDLastSave="0" documentId="13_ncr:1_{60A31598-1CCA-4A8F-87DF-734A0B05BF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tered Daily Stats" sheetId="3" r:id="rId1"/>
    <sheet name="Weekly Average" sheetId="1" r:id="rId2"/>
    <sheet name="Monday" sheetId="7" r:id="rId3"/>
    <sheet name="Tuesday" sheetId="10" r:id="rId4"/>
    <sheet name="Wednesday" sheetId="9" r:id="rId5"/>
    <sheet name="Thursday" sheetId="8" r:id="rId6"/>
    <sheet name="Friday" sheetId="11" r:id="rId7"/>
    <sheet name="Saturday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2" l="1"/>
  <c r="E18" i="12"/>
  <c r="E17" i="12"/>
  <c r="E16" i="12"/>
  <c r="E15" i="12"/>
  <c r="E14" i="12"/>
  <c r="E13" i="12"/>
  <c r="E12" i="12"/>
  <c r="E11" i="12"/>
  <c r="W10" i="12"/>
  <c r="E10" i="12"/>
  <c r="W9" i="12"/>
  <c r="E9" i="12"/>
  <c r="W8" i="12"/>
  <c r="E8" i="12"/>
  <c r="E7" i="12"/>
  <c r="E6" i="12"/>
  <c r="W5" i="12"/>
  <c r="E5" i="12"/>
  <c r="G1" i="12"/>
  <c r="A1" i="12"/>
  <c r="E19" i="11"/>
  <c r="E18" i="11"/>
  <c r="E17" i="11"/>
  <c r="E16" i="11"/>
  <c r="E15" i="11"/>
  <c r="E14" i="11"/>
  <c r="E13" i="11"/>
  <c r="E12" i="11"/>
  <c r="E11" i="11"/>
  <c r="W10" i="11"/>
  <c r="E10" i="11"/>
  <c r="W9" i="11"/>
  <c r="E9" i="11"/>
  <c r="W8" i="11"/>
  <c r="E8" i="11"/>
  <c r="E7" i="11"/>
  <c r="E6" i="11"/>
  <c r="W5" i="11"/>
  <c r="E5" i="11"/>
  <c r="G1" i="11"/>
  <c r="A1" i="11"/>
  <c r="E19" i="10"/>
  <c r="E18" i="10"/>
  <c r="E17" i="10"/>
  <c r="E16" i="10"/>
  <c r="E15" i="10"/>
  <c r="E14" i="10"/>
  <c r="E13" i="10"/>
  <c r="E12" i="10"/>
  <c r="E11" i="10"/>
  <c r="W10" i="10"/>
  <c r="E10" i="10"/>
  <c r="W9" i="10"/>
  <c r="E9" i="10"/>
  <c r="W8" i="10"/>
  <c r="E8" i="10"/>
  <c r="E7" i="10"/>
  <c r="E6" i="10"/>
  <c r="W5" i="10"/>
  <c r="E5" i="10"/>
  <c r="G1" i="10"/>
  <c r="A1" i="10"/>
  <c r="E19" i="9"/>
  <c r="E18" i="9"/>
  <c r="E17" i="9"/>
  <c r="E16" i="9"/>
  <c r="E15" i="9"/>
  <c r="E14" i="9"/>
  <c r="E13" i="9"/>
  <c r="E12" i="9"/>
  <c r="E11" i="9"/>
  <c r="W10" i="9"/>
  <c r="E10" i="9"/>
  <c r="W9" i="9"/>
  <c r="E9" i="9"/>
  <c r="W8" i="9"/>
  <c r="E8" i="9"/>
  <c r="E7" i="9"/>
  <c r="E6" i="9"/>
  <c r="W5" i="9"/>
  <c r="E5" i="9"/>
  <c r="G1" i="9"/>
  <c r="A1" i="9"/>
  <c r="E19" i="8"/>
  <c r="E18" i="8"/>
  <c r="E17" i="8"/>
  <c r="E16" i="8"/>
  <c r="E15" i="8"/>
  <c r="E14" i="8"/>
  <c r="E13" i="8"/>
  <c r="E12" i="8"/>
  <c r="E11" i="8"/>
  <c r="W10" i="8"/>
  <c r="E10" i="8"/>
  <c r="W9" i="8"/>
  <c r="E9" i="8"/>
  <c r="W8" i="8"/>
  <c r="E8" i="8"/>
  <c r="E7" i="8"/>
  <c r="E6" i="8"/>
  <c r="W5" i="8"/>
  <c r="E5" i="8"/>
  <c r="G1" i="8"/>
  <c r="A1" i="8"/>
  <c r="AF4" i="3" l="1"/>
  <c r="AK18" i="3"/>
  <c r="AJ18" i="3"/>
  <c r="AI18" i="3"/>
  <c r="AH18" i="3"/>
  <c r="F18" i="3" s="1"/>
  <c r="AG18" i="3"/>
  <c r="E18" i="3" s="1"/>
  <c r="AF18" i="3"/>
  <c r="D18" i="3" s="1"/>
  <c r="AK17" i="3"/>
  <c r="AJ17" i="3"/>
  <c r="AC17" i="3" s="1"/>
  <c r="AI17" i="3"/>
  <c r="G17" i="3" s="1"/>
  <c r="AH17" i="3"/>
  <c r="F17" i="3" s="1"/>
  <c r="AG17" i="3"/>
  <c r="E17" i="3" s="1"/>
  <c r="AF17" i="3"/>
  <c r="D17" i="3" s="1"/>
  <c r="AK16" i="3"/>
  <c r="AJ16" i="3"/>
  <c r="H16" i="3" s="1"/>
  <c r="AI16" i="3"/>
  <c r="G16" i="3" s="1"/>
  <c r="AH16" i="3"/>
  <c r="F16" i="3" s="1"/>
  <c r="AG16" i="3"/>
  <c r="E16" i="3" s="1"/>
  <c r="AF16" i="3"/>
  <c r="D16" i="3" s="1"/>
  <c r="AK15" i="3"/>
  <c r="AJ15" i="3"/>
  <c r="H15" i="3" s="1"/>
  <c r="AI15" i="3"/>
  <c r="G15" i="3" s="1"/>
  <c r="AH15" i="3"/>
  <c r="F15" i="3" s="1"/>
  <c r="AG15" i="3"/>
  <c r="E15" i="3" s="1"/>
  <c r="AF15" i="3"/>
  <c r="K15" i="3" s="1"/>
  <c r="AK14" i="3"/>
  <c r="AJ14" i="3"/>
  <c r="O14" i="3" s="1"/>
  <c r="AI14" i="3"/>
  <c r="G14" i="3" s="1"/>
  <c r="AH14" i="3"/>
  <c r="F14" i="3" s="1"/>
  <c r="AG14" i="3"/>
  <c r="E14" i="3" s="1"/>
  <c r="AF14" i="3"/>
  <c r="D14" i="3" s="1"/>
  <c r="AK13" i="3"/>
  <c r="AJ13" i="3"/>
  <c r="H13" i="3" s="1"/>
  <c r="AI13" i="3"/>
  <c r="G13" i="3" s="1"/>
  <c r="AH13" i="3"/>
  <c r="F13" i="3" s="1"/>
  <c r="AG13" i="3"/>
  <c r="E13" i="3" s="1"/>
  <c r="AF13" i="3"/>
  <c r="D13" i="3" s="1"/>
  <c r="AK12" i="3"/>
  <c r="AJ12" i="3"/>
  <c r="H12" i="3" s="1"/>
  <c r="AI12" i="3"/>
  <c r="G12" i="3" s="1"/>
  <c r="AH12" i="3"/>
  <c r="F12" i="3" s="1"/>
  <c r="AG12" i="3"/>
  <c r="E12" i="3" s="1"/>
  <c r="AF12" i="3"/>
  <c r="D12" i="3" s="1"/>
  <c r="AK11" i="3"/>
  <c r="AJ11" i="3"/>
  <c r="H11" i="3" s="1"/>
  <c r="AI11" i="3"/>
  <c r="G11" i="3" s="1"/>
  <c r="AH11" i="3"/>
  <c r="F11" i="3" s="1"/>
  <c r="AG11" i="3"/>
  <c r="E11" i="3" s="1"/>
  <c r="AF11" i="3"/>
  <c r="D11" i="3" s="1"/>
  <c r="AK10" i="3"/>
  <c r="AJ10" i="3"/>
  <c r="O10" i="3" s="1"/>
  <c r="AI10" i="3"/>
  <c r="N10" i="3" s="1"/>
  <c r="AH10" i="3"/>
  <c r="F10" i="3" s="1"/>
  <c r="AG10" i="3"/>
  <c r="E10" i="3" s="1"/>
  <c r="AF10" i="3"/>
  <c r="D10" i="3" s="1"/>
  <c r="AK9" i="3"/>
  <c r="AJ9" i="3"/>
  <c r="H9" i="3" s="1"/>
  <c r="AI9" i="3"/>
  <c r="G9" i="3" s="1"/>
  <c r="AH9" i="3"/>
  <c r="F9" i="3" s="1"/>
  <c r="AG9" i="3"/>
  <c r="E9" i="3" s="1"/>
  <c r="AF9" i="3"/>
  <c r="D9" i="3" s="1"/>
  <c r="AK8" i="3"/>
  <c r="AJ8" i="3"/>
  <c r="H8" i="3" s="1"/>
  <c r="AI8" i="3"/>
  <c r="G8" i="3" s="1"/>
  <c r="AH8" i="3"/>
  <c r="F8" i="3" s="1"/>
  <c r="AG8" i="3"/>
  <c r="E8" i="3" s="1"/>
  <c r="AF8" i="3"/>
  <c r="D8" i="3" s="1"/>
  <c r="AK7" i="3"/>
  <c r="AJ7" i="3"/>
  <c r="H7" i="3" s="1"/>
  <c r="AI7" i="3"/>
  <c r="G7" i="3" s="1"/>
  <c r="AH7" i="3"/>
  <c r="F7" i="3" s="1"/>
  <c r="AG7" i="3"/>
  <c r="E7" i="3" s="1"/>
  <c r="AF7" i="3"/>
  <c r="K7" i="3" s="1"/>
  <c r="AK6" i="3"/>
  <c r="AJ6" i="3"/>
  <c r="O6" i="3" s="1"/>
  <c r="AI6" i="3"/>
  <c r="N6" i="3" s="1"/>
  <c r="AH6" i="3"/>
  <c r="F6" i="3" s="1"/>
  <c r="AG6" i="3"/>
  <c r="E6" i="3" s="1"/>
  <c r="AF6" i="3"/>
  <c r="D6" i="3" s="1"/>
  <c r="AK5" i="3"/>
  <c r="AJ5" i="3"/>
  <c r="H5" i="3" s="1"/>
  <c r="AI5" i="3"/>
  <c r="G5" i="3" s="1"/>
  <c r="AH5" i="3"/>
  <c r="F5" i="3" s="1"/>
  <c r="AG5" i="3"/>
  <c r="E5" i="3" s="1"/>
  <c r="AF5" i="3"/>
  <c r="D5" i="3" s="1"/>
  <c r="AK4" i="3"/>
  <c r="AJ4" i="3"/>
  <c r="O4" i="3" s="1"/>
  <c r="AI4" i="3"/>
  <c r="G4" i="3" s="1"/>
  <c r="AH4" i="3"/>
  <c r="F4" i="3" s="1"/>
  <c r="AG4" i="3"/>
  <c r="E4" i="3" s="1"/>
  <c r="O18" i="3"/>
  <c r="I11" i="3"/>
  <c r="I15" i="3"/>
  <c r="G18" i="3"/>
  <c r="C5" i="7" a="1"/>
  <c r="C8" i="7" a="1"/>
  <c r="C7" i="7" a="1"/>
  <c r="C6" i="7" a="1"/>
  <c r="C12" i="7" a="1"/>
  <c r="I9" i="3" l="1"/>
  <c r="I13" i="3"/>
  <c r="I4" i="3"/>
  <c r="I8" i="3"/>
  <c r="I12" i="3"/>
  <c r="I16" i="3"/>
  <c r="I7" i="3"/>
  <c r="I5" i="3"/>
  <c r="I6" i="3"/>
  <c r="I10" i="3"/>
  <c r="I14" i="3"/>
  <c r="I18" i="3"/>
  <c r="I17" i="3"/>
  <c r="D4" i="3"/>
  <c r="AF20" i="3"/>
  <c r="N8" i="3"/>
  <c r="D7" i="3"/>
  <c r="D15" i="3"/>
  <c r="K11" i="3"/>
  <c r="N4" i="3"/>
  <c r="H17" i="3"/>
  <c r="H4" i="3"/>
  <c r="G6" i="3"/>
  <c r="G10" i="3"/>
  <c r="H6" i="3"/>
  <c r="H10" i="3"/>
  <c r="H14" i="3"/>
  <c r="H18" i="3"/>
  <c r="AB7" i="3"/>
  <c r="O8" i="3"/>
  <c r="AB15" i="3"/>
  <c r="AB9" i="3"/>
  <c r="AB13" i="3"/>
  <c r="AM9" i="3"/>
  <c r="AB5" i="3"/>
  <c r="U17" i="3"/>
  <c r="K9" i="3"/>
  <c r="K17" i="3"/>
  <c r="K5" i="3"/>
  <c r="K13" i="3"/>
  <c r="Z18" i="3"/>
  <c r="O12" i="3"/>
  <c r="T7" i="3"/>
  <c r="Y18" i="3"/>
  <c r="AB11" i="3"/>
  <c r="O16" i="3"/>
  <c r="T5" i="3"/>
  <c r="AR9" i="3"/>
  <c r="Z7" i="3"/>
  <c r="AR10" i="3"/>
  <c r="AP4" i="3"/>
  <c r="AD6" i="3"/>
  <c r="AO6" i="3"/>
  <c r="W10" i="3"/>
  <c r="Z13" i="3"/>
  <c r="M12" i="3"/>
  <c r="AN10" i="3"/>
  <c r="AP14" i="3"/>
  <c r="AR13" i="3"/>
  <c r="AP12" i="3"/>
  <c r="U14" i="3"/>
  <c r="AM15" i="3"/>
  <c r="AM13" i="3"/>
  <c r="P13" i="3"/>
  <c r="AN9" i="3"/>
  <c r="Z9" i="3"/>
  <c r="AR4" i="3"/>
  <c r="W4" i="3"/>
  <c r="AQ10" i="3"/>
  <c r="L17" i="3"/>
  <c r="W16" i="3"/>
  <c r="Z15" i="3"/>
  <c r="U18" i="3"/>
  <c r="U8" i="3"/>
  <c r="AQ12" i="3"/>
  <c r="V12" i="3"/>
  <c r="AP8" i="3"/>
  <c r="AN7" i="3"/>
  <c r="AR5" i="3"/>
  <c r="Z5" i="3"/>
  <c r="AO16" i="3"/>
  <c r="AQ8" i="3"/>
  <c r="U12" i="3"/>
  <c r="P11" i="3"/>
  <c r="AN5" i="3"/>
  <c r="AO4" i="3"/>
  <c r="V10" i="3"/>
  <c r="AR14" i="3"/>
  <c r="M4" i="3"/>
  <c r="AO17" i="3"/>
  <c r="T17" i="3"/>
  <c r="AO14" i="3"/>
  <c r="AD14" i="3"/>
  <c r="P9" i="3"/>
  <c r="AN17" i="3"/>
  <c r="S17" i="3"/>
  <c r="AN14" i="3"/>
  <c r="W14" i="3"/>
  <c r="AO12" i="3"/>
  <c r="AP10" i="3"/>
  <c r="AR8" i="3"/>
  <c r="AO5" i="3"/>
  <c r="AA5" i="3"/>
  <c r="V16" i="3"/>
  <c r="P14" i="3"/>
  <c r="AN11" i="3"/>
  <c r="AA11" i="3"/>
  <c r="U10" i="3"/>
  <c r="W8" i="3"/>
  <c r="P5" i="3"/>
  <c r="AD18" i="3"/>
  <c r="U16" i="3"/>
  <c r="L14" i="3"/>
  <c r="AM11" i="3"/>
  <c r="Z11" i="3"/>
  <c r="AN8" i="3"/>
  <c r="V8" i="3"/>
  <c r="AR18" i="3"/>
  <c r="W18" i="3"/>
  <c r="N16" i="3"/>
  <c r="R11" i="3"/>
  <c r="AA9" i="3"/>
  <c r="P18" i="3"/>
  <c r="R9" i="3"/>
  <c r="AN6" i="3"/>
  <c r="P6" i="3"/>
  <c r="M10" i="3"/>
  <c r="N18" i="3"/>
  <c r="S15" i="3"/>
  <c r="L13" i="3"/>
  <c r="P12" i="3"/>
  <c r="T11" i="3"/>
  <c r="M9" i="3"/>
  <c r="R7" i="3"/>
  <c r="W6" i="3"/>
  <c r="AD4" i="3"/>
  <c r="M18" i="3"/>
  <c r="M17" i="3"/>
  <c r="P16" i="3"/>
  <c r="R15" i="3"/>
  <c r="V14" i="3"/>
  <c r="AN13" i="3"/>
  <c r="AA13" i="3"/>
  <c r="AR12" i="3"/>
  <c r="N12" i="3"/>
  <c r="S11" i="3"/>
  <c r="AO10" i="3"/>
  <c r="AD10" i="3"/>
  <c r="AO9" i="3"/>
  <c r="L9" i="3"/>
  <c r="P8" i="3"/>
  <c r="P7" i="3"/>
  <c r="V6" i="3"/>
  <c r="S5" i="3"/>
  <c r="AN4" i="3"/>
  <c r="AA4" i="3"/>
  <c r="M8" i="3"/>
  <c r="R5" i="3"/>
  <c r="AP18" i="3"/>
  <c r="L15" i="3"/>
  <c r="T13" i="3"/>
  <c r="L8" i="3"/>
  <c r="L7" i="3"/>
  <c r="V4" i="3"/>
  <c r="AQ18" i="3"/>
  <c r="M15" i="3"/>
  <c r="AB17" i="3"/>
  <c r="L12" i="3"/>
  <c r="AA17" i="3"/>
  <c r="AQ16" i="3"/>
  <c r="N14" i="3"/>
  <c r="S13" i="3"/>
  <c r="AD12" i="3"/>
  <c r="M11" i="3"/>
  <c r="M5" i="3"/>
  <c r="U4" i="3"/>
  <c r="M7" i="3"/>
  <c r="U6" i="3"/>
  <c r="AR16" i="3"/>
  <c r="M16" i="3"/>
  <c r="AO18" i="3"/>
  <c r="AM17" i="3"/>
  <c r="AO15" i="3"/>
  <c r="AR11" i="3"/>
  <c r="T9" i="3"/>
  <c r="AR7" i="3"/>
  <c r="AR6" i="3"/>
  <c r="M6" i="3"/>
  <c r="V18" i="3"/>
  <c r="Z17" i="3"/>
  <c r="AP16" i="3"/>
  <c r="AD16" i="3"/>
  <c r="AN15" i="3"/>
  <c r="AA15" i="3"/>
  <c r="AQ14" i="3"/>
  <c r="M14" i="3"/>
  <c r="R13" i="3"/>
  <c r="AN12" i="3"/>
  <c r="W12" i="3"/>
  <c r="AO11" i="3"/>
  <c r="L11" i="3"/>
  <c r="P10" i="3"/>
  <c r="S9" i="3"/>
  <c r="AO8" i="3"/>
  <c r="AD8" i="3"/>
  <c r="AO7" i="3"/>
  <c r="AA7" i="3"/>
  <c r="AP6" i="3"/>
  <c r="L6" i="3"/>
  <c r="L5" i="3"/>
  <c r="P4" i="3"/>
  <c r="M13" i="3"/>
  <c r="L10" i="3"/>
  <c r="S7" i="3"/>
  <c r="AA6" i="3"/>
  <c r="L4" i="3"/>
  <c r="T15" i="3"/>
  <c r="R17" i="3"/>
  <c r="AO13" i="3"/>
  <c r="L18" i="3"/>
  <c r="AN16" i="3"/>
  <c r="AR15" i="3"/>
  <c r="AM18" i="3"/>
  <c r="AC18" i="3"/>
  <c r="T18" i="3"/>
  <c r="K18" i="3"/>
  <c r="AQ17" i="3"/>
  <c r="Y17" i="3"/>
  <c r="O17" i="3"/>
  <c r="AM16" i="3"/>
  <c r="AC16" i="3"/>
  <c r="T16" i="3"/>
  <c r="K16" i="3"/>
  <c r="AQ15" i="3"/>
  <c r="Y15" i="3"/>
  <c r="O15" i="3"/>
  <c r="AM14" i="3"/>
  <c r="AC14" i="3"/>
  <c r="T14" i="3"/>
  <c r="K14" i="3"/>
  <c r="AQ13" i="3"/>
  <c r="Y13" i="3"/>
  <c r="O13" i="3"/>
  <c r="AM12" i="3"/>
  <c r="AC12" i="3"/>
  <c r="T12" i="3"/>
  <c r="K12" i="3"/>
  <c r="AQ11" i="3"/>
  <c r="Y11" i="3"/>
  <c r="O11" i="3"/>
  <c r="AM10" i="3"/>
  <c r="AC10" i="3"/>
  <c r="T10" i="3"/>
  <c r="K10" i="3"/>
  <c r="AQ9" i="3"/>
  <c r="Y9" i="3"/>
  <c r="O9" i="3"/>
  <c r="AM8" i="3"/>
  <c r="AC8" i="3"/>
  <c r="T8" i="3"/>
  <c r="K8" i="3"/>
  <c r="AQ7" i="3"/>
  <c r="Y7" i="3"/>
  <c r="O7" i="3"/>
  <c r="AM6" i="3"/>
  <c r="AC6" i="3"/>
  <c r="T6" i="3"/>
  <c r="K6" i="3"/>
  <c r="AQ5" i="3"/>
  <c r="Y5" i="3"/>
  <c r="O5" i="3"/>
  <c r="AM4" i="3"/>
  <c r="AC4" i="3"/>
  <c r="T4" i="3"/>
  <c r="K4" i="3"/>
  <c r="P17" i="3"/>
  <c r="L16" i="3"/>
  <c r="AB18" i="3"/>
  <c r="S18" i="3"/>
  <c r="AP17" i="3"/>
  <c r="W17" i="3"/>
  <c r="N17" i="3"/>
  <c r="AB16" i="3"/>
  <c r="S16" i="3"/>
  <c r="AP15" i="3"/>
  <c r="W15" i="3"/>
  <c r="N15" i="3"/>
  <c r="AB14" i="3"/>
  <c r="S14" i="3"/>
  <c r="AP13" i="3"/>
  <c r="W13" i="3"/>
  <c r="N13" i="3"/>
  <c r="AB12" i="3"/>
  <c r="S12" i="3"/>
  <c r="AP11" i="3"/>
  <c r="W11" i="3"/>
  <c r="N11" i="3"/>
  <c r="AB10" i="3"/>
  <c r="S10" i="3"/>
  <c r="AP9" i="3"/>
  <c r="W9" i="3"/>
  <c r="N9" i="3"/>
  <c r="AB8" i="3"/>
  <c r="S8" i="3"/>
  <c r="AP7" i="3"/>
  <c r="W7" i="3"/>
  <c r="N7" i="3"/>
  <c r="AB6" i="3"/>
  <c r="S6" i="3"/>
  <c r="AP5" i="3"/>
  <c r="W5" i="3"/>
  <c r="N5" i="3"/>
  <c r="AB4" i="3"/>
  <c r="S4" i="3"/>
  <c r="P15" i="3"/>
  <c r="AA18" i="3"/>
  <c r="R18" i="3"/>
  <c r="V17" i="3"/>
  <c r="AA16" i="3"/>
  <c r="R16" i="3"/>
  <c r="V15" i="3"/>
  <c r="AA14" i="3"/>
  <c r="R14" i="3"/>
  <c r="V13" i="3"/>
  <c r="AA12" i="3"/>
  <c r="R12" i="3"/>
  <c r="V11" i="3"/>
  <c r="AA10" i="3"/>
  <c r="R10" i="3"/>
  <c r="V9" i="3"/>
  <c r="AA8" i="3"/>
  <c r="R8" i="3"/>
  <c r="V7" i="3"/>
  <c r="R6" i="3"/>
  <c r="V5" i="3"/>
  <c r="R4" i="3"/>
  <c r="AN18" i="3"/>
  <c r="AD17" i="3"/>
  <c r="Z16" i="3"/>
  <c r="AD15" i="3"/>
  <c r="Z14" i="3"/>
  <c r="AD13" i="3"/>
  <c r="U13" i="3"/>
  <c r="Z12" i="3"/>
  <c r="AD11" i="3"/>
  <c r="U11" i="3"/>
  <c r="Z10" i="3"/>
  <c r="AD9" i="3"/>
  <c r="U9" i="3"/>
  <c r="Z8" i="3"/>
  <c r="AD7" i="3"/>
  <c r="U7" i="3"/>
  <c r="Z6" i="3"/>
  <c r="AD5" i="3"/>
  <c r="U5" i="3"/>
  <c r="Z4" i="3"/>
  <c r="AR17" i="3"/>
  <c r="U15" i="3"/>
  <c r="Y16" i="3"/>
  <c r="AC15" i="3"/>
  <c r="Y14" i="3"/>
  <c r="AC13" i="3"/>
  <c r="Y12" i="3"/>
  <c r="AC11" i="3"/>
  <c r="Y10" i="3"/>
  <c r="AC9" i="3"/>
  <c r="Y8" i="3"/>
  <c r="AM7" i="3"/>
  <c r="AC7" i="3"/>
  <c r="AQ6" i="3"/>
  <c r="Y6" i="3"/>
  <c r="AM5" i="3"/>
  <c r="AC5" i="3"/>
  <c r="AQ4" i="3"/>
  <c r="Y4" i="3"/>
  <c r="C8" i="7"/>
  <c r="C7" i="7"/>
  <c r="C6" i="7"/>
  <c r="C5" i="7"/>
  <c r="C12" i="7"/>
  <c r="B5" i="1"/>
  <c r="G5" i="7" a="1"/>
  <c r="S11" i="12" a="1"/>
  <c r="S8" i="12" a="1"/>
  <c r="S5" i="12" a="1"/>
  <c r="S7" i="12" a="1"/>
  <c r="S14" i="12" a="1"/>
  <c r="S17" i="12" a="1"/>
  <c r="S9" i="12" a="1"/>
  <c r="S19" i="12" a="1"/>
  <c r="S16" i="12" a="1"/>
  <c r="S6" i="12" a="1"/>
  <c r="S10" i="12" a="1"/>
  <c r="S15" i="12" a="1"/>
  <c r="S13" i="12" a="1"/>
  <c r="S12" i="12" a="1"/>
  <c r="S18" i="12" a="1"/>
  <c r="C18" i="12" a="1"/>
  <c r="C6" i="12" a="1"/>
  <c r="C7" i="12" a="1"/>
  <c r="C11" i="12" a="1"/>
  <c r="C16" i="12" a="1"/>
  <c r="C10" i="12" a="1"/>
  <c r="C15" i="12" a="1"/>
  <c r="C13" i="12" a="1"/>
  <c r="C9" i="12" a="1"/>
  <c r="C17" i="12" a="1"/>
  <c r="C14" i="12" a="1"/>
  <c r="C5" i="12" a="1"/>
  <c r="C12" i="12" a="1"/>
  <c r="C19" i="12" a="1"/>
  <c r="C8" i="12" a="1"/>
  <c r="S9" i="11" a="1"/>
  <c r="S17" i="11" a="1"/>
  <c r="S16" i="11" a="1"/>
  <c r="S7" i="11" a="1"/>
  <c r="S13" i="11" a="1"/>
  <c r="S15" i="11" a="1"/>
  <c r="S11" i="11" a="1"/>
  <c r="S19" i="11" a="1"/>
  <c r="S6" i="11" a="1"/>
  <c r="S8" i="11" a="1"/>
  <c r="S5" i="11" a="1"/>
  <c r="S18" i="11" a="1"/>
  <c r="S10" i="11" a="1"/>
  <c r="S12" i="11" a="1"/>
  <c r="S14" i="11" a="1"/>
  <c r="C18" i="11" a="1"/>
  <c r="C6" i="11" a="1"/>
  <c r="C7" i="11" a="1"/>
  <c r="C11" i="11" a="1"/>
  <c r="C16" i="11" a="1"/>
  <c r="C10" i="11" a="1"/>
  <c r="C15" i="11" a="1"/>
  <c r="C13" i="11" a="1"/>
  <c r="C9" i="11" a="1"/>
  <c r="C14" i="11" a="1"/>
  <c r="C19" i="11" a="1"/>
  <c r="C8" i="11" a="1"/>
  <c r="C5" i="11" a="1"/>
  <c r="C17" i="11" a="1"/>
  <c r="C12" i="11" a="1"/>
  <c r="S15" i="9" a="1"/>
  <c r="S14" i="9" a="1"/>
  <c r="S12" i="9" a="1"/>
  <c r="S5" i="9" a="1"/>
  <c r="S13" i="9" a="1"/>
  <c r="S11" i="9" a="1"/>
  <c r="S10" i="9" a="1"/>
  <c r="S9" i="9" a="1"/>
  <c r="S16" i="9" a="1"/>
  <c r="S6" i="9" a="1"/>
  <c r="S7" i="9" a="1"/>
  <c r="S18" i="9" a="1"/>
  <c r="S8" i="9" a="1"/>
  <c r="S19" i="9" a="1"/>
  <c r="S17" i="9" a="1"/>
  <c r="S5" i="10" a="1"/>
  <c r="S13" i="10" a="1"/>
  <c r="S11" i="10" a="1"/>
  <c r="S10" i="10" a="1"/>
  <c r="S9" i="10" a="1"/>
  <c r="S6" i="10" a="1"/>
  <c r="S19" i="10" a="1"/>
  <c r="S17" i="10" a="1"/>
  <c r="S12" i="10" a="1"/>
  <c r="S7" i="10" a="1"/>
  <c r="S18" i="10" a="1"/>
  <c r="S14" i="10" a="1"/>
  <c r="S8" i="10" a="1"/>
  <c r="S15" i="10" a="1"/>
  <c r="S16" i="10" a="1"/>
  <c r="C7" i="10" a="1"/>
  <c r="C11" i="10" a="1"/>
  <c r="C16" i="10" a="1"/>
  <c r="C10" i="10" a="1"/>
  <c r="C17" i="10" a="1"/>
  <c r="C15" i="10" a="1"/>
  <c r="C13" i="10" a="1"/>
  <c r="C9" i="10" a="1"/>
  <c r="C14" i="10" a="1"/>
  <c r="C18" i="10" a="1"/>
  <c r="C6" i="10" a="1"/>
  <c r="C19" i="10" a="1"/>
  <c r="C8" i="10" a="1"/>
  <c r="C5" i="10" a="1"/>
  <c r="C12" i="10" a="1"/>
  <c r="S11" i="8" a="1"/>
  <c r="S13" i="8" a="1"/>
  <c r="S17" i="8" a="1"/>
  <c r="S15" i="8" a="1"/>
  <c r="S14" i="8" a="1"/>
  <c r="S19" i="8" a="1"/>
  <c r="S6" i="8" a="1"/>
  <c r="S16" i="8" a="1"/>
  <c r="S18" i="8" a="1"/>
  <c r="S5" i="8" a="1"/>
  <c r="S8" i="8" a="1"/>
  <c r="S10" i="8" a="1"/>
  <c r="S12" i="8" a="1"/>
  <c r="S9" i="8" a="1"/>
  <c r="S7" i="8" a="1"/>
  <c r="C7" i="9" a="1"/>
  <c r="C11" i="9" a="1"/>
  <c r="C16" i="9" a="1"/>
  <c r="C10" i="9" a="1"/>
  <c r="C15" i="9" a="1"/>
  <c r="C13" i="9" a="1"/>
  <c r="C9" i="9" a="1"/>
  <c r="C12" i="9" a="1"/>
  <c r="C14" i="9" a="1"/>
  <c r="C18" i="9" a="1"/>
  <c r="C19" i="9" a="1"/>
  <c r="C8" i="9" a="1"/>
  <c r="C6" i="9" a="1"/>
  <c r="C5" i="9" a="1"/>
  <c r="C17" i="9" a="1"/>
  <c r="C18" i="8" a="1"/>
  <c r="C6" i="8" a="1"/>
  <c r="C7" i="8" a="1"/>
  <c r="C11" i="8" a="1"/>
  <c r="C16" i="8" a="1"/>
  <c r="C10" i="8" a="1"/>
  <c r="C15" i="8" a="1"/>
  <c r="C13" i="8" a="1"/>
  <c r="C9" i="8" a="1"/>
  <c r="C12" i="8" a="1"/>
  <c r="C14" i="8" a="1"/>
  <c r="C19" i="8" a="1"/>
  <c r="C8" i="8" a="1"/>
  <c r="C5" i="8" a="1"/>
  <c r="C17" i="8" a="1"/>
  <c r="K12" i="7" a="1"/>
  <c r="G8" i="7" a="1"/>
  <c r="G7" i="7" a="1"/>
  <c r="G6" i="7" a="1"/>
  <c r="G12" i="7" a="1"/>
  <c r="I5" i="7" a="1"/>
  <c r="K5" i="7" a="1"/>
  <c r="N5" i="7" a="1"/>
  <c r="G5" i="7" l="1"/>
  <c r="Y20" i="3"/>
  <c r="S18" i="12"/>
  <c r="S12" i="12"/>
  <c r="S13" i="12"/>
  <c r="S15" i="12"/>
  <c r="S10" i="12"/>
  <c r="S6" i="12"/>
  <c r="S16" i="12"/>
  <c r="S19" i="12"/>
  <c r="S9" i="12"/>
  <c r="S17" i="12"/>
  <c r="S14" i="12"/>
  <c r="S7" i="12"/>
  <c r="S5" i="12"/>
  <c r="S8" i="12"/>
  <c r="S11" i="12"/>
  <c r="C8" i="12"/>
  <c r="C19" i="12"/>
  <c r="C12" i="12"/>
  <c r="C5" i="12"/>
  <c r="C14" i="12"/>
  <c r="C17" i="12"/>
  <c r="C9" i="12"/>
  <c r="C13" i="12"/>
  <c r="C15" i="12"/>
  <c r="C10" i="12"/>
  <c r="C16" i="12"/>
  <c r="C11" i="12"/>
  <c r="C7" i="12"/>
  <c r="C6" i="12"/>
  <c r="C18" i="12"/>
  <c r="S14" i="11"/>
  <c r="S12" i="11"/>
  <c r="S10" i="11"/>
  <c r="S18" i="11"/>
  <c r="S5" i="11"/>
  <c r="S8" i="11"/>
  <c r="S6" i="11"/>
  <c r="S19" i="11"/>
  <c r="S11" i="11"/>
  <c r="S15" i="11"/>
  <c r="S13" i="11"/>
  <c r="S7" i="11"/>
  <c r="S16" i="11"/>
  <c r="S17" i="11"/>
  <c r="S9" i="11"/>
  <c r="C12" i="11"/>
  <c r="C17" i="11"/>
  <c r="C5" i="11"/>
  <c r="C8" i="11"/>
  <c r="C19" i="11"/>
  <c r="C14" i="11"/>
  <c r="C9" i="11"/>
  <c r="C13" i="11"/>
  <c r="C15" i="11"/>
  <c r="C10" i="11"/>
  <c r="C16" i="11"/>
  <c r="C11" i="11"/>
  <c r="C7" i="11"/>
  <c r="C6" i="11"/>
  <c r="C18" i="11"/>
  <c r="S17" i="9"/>
  <c r="S19" i="9"/>
  <c r="S8" i="9"/>
  <c r="S18" i="9"/>
  <c r="S7" i="9"/>
  <c r="S6" i="9"/>
  <c r="S16" i="9"/>
  <c r="S9" i="9"/>
  <c r="S10" i="9"/>
  <c r="S11" i="9"/>
  <c r="S13" i="9"/>
  <c r="S5" i="9"/>
  <c r="S12" i="9"/>
  <c r="S14" i="9"/>
  <c r="S15" i="9"/>
  <c r="S16" i="10"/>
  <c r="S15" i="10"/>
  <c r="S8" i="10"/>
  <c r="S14" i="10"/>
  <c r="S18" i="10"/>
  <c r="S7" i="10"/>
  <c r="S12" i="10"/>
  <c r="S17" i="10"/>
  <c r="S19" i="10"/>
  <c r="S6" i="10"/>
  <c r="S9" i="10"/>
  <c r="S10" i="10"/>
  <c r="S11" i="10"/>
  <c r="S13" i="10"/>
  <c r="S5" i="10"/>
  <c r="C12" i="10"/>
  <c r="C5" i="10"/>
  <c r="C8" i="10"/>
  <c r="C19" i="10"/>
  <c r="C6" i="10"/>
  <c r="C18" i="10"/>
  <c r="C14" i="10"/>
  <c r="C9" i="10"/>
  <c r="C13" i="10"/>
  <c r="C15" i="10"/>
  <c r="C17" i="10"/>
  <c r="C10" i="10"/>
  <c r="C16" i="10"/>
  <c r="C11" i="10"/>
  <c r="C7" i="10"/>
  <c r="S7" i="8"/>
  <c r="S9" i="8"/>
  <c r="S12" i="8"/>
  <c r="S10" i="8"/>
  <c r="S8" i="8"/>
  <c r="S5" i="8"/>
  <c r="S18" i="8"/>
  <c r="S16" i="8"/>
  <c r="S6" i="8"/>
  <c r="S19" i="8"/>
  <c r="S14" i="8"/>
  <c r="S15" i="8"/>
  <c r="S17" i="8"/>
  <c r="S13" i="8"/>
  <c r="S11" i="8"/>
  <c r="C17" i="9"/>
  <c r="C5" i="9"/>
  <c r="C6" i="9"/>
  <c r="C8" i="9"/>
  <c r="C19" i="9"/>
  <c r="C18" i="9"/>
  <c r="C14" i="9"/>
  <c r="C12" i="9"/>
  <c r="C9" i="9"/>
  <c r="C13" i="9"/>
  <c r="C15" i="9"/>
  <c r="C10" i="9"/>
  <c r="C16" i="9"/>
  <c r="C11" i="9"/>
  <c r="C7" i="9"/>
  <c r="C17" i="8"/>
  <c r="C5" i="8"/>
  <c r="C8" i="8"/>
  <c r="C19" i="8"/>
  <c r="C14" i="8"/>
  <c r="C12" i="8"/>
  <c r="C9" i="8"/>
  <c r="C13" i="8"/>
  <c r="C15" i="8"/>
  <c r="C10" i="8"/>
  <c r="C16" i="8"/>
  <c r="C11" i="8"/>
  <c r="C7" i="8"/>
  <c r="C6" i="8"/>
  <c r="C18" i="8"/>
  <c r="R20" i="3"/>
  <c r="AM20" i="3"/>
  <c r="G12" i="7"/>
  <c r="G6" i="7"/>
  <c r="G7" i="7"/>
  <c r="G8" i="7"/>
  <c r="F19" i="1"/>
  <c r="K5" i="7"/>
  <c r="K12" i="7"/>
  <c r="N5" i="7"/>
  <c r="I5" i="7"/>
  <c r="H5" i="1"/>
  <c r="F5" i="1"/>
  <c r="T19" i="1"/>
  <c r="B9" i="1"/>
  <c r="B17" i="1"/>
  <c r="B18" i="1"/>
  <c r="B19" i="1"/>
  <c r="B12" i="1"/>
  <c r="B13" i="1"/>
  <c r="B11" i="1"/>
  <c r="B14" i="1"/>
  <c r="B7" i="1"/>
  <c r="B15" i="1"/>
  <c r="B10" i="1"/>
  <c r="B6" i="1"/>
  <c r="B8" i="1"/>
  <c r="B16" i="1"/>
  <c r="AK20" i="3"/>
  <c r="AI20" i="3"/>
  <c r="AJ20" i="3"/>
  <c r="AH20" i="3"/>
  <c r="AG20" i="3"/>
  <c r="I8" i="12" a="1"/>
  <c r="K8" i="12" a="1"/>
  <c r="N8" i="12" a="1"/>
  <c r="G8" i="12" a="1"/>
  <c r="K15" i="12" a="1"/>
  <c r="I15" i="12" a="1"/>
  <c r="N15" i="12" a="1"/>
  <c r="G15" i="12" a="1"/>
  <c r="N19" i="12" a="1"/>
  <c r="I19" i="12" a="1"/>
  <c r="K19" i="12" a="1"/>
  <c r="G19" i="12" a="1"/>
  <c r="K10" i="12" a="1"/>
  <c r="N10" i="12" a="1"/>
  <c r="I10" i="12" a="1"/>
  <c r="G10" i="12" a="1"/>
  <c r="N12" i="12" a="1"/>
  <c r="K12" i="12" a="1"/>
  <c r="I12" i="12" a="1"/>
  <c r="G12" i="12" a="1"/>
  <c r="N16" i="12" a="1"/>
  <c r="K16" i="12" a="1"/>
  <c r="I16" i="12" a="1"/>
  <c r="G16" i="12" a="1"/>
  <c r="N5" i="12" a="1"/>
  <c r="K5" i="12" a="1"/>
  <c r="I5" i="12" a="1"/>
  <c r="G5" i="12" a="1"/>
  <c r="N11" i="12" a="1"/>
  <c r="K11" i="12" a="1"/>
  <c r="I11" i="12" a="1"/>
  <c r="G11" i="12" a="1"/>
  <c r="N14" i="12" a="1"/>
  <c r="K14" i="12" a="1"/>
  <c r="I14" i="12" a="1"/>
  <c r="G14" i="12" a="1"/>
  <c r="N7" i="12" a="1"/>
  <c r="K7" i="12" a="1"/>
  <c r="I7" i="12" a="1"/>
  <c r="G7" i="12" a="1"/>
  <c r="N13" i="12" a="1"/>
  <c r="I13" i="12" a="1"/>
  <c r="K13" i="12" a="1"/>
  <c r="G13" i="12" a="1"/>
  <c r="N17" i="12" a="1"/>
  <c r="I17" i="12" a="1"/>
  <c r="K17" i="12" a="1"/>
  <c r="G17" i="12" a="1"/>
  <c r="K6" i="12" a="1"/>
  <c r="I6" i="12" a="1"/>
  <c r="N6" i="12" a="1"/>
  <c r="G6" i="12" a="1"/>
  <c r="K9" i="12" a="1"/>
  <c r="N9" i="12" a="1"/>
  <c r="I9" i="12" a="1"/>
  <c r="G9" i="12" a="1"/>
  <c r="N18" i="12" a="1"/>
  <c r="I18" i="12" a="1"/>
  <c r="K18" i="12" a="1"/>
  <c r="G18" i="12" a="1"/>
  <c r="N12" i="11" a="1"/>
  <c r="K12" i="11" a="1"/>
  <c r="I12" i="11" a="1"/>
  <c r="G12" i="11" a="1"/>
  <c r="K15" i="11" a="1"/>
  <c r="I15" i="11" a="1"/>
  <c r="N15" i="11" a="1"/>
  <c r="G15" i="11" a="1"/>
  <c r="N17" i="11" a="1"/>
  <c r="I17" i="11" a="1"/>
  <c r="K17" i="11" a="1"/>
  <c r="G17" i="11" a="1"/>
  <c r="K10" i="11" a="1"/>
  <c r="N10" i="11" a="1"/>
  <c r="I10" i="11" a="1"/>
  <c r="G10" i="11" a="1"/>
  <c r="N5" i="11" a="1"/>
  <c r="K5" i="11" a="1"/>
  <c r="I5" i="11" a="1"/>
  <c r="G5" i="11" a="1"/>
  <c r="N16" i="11" a="1"/>
  <c r="K16" i="11" a="1"/>
  <c r="I16" i="11" a="1"/>
  <c r="G16" i="11" a="1"/>
  <c r="K8" i="11" a="1"/>
  <c r="I8" i="11" a="1"/>
  <c r="N8" i="11" a="1"/>
  <c r="G8" i="11" a="1"/>
  <c r="N11" i="11" a="1"/>
  <c r="K11" i="11" a="1"/>
  <c r="I11" i="11" a="1"/>
  <c r="G11" i="11" a="1"/>
  <c r="N19" i="11" a="1"/>
  <c r="I19" i="11" a="1"/>
  <c r="K19" i="11" a="1"/>
  <c r="G19" i="11" a="1"/>
  <c r="N7" i="11" a="1"/>
  <c r="I7" i="11" a="1"/>
  <c r="K7" i="11" a="1"/>
  <c r="G7" i="11" a="1"/>
  <c r="K14" i="11" a="1"/>
  <c r="N14" i="11" a="1"/>
  <c r="I14" i="11" a="1"/>
  <c r="G14" i="11" a="1"/>
  <c r="I6" i="11" a="1"/>
  <c r="N6" i="11" a="1"/>
  <c r="K6" i="11" a="1"/>
  <c r="G6" i="11" a="1"/>
  <c r="K9" i="11" a="1"/>
  <c r="N9" i="11" a="1"/>
  <c r="I9" i="11" a="1"/>
  <c r="G9" i="11" a="1"/>
  <c r="N18" i="11" a="1"/>
  <c r="I18" i="11" a="1"/>
  <c r="K18" i="11" a="1"/>
  <c r="G18" i="11" a="1"/>
  <c r="N13" i="11" a="1"/>
  <c r="I13" i="11" a="1"/>
  <c r="K13" i="11" a="1"/>
  <c r="G13" i="11" a="1"/>
  <c r="N12" i="10" a="1"/>
  <c r="K12" i="10" a="1"/>
  <c r="I12" i="10" a="1"/>
  <c r="G12" i="10" a="1"/>
  <c r="N13" i="10" a="1"/>
  <c r="I13" i="10" a="1"/>
  <c r="K13" i="10" a="1"/>
  <c r="G13" i="10" a="1"/>
  <c r="N5" i="10" a="1"/>
  <c r="K5" i="10" a="1"/>
  <c r="I5" i="10" a="1"/>
  <c r="G5" i="10" a="1"/>
  <c r="N15" i="10" a="1"/>
  <c r="K15" i="10" a="1"/>
  <c r="I15" i="10" a="1"/>
  <c r="G15" i="10" a="1"/>
  <c r="N8" i="10" a="1"/>
  <c r="K8" i="10" a="1"/>
  <c r="I8" i="10" a="1"/>
  <c r="G8" i="10" a="1"/>
  <c r="N17" i="10" a="1"/>
  <c r="I17" i="10" a="1"/>
  <c r="K17" i="10" a="1"/>
  <c r="G17" i="10" a="1"/>
  <c r="N19" i="10" a="1"/>
  <c r="I19" i="10" a="1"/>
  <c r="K19" i="10" a="1"/>
  <c r="G19" i="10" a="1"/>
  <c r="I10" i="10" a="1"/>
  <c r="K10" i="10" a="1"/>
  <c r="N10" i="10" a="1"/>
  <c r="G10" i="10" a="1"/>
  <c r="I6" i="10" a="1"/>
  <c r="N6" i="10" a="1"/>
  <c r="K6" i="10" a="1"/>
  <c r="G6" i="10" a="1"/>
  <c r="N16" i="10" a="1"/>
  <c r="K16" i="10" a="1"/>
  <c r="I16" i="10" a="1"/>
  <c r="G16" i="10" a="1"/>
  <c r="N18" i="10" a="1"/>
  <c r="I18" i="10" a="1"/>
  <c r="K18" i="10" a="1"/>
  <c r="G18" i="10" a="1"/>
  <c r="I11" i="10" a="1"/>
  <c r="K11" i="10" a="1"/>
  <c r="N11" i="10" a="1"/>
  <c r="G11" i="10" a="1"/>
  <c r="I14" i="10" a="1"/>
  <c r="K14" i="10" a="1"/>
  <c r="N14" i="10" a="1"/>
  <c r="G14" i="10" a="1"/>
  <c r="I7" i="10" a="1"/>
  <c r="N7" i="10" a="1"/>
  <c r="K7" i="10" a="1"/>
  <c r="G7" i="10" a="1"/>
  <c r="K9" i="10" a="1"/>
  <c r="N9" i="10" a="1"/>
  <c r="I9" i="10" a="1"/>
  <c r="G9" i="10" a="1"/>
  <c r="N17" i="9" a="1"/>
  <c r="I17" i="9" a="1"/>
  <c r="K17" i="9" a="1"/>
  <c r="G17" i="9" a="1"/>
  <c r="K9" i="9" a="1"/>
  <c r="N9" i="9" a="1"/>
  <c r="I9" i="9" a="1"/>
  <c r="G9" i="9" a="1"/>
  <c r="N5" i="9" a="1"/>
  <c r="K5" i="9" a="1"/>
  <c r="I5" i="9" a="1"/>
  <c r="G5" i="9" a="1"/>
  <c r="N13" i="9" a="1"/>
  <c r="I13" i="9" a="1"/>
  <c r="K13" i="9" a="1"/>
  <c r="G13" i="9" a="1"/>
  <c r="I6" i="9" a="1"/>
  <c r="N6" i="9" a="1"/>
  <c r="K6" i="9" a="1"/>
  <c r="G6" i="9" a="1"/>
  <c r="K15" i="9" a="1"/>
  <c r="N15" i="9" a="1"/>
  <c r="I15" i="9" a="1"/>
  <c r="G15" i="9" a="1"/>
  <c r="K8" i="9" a="1"/>
  <c r="I8" i="9" a="1"/>
  <c r="N8" i="9" a="1"/>
  <c r="G8" i="9" a="1"/>
  <c r="K10" i="9" a="1"/>
  <c r="I10" i="9" a="1"/>
  <c r="N10" i="9" a="1"/>
  <c r="G10" i="9" a="1"/>
  <c r="K11" i="9" a="1"/>
  <c r="N11" i="9" a="1"/>
  <c r="I11" i="9" a="1"/>
  <c r="G11" i="9" a="1"/>
  <c r="N19" i="9" a="1"/>
  <c r="I19" i="9" a="1"/>
  <c r="K19" i="9" a="1"/>
  <c r="G19" i="9" a="1"/>
  <c r="N16" i="9" a="1"/>
  <c r="K16" i="9" a="1"/>
  <c r="I16" i="9" a="1"/>
  <c r="G16" i="9" a="1"/>
  <c r="N18" i="9" a="1"/>
  <c r="I18" i="9" a="1"/>
  <c r="K18" i="9" a="1"/>
  <c r="G18" i="9" a="1"/>
  <c r="K14" i="9" a="1"/>
  <c r="I14" i="9" a="1"/>
  <c r="N14" i="9" a="1"/>
  <c r="G14" i="9" a="1"/>
  <c r="I7" i="9" a="1"/>
  <c r="N7" i="9" a="1"/>
  <c r="K7" i="9" a="1"/>
  <c r="G7" i="9" a="1"/>
  <c r="N12" i="9" a="1"/>
  <c r="K12" i="9" a="1"/>
  <c r="I12" i="9" a="1"/>
  <c r="G12" i="9" a="1"/>
  <c r="N17" i="8" a="1"/>
  <c r="I17" i="8" a="1"/>
  <c r="K17" i="8" a="1"/>
  <c r="G17" i="8" a="1"/>
  <c r="K15" i="8" a="1"/>
  <c r="I15" i="8" a="1"/>
  <c r="N15" i="8" a="1"/>
  <c r="G15" i="8" a="1"/>
  <c r="N5" i="8" a="1"/>
  <c r="K5" i="8" a="1"/>
  <c r="I5" i="8" a="1"/>
  <c r="G5" i="8" a="1"/>
  <c r="I10" i="8" a="1"/>
  <c r="K10" i="8" a="1"/>
  <c r="N10" i="8" a="1"/>
  <c r="G10" i="8" a="1"/>
  <c r="K8" i="8" a="1"/>
  <c r="I8" i="8" a="1"/>
  <c r="N8" i="8" a="1"/>
  <c r="G8" i="8" a="1"/>
  <c r="N16" i="8" a="1"/>
  <c r="K16" i="8" a="1"/>
  <c r="I16" i="8" a="1"/>
  <c r="G16" i="8" a="1"/>
  <c r="N19" i="8" a="1"/>
  <c r="I19" i="8" a="1"/>
  <c r="K19" i="8" a="1"/>
  <c r="G19" i="8" a="1"/>
  <c r="N11" i="8" a="1"/>
  <c r="K11" i="8" a="1"/>
  <c r="I11" i="8" a="1"/>
  <c r="G11" i="8" a="1"/>
  <c r="K14" i="8" a="1"/>
  <c r="N14" i="8" a="1"/>
  <c r="I14" i="8" a="1"/>
  <c r="G14" i="8" a="1"/>
  <c r="N7" i="8" a="1"/>
  <c r="K7" i="8" a="1"/>
  <c r="I7" i="8" a="1"/>
  <c r="G7" i="8" a="1"/>
  <c r="N13" i="8" a="1"/>
  <c r="I13" i="8" a="1"/>
  <c r="K13" i="8" a="1"/>
  <c r="G13" i="8" a="1"/>
  <c r="K12" i="8" a="1"/>
  <c r="N12" i="8" a="1"/>
  <c r="I12" i="8" a="1"/>
  <c r="G12" i="8" a="1"/>
  <c r="I6" i="8" a="1"/>
  <c r="N6" i="8" a="1"/>
  <c r="K6" i="8" a="1"/>
  <c r="G6" i="8" a="1"/>
  <c r="K9" i="8" a="1"/>
  <c r="N9" i="8" a="1"/>
  <c r="I9" i="8" a="1"/>
  <c r="G9" i="8" a="1"/>
  <c r="I18" i="8" a="1"/>
  <c r="K18" i="8" a="1"/>
  <c r="N18" i="8" a="1"/>
  <c r="G18" i="8" a="1"/>
  <c r="U13" i="12" l="1"/>
  <c r="S21" i="12"/>
  <c r="G18" i="12"/>
  <c r="K18" i="12"/>
  <c r="I18" i="12"/>
  <c r="N18" i="12"/>
  <c r="G9" i="12"/>
  <c r="I9" i="12"/>
  <c r="N9" i="12"/>
  <c r="K9" i="12"/>
  <c r="G6" i="12"/>
  <c r="N6" i="12"/>
  <c r="I6" i="12"/>
  <c r="K6" i="12"/>
  <c r="G17" i="12"/>
  <c r="K17" i="12"/>
  <c r="I17" i="12"/>
  <c r="N17" i="12"/>
  <c r="G13" i="12"/>
  <c r="K13" i="12"/>
  <c r="I13" i="12"/>
  <c r="N13" i="12"/>
  <c r="G7" i="12"/>
  <c r="I7" i="12"/>
  <c r="K7" i="12"/>
  <c r="N7" i="12"/>
  <c r="G14" i="12"/>
  <c r="I14" i="12"/>
  <c r="K14" i="12"/>
  <c r="N14" i="12"/>
  <c r="G11" i="12"/>
  <c r="I11" i="12"/>
  <c r="K11" i="12"/>
  <c r="N11" i="12"/>
  <c r="G5" i="12"/>
  <c r="I5" i="12"/>
  <c r="K5" i="12"/>
  <c r="N5" i="12"/>
  <c r="G16" i="12"/>
  <c r="I16" i="12"/>
  <c r="K16" i="12"/>
  <c r="N16" i="12"/>
  <c r="G12" i="12"/>
  <c r="I12" i="12"/>
  <c r="K12" i="12"/>
  <c r="N12" i="12"/>
  <c r="G10" i="12"/>
  <c r="I10" i="12"/>
  <c r="N10" i="12"/>
  <c r="K10" i="12"/>
  <c r="G19" i="12"/>
  <c r="K19" i="12"/>
  <c r="I19" i="12"/>
  <c r="N19" i="12"/>
  <c r="G15" i="12"/>
  <c r="N15" i="12"/>
  <c r="I15" i="12"/>
  <c r="K15" i="12"/>
  <c r="G8" i="12"/>
  <c r="N8" i="12"/>
  <c r="K8" i="12"/>
  <c r="I8" i="12"/>
  <c r="C21" i="12"/>
  <c r="U13" i="11"/>
  <c r="S21" i="11"/>
  <c r="G13" i="11"/>
  <c r="K13" i="11"/>
  <c r="I13" i="11"/>
  <c r="N13" i="11"/>
  <c r="G18" i="11"/>
  <c r="K18" i="11"/>
  <c r="I18" i="11"/>
  <c r="N18" i="11"/>
  <c r="O18" i="11" s="1"/>
  <c r="G9" i="11"/>
  <c r="I9" i="11"/>
  <c r="N9" i="11"/>
  <c r="K9" i="11"/>
  <c r="G6" i="11"/>
  <c r="K6" i="11"/>
  <c r="N6" i="11"/>
  <c r="I6" i="11"/>
  <c r="G14" i="11"/>
  <c r="I14" i="11"/>
  <c r="N14" i="11"/>
  <c r="K14" i="11"/>
  <c r="G7" i="11"/>
  <c r="K7" i="11"/>
  <c r="I7" i="11"/>
  <c r="N7" i="11"/>
  <c r="O7" i="11" s="1"/>
  <c r="G19" i="11"/>
  <c r="K19" i="11"/>
  <c r="I19" i="11"/>
  <c r="N19" i="11"/>
  <c r="G11" i="11"/>
  <c r="I11" i="11"/>
  <c r="K11" i="11"/>
  <c r="N11" i="11"/>
  <c r="G8" i="11"/>
  <c r="N8" i="11"/>
  <c r="I8" i="11"/>
  <c r="K8" i="11"/>
  <c r="G16" i="11"/>
  <c r="I16" i="11"/>
  <c r="K16" i="11"/>
  <c r="N16" i="11"/>
  <c r="G5" i="11"/>
  <c r="I5" i="11"/>
  <c r="K5" i="11"/>
  <c r="N5" i="11"/>
  <c r="G10" i="11"/>
  <c r="I10" i="11"/>
  <c r="N10" i="11"/>
  <c r="K10" i="11"/>
  <c r="G17" i="11"/>
  <c r="K17" i="11"/>
  <c r="I17" i="11"/>
  <c r="N17" i="11"/>
  <c r="G15" i="11"/>
  <c r="N15" i="11"/>
  <c r="I15" i="11"/>
  <c r="K15" i="11"/>
  <c r="G12" i="11"/>
  <c r="I12" i="11"/>
  <c r="K12" i="11"/>
  <c r="N12" i="11"/>
  <c r="C21" i="11"/>
  <c r="S21" i="9"/>
  <c r="U13" i="9"/>
  <c r="S21" i="10"/>
  <c r="U13" i="10"/>
  <c r="G9" i="10"/>
  <c r="I9" i="10"/>
  <c r="N9" i="10"/>
  <c r="K9" i="10"/>
  <c r="G7" i="10"/>
  <c r="K7" i="10"/>
  <c r="N7" i="10"/>
  <c r="I7" i="10"/>
  <c r="G14" i="10"/>
  <c r="N14" i="10"/>
  <c r="K14" i="10"/>
  <c r="I14" i="10"/>
  <c r="G11" i="10"/>
  <c r="N11" i="10"/>
  <c r="K11" i="10"/>
  <c r="I11" i="10"/>
  <c r="G18" i="10"/>
  <c r="K18" i="10"/>
  <c r="I18" i="10"/>
  <c r="N18" i="10"/>
  <c r="G16" i="10"/>
  <c r="I16" i="10"/>
  <c r="K16" i="10"/>
  <c r="N16" i="10"/>
  <c r="G6" i="10"/>
  <c r="K6" i="10"/>
  <c r="N6" i="10"/>
  <c r="I6" i="10"/>
  <c r="G10" i="10"/>
  <c r="N10" i="10"/>
  <c r="K10" i="10"/>
  <c r="I10" i="10"/>
  <c r="G19" i="10"/>
  <c r="K19" i="10"/>
  <c r="I19" i="10"/>
  <c r="N19" i="10"/>
  <c r="G17" i="10"/>
  <c r="K17" i="10"/>
  <c r="I17" i="10"/>
  <c r="N17" i="10"/>
  <c r="G8" i="10"/>
  <c r="I8" i="10"/>
  <c r="K8" i="10"/>
  <c r="N8" i="10"/>
  <c r="G15" i="10"/>
  <c r="I15" i="10"/>
  <c r="K15" i="10"/>
  <c r="N15" i="10"/>
  <c r="G5" i="10"/>
  <c r="I5" i="10"/>
  <c r="K5" i="10"/>
  <c r="N5" i="10"/>
  <c r="G13" i="10"/>
  <c r="K13" i="10"/>
  <c r="I13" i="10"/>
  <c r="N13" i="10"/>
  <c r="G12" i="10"/>
  <c r="I12" i="10"/>
  <c r="K12" i="10"/>
  <c r="N12" i="10"/>
  <c r="U13" i="8"/>
  <c r="S21" i="8"/>
  <c r="C21" i="10"/>
  <c r="G12" i="9"/>
  <c r="I12" i="9"/>
  <c r="K12" i="9"/>
  <c r="N12" i="9"/>
  <c r="G7" i="9"/>
  <c r="K7" i="9"/>
  <c r="N7" i="9"/>
  <c r="I7" i="9"/>
  <c r="G14" i="9"/>
  <c r="N14" i="9"/>
  <c r="I14" i="9"/>
  <c r="K14" i="9"/>
  <c r="G18" i="9"/>
  <c r="K18" i="9"/>
  <c r="I18" i="9"/>
  <c r="N18" i="9"/>
  <c r="G16" i="9"/>
  <c r="I16" i="9"/>
  <c r="K16" i="9"/>
  <c r="N16" i="9"/>
  <c r="G19" i="9"/>
  <c r="K19" i="9"/>
  <c r="I19" i="9"/>
  <c r="N19" i="9"/>
  <c r="O19" i="9" s="1"/>
  <c r="G11" i="9"/>
  <c r="I11" i="9"/>
  <c r="N11" i="9"/>
  <c r="K11" i="9"/>
  <c r="G10" i="9"/>
  <c r="N10" i="9"/>
  <c r="I10" i="9"/>
  <c r="K10" i="9"/>
  <c r="G8" i="9"/>
  <c r="N8" i="9"/>
  <c r="I8" i="9"/>
  <c r="K8" i="9"/>
  <c r="G15" i="9"/>
  <c r="I15" i="9"/>
  <c r="N15" i="9"/>
  <c r="K15" i="9"/>
  <c r="G6" i="9"/>
  <c r="K6" i="9"/>
  <c r="N6" i="9"/>
  <c r="I6" i="9"/>
  <c r="G13" i="9"/>
  <c r="K13" i="9"/>
  <c r="I13" i="9"/>
  <c r="N13" i="9"/>
  <c r="O13" i="9" s="1"/>
  <c r="G5" i="9"/>
  <c r="I5" i="9"/>
  <c r="K5" i="9"/>
  <c r="N5" i="9"/>
  <c r="G9" i="9"/>
  <c r="I9" i="9"/>
  <c r="N9" i="9"/>
  <c r="K9" i="9"/>
  <c r="G17" i="9"/>
  <c r="K17" i="9"/>
  <c r="I17" i="9"/>
  <c r="N17" i="9"/>
  <c r="C21" i="9"/>
  <c r="G18" i="8"/>
  <c r="N18" i="8"/>
  <c r="K18" i="8"/>
  <c r="I18" i="8"/>
  <c r="G9" i="8"/>
  <c r="I9" i="8"/>
  <c r="N9" i="8"/>
  <c r="K9" i="8"/>
  <c r="G6" i="8"/>
  <c r="K6" i="8"/>
  <c r="N6" i="8"/>
  <c r="I6" i="8"/>
  <c r="G12" i="8"/>
  <c r="I12" i="8"/>
  <c r="N12" i="8"/>
  <c r="K12" i="8"/>
  <c r="G13" i="8"/>
  <c r="K13" i="8"/>
  <c r="I13" i="8"/>
  <c r="N13" i="8"/>
  <c r="G7" i="8"/>
  <c r="I7" i="8"/>
  <c r="K7" i="8"/>
  <c r="N7" i="8"/>
  <c r="G14" i="8"/>
  <c r="I14" i="8"/>
  <c r="N14" i="8"/>
  <c r="K14" i="8"/>
  <c r="G11" i="8"/>
  <c r="I11" i="8"/>
  <c r="K11" i="8"/>
  <c r="N11" i="8"/>
  <c r="G19" i="8"/>
  <c r="K19" i="8"/>
  <c r="I19" i="8"/>
  <c r="N19" i="8"/>
  <c r="G16" i="8"/>
  <c r="I16" i="8"/>
  <c r="K16" i="8"/>
  <c r="N16" i="8"/>
  <c r="G8" i="8"/>
  <c r="N8" i="8"/>
  <c r="I8" i="8"/>
  <c r="K8" i="8"/>
  <c r="G10" i="8"/>
  <c r="N10" i="8"/>
  <c r="K10" i="8"/>
  <c r="I10" i="8"/>
  <c r="G5" i="8"/>
  <c r="I5" i="8"/>
  <c r="K5" i="8"/>
  <c r="N5" i="8"/>
  <c r="G15" i="8"/>
  <c r="N15" i="8"/>
  <c r="I15" i="8"/>
  <c r="K15" i="8"/>
  <c r="G17" i="8"/>
  <c r="K17" i="8"/>
  <c r="I17" i="8"/>
  <c r="N17" i="8"/>
  <c r="C21" i="8"/>
  <c r="AN20" i="3"/>
  <c r="AO20" i="3"/>
  <c r="AP20" i="3"/>
  <c r="AR20" i="3"/>
  <c r="AQ20" i="3"/>
  <c r="AD20" i="3"/>
  <c r="AB20" i="3"/>
  <c r="M20" i="3"/>
  <c r="P20" i="3"/>
  <c r="E20" i="3"/>
  <c r="G20" i="3"/>
  <c r="V20" i="3"/>
  <c r="AA20" i="3"/>
  <c r="W20" i="3"/>
  <c r="L20" i="3"/>
  <c r="U20" i="3"/>
  <c r="D20" i="3"/>
  <c r="O20" i="3"/>
  <c r="Z20" i="3"/>
  <c r="N20" i="3"/>
  <c r="K20" i="3"/>
  <c r="H20" i="3"/>
  <c r="T20" i="3"/>
  <c r="F20" i="3"/>
  <c r="I20" i="3"/>
  <c r="AC20" i="3"/>
  <c r="S20" i="3"/>
  <c r="X10" i="1"/>
  <c r="X9" i="1"/>
  <c r="X8" i="1"/>
  <c r="X5" i="1"/>
  <c r="W10" i="7"/>
  <c r="W9" i="7"/>
  <c r="W8" i="7"/>
  <c r="W5" i="7"/>
  <c r="G1" i="7"/>
  <c r="O12" i="12" l="1"/>
  <c r="O14" i="12"/>
  <c r="O13" i="12"/>
  <c r="O18" i="12"/>
  <c r="O15" i="12"/>
  <c r="O8" i="12"/>
  <c r="Q8" i="12" s="1"/>
  <c r="O8" i="11"/>
  <c r="O16" i="12"/>
  <c r="O11" i="12"/>
  <c r="O7" i="12"/>
  <c r="L15" i="12"/>
  <c r="L10" i="12"/>
  <c r="O17" i="12"/>
  <c r="L9" i="12"/>
  <c r="O16" i="11"/>
  <c r="O11" i="11"/>
  <c r="O10" i="12"/>
  <c r="L16" i="12"/>
  <c r="L11" i="12"/>
  <c r="L7" i="12"/>
  <c r="O9" i="12"/>
  <c r="Q9" i="12" s="1"/>
  <c r="O19" i="12"/>
  <c r="O5" i="12"/>
  <c r="N21" i="12"/>
  <c r="L6" i="12"/>
  <c r="L17" i="12"/>
  <c r="L8" i="12"/>
  <c r="L12" i="12"/>
  <c r="Q12" i="12" s="1"/>
  <c r="L5" i="12"/>
  <c r="K21" i="12"/>
  <c r="L14" i="12"/>
  <c r="L19" i="12"/>
  <c r="I21" i="12"/>
  <c r="L13" i="12"/>
  <c r="O6" i="12"/>
  <c r="L18" i="12"/>
  <c r="Q18" i="12" s="1"/>
  <c r="G21" i="12"/>
  <c r="O6" i="11"/>
  <c r="O12" i="11"/>
  <c r="L15" i="11"/>
  <c r="L10" i="11"/>
  <c r="O10" i="11"/>
  <c r="L16" i="11"/>
  <c r="L11" i="11"/>
  <c r="O15" i="11"/>
  <c r="L7" i="11"/>
  <c r="Q7" i="11" s="1"/>
  <c r="L6" i="11"/>
  <c r="L18" i="11"/>
  <c r="Q18" i="11" s="1"/>
  <c r="O17" i="11"/>
  <c r="O5" i="11"/>
  <c r="N21" i="11"/>
  <c r="L8" i="11"/>
  <c r="O19" i="11"/>
  <c r="L14" i="11"/>
  <c r="L9" i="11"/>
  <c r="O13" i="11"/>
  <c r="L12" i="11"/>
  <c r="L5" i="11"/>
  <c r="K21" i="11"/>
  <c r="O14" i="11"/>
  <c r="O9" i="11"/>
  <c r="L17" i="11"/>
  <c r="I21" i="11"/>
  <c r="L19" i="11"/>
  <c r="L13" i="11"/>
  <c r="G21" i="11"/>
  <c r="O9" i="10"/>
  <c r="O15" i="10"/>
  <c r="O16" i="10"/>
  <c r="O10" i="10"/>
  <c r="O11" i="10"/>
  <c r="O19" i="10"/>
  <c r="O16" i="9"/>
  <c r="O12" i="9"/>
  <c r="O6" i="10"/>
  <c r="O13" i="10"/>
  <c r="O17" i="10"/>
  <c r="O18" i="9"/>
  <c r="L15" i="10"/>
  <c r="L10" i="10"/>
  <c r="L16" i="10"/>
  <c r="L11" i="10"/>
  <c r="O7" i="10"/>
  <c r="L7" i="10"/>
  <c r="O12" i="10"/>
  <c r="O5" i="10"/>
  <c r="N21" i="10"/>
  <c r="O8" i="10"/>
  <c r="O18" i="10"/>
  <c r="L9" i="10"/>
  <c r="L13" i="10"/>
  <c r="L17" i="10"/>
  <c r="L12" i="10"/>
  <c r="L5" i="10"/>
  <c r="K21" i="10"/>
  <c r="L8" i="10"/>
  <c r="Q8" i="10" s="1"/>
  <c r="L14" i="10"/>
  <c r="I21" i="10"/>
  <c r="L19" i="10"/>
  <c r="L6" i="10"/>
  <c r="L18" i="10"/>
  <c r="O14" i="10"/>
  <c r="G21" i="10"/>
  <c r="L9" i="9"/>
  <c r="L15" i="9"/>
  <c r="O8" i="8"/>
  <c r="O9" i="9"/>
  <c r="O15" i="9"/>
  <c r="O7" i="9"/>
  <c r="L7" i="9"/>
  <c r="O16" i="8"/>
  <c r="O11" i="8"/>
  <c r="O7" i="8"/>
  <c r="L13" i="9"/>
  <c r="Q13" i="9" s="1"/>
  <c r="O10" i="9"/>
  <c r="L18" i="9"/>
  <c r="O17" i="9"/>
  <c r="O5" i="9"/>
  <c r="N21" i="9"/>
  <c r="L8" i="9"/>
  <c r="L11" i="9"/>
  <c r="L14" i="9"/>
  <c r="L19" i="9"/>
  <c r="Q19" i="9" s="1"/>
  <c r="O10" i="8"/>
  <c r="L5" i="9"/>
  <c r="K21" i="9"/>
  <c r="O6" i="9"/>
  <c r="O11" i="9"/>
  <c r="L16" i="9"/>
  <c r="Q16" i="9" s="1"/>
  <c r="L12" i="9"/>
  <c r="Q12" i="9" s="1"/>
  <c r="L10" i="9"/>
  <c r="Q10" i="9" s="1"/>
  <c r="L17" i="9"/>
  <c r="I21" i="9"/>
  <c r="L6" i="9"/>
  <c r="O8" i="9"/>
  <c r="O14" i="9"/>
  <c r="G21" i="9"/>
  <c r="O18" i="8"/>
  <c r="L9" i="8"/>
  <c r="L10" i="8"/>
  <c r="L16" i="8"/>
  <c r="L11" i="8"/>
  <c r="L7" i="8"/>
  <c r="O12" i="8"/>
  <c r="O9" i="8"/>
  <c r="O15" i="8"/>
  <c r="L15" i="8"/>
  <c r="L12" i="8"/>
  <c r="O17" i="8"/>
  <c r="O5" i="8"/>
  <c r="N21" i="8"/>
  <c r="L8" i="8"/>
  <c r="O19" i="8"/>
  <c r="L14" i="8"/>
  <c r="O13" i="8"/>
  <c r="L5" i="8"/>
  <c r="K21" i="8"/>
  <c r="O14" i="8"/>
  <c r="O6" i="8"/>
  <c r="L18" i="8"/>
  <c r="L17" i="8"/>
  <c r="I21" i="8"/>
  <c r="L19" i="8"/>
  <c r="L13" i="8"/>
  <c r="L6" i="8"/>
  <c r="G21" i="8"/>
  <c r="E12" i="7"/>
  <c r="Q14" i="12" l="1"/>
  <c r="Q17" i="12"/>
  <c r="Q16" i="12"/>
  <c r="Q11" i="11"/>
  <c r="Q11" i="12"/>
  <c r="Q6" i="12"/>
  <c r="Q7" i="12"/>
  <c r="Q13" i="12"/>
  <c r="Q17" i="11"/>
  <c r="Q19" i="12"/>
  <c r="Q15" i="12"/>
  <c r="Q15" i="11"/>
  <c r="Q10" i="12"/>
  <c r="Q16" i="11"/>
  <c r="Q13" i="11"/>
  <c r="Q14" i="11"/>
  <c r="Q8" i="11"/>
  <c r="Q12" i="11"/>
  <c r="L21" i="12"/>
  <c r="Q6" i="11"/>
  <c r="Q5" i="12"/>
  <c r="O21" i="12"/>
  <c r="Q10" i="8"/>
  <c r="Q19" i="11"/>
  <c r="Q11" i="10"/>
  <c r="Q9" i="11"/>
  <c r="Q18" i="10"/>
  <c r="Q19" i="10"/>
  <c r="Q10" i="11"/>
  <c r="L21" i="11"/>
  <c r="Q5" i="11"/>
  <c r="Q15" i="8"/>
  <c r="O21" i="11"/>
  <c r="Q16" i="8"/>
  <c r="Q6" i="9"/>
  <c r="Q16" i="10"/>
  <c r="Q14" i="8"/>
  <c r="Q19" i="8"/>
  <c r="Q14" i="9"/>
  <c r="Q18" i="9"/>
  <c r="Q17" i="10"/>
  <c r="Q9" i="8"/>
  <c r="Q13" i="10"/>
  <c r="Q9" i="10"/>
  <c r="Q17" i="9"/>
  <c r="Q14" i="10"/>
  <c r="Q15" i="10"/>
  <c r="Q18" i="8"/>
  <c r="Q15" i="9"/>
  <c r="Q9" i="9"/>
  <c r="Q8" i="9"/>
  <c r="Q7" i="10"/>
  <c r="Q5" i="8"/>
  <c r="Q5" i="10"/>
  <c r="Q10" i="10"/>
  <c r="Q8" i="8"/>
  <c r="Q6" i="10"/>
  <c r="Q11" i="9"/>
  <c r="Q12" i="10"/>
  <c r="Q6" i="8"/>
  <c r="Q17" i="8"/>
  <c r="Q7" i="9"/>
  <c r="O21" i="10"/>
  <c r="Q7" i="8"/>
  <c r="Q11" i="8"/>
  <c r="L21" i="10"/>
  <c r="Q13" i="8"/>
  <c r="Q12" i="8"/>
  <c r="L21" i="9"/>
  <c r="Q5" i="9"/>
  <c r="L21" i="8"/>
  <c r="O21" i="9"/>
  <c r="O21" i="8"/>
  <c r="N1" i="1"/>
  <c r="J1" i="1"/>
  <c r="Q21" i="12" l="1"/>
  <c r="Q21" i="11"/>
  <c r="Q21" i="10"/>
  <c r="Q21" i="9"/>
  <c r="Q21" i="8"/>
  <c r="A1" i="7"/>
  <c r="A1" i="1"/>
  <c r="C15" i="7" a="1"/>
  <c r="C11" i="7" a="1"/>
  <c r="C16" i="7" a="1"/>
  <c r="C19" i="7" a="1"/>
  <c r="C18" i="7" a="1"/>
  <c r="C14" i="7" a="1"/>
  <c r="C10" i="7" a="1"/>
  <c r="C13" i="7" a="1"/>
  <c r="C17" i="7" a="1"/>
  <c r="C9" i="7" a="1"/>
  <c r="C10" i="7" l="1"/>
  <c r="C16" i="7"/>
  <c r="C19" i="7"/>
  <c r="C14" i="7"/>
  <c r="C18" i="7"/>
  <c r="C11" i="7"/>
  <c r="C15" i="7"/>
  <c r="C13" i="7"/>
  <c r="C17" i="7"/>
  <c r="C9" i="7"/>
  <c r="G17" i="7" a="1"/>
  <c r="I6" i="7" a="1"/>
  <c r="K19" i="7" a="1"/>
  <c r="I13" i="7" a="1"/>
  <c r="I19" i="7" a="1"/>
  <c r="I17" i="7" a="1"/>
  <c r="I7" i="7" a="1"/>
  <c r="S14" i="7" a="1"/>
  <c r="S17" i="7" a="1"/>
  <c r="I11" i="7" a="1"/>
  <c r="G14" i="7" a="1"/>
  <c r="S13" i="7" a="1"/>
  <c r="I10" i="7" a="1"/>
  <c r="S16" i="7" a="1"/>
  <c r="I16" i="7" a="1"/>
  <c r="I9" i="7" a="1"/>
  <c r="N9" i="7" a="1"/>
  <c r="I18" i="7" a="1"/>
  <c r="G16" i="7" a="1"/>
  <c r="G15" i="7" a="1"/>
  <c r="S15" i="7" a="1"/>
  <c r="I12" i="7" a="1"/>
  <c r="S11" i="7" a="1"/>
  <c r="S7" i="7" a="1"/>
  <c r="S19" i="7" a="1"/>
  <c r="S18" i="7" a="1"/>
  <c r="K10" i="7" a="1"/>
  <c r="K17" i="7" a="1"/>
  <c r="G9" i="7" a="1"/>
  <c r="G13" i="7" a="1"/>
  <c r="S6" i="7" a="1"/>
  <c r="S10" i="7" a="1"/>
  <c r="S12" i="7" a="1"/>
  <c r="I14" i="7" a="1"/>
  <c r="N12" i="7" a="1"/>
  <c r="K11" i="7" a="1"/>
  <c r="K6" i="7" a="1"/>
  <c r="G18" i="7" a="1"/>
  <c r="N13" i="7" a="1"/>
  <c r="S9" i="7" a="1"/>
  <c r="N17" i="7" a="1"/>
  <c r="S8" i="7" a="1"/>
  <c r="K8" i="7" a="1"/>
  <c r="K15" i="7" a="1"/>
  <c r="N10" i="7" a="1"/>
  <c r="K13" i="7" a="1"/>
  <c r="G10" i="7" a="1"/>
  <c r="N7" i="7" a="1"/>
  <c r="I8" i="7" a="1"/>
  <c r="N8" i="7" a="1"/>
  <c r="N14" i="7" a="1"/>
  <c r="N11" i="7" a="1"/>
  <c r="N18" i="7" a="1"/>
  <c r="K18" i="7" a="1"/>
  <c r="K9" i="7" a="1"/>
  <c r="G11" i="7" a="1"/>
  <c r="G19" i="7" a="1"/>
  <c r="K16" i="7" a="1"/>
  <c r="N16" i="7" a="1"/>
  <c r="K7" i="7" a="1"/>
  <c r="N6" i="7" a="1"/>
  <c r="N19" i="7" a="1"/>
  <c r="K14" i="7" a="1"/>
  <c r="N15" i="7" a="1"/>
  <c r="I15" i="7" a="1"/>
  <c r="G13" i="7" l="1"/>
  <c r="G15" i="7"/>
  <c r="G14" i="7"/>
  <c r="G17" i="7"/>
  <c r="G11" i="7"/>
  <c r="G19" i="7"/>
  <c r="G10" i="7"/>
  <c r="G18" i="7"/>
  <c r="G9" i="7"/>
  <c r="G16" i="7"/>
  <c r="K8" i="7"/>
  <c r="K15" i="7"/>
  <c r="K11" i="7"/>
  <c r="N19" i="7"/>
  <c r="N6" i="7"/>
  <c r="N8" i="7"/>
  <c r="N15" i="7"/>
  <c r="N7" i="7"/>
  <c r="N9" i="7"/>
  <c r="N10" i="7"/>
  <c r="N18" i="7"/>
  <c r="N11" i="7"/>
  <c r="N14" i="7"/>
  <c r="N17" i="7"/>
  <c r="N16" i="7"/>
  <c r="N13" i="7"/>
  <c r="N12" i="7"/>
  <c r="K9" i="7"/>
  <c r="K17" i="7"/>
  <c r="K13" i="7"/>
  <c r="K6" i="7"/>
  <c r="K7" i="7"/>
  <c r="K19" i="7"/>
  <c r="K16" i="7"/>
  <c r="K10" i="7"/>
  <c r="K18" i="7"/>
  <c r="K14" i="7"/>
  <c r="I9" i="7"/>
  <c r="I16" i="7"/>
  <c r="I13" i="7"/>
  <c r="I12" i="7"/>
  <c r="I6" i="7"/>
  <c r="I8" i="7"/>
  <c r="I15" i="7"/>
  <c r="I7" i="7"/>
  <c r="I17" i="7"/>
  <c r="I19" i="7"/>
  <c r="I11" i="7"/>
  <c r="I10" i="7"/>
  <c r="I18" i="7"/>
  <c r="I14" i="7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21" i="7" l="1"/>
  <c r="S5" i="7" a="1"/>
  <c r="H16" i="1" l="1"/>
  <c r="S5" i="7"/>
  <c r="U13" i="7" s="1"/>
  <c r="T5" i="1"/>
  <c r="T21" i="1" s="1"/>
  <c r="J13" i="1"/>
  <c r="J10" i="1"/>
  <c r="J9" i="1"/>
  <c r="J11" i="1"/>
  <c r="F6" i="1"/>
  <c r="F13" i="1"/>
  <c r="H6" i="1"/>
  <c r="F8" i="1"/>
  <c r="F7" i="1"/>
  <c r="F18" i="1"/>
  <c r="F9" i="1"/>
  <c r="F16" i="1"/>
  <c r="F17" i="1"/>
  <c r="F12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18" i="1"/>
  <c r="H19" i="1"/>
  <c r="H12" i="1"/>
  <c r="H15" i="1"/>
  <c r="H9" i="1"/>
  <c r="H10" i="1"/>
  <c r="H7" i="1"/>
  <c r="F21" i="1" l="1"/>
  <c r="S21" i="7"/>
  <c r="K21" i="7"/>
  <c r="J21" i="1"/>
  <c r="M21" i="1"/>
  <c r="H21" i="1"/>
  <c r="I21" i="7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N21" i="1" l="1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Q17" i="7" l="1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P5" i="1" s="1"/>
  <c r="K21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21" i="1" l="1"/>
  <c r="P18" i="1"/>
  <c r="P19" i="1" l="1"/>
  <c r="P13" i="1"/>
  <c r="P15" i="1" l="1"/>
  <c r="P11" i="1"/>
  <c r="P10" i="1"/>
  <c r="P8" i="1"/>
  <c r="P17" i="1"/>
  <c r="P9" i="1"/>
  <c r="P12" i="1"/>
  <c r="P14" i="1"/>
  <c r="P6" i="1"/>
  <c r="P7" i="1"/>
  <c r="P16" i="1"/>
  <c r="P21" i="1" l="1"/>
  <c r="L5" i="7"/>
  <c r="L21" i="7" s="1"/>
  <c r="O5" i="7"/>
  <c r="O21" i="7" s="1"/>
  <c r="N21" i="7"/>
  <c r="Q5" i="7" l="1"/>
  <c r="Q21" i="7" s="1"/>
  <c r="G2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<sst xmlns="http://schemas.openxmlformats.org/spreadsheetml/2006/main" count="203" uniqueCount="56">
  <si>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</si>
  <si>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</si>
  <si>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</si>
  <si>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</si>
  <si>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</si>
  <si>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</si>
  <si>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</si>
  <si>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</si>
  <si>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</si>
  <si>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</si>
  <si>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</si>
  <si>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</si>
  <si>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</si>
  <si>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</si>
  <si>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</si>
  <si>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</si>
  <si>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</si>
  <si>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</si>
  <si>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</si>
  <si>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</si>
  <si>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</si>
  <si>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</si>
  <si>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</si>
  <si>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</si>
  <si>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</si>
  <si>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</si>
  <si>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</si>
  <si>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</si>
  <si>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</si>
  <si>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</si>
  <si>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</si>
  <si>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</si>
  <si>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</si>
  <si>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</si>
  <si>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</si>
  <si>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</si>
  <si>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</si>
  <si>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</si>
  <si>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</si>
  <si>
    <t>(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</si>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</sst>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9" fontId="5" fillId="7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47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5A67AEEA-08B0-4F09-B3EA-C7E4FA66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EA941033-52BA-4149-ABD4-5F53D77C1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F3574E61-5E73-411A-949E-FE7555107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93B2721B-1D55-4DDE-AA65-62255167D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1E898706-8D36-4D9E-90F1-A7614DA67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9"/>
  <sheetViews>
    <sheetView tabSelected="1" zoomScale="70" zoomScaleNormal="70" workbookViewId="0">
      <selection activeCell="AG11" sqref="AG11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20" width="6.8867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95" t="s">
        <v>40</v>
      </c>
      <c r="B1" s="95"/>
      <c r="C1" s="9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95"/>
      <c r="B2" s="95"/>
      <c r="C2" s="95"/>
      <c r="D2" s="92" t="s">
        <v>22</v>
      </c>
      <c r="E2" s="93"/>
      <c r="F2" s="93"/>
      <c r="G2" s="93"/>
      <c r="H2" s="93"/>
      <c r="I2" s="94"/>
      <c r="J2" s="66"/>
      <c r="K2" s="92" t="s">
        <v>23</v>
      </c>
      <c r="L2" s="93"/>
      <c r="M2" s="93"/>
      <c r="N2" s="93"/>
      <c r="O2" s="93"/>
      <c r="P2" s="94"/>
      <c r="Q2" s="66"/>
      <c r="R2" s="92" t="s">
        <v>24</v>
      </c>
      <c r="S2" s="93"/>
      <c r="T2" s="93"/>
      <c r="U2" s="93"/>
      <c r="V2" s="93"/>
      <c r="W2" s="94"/>
      <c r="X2" s="66"/>
      <c r="Y2" s="92" t="s">
        <v>25</v>
      </c>
      <c r="Z2" s="93"/>
      <c r="AA2" s="93"/>
      <c r="AB2" s="93"/>
      <c r="AC2" s="93"/>
      <c r="AD2" s="94"/>
      <c r="AE2" s="66"/>
      <c r="AF2" s="92" t="s">
        <v>26</v>
      </c>
      <c r="AG2" s="93"/>
      <c r="AH2" s="93"/>
      <c r="AI2" s="93"/>
      <c r="AJ2" s="93"/>
      <c r="AK2" s="94"/>
      <c r="AL2" s="1"/>
      <c r="AM2" s="90" t="s">
        <v>31</v>
      </c>
      <c r="AN2" s="88"/>
      <c r="AO2" s="88"/>
      <c r="AP2" s="88"/>
      <c r="AQ2" s="88"/>
      <c r="AR2" s="91"/>
      <c r="AS2" s="56"/>
      <c r="AT2" s="56"/>
    </row>
    <row r="3" spans="1:46" ht="22.8" customHeight="1" x14ac:dyDescent="0.3">
      <c r="A3" s="96"/>
      <c r="B3" s="96"/>
      <c r="C3" s="96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33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85" t="s">
        <v>41</v>
      </c>
      <c r="B4" s="86"/>
      <c r="C4" s="87"/>
      <c r="D4" s="81">
        <f ca="1">((RAND()*0.2306)+0.0806)*AF4</f>
        <v>0.19702000671375774</v>
      </c>
      <c r="E4" s="81">
        <f t="shared" ref="E4" ca="1" si="0">((RAND()*0.2306)+0.0806)*AG4</f>
        <v>0.22125941498576568</v>
      </c>
      <c r="F4" s="81">
        <f t="shared" ref="F4:F18" ca="1" si="1">((RAND()*0.2306)+0.0806)*AH4</f>
        <v>0</v>
      </c>
      <c r="G4" s="81">
        <f t="shared" ref="G4:G18" ca="1" si="2">((RAND()*0.2306)+0.0806)*AI4</f>
        <v>0.15886404936563389</v>
      </c>
      <c r="H4" s="81">
        <f t="shared" ref="H4:H18" ca="1" si="3">((RAND()*0.2306)+0.0806)*AJ4</f>
        <v>0.15391450832502129</v>
      </c>
      <c r="I4" s="81">
        <f t="shared" ref="I4:I18" ca="1" si="4">((RAND()*0.2306)+0.0806)*AK4</f>
        <v>5.8252893388908281E-2</v>
      </c>
      <c r="J4" s="79"/>
      <c r="K4" s="80">
        <f ca="1">INT((INT(RAND()*7)+1)*AF4)</f>
        <v>4</v>
      </c>
      <c r="L4" s="80">
        <f t="shared" ref="L4:L18" ca="1" si="5">INT((INT(RAND()*7)+1)*AG4)</f>
        <v>2</v>
      </c>
      <c r="M4" s="80">
        <f t="shared" ref="M4:M18" ca="1" si="6">INT((INT(RAND()*7)+1)*AH4)</f>
        <v>0</v>
      </c>
      <c r="N4" s="80">
        <f t="shared" ref="N4:N18" ca="1" si="7">INT((INT(RAND()*7)+1)*AI4)</f>
        <v>3</v>
      </c>
      <c r="O4" s="80">
        <f t="shared" ref="O4:O18" ca="1" si="8">INT((INT(RAND()*7)+1)*AJ4)</f>
        <v>7</v>
      </c>
      <c r="P4" s="80">
        <f t="shared" ref="P4:P18" ca="1" si="9">INT((INT(RAND()*7)+1)*AK4)</f>
        <v>2</v>
      </c>
      <c r="Q4" s="79"/>
      <c r="R4" s="61">
        <f ca="1">INT((INT(RAND()*70)+1)*AF4)</f>
        <v>70</v>
      </c>
      <c r="S4" s="61">
        <f t="shared" ref="S4:S18" ca="1" si="10">INT((INT(RAND()*70)+1)*AG4)</f>
        <v>53</v>
      </c>
      <c r="T4" s="61">
        <f t="shared" ref="T4:T18" ca="1" si="11">INT((INT(RAND()*70)+1)*AH4)</f>
        <v>0</v>
      </c>
      <c r="U4" s="61">
        <f t="shared" ref="U4:U18" ca="1" si="12">INT((INT(RAND()*70)+1)*AI4)</f>
        <v>31</v>
      </c>
      <c r="V4" s="61">
        <f t="shared" ref="V4:V18" ca="1" si="13">INT((INT(RAND()*70)+1)*AJ4)</f>
        <v>10</v>
      </c>
      <c r="W4" s="61">
        <f t="shared" ref="W4:W18" ca="1" si="14">INT((INT(RAND()*70)+1)*AK4)</f>
        <v>21</v>
      </c>
      <c r="X4" s="79"/>
      <c r="Y4" s="81">
        <f ca="1">((RAND()*0.2194)+0.0354)*AF4</f>
        <v>0.16807407998408019</v>
      </c>
      <c r="Z4" s="81">
        <f t="shared" ref="Z4:AD18" ca="1" si="15">((RAND()*0.2194)+0.0354)*AG4</f>
        <v>0.14819600065495389</v>
      </c>
      <c r="AA4" s="81">
        <f t="shared" ca="1" si="15"/>
        <v>0</v>
      </c>
      <c r="AB4" s="81">
        <f t="shared" ca="1" si="15"/>
        <v>5.6207567227899664E-2</v>
      </c>
      <c r="AC4" s="81">
        <f t="shared" ca="1" si="15"/>
        <v>7.8560831797886518E-2</v>
      </c>
      <c r="AD4" s="81">
        <f t="shared" ca="1" si="15"/>
        <v>6.5634206468974665E-2</v>
      </c>
      <c r="AE4" s="79"/>
      <c r="AF4" s="80">
        <f ca="1">IF(RAND()*100&lt;22,0,IF((RAND()*100)&lt;=10,INT(RAND()*4)*0.25,1))</f>
        <v>1</v>
      </c>
      <c r="AG4" s="80">
        <f t="shared" ref="AG4:AK18" ca="1" si="16">IF(RAND()*100&lt;22,0,IF((RAND()*100)&lt;=10,INT(RAND()*4)*0.25,1))</f>
        <v>1</v>
      </c>
      <c r="AH4" s="80">
        <f t="shared" ca="1" si="16"/>
        <v>0</v>
      </c>
      <c r="AI4" s="80">
        <f t="shared" ca="1" si="16"/>
        <v>1</v>
      </c>
      <c r="AJ4" s="80">
        <f t="shared" ca="1" si="16"/>
        <v>1</v>
      </c>
      <c r="AK4" s="80">
        <f t="shared" ca="1" si="16"/>
        <v>0.5</v>
      </c>
      <c r="AL4" s="79"/>
      <c r="AM4" s="80">
        <f ca="1">INT(INT(RAND()*5)*AF4)</f>
        <v>1</v>
      </c>
      <c r="AN4" s="80">
        <f t="shared" ref="AN4:AR18" ca="1" si="17">INT(INT(RAND()*5)*AG4)</f>
        <v>3</v>
      </c>
      <c r="AO4" s="80">
        <f t="shared" ca="1" si="17"/>
        <v>0</v>
      </c>
      <c r="AP4" s="80">
        <f t="shared" ca="1" si="17"/>
        <v>4</v>
      </c>
      <c r="AQ4" s="80">
        <f t="shared" ca="1" si="17"/>
        <v>2</v>
      </c>
      <c r="AR4" s="80">
        <f t="shared" ca="1" si="17"/>
        <v>0</v>
      </c>
      <c r="AS4" s="56"/>
      <c r="AT4" s="56"/>
    </row>
    <row r="5" spans="1:46" ht="18" customHeight="1" x14ac:dyDescent="0.3">
      <c r="A5" s="85" t="s">
        <v>42</v>
      </c>
      <c r="B5" s="86"/>
      <c r="C5" s="87"/>
      <c r="D5" s="81">
        <f t="shared" ref="D5:D18" ca="1" si="18">((RAND()*0.2306)+0.0806)*AF5</f>
        <v>0.10590262046505006</v>
      </c>
      <c r="E5" s="81">
        <f t="shared" ref="E5:E18" ca="1" si="19">((RAND()*0.2306)+0.0806)*AG5</f>
        <v>9.5486534430929665E-2</v>
      </c>
      <c r="F5" s="81">
        <f t="shared" ca="1" si="1"/>
        <v>0</v>
      </c>
      <c r="G5" s="81">
        <f t="shared" ca="1" si="2"/>
        <v>0.25172160819411749</v>
      </c>
      <c r="H5" s="81">
        <f t="shared" ca="1" si="3"/>
        <v>0.20611455100107845</v>
      </c>
      <c r="I5" s="81">
        <f t="shared" ca="1" si="4"/>
        <v>0.25095326967507547</v>
      </c>
      <c r="J5" s="79"/>
      <c r="K5" s="80">
        <f t="shared" ref="K5:K18" ca="1" si="20">INT((INT(RAND()*7)+1)*AF5)</f>
        <v>3</v>
      </c>
      <c r="L5" s="80">
        <f t="shared" ca="1" si="5"/>
        <v>3</v>
      </c>
      <c r="M5" s="80">
        <f t="shared" ca="1" si="6"/>
        <v>0</v>
      </c>
      <c r="N5" s="80">
        <f t="shared" ca="1" si="7"/>
        <v>2</v>
      </c>
      <c r="O5" s="80">
        <f t="shared" ca="1" si="8"/>
        <v>1</v>
      </c>
      <c r="P5" s="80">
        <f t="shared" ca="1" si="9"/>
        <v>1</v>
      </c>
      <c r="Q5" s="79"/>
      <c r="R5" s="61">
        <f t="shared" ref="R5:R18" ca="1" si="21">INT((INT(RAND()*70)+1)*AF5)</f>
        <v>15</v>
      </c>
      <c r="S5" s="61">
        <f t="shared" ca="1" si="10"/>
        <v>62</v>
      </c>
      <c r="T5" s="61">
        <f t="shared" ca="1" si="11"/>
        <v>0</v>
      </c>
      <c r="U5" s="61">
        <f t="shared" ca="1" si="12"/>
        <v>40</v>
      </c>
      <c r="V5" s="61">
        <f t="shared" ca="1" si="13"/>
        <v>12</v>
      </c>
      <c r="W5" s="61">
        <f t="shared" ca="1" si="14"/>
        <v>63</v>
      </c>
      <c r="X5" s="79"/>
      <c r="Y5" s="81">
        <f t="shared" ref="Y5:Y18" ca="1" si="22">((RAND()*0.2194)+0.0354)*AF5</f>
        <v>7.9774915009356712E-2</v>
      </c>
      <c r="Z5" s="81">
        <f t="shared" ca="1" si="15"/>
        <v>0.20489911010937234</v>
      </c>
      <c r="AA5" s="81">
        <f t="shared" ca="1" si="15"/>
        <v>0</v>
      </c>
      <c r="AB5" s="81">
        <f t="shared" ca="1" si="15"/>
        <v>0.23985351184222869</v>
      </c>
      <c r="AC5" s="81">
        <f t="shared" ca="1" si="15"/>
        <v>0.1911367037304475</v>
      </c>
      <c r="AD5" s="81">
        <f t="shared" ca="1" si="15"/>
        <v>0.17565217299094199</v>
      </c>
      <c r="AE5" s="79"/>
      <c r="AF5" s="80">
        <f t="shared" ref="AF5:AF18" ca="1" si="23">IF(RAND()*100&lt;22,0,IF((RAND()*100)&lt;=10,INT(RAND()*4)*0.25,1))</f>
        <v>1</v>
      </c>
      <c r="AG5" s="80">
        <f t="shared" ca="1" si="16"/>
        <v>1</v>
      </c>
      <c r="AH5" s="80">
        <f t="shared" ca="1" si="16"/>
        <v>0</v>
      </c>
      <c r="AI5" s="80">
        <f t="shared" ca="1" si="16"/>
        <v>1</v>
      </c>
      <c r="AJ5" s="80">
        <f t="shared" ca="1" si="16"/>
        <v>1</v>
      </c>
      <c r="AK5" s="80">
        <f t="shared" ca="1" si="16"/>
        <v>1</v>
      </c>
      <c r="AL5" s="79"/>
      <c r="AM5" s="80">
        <f t="shared" ref="AM5:AM18" ca="1" si="24">INT(INT(RAND()*5)*AF5)</f>
        <v>3</v>
      </c>
      <c r="AN5" s="80">
        <f t="shared" ca="1" si="17"/>
        <v>2</v>
      </c>
      <c r="AO5" s="80">
        <f t="shared" ca="1" si="17"/>
        <v>0</v>
      </c>
      <c r="AP5" s="80">
        <f t="shared" ca="1" si="17"/>
        <v>1</v>
      </c>
      <c r="AQ5" s="80">
        <f t="shared" ca="1" si="17"/>
        <v>1</v>
      </c>
      <c r="AR5" s="80">
        <f t="shared" ca="1" si="17"/>
        <v>0</v>
      </c>
      <c r="AS5" s="56"/>
      <c r="AT5" s="56"/>
    </row>
    <row r="6" spans="1:46" ht="18" customHeight="1" x14ac:dyDescent="0.3">
      <c r="A6" s="85" t="s">
        <v>43</v>
      </c>
      <c r="B6" s="86"/>
      <c r="C6" s="87"/>
      <c r="D6" s="81">
        <f t="shared" ca="1" si="18"/>
        <v>0</v>
      </c>
      <c r="E6" s="81">
        <f t="shared" ca="1" si="19"/>
        <v>0.15540783882835538</v>
      </c>
      <c r="F6" s="81">
        <f t="shared" ca="1" si="1"/>
        <v>0.11186351443296465</v>
      </c>
      <c r="G6" s="81">
        <f t="shared" ca="1" si="2"/>
        <v>0</v>
      </c>
      <c r="H6" s="81">
        <f t="shared" ca="1" si="3"/>
        <v>0.30215445774047855</v>
      </c>
      <c r="I6" s="81">
        <f t="shared" ca="1" si="4"/>
        <v>9.8113323520594417E-2</v>
      </c>
      <c r="J6" s="79"/>
      <c r="K6" s="80">
        <f t="shared" ca="1" si="20"/>
        <v>0</v>
      </c>
      <c r="L6" s="80">
        <f t="shared" ca="1" si="5"/>
        <v>2</v>
      </c>
      <c r="M6" s="80">
        <f t="shared" ca="1" si="6"/>
        <v>5</v>
      </c>
      <c r="N6" s="80">
        <f t="shared" ca="1" si="7"/>
        <v>0</v>
      </c>
      <c r="O6" s="80">
        <f t="shared" ca="1" si="8"/>
        <v>6</v>
      </c>
      <c r="P6" s="80">
        <f t="shared" ca="1" si="9"/>
        <v>7</v>
      </c>
      <c r="Q6" s="79"/>
      <c r="R6" s="61">
        <f t="shared" ca="1" si="21"/>
        <v>0</v>
      </c>
      <c r="S6" s="61">
        <f t="shared" ca="1" si="10"/>
        <v>1</v>
      </c>
      <c r="T6" s="61">
        <f t="shared" ca="1" si="11"/>
        <v>68</v>
      </c>
      <c r="U6" s="61">
        <f t="shared" ca="1" si="12"/>
        <v>0</v>
      </c>
      <c r="V6" s="61">
        <f t="shared" ca="1" si="13"/>
        <v>3</v>
      </c>
      <c r="W6" s="61">
        <f t="shared" ca="1" si="14"/>
        <v>39</v>
      </c>
      <c r="X6" s="79"/>
      <c r="Y6" s="81">
        <f t="shared" ca="1" si="22"/>
        <v>0</v>
      </c>
      <c r="Z6" s="81">
        <f t="shared" ca="1" si="15"/>
        <v>4.7461552638140857E-2</v>
      </c>
      <c r="AA6" s="81">
        <f t="shared" ca="1" si="15"/>
        <v>0.12935777258420511</v>
      </c>
      <c r="AB6" s="81">
        <f t="shared" ca="1" si="15"/>
        <v>0</v>
      </c>
      <c r="AC6" s="81">
        <f t="shared" ca="1" si="15"/>
        <v>0.16218590498585189</v>
      </c>
      <c r="AD6" s="81">
        <f t="shared" ca="1" si="15"/>
        <v>0.19144531841548545</v>
      </c>
      <c r="AE6" s="79"/>
      <c r="AF6" s="80">
        <f t="shared" ca="1" si="23"/>
        <v>0</v>
      </c>
      <c r="AG6" s="80">
        <f t="shared" ca="1" si="16"/>
        <v>1</v>
      </c>
      <c r="AH6" s="80">
        <f t="shared" ca="1" si="16"/>
        <v>1</v>
      </c>
      <c r="AI6" s="80">
        <f t="shared" ca="1" si="16"/>
        <v>0</v>
      </c>
      <c r="AJ6" s="80">
        <f t="shared" ca="1" si="16"/>
        <v>1</v>
      </c>
      <c r="AK6" s="80">
        <f t="shared" ca="1" si="16"/>
        <v>1</v>
      </c>
      <c r="AL6" s="79"/>
      <c r="AM6" s="80">
        <f t="shared" ca="1" si="24"/>
        <v>0</v>
      </c>
      <c r="AN6" s="80">
        <f t="shared" ca="1" si="17"/>
        <v>2</v>
      </c>
      <c r="AO6" s="80">
        <f t="shared" ca="1" si="17"/>
        <v>3</v>
      </c>
      <c r="AP6" s="80">
        <f t="shared" ca="1" si="17"/>
        <v>0</v>
      </c>
      <c r="AQ6" s="80">
        <f t="shared" ca="1" si="17"/>
        <v>1</v>
      </c>
      <c r="AR6" s="80">
        <f t="shared" ca="1" si="17"/>
        <v>1</v>
      </c>
      <c r="AS6" s="56"/>
      <c r="AT6" s="56"/>
    </row>
    <row r="7" spans="1:46" ht="18" customHeight="1" x14ac:dyDescent="0.3">
      <c r="A7" s="85" t="s">
        <v>44</v>
      </c>
      <c r="B7" s="86"/>
      <c r="C7" s="87"/>
      <c r="D7" s="81">
        <f t="shared" ca="1" si="18"/>
        <v>2.2723166344767558E-2</v>
      </c>
      <c r="E7" s="81">
        <f t="shared" ca="1" si="19"/>
        <v>0.18100641857300298</v>
      </c>
      <c r="F7" s="81">
        <f t="shared" ca="1" si="1"/>
        <v>0.28708787307835071</v>
      </c>
      <c r="G7" s="81">
        <f t="shared" ca="1" si="2"/>
        <v>0</v>
      </c>
      <c r="H7" s="81">
        <f t="shared" ca="1" si="3"/>
        <v>0</v>
      </c>
      <c r="I7" s="81">
        <f t="shared" ca="1" si="4"/>
        <v>0</v>
      </c>
      <c r="J7" s="79"/>
      <c r="K7" s="80">
        <f t="shared" ca="1" si="20"/>
        <v>1</v>
      </c>
      <c r="L7" s="80">
        <f t="shared" ca="1" si="5"/>
        <v>4</v>
      </c>
      <c r="M7" s="80">
        <f t="shared" ca="1" si="6"/>
        <v>6</v>
      </c>
      <c r="N7" s="80">
        <f t="shared" ca="1" si="7"/>
        <v>0</v>
      </c>
      <c r="O7" s="80">
        <f t="shared" ca="1" si="8"/>
        <v>0</v>
      </c>
      <c r="P7" s="80">
        <f t="shared" ca="1" si="9"/>
        <v>0</v>
      </c>
      <c r="Q7" s="79"/>
      <c r="R7" s="61">
        <f t="shared" ca="1" si="21"/>
        <v>15</v>
      </c>
      <c r="S7" s="61">
        <f t="shared" ca="1" si="10"/>
        <v>37</v>
      </c>
      <c r="T7" s="61">
        <f t="shared" ca="1" si="11"/>
        <v>58</v>
      </c>
      <c r="U7" s="61">
        <f t="shared" ca="1" si="12"/>
        <v>0</v>
      </c>
      <c r="V7" s="61">
        <f t="shared" ca="1" si="13"/>
        <v>0</v>
      </c>
      <c r="W7" s="61">
        <f t="shared" ca="1" si="14"/>
        <v>0</v>
      </c>
      <c r="X7" s="79"/>
      <c r="Y7" s="81">
        <f t="shared" ca="1" si="22"/>
        <v>1.6585836200485302E-2</v>
      </c>
      <c r="Z7" s="81">
        <f t="shared" ca="1" si="15"/>
        <v>0.13829063483264584</v>
      </c>
      <c r="AA7" s="81">
        <f t="shared" ca="1" si="15"/>
        <v>0.10451331224980442</v>
      </c>
      <c r="AB7" s="81">
        <f t="shared" ca="1" si="15"/>
        <v>0</v>
      </c>
      <c r="AC7" s="81">
        <f t="shared" ca="1" si="15"/>
        <v>0</v>
      </c>
      <c r="AD7" s="81">
        <f t="shared" ca="1" si="15"/>
        <v>0</v>
      </c>
      <c r="AE7" s="79"/>
      <c r="AF7" s="80">
        <f t="shared" ca="1" si="23"/>
        <v>0.25</v>
      </c>
      <c r="AG7" s="80">
        <f t="shared" ca="1" si="16"/>
        <v>1</v>
      </c>
      <c r="AH7" s="80">
        <f t="shared" ca="1" si="16"/>
        <v>1</v>
      </c>
      <c r="AI7" s="80">
        <f t="shared" ca="1" si="16"/>
        <v>0</v>
      </c>
      <c r="AJ7" s="80">
        <f t="shared" ca="1" si="16"/>
        <v>0</v>
      </c>
      <c r="AK7" s="80">
        <f t="shared" ca="1" si="16"/>
        <v>0</v>
      </c>
      <c r="AL7" s="79"/>
      <c r="AM7" s="80">
        <f t="shared" ca="1" si="24"/>
        <v>1</v>
      </c>
      <c r="AN7" s="80">
        <f t="shared" ca="1" si="17"/>
        <v>0</v>
      </c>
      <c r="AO7" s="80">
        <f t="shared" ca="1" si="17"/>
        <v>4</v>
      </c>
      <c r="AP7" s="80">
        <f t="shared" ca="1" si="17"/>
        <v>0</v>
      </c>
      <c r="AQ7" s="80">
        <f t="shared" ca="1" si="17"/>
        <v>0</v>
      </c>
      <c r="AR7" s="80">
        <f t="shared" ca="1" si="17"/>
        <v>0</v>
      </c>
      <c r="AS7" s="56"/>
      <c r="AT7" s="56"/>
    </row>
    <row r="8" spans="1:46" ht="18" customHeight="1" x14ac:dyDescent="0.3">
      <c r="A8" s="85" t="s">
        <v>45</v>
      </c>
      <c r="B8" s="86"/>
      <c r="C8" s="87"/>
      <c r="D8" s="81">
        <f t="shared" ca="1" si="18"/>
        <v>9.0082649179343874E-2</v>
      </c>
      <c r="E8" s="81">
        <f t="shared" ca="1" si="19"/>
        <v>0.27694604566664793</v>
      </c>
      <c r="F8" s="81">
        <f t="shared" ca="1" si="1"/>
        <v>0</v>
      </c>
      <c r="G8" s="81">
        <f t="shared" ca="1" si="2"/>
        <v>0</v>
      </c>
      <c r="H8" s="81">
        <f t="shared" ca="1" si="3"/>
        <v>0.16085369877774619</v>
      </c>
      <c r="I8" s="81">
        <f t="shared" ca="1" si="4"/>
        <v>8.6144524169190384E-2</v>
      </c>
      <c r="J8" s="79"/>
      <c r="K8" s="80">
        <f t="shared" ca="1" si="20"/>
        <v>2</v>
      </c>
      <c r="L8" s="80">
        <f t="shared" ca="1" si="5"/>
        <v>1</v>
      </c>
      <c r="M8" s="80">
        <f t="shared" ca="1" si="6"/>
        <v>0</v>
      </c>
      <c r="N8" s="80">
        <f t="shared" ca="1" si="7"/>
        <v>0</v>
      </c>
      <c r="O8" s="80">
        <f t="shared" ca="1" si="8"/>
        <v>1</v>
      </c>
      <c r="P8" s="80">
        <f t="shared" ca="1" si="9"/>
        <v>4</v>
      </c>
      <c r="Q8" s="79"/>
      <c r="R8" s="61">
        <f t="shared" ca="1" si="21"/>
        <v>41</v>
      </c>
      <c r="S8" s="61">
        <f t="shared" ca="1" si="10"/>
        <v>57</v>
      </c>
      <c r="T8" s="61">
        <f t="shared" ca="1" si="11"/>
        <v>0</v>
      </c>
      <c r="U8" s="61">
        <f t="shared" ca="1" si="12"/>
        <v>0</v>
      </c>
      <c r="V8" s="61">
        <f t="shared" ca="1" si="13"/>
        <v>55</v>
      </c>
      <c r="W8" s="61">
        <f t="shared" ca="1" si="14"/>
        <v>17</v>
      </c>
      <c r="X8" s="79"/>
      <c r="Y8" s="81">
        <f t="shared" ca="1" si="22"/>
        <v>3.8155737260072028E-2</v>
      </c>
      <c r="Z8" s="81">
        <f t="shared" ca="1" si="15"/>
        <v>0.12408742003774768</v>
      </c>
      <c r="AA8" s="81">
        <f t="shared" ca="1" si="15"/>
        <v>0</v>
      </c>
      <c r="AB8" s="81">
        <f t="shared" ca="1" si="15"/>
        <v>0</v>
      </c>
      <c r="AC8" s="81">
        <f t="shared" ca="1" si="15"/>
        <v>0.2233540883584304</v>
      </c>
      <c r="AD8" s="81">
        <f t="shared" ca="1" si="15"/>
        <v>9.0243582698244867E-2</v>
      </c>
      <c r="AE8" s="79"/>
      <c r="AF8" s="80">
        <f t="shared" ca="1" si="23"/>
        <v>1</v>
      </c>
      <c r="AG8" s="80">
        <f t="shared" ca="1" si="16"/>
        <v>1</v>
      </c>
      <c r="AH8" s="80">
        <f t="shared" ca="1" si="16"/>
        <v>0</v>
      </c>
      <c r="AI8" s="80">
        <f t="shared" ca="1" si="16"/>
        <v>0</v>
      </c>
      <c r="AJ8" s="80">
        <f t="shared" ca="1" si="16"/>
        <v>1</v>
      </c>
      <c r="AK8" s="80">
        <f t="shared" ca="1" si="16"/>
        <v>1</v>
      </c>
      <c r="AL8" s="79"/>
      <c r="AM8" s="80">
        <f t="shared" ca="1" si="24"/>
        <v>4</v>
      </c>
      <c r="AN8" s="80">
        <f t="shared" ca="1" si="17"/>
        <v>0</v>
      </c>
      <c r="AO8" s="80">
        <f t="shared" ca="1" si="17"/>
        <v>0</v>
      </c>
      <c r="AP8" s="80">
        <f t="shared" ca="1" si="17"/>
        <v>0</v>
      </c>
      <c r="AQ8" s="80">
        <f t="shared" ca="1" si="17"/>
        <v>3</v>
      </c>
      <c r="AR8" s="80">
        <f t="shared" ca="1" si="17"/>
        <v>1</v>
      </c>
      <c r="AS8" s="56"/>
      <c r="AT8" s="56"/>
    </row>
    <row r="9" spans="1:46" ht="18" customHeight="1" x14ac:dyDescent="0.3">
      <c r="A9" s="85" t="s">
        <v>46</v>
      </c>
      <c r="B9" s="86"/>
      <c r="C9" s="87"/>
      <c r="D9" s="81">
        <f t="shared" ca="1" si="18"/>
        <v>0.23194634913935963</v>
      </c>
      <c r="E9" s="81">
        <f t="shared" ca="1" si="19"/>
        <v>8.2345362838195449E-2</v>
      </c>
      <c r="F9" s="81">
        <f t="shared" ca="1" si="1"/>
        <v>0.14689928125300467</v>
      </c>
      <c r="G9" s="81">
        <f t="shared" ca="1" si="2"/>
        <v>0.30834861628258625</v>
      </c>
      <c r="H9" s="81">
        <f t="shared" ca="1" si="3"/>
        <v>0.18628622045385004</v>
      </c>
      <c r="I9" s="81">
        <f t="shared" ca="1" si="4"/>
        <v>0.13768125197044648</v>
      </c>
      <c r="J9" s="79"/>
      <c r="K9" s="80">
        <f t="shared" ca="1" si="20"/>
        <v>4</v>
      </c>
      <c r="L9" s="80">
        <f t="shared" ca="1" si="5"/>
        <v>2</v>
      </c>
      <c r="M9" s="80">
        <f t="shared" ca="1" si="6"/>
        <v>2</v>
      </c>
      <c r="N9" s="80">
        <f t="shared" ca="1" si="7"/>
        <v>5</v>
      </c>
      <c r="O9" s="80">
        <f t="shared" ca="1" si="8"/>
        <v>4</v>
      </c>
      <c r="P9" s="80">
        <f t="shared" ca="1" si="9"/>
        <v>4</v>
      </c>
      <c r="Q9" s="79"/>
      <c r="R9" s="61">
        <f t="shared" ca="1" si="21"/>
        <v>8</v>
      </c>
      <c r="S9" s="61">
        <f t="shared" ca="1" si="10"/>
        <v>37</v>
      </c>
      <c r="T9" s="61">
        <f t="shared" ca="1" si="11"/>
        <v>24</v>
      </c>
      <c r="U9" s="61">
        <f t="shared" ca="1" si="12"/>
        <v>51</v>
      </c>
      <c r="V9" s="61">
        <f t="shared" ca="1" si="13"/>
        <v>63</v>
      </c>
      <c r="W9" s="61">
        <f t="shared" ca="1" si="14"/>
        <v>52</v>
      </c>
      <c r="X9" s="79"/>
      <c r="Y9" s="81">
        <f t="shared" ca="1" si="22"/>
        <v>0.12783304625535308</v>
      </c>
      <c r="Z9" s="81">
        <f t="shared" ca="1" si="15"/>
        <v>0.1834535705997099</v>
      </c>
      <c r="AA9" s="81">
        <f t="shared" ca="1" si="15"/>
        <v>0.11350396327665199</v>
      </c>
      <c r="AB9" s="81">
        <f t="shared" ca="1" si="15"/>
        <v>0.12906440445448197</v>
      </c>
      <c r="AC9" s="81">
        <f t="shared" ca="1" si="15"/>
        <v>0.18258749660023726</v>
      </c>
      <c r="AD9" s="81">
        <f t="shared" ca="1" si="15"/>
        <v>7.1717063636577205E-2</v>
      </c>
      <c r="AE9" s="79"/>
      <c r="AF9" s="80">
        <f t="shared" ca="1" si="23"/>
        <v>1</v>
      </c>
      <c r="AG9" s="80">
        <f t="shared" ca="1" si="16"/>
        <v>1</v>
      </c>
      <c r="AH9" s="80">
        <f t="shared" ca="1" si="16"/>
        <v>0.5</v>
      </c>
      <c r="AI9" s="80">
        <f t="shared" ca="1" si="16"/>
        <v>1</v>
      </c>
      <c r="AJ9" s="80">
        <f t="shared" ca="1" si="16"/>
        <v>1</v>
      </c>
      <c r="AK9" s="80">
        <f t="shared" ca="1" si="16"/>
        <v>1</v>
      </c>
      <c r="AL9" s="79"/>
      <c r="AM9" s="80">
        <f t="shared" ca="1" si="24"/>
        <v>3</v>
      </c>
      <c r="AN9" s="80">
        <f t="shared" ca="1" si="17"/>
        <v>1</v>
      </c>
      <c r="AO9" s="80">
        <f t="shared" ca="1" si="17"/>
        <v>1</v>
      </c>
      <c r="AP9" s="80">
        <f t="shared" ca="1" si="17"/>
        <v>2</v>
      </c>
      <c r="AQ9" s="80">
        <f t="shared" ca="1" si="17"/>
        <v>1</v>
      </c>
      <c r="AR9" s="80">
        <f t="shared" ca="1" si="17"/>
        <v>3</v>
      </c>
      <c r="AS9" s="56"/>
      <c r="AT9" s="56"/>
    </row>
    <row r="10" spans="1:46" ht="18" customHeight="1" x14ac:dyDescent="0.3">
      <c r="A10" s="85" t="s">
        <v>47</v>
      </c>
      <c r="B10" s="86"/>
      <c r="C10" s="87"/>
      <c r="D10" s="81">
        <f t="shared" ca="1" si="18"/>
        <v>0</v>
      </c>
      <c r="E10" s="81">
        <f t="shared" ca="1" si="19"/>
        <v>0.2925436669825352</v>
      </c>
      <c r="F10" s="81">
        <f t="shared" ca="1" si="1"/>
        <v>2.0700035948521944E-2</v>
      </c>
      <c r="G10" s="81">
        <f t="shared" ca="1" si="2"/>
        <v>0</v>
      </c>
      <c r="H10" s="81">
        <f t="shared" ca="1" si="3"/>
        <v>8.7260073603653274E-2</v>
      </c>
      <c r="I10" s="81">
        <f t="shared" ca="1" si="4"/>
        <v>0.14858762151761307</v>
      </c>
      <c r="J10" s="79"/>
      <c r="K10" s="80">
        <f t="shared" ca="1" si="20"/>
        <v>0</v>
      </c>
      <c r="L10" s="80">
        <f t="shared" ca="1" si="5"/>
        <v>3</v>
      </c>
      <c r="M10" s="80">
        <f t="shared" ca="1" si="6"/>
        <v>1</v>
      </c>
      <c r="N10" s="80">
        <f t="shared" ca="1" si="7"/>
        <v>0</v>
      </c>
      <c r="O10" s="80">
        <f t="shared" ca="1" si="8"/>
        <v>5</v>
      </c>
      <c r="P10" s="80">
        <f t="shared" ca="1" si="9"/>
        <v>4</v>
      </c>
      <c r="Q10" s="79"/>
      <c r="R10" s="61">
        <f t="shared" ca="1" si="21"/>
        <v>0</v>
      </c>
      <c r="S10" s="61">
        <f t="shared" ca="1" si="10"/>
        <v>15</v>
      </c>
      <c r="T10" s="61">
        <f t="shared" ca="1" si="11"/>
        <v>12</v>
      </c>
      <c r="U10" s="61">
        <f t="shared" ca="1" si="12"/>
        <v>0</v>
      </c>
      <c r="V10" s="61">
        <f t="shared" ca="1" si="13"/>
        <v>14</v>
      </c>
      <c r="W10" s="61">
        <f t="shared" ca="1" si="14"/>
        <v>11</v>
      </c>
      <c r="X10" s="79"/>
      <c r="Y10" s="81">
        <f t="shared" ca="1" si="22"/>
        <v>0</v>
      </c>
      <c r="Z10" s="81">
        <f t="shared" ca="1" si="15"/>
        <v>0.1103011184057703</v>
      </c>
      <c r="AA10" s="81">
        <f t="shared" ca="1" si="15"/>
        <v>6.1845000871718653E-2</v>
      </c>
      <c r="AB10" s="81">
        <f t="shared" ca="1" si="15"/>
        <v>0</v>
      </c>
      <c r="AC10" s="81">
        <f t="shared" ca="1" si="15"/>
        <v>0.14240903145288794</v>
      </c>
      <c r="AD10" s="81">
        <f t="shared" ca="1" si="15"/>
        <v>0.17157990499425485</v>
      </c>
      <c r="AE10" s="79"/>
      <c r="AF10" s="80">
        <f t="shared" ca="1" si="23"/>
        <v>0</v>
      </c>
      <c r="AG10" s="80">
        <f t="shared" ca="1" si="16"/>
        <v>1</v>
      </c>
      <c r="AH10" s="80">
        <f t="shared" ca="1" si="16"/>
        <v>0.25</v>
      </c>
      <c r="AI10" s="80">
        <f t="shared" ca="1" si="16"/>
        <v>0</v>
      </c>
      <c r="AJ10" s="80">
        <f t="shared" ca="1" si="16"/>
        <v>1</v>
      </c>
      <c r="AK10" s="80">
        <f t="shared" ca="1" si="16"/>
        <v>1</v>
      </c>
      <c r="AL10" s="79"/>
      <c r="AM10" s="80">
        <f t="shared" ca="1" si="24"/>
        <v>0</v>
      </c>
      <c r="AN10" s="80">
        <f t="shared" ca="1" si="17"/>
        <v>1</v>
      </c>
      <c r="AO10" s="80">
        <f t="shared" ca="1" si="17"/>
        <v>0</v>
      </c>
      <c r="AP10" s="80">
        <f t="shared" ca="1" si="17"/>
        <v>0</v>
      </c>
      <c r="AQ10" s="80">
        <f t="shared" ca="1" si="17"/>
        <v>2</v>
      </c>
      <c r="AR10" s="80">
        <f t="shared" ca="1" si="17"/>
        <v>3</v>
      </c>
      <c r="AS10" s="56"/>
      <c r="AT10" s="56"/>
    </row>
    <row r="11" spans="1:46" ht="18" customHeight="1" x14ac:dyDescent="0.3">
      <c r="A11" s="85" t="s">
        <v>48</v>
      </c>
      <c r="B11" s="86"/>
      <c r="C11" s="87"/>
      <c r="D11" s="81">
        <f t="shared" ca="1" si="18"/>
        <v>0.21779244817178017</v>
      </c>
      <c r="E11" s="81">
        <f t="shared" ca="1" si="19"/>
        <v>8.6688216797461831E-2</v>
      </c>
      <c r="F11" s="81">
        <f t="shared" ca="1" si="1"/>
        <v>0.11812222770627141</v>
      </c>
      <c r="G11" s="81">
        <f t="shared" ca="1" si="2"/>
        <v>0.28026048040941687</v>
      </c>
      <c r="H11" s="81">
        <f t="shared" ca="1" si="3"/>
        <v>0.19804128595764375</v>
      </c>
      <c r="I11" s="81">
        <f t="shared" ca="1" si="4"/>
        <v>0.12126506488649604</v>
      </c>
      <c r="J11" s="79"/>
      <c r="K11" s="80">
        <f t="shared" ca="1" si="20"/>
        <v>1</v>
      </c>
      <c r="L11" s="80">
        <f t="shared" ca="1" si="5"/>
        <v>2</v>
      </c>
      <c r="M11" s="80">
        <f t="shared" ca="1" si="6"/>
        <v>6</v>
      </c>
      <c r="N11" s="80">
        <f t="shared" ca="1" si="7"/>
        <v>4</v>
      </c>
      <c r="O11" s="80">
        <f t="shared" ca="1" si="8"/>
        <v>1</v>
      </c>
      <c r="P11" s="80">
        <f t="shared" ca="1" si="9"/>
        <v>2</v>
      </c>
      <c r="Q11" s="79"/>
      <c r="R11" s="61">
        <f t="shared" ca="1" si="21"/>
        <v>2</v>
      </c>
      <c r="S11" s="61">
        <f t="shared" ca="1" si="10"/>
        <v>12</v>
      </c>
      <c r="T11" s="61">
        <f t="shared" ca="1" si="11"/>
        <v>55</v>
      </c>
      <c r="U11" s="61">
        <f t="shared" ca="1" si="12"/>
        <v>62</v>
      </c>
      <c r="V11" s="61">
        <f t="shared" ca="1" si="13"/>
        <v>11</v>
      </c>
      <c r="W11" s="61">
        <f t="shared" ca="1" si="14"/>
        <v>40</v>
      </c>
      <c r="X11" s="79"/>
      <c r="Y11" s="81">
        <f t="shared" ca="1" si="22"/>
        <v>0.2107901559291489</v>
      </c>
      <c r="Z11" s="81">
        <f t="shared" ca="1" si="15"/>
        <v>0.15688174734146809</v>
      </c>
      <c r="AA11" s="81">
        <f t="shared" ca="1" si="15"/>
        <v>0.16163911701542505</v>
      </c>
      <c r="AB11" s="81">
        <f t="shared" ca="1" si="15"/>
        <v>0.25457192515578819</v>
      </c>
      <c r="AC11" s="81">
        <f t="shared" ca="1" si="15"/>
        <v>0.18169956506879459</v>
      </c>
      <c r="AD11" s="81">
        <f t="shared" ca="1" si="15"/>
        <v>0.22104479779561964</v>
      </c>
      <c r="AE11" s="79"/>
      <c r="AF11" s="80">
        <f t="shared" ca="1" si="23"/>
        <v>1</v>
      </c>
      <c r="AG11" s="80">
        <f t="shared" ca="1" si="16"/>
        <v>0.75</v>
      </c>
      <c r="AH11" s="80">
        <f t="shared" ca="1" si="16"/>
        <v>1</v>
      </c>
      <c r="AI11" s="80">
        <f t="shared" ca="1" si="16"/>
        <v>1</v>
      </c>
      <c r="AJ11" s="80">
        <f t="shared" ca="1" si="16"/>
        <v>1</v>
      </c>
      <c r="AK11" s="80">
        <f t="shared" ca="1" si="16"/>
        <v>1</v>
      </c>
      <c r="AL11" s="79"/>
      <c r="AM11" s="80">
        <f t="shared" ca="1" si="24"/>
        <v>4</v>
      </c>
      <c r="AN11" s="80">
        <f t="shared" ca="1" si="17"/>
        <v>3</v>
      </c>
      <c r="AO11" s="80">
        <f t="shared" ca="1" si="17"/>
        <v>2</v>
      </c>
      <c r="AP11" s="80">
        <f t="shared" ca="1" si="17"/>
        <v>3</v>
      </c>
      <c r="AQ11" s="80">
        <f t="shared" ca="1" si="17"/>
        <v>1</v>
      </c>
      <c r="AR11" s="80">
        <f t="shared" ca="1" si="17"/>
        <v>0</v>
      </c>
      <c r="AS11" s="56"/>
      <c r="AT11" s="56"/>
    </row>
    <row r="12" spans="1:46" ht="18" customHeight="1" x14ac:dyDescent="0.3">
      <c r="A12" s="85" t="s">
        <v>49</v>
      </c>
      <c r="B12" s="86"/>
      <c r="C12" s="87"/>
      <c r="D12" s="81">
        <f t="shared" ca="1" si="18"/>
        <v>0.15345241340428264</v>
      </c>
      <c r="E12" s="81">
        <f t="shared" ca="1" si="19"/>
        <v>0.13749791007731155</v>
      </c>
      <c r="F12" s="81">
        <f t="shared" ca="1" si="1"/>
        <v>0.26995356688720384</v>
      </c>
      <c r="G12" s="81">
        <f t="shared" ca="1" si="2"/>
        <v>0.26124659186291399</v>
      </c>
      <c r="H12" s="81">
        <f t="shared" ca="1" si="3"/>
        <v>0</v>
      </c>
      <c r="I12" s="81">
        <f t="shared" ca="1" si="4"/>
        <v>0.24076429377333264</v>
      </c>
      <c r="J12" s="79"/>
      <c r="K12" s="80">
        <f t="shared" ca="1" si="20"/>
        <v>2</v>
      </c>
      <c r="L12" s="80">
        <f t="shared" ca="1" si="5"/>
        <v>4</v>
      </c>
      <c r="M12" s="80">
        <f t="shared" ca="1" si="6"/>
        <v>1</v>
      </c>
      <c r="N12" s="80">
        <f t="shared" ca="1" si="7"/>
        <v>2</v>
      </c>
      <c r="O12" s="80">
        <f t="shared" ca="1" si="8"/>
        <v>0</v>
      </c>
      <c r="P12" s="80">
        <f t="shared" ca="1" si="9"/>
        <v>4</v>
      </c>
      <c r="Q12" s="79"/>
      <c r="R12" s="61">
        <f t="shared" ca="1" si="21"/>
        <v>22</v>
      </c>
      <c r="S12" s="61">
        <f t="shared" ca="1" si="10"/>
        <v>49</v>
      </c>
      <c r="T12" s="61">
        <f t="shared" ca="1" si="11"/>
        <v>38</v>
      </c>
      <c r="U12" s="61">
        <f t="shared" ca="1" si="12"/>
        <v>56</v>
      </c>
      <c r="V12" s="61">
        <f t="shared" ca="1" si="13"/>
        <v>0</v>
      </c>
      <c r="W12" s="61">
        <f t="shared" ca="1" si="14"/>
        <v>19</v>
      </c>
      <c r="X12" s="79"/>
      <c r="Y12" s="81">
        <f t="shared" ca="1" si="22"/>
        <v>0.1639194798987747</v>
      </c>
      <c r="Z12" s="81">
        <f t="shared" ca="1" si="15"/>
        <v>0.15953444765275832</v>
      </c>
      <c r="AA12" s="81">
        <f t="shared" ca="1" si="15"/>
        <v>0.11138440804684223</v>
      </c>
      <c r="AB12" s="81">
        <f t="shared" ca="1" si="15"/>
        <v>0.10001711452877755</v>
      </c>
      <c r="AC12" s="81">
        <f t="shared" ca="1" si="15"/>
        <v>0</v>
      </c>
      <c r="AD12" s="81">
        <f t="shared" ca="1" si="15"/>
        <v>6.485646516495483E-2</v>
      </c>
      <c r="AE12" s="79"/>
      <c r="AF12" s="80">
        <f t="shared" ca="1" si="23"/>
        <v>1</v>
      </c>
      <c r="AG12" s="80">
        <f t="shared" ca="1" si="16"/>
        <v>1</v>
      </c>
      <c r="AH12" s="80">
        <f t="shared" ca="1" si="16"/>
        <v>1</v>
      </c>
      <c r="AI12" s="80">
        <f t="shared" ca="1" si="16"/>
        <v>1</v>
      </c>
      <c r="AJ12" s="80">
        <f t="shared" ca="1" si="16"/>
        <v>0</v>
      </c>
      <c r="AK12" s="80">
        <f t="shared" ca="1" si="16"/>
        <v>1</v>
      </c>
      <c r="AL12" s="79"/>
      <c r="AM12" s="80">
        <f t="shared" ca="1" si="24"/>
        <v>1</v>
      </c>
      <c r="AN12" s="80">
        <f t="shared" ca="1" si="17"/>
        <v>4</v>
      </c>
      <c r="AO12" s="80">
        <f t="shared" ca="1" si="17"/>
        <v>3</v>
      </c>
      <c r="AP12" s="80">
        <f t="shared" ca="1" si="17"/>
        <v>0</v>
      </c>
      <c r="AQ12" s="80">
        <f t="shared" ca="1" si="17"/>
        <v>0</v>
      </c>
      <c r="AR12" s="80">
        <f t="shared" ca="1" si="17"/>
        <v>4</v>
      </c>
      <c r="AS12" s="56"/>
      <c r="AT12" s="56"/>
    </row>
    <row r="13" spans="1:46" ht="18" customHeight="1" x14ac:dyDescent="0.3">
      <c r="A13" s="85" t="s">
        <v>50</v>
      </c>
      <c r="B13" s="86"/>
      <c r="C13" s="87"/>
      <c r="D13" s="81">
        <f t="shared" ca="1" si="18"/>
        <v>0.14467394337896361</v>
      </c>
      <c r="E13" s="81">
        <f t="shared" ca="1" si="19"/>
        <v>0.20372206081543381</v>
      </c>
      <c r="F13" s="81">
        <f t="shared" ca="1" si="1"/>
        <v>0.22169230864003178</v>
      </c>
      <c r="G13" s="81">
        <f t="shared" ca="1" si="2"/>
        <v>0.28228143642998416</v>
      </c>
      <c r="H13" s="81">
        <f t="shared" ca="1" si="3"/>
        <v>0.20748839299167979</v>
      </c>
      <c r="I13" s="81">
        <f t="shared" ca="1" si="4"/>
        <v>0.15394087773449933</v>
      </c>
      <c r="J13" s="79"/>
      <c r="K13" s="80">
        <f t="shared" ca="1" si="20"/>
        <v>3</v>
      </c>
      <c r="L13" s="80">
        <f t="shared" ca="1" si="5"/>
        <v>2</v>
      </c>
      <c r="M13" s="80">
        <f t="shared" ca="1" si="6"/>
        <v>1</v>
      </c>
      <c r="N13" s="80">
        <f t="shared" ca="1" si="7"/>
        <v>6</v>
      </c>
      <c r="O13" s="80">
        <f t="shared" ca="1" si="8"/>
        <v>2</v>
      </c>
      <c r="P13" s="80">
        <f t="shared" ca="1" si="9"/>
        <v>5</v>
      </c>
      <c r="Q13" s="79"/>
      <c r="R13" s="61">
        <f t="shared" ca="1" si="21"/>
        <v>20</v>
      </c>
      <c r="S13" s="61">
        <f t="shared" ca="1" si="10"/>
        <v>66</v>
      </c>
      <c r="T13" s="61">
        <f t="shared" ca="1" si="11"/>
        <v>33</v>
      </c>
      <c r="U13" s="61">
        <f t="shared" ca="1" si="12"/>
        <v>4</v>
      </c>
      <c r="V13" s="61">
        <f t="shared" ca="1" si="13"/>
        <v>34</v>
      </c>
      <c r="W13" s="61">
        <f t="shared" ca="1" si="14"/>
        <v>17</v>
      </c>
      <c r="X13" s="79"/>
      <c r="Y13" s="81">
        <f t="shared" ca="1" si="22"/>
        <v>5.6562660170488208E-2</v>
      </c>
      <c r="Z13" s="81">
        <f t="shared" ca="1" si="15"/>
        <v>0.17918396175459178</v>
      </c>
      <c r="AA13" s="81">
        <f t="shared" ca="1" si="15"/>
        <v>0.1892459418089486</v>
      </c>
      <c r="AB13" s="81">
        <f t="shared" ca="1" si="15"/>
        <v>0.20480438676480217</v>
      </c>
      <c r="AC13" s="81">
        <f t="shared" ca="1" si="15"/>
        <v>0.21833478606536127</v>
      </c>
      <c r="AD13" s="81">
        <f t="shared" ca="1" si="15"/>
        <v>0.24967856729417953</v>
      </c>
      <c r="AE13" s="79"/>
      <c r="AF13" s="80">
        <f t="shared" ca="1" si="23"/>
        <v>1</v>
      </c>
      <c r="AG13" s="80">
        <f t="shared" ca="1" si="16"/>
        <v>1</v>
      </c>
      <c r="AH13" s="80">
        <f t="shared" ca="1" si="16"/>
        <v>1</v>
      </c>
      <c r="AI13" s="80">
        <f t="shared" ca="1" si="16"/>
        <v>1</v>
      </c>
      <c r="AJ13" s="80">
        <f t="shared" ca="1" si="16"/>
        <v>1</v>
      </c>
      <c r="AK13" s="80">
        <f t="shared" ca="1" si="16"/>
        <v>1</v>
      </c>
      <c r="AL13" s="79"/>
      <c r="AM13" s="80">
        <f t="shared" ca="1" si="24"/>
        <v>3</v>
      </c>
      <c r="AN13" s="80">
        <f t="shared" ca="1" si="17"/>
        <v>3</v>
      </c>
      <c r="AO13" s="80">
        <f t="shared" ca="1" si="17"/>
        <v>1</v>
      </c>
      <c r="AP13" s="80">
        <f t="shared" ca="1" si="17"/>
        <v>4</v>
      </c>
      <c r="AQ13" s="80">
        <f t="shared" ca="1" si="17"/>
        <v>4</v>
      </c>
      <c r="AR13" s="80">
        <f t="shared" ca="1" si="17"/>
        <v>0</v>
      </c>
      <c r="AS13" s="56"/>
      <c r="AT13" s="56"/>
    </row>
    <row r="14" spans="1:46" ht="18" customHeight="1" x14ac:dyDescent="0.3">
      <c r="A14" s="85" t="s">
        <v>51</v>
      </c>
      <c r="B14" s="86"/>
      <c r="C14" s="87"/>
      <c r="D14" s="81">
        <f t="shared" ca="1" si="18"/>
        <v>0</v>
      </c>
      <c r="E14" s="81">
        <f t="shared" ca="1" si="19"/>
        <v>0.13663854750349363</v>
      </c>
      <c r="F14" s="81">
        <f t="shared" ca="1" si="1"/>
        <v>0.17411245337282608</v>
      </c>
      <c r="G14" s="81">
        <f t="shared" ca="1" si="2"/>
        <v>0</v>
      </c>
      <c r="H14" s="81">
        <f t="shared" ca="1" si="3"/>
        <v>0.10558469107039757</v>
      </c>
      <c r="I14" s="81">
        <f t="shared" ca="1" si="4"/>
        <v>0.25383807639713063</v>
      </c>
      <c r="J14" s="79"/>
      <c r="K14" s="80">
        <f t="shared" ca="1" si="20"/>
        <v>0</v>
      </c>
      <c r="L14" s="80">
        <f t="shared" ca="1" si="5"/>
        <v>4</v>
      </c>
      <c r="M14" s="80">
        <f t="shared" ca="1" si="6"/>
        <v>4</v>
      </c>
      <c r="N14" s="80">
        <f t="shared" ca="1" si="7"/>
        <v>0</v>
      </c>
      <c r="O14" s="80">
        <f t="shared" ca="1" si="8"/>
        <v>3</v>
      </c>
      <c r="P14" s="80">
        <f t="shared" ca="1" si="9"/>
        <v>7</v>
      </c>
      <c r="Q14" s="79"/>
      <c r="R14" s="61">
        <f t="shared" ca="1" si="21"/>
        <v>0</v>
      </c>
      <c r="S14" s="61">
        <f t="shared" ca="1" si="10"/>
        <v>65</v>
      </c>
      <c r="T14" s="61">
        <f t="shared" ca="1" si="11"/>
        <v>53</v>
      </c>
      <c r="U14" s="61">
        <f t="shared" ca="1" si="12"/>
        <v>0</v>
      </c>
      <c r="V14" s="61">
        <f t="shared" ca="1" si="13"/>
        <v>47</v>
      </c>
      <c r="W14" s="61">
        <f t="shared" ca="1" si="14"/>
        <v>46</v>
      </c>
      <c r="X14" s="79"/>
      <c r="Y14" s="81">
        <f t="shared" ca="1" si="22"/>
        <v>0</v>
      </c>
      <c r="Z14" s="81">
        <f t="shared" ca="1" si="15"/>
        <v>9.1077987112341635E-2</v>
      </c>
      <c r="AA14" s="81">
        <f t="shared" ca="1" si="15"/>
        <v>0.16043280646767732</v>
      </c>
      <c r="AB14" s="81">
        <f t="shared" ca="1" si="15"/>
        <v>0</v>
      </c>
      <c r="AC14" s="81">
        <f t="shared" ca="1" si="15"/>
        <v>5.1530200526615763E-2</v>
      </c>
      <c r="AD14" s="81">
        <f t="shared" ca="1" si="15"/>
        <v>0.15371606372011204</v>
      </c>
      <c r="AE14" s="79"/>
      <c r="AF14" s="80">
        <f t="shared" ca="1" si="23"/>
        <v>0</v>
      </c>
      <c r="AG14" s="80">
        <f t="shared" ca="1" si="16"/>
        <v>1</v>
      </c>
      <c r="AH14" s="80">
        <f t="shared" ca="1" si="16"/>
        <v>1</v>
      </c>
      <c r="AI14" s="80">
        <f t="shared" ca="1" si="16"/>
        <v>0</v>
      </c>
      <c r="AJ14" s="80">
        <f t="shared" ca="1" si="16"/>
        <v>1</v>
      </c>
      <c r="AK14" s="80">
        <f t="shared" ca="1" si="16"/>
        <v>1</v>
      </c>
      <c r="AL14" s="79"/>
      <c r="AM14" s="80">
        <f t="shared" ca="1" si="24"/>
        <v>0</v>
      </c>
      <c r="AN14" s="80">
        <f t="shared" ca="1" si="17"/>
        <v>2</v>
      </c>
      <c r="AO14" s="80">
        <f t="shared" ca="1" si="17"/>
        <v>3</v>
      </c>
      <c r="AP14" s="80">
        <f t="shared" ca="1" si="17"/>
        <v>0</v>
      </c>
      <c r="AQ14" s="80">
        <f t="shared" ca="1" si="17"/>
        <v>1</v>
      </c>
      <c r="AR14" s="80">
        <f t="shared" ca="1" si="17"/>
        <v>1</v>
      </c>
      <c r="AS14" s="56"/>
      <c r="AT14" s="56"/>
    </row>
    <row r="15" spans="1:46" ht="18" customHeight="1" x14ac:dyDescent="0.3">
      <c r="A15" s="85" t="s">
        <v>52</v>
      </c>
      <c r="B15" s="86"/>
      <c r="C15" s="87"/>
      <c r="D15" s="81">
        <f t="shared" ca="1" si="18"/>
        <v>0.30746125022315818</v>
      </c>
      <c r="E15" s="81">
        <f t="shared" ca="1" si="19"/>
        <v>0.16411096844991174</v>
      </c>
      <c r="F15" s="81">
        <f t="shared" ca="1" si="1"/>
        <v>0.17873685749086951</v>
      </c>
      <c r="G15" s="81">
        <f t="shared" ca="1" si="2"/>
        <v>0</v>
      </c>
      <c r="H15" s="81">
        <f t="shared" ca="1" si="3"/>
        <v>0.25941885019750782</v>
      </c>
      <c r="I15" s="81">
        <f t="shared" ca="1" si="4"/>
        <v>9.7840889984978738E-2</v>
      </c>
      <c r="J15" s="79"/>
      <c r="K15" s="80">
        <f t="shared" ca="1" si="20"/>
        <v>4</v>
      </c>
      <c r="L15" s="80">
        <f t="shared" ca="1" si="5"/>
        <v>6</v>
      </c>
      <c r="M15" s="80">
        <f t="shared" ca="1" si="6"/>
        <v>6</v>
      </c>
      <c r="N15" s="80">
        <f t="shared" ca="1" si="7"/>
        <v>0</v>
      </c>
      <c r="O15" s="80">
        <f t="shared" ca="1" si="8"/>
        <v>3</v>
      </c>
      <c r="P15" s="80">
        <f t="shared" ca="1" si="9"/>
        <v>4</v>
      </c>
      <c r="Q15" s="79"/>
      <c r="R15" s="61">
        <f t="shared" ca="1" si="21"/>
        <v>65</v>
      </c>
      <c r="S15" s="61">
        <f t="shared" ca="1" si="10"/>
        <v>23</v>
      </c>
      <c r="T15" s="61">
        <f t="shared" ca="1" si="11"/>
        <v>13</v>
      </c>
      <c r="U15" s="61">
        <f t="shared" ca="1" si="12"/>
        <v>0</v>
      </c>
      <c r="V15" s="61">
        <f t="shared" ca="1" si="13"/>
        <v>37</v>
      </c>
      <c r="W15" s="61">
        <f t="shared" ca="1" si="14"/>
        <v>46</v>
      </c>
      <c r="X15" s="79"/>
      <c r="Y15" s="81">
        <f t="shared" ca="1" si="22"/>
        <v>7.220816926653062E-2</v>
      </c>
      <c r="Z15" s="81">
        <f t="shared" ca="1" si="15"/>
        <v>9.5765603517549425E-2</v>
      </c>
      <c r="AA15" s="81">
        <f t="shared" ca="1" si="15"/>
        <v>0.10061348932027707</v>
      </c>
      <c r="AB15" s="81">
        <f t="shared" ca="1" si="15"/>
        <v>0</v>
      </c>
      <c r="AC15" s="81">
        <f t="shared" ca="1" si="15"/>
        <v>0.2142824613047779</v>
      </c>
      <c r="AD15" s="81">
        <f t="shared" ca="1" si="15"/>
        <v>0.13864261719938467</v>
      </c>
      <c r="AE15" s="79"/>
      <c r="AF15" s="80">
        <f t="shared" ca="1" si="23"/>
        <v>1</v>
      </c>
      <c r="AG15" s="80">
        <f t="shared" ca="1" si="16"/>
        <v>1</v>
      </c>
      <c r="AH15" s="80">
        <f t="shared" ca="1" si="16"/>
        <v>1</v>
      </c>
      <c r="AI15" s="80">
        <f t="shared" ca="1" si="16"/>
        <v>0</v>
      </c>
      <c r="AJ15" s="80">
        <f t="shared" ca="1" si="16"/>
        <v>1</v>
      </c>
      <c r="AK15" s="80">
        <f t="shared" ca="1" si="16"/>
        <v>1</v>
      </c>
      <c r="AL15" s="79"/>
      <c r="AM15" s="80">
        <f t="shared" ca="1" si="24"/>
        <v>2</v>
      </c>
      <c r="AN15" s="80">
        <f t="shared" ca="1" si="17"/>
        <v>0</v>
      </c>
      <c r="AO15" s="80">
        <f t="shared" ca="1" si="17"/>
        <v>3</v>
      </c>
      <c r="AP15" s="80">
        <f t="shared" ca="1" si="17"/>
        <v>0</v>
      </c>
      <c r="AQ15" s="80">
        <f t="shared" ca="1" si="17"/>
        <v>4</v>
      </c>
      <c r="AR15" s="80">
        <f t="shared" ca="1" si="17"/>
        <v>2</v>
      </c>
      <c r="AS15" s="56"/>
      <c r="AT15" s="56"/>
    </row>
    <row r="16" spans="1:46" ht="18" customHeight="1" x14ac:dyDescent="0.3">
      <c r="A16" s="85" t="s">
        <v>53</v>
      </c>
      <c r="B16" s="86"/>
      <c r="C16" s="87"/>
      <c r="D16" s="81">
        <f t="shared" ca="1" si="18"/>
        <v>0.13135539182533706</v>
      </c>
      <c r="E16" s="81">
        <f t="shared" ca="1" si="19"/>
        <v>0</v>
      </c>
      <c r="F16" s="81">
        <f t="shared" ca="1" si="1"/>
        <v>0</v>
      </c>
      <c r="G16" s="81">
        <f t="shared" ca="1" si="2"/>
        <v>0</v>
      </c>
      <c r="H16" s="81">
        <f t="shared" ca="1" si="3"/>
        <v>0.13945625058064448</v>
      </c>
      <c r="I16" s="81">
        <f t="shared" ca="1" si="4"/>
        <v>0.26992507653118591</v>
      </c>
      <c r="J16" s="79"/>
      <c r="K16" s="80">
        <f t="shared" ca="1" si="20"/>
        <v>1</v>
      </c>
      <c r="L16" s="80">
        <f t="shared" ca="1" si="5"/>
        <v>0</v>
      </c>
      <c r="M16" s="80">
        <f t="shared" ca="1" si="6"/>
        <v>0</v>
      </c>
      <c r="N16" s="80">
        <f t="shared" ca="1" si="7"/>
        <v>0</v>
      </c>
      <c r="O16" s="80">
        <f t="shared" ca="1" si="8"/>
        <v>5</v>
      </c>
      <c r="P16" s="80">
        <f t="shared" ca="1" si="9"/>
        <v>6</v>
      </c>
      <c r="Q16" s="79"/>
      <c r="R16" s="61">
        <f t="shared" ca="1" si="21"/>
        <v>9</v>
      </c>
      <c r="S16" s="61">
        <f t="shared" ca="1" si="10"/>
        <v>0</v>
      </c>
      <c r="T16" s="61">
        <f t="shared" ca="1" si="11"/>
        <v>0</v>
      </c>
      <c r="U16" s="61">
        <f t="shared" ca="1" si="12"/>
        <v>0</v>
      </c>
      <c r="V16" s="61">
        <f t="shared" ca="1" si="13"/>
        <v>48</v>
      </c>
      <c r="W16" s="61">
        <f t="shared" ca="1" si="14"/>
        <v>6</v>
      </c>
      <c r="X16" s="79"/>
      <c r="Y16" s="81">
        <f t="shared" ca="1" si="22"/>
        <v>6.7347618609870513E-2</v>
      </c>
      <c r="Z16" s="81">
        <f t="shared" ca="1" si="15"/>
        <v>0</v>
      </c>
      <c r="AA16" s="81">
        <f t="shared" ca="1" si="15"/>
        <v>0</v>
      </c>
      <c r="AB16" s="81">
        <f t="shared" ca="1" si="15"/>
        <v>0</v>
      </c>
      <c r="AC16" s="81">
        <f t="shared" ca="1" si="15"/>
        <v>0.1337837427253154</v>
      </c>
      <c r="AD16" s="81">
        <f t="shared" ca="1" si="15"/>
        <v>0.17974315866964946</v>
      </c>
      <c r="AE16" s="79"/>
      <c r="AF16" s="80">
        <f t="shared" ca="1" si="23"/>
        <v>0.75</v>
      </c>
      <c r="AG16" s="80">
        <f t="shared" ca="1" si="16"/>
        <v>0</v>
      </c>
      <c r="AH16" s="80">
        <f t="shared" ca="1" si="16"/>
        <v>0</v>
      </c>
      <c r="AI16" s="80">
        <f t="shared" ca="1" si="16"/>
        <v>0</v>
      </c>
      <c r="AJ16" s="80">
        <f t="shared" ca="1" si="16"/>
        <v>1</v>
      </c>
      <c r="AK16" s="80">
        <f t="shared" ca="1" si="16"/>
        <v>1</v>
      </c>
      <c r="AL16" s="79"/>
      <c r="AM16" s="80">
        <f t="shared" ca="1" si="24"/>
        <v>2</v>
      </c>
      <c r="AN16" s="80">
        <f t="shared" ca="1" si="17"/>
        <v>0</v>
      </c>
      <c r="AO16" s="80">
        <f t="shared" ca="1" si="17"/>
        <v>0</v>
      </c>
      <c r="AP16" s="80">
        <f t="shared" ca="1" si="17"/>
        <v>0</v>
      </c>
      <c r="AQ16" s="80">
        <f t="shared" ca="1" si="17"/>
        <v>4</v>
      </c>
      <c r="AR16" s="80">
        <f t="shared" ca="1" si="17"/>
        <v>2</v>
      </c>
      <c r="AS16" s="56"/>
      <c r="AT16" s="56"/>
    </row>
    <row r="17" spans="1:46" ht="18" customHeight="1" x14ac:dyDescent="0.3">
      <c r="A17" s="85" t="s">
        <v>54</v>
      </c>
      <c r="B17" s="86"/>
      <c r="C17" s="87"/>
      <c r="D17" s="81">
        <f t="shared" ca="1" si="18"/>
        <v>0</v>
      </c>
      <c r="E17" s="81">
        <f t="shared" ca="1" si="19"/>
        <v>0.1342228537174594</v>
      </c>
      <c r="F17" s="81">
        <f t="shared" ca="1" si="1"/>
        <v>0.10768815448112333</v>
      </c>
      <c r="G17" s="81">
        <f t="shared" ca="1" si="2"/>
        <v>0.30698628857758775</v>
      </c>
      <c r="H17" s="81">
        <f t="shared" ca="1" si="3"/>
        <v>0</v>
      </c>
      <c r="I17" s="81">
        <f t="shared" ca="1" si="4"/>
        <v>0</v>
      </c>
      <c r="J17" s="79"/>
      <c r="K17" s="80">
        <f t="shared" ca="1" si="20"/>
        <v>0</v>
      </c>
      <c r="L17" s="80">
        <f t="shared" ca="1" si="5"/>
        <v>5</v>
      </c>
      <c r="M17" s="80">
        <f t="shared" ca="1" si="6"/>
        <v>6</v>
      </c>
      <c r="N17" s="80">
        <f t="shared" ca="1" si="7"/>
        <v>7</v>
      </c>
      <c r="O17" s="80">
        <f t="shared" ca="1" si="8"/>
        <v>0</v>
      </c>
      <c r="P17" s="80">
        <f t="shared" ca="1" si="9"/>
        <v>0</v>
      </c>
      <c r="Q17" s="79"/>
      <c r="R17" s="61">
        <f t="shared" ca="1" si="21"/>
        <v>0</v>
      </c>
      <c r="S17" s="61">
        <f t="shared" ca="1" si="10"/>
        <v>45</v>
      </c>
      <c r="T17" s="61">
        <f t="shared" ca="1" si="11"/>
        <v>4</v>
      </c>
      <c r="U17" s="61">
        <f t="shared" ca="1" si="12"/>
        <v>65</v>
      </c>
      <c r="V17" s="61">
        <f t="shared" ca="1" si="13"/>
        <v>0</v>
      </c>
      <c r="W17" s="61">
        <f t="shared" ca="1" si="14"/>
        <v>0</v>
      </c>
      <c r="X17" s="79"/>
      <c r="Y17" s="81">
        <f t="shared" ca="1" si="22"/>
        <v>0</v>
      </c>
      <c r="Z17" s="81">
        <f t="shared" ca="1" si="15"/>
        <v>0.12488849915122936</v>
      </c>
      <c r="AA17" s="81">
        <f t="shared" ca="1" si="15"/>
        <v>0.210417729252734</v>
      </c>
      <c r="AB17" s="81">
        <f t="shared" ca="1" si="15"/>
        <v>4.9613551829616888E-2</v>
      </c>
      <c r="AC17" s="81">
        <f t="shared" ca="1" si="15"/>
        <v>0</v>
      </c>
      <c r="AD17" s="81">
        <f t="shared" ca="1" si="15"/>
        <v>0</v>
      </c>
      <c r="AE17" s="79"/>
      <c r="AF17" s="80">
        <f t="shared" ca="1" si="23"/>
        <v>0</v>
      </c>
      <c r="AG17" s="80">
        <f t="shared" ca="1" si="16"/>
        <v>1</v>
      </c>
      <c r="AH17" s="80">
        <f t="shared" ca="1" si="16"/>
        <v>1</v>
      </c>
      <c r="AI17" s="80">
        <f t="shared" ca="1" si="16"/>
        <v>1</v>
      </c>
      <c r="AJ17" s="80">
        <f t="shared" ca="1" si="16"/>
        <v>0</v>
      </c>
      <c r="AK17" s="80">
        <f t="shared" ca="1" si="16"/>
        <v>0</v>
      </c>
      <c r="AL17" s="79"/>
      <c r="AM17" s="80">
        <f t="shared" ca="1" si="24"/>
        <v>0</v>
      </c>
      <c r="AN17" s="80">
        <f t="shared" ca="1" si="17"/>
        <v>2</v>
      </c>
      <c r="AO17" s="80">
        <f t="shared" ca="1" si="17"/>
        <v>3</v>
      </c>
      <c r="AP17" s="80">
        <f t="shared" ca="1" si="17"/>
        <v>4</v>
      </c>
      <c r="AQ17" s="80">
        <f t="shared" ca="1" si="17"/>
        <v>0</v>
      </c>
      <c r="AR17" s="80">
        <f t="shared" ca="1" si="17"/>
        <v>0</v>
      </c>
      <c r="AS17" s="56"/>
      <c r="AT17" s="56"/>
    </row>
    <row r="18" spans="1:46" ht="18" customHeight="1" x14ac:dyDescent="0.3">
      <c r="A18" s="85" t="s">
        <v>55</v>
      </c>
      <c r="B18" s="86"/>
      <c r="C18" s="87"/>
      <c r="D18" s="81">
        <f t="shared" ca="1" si="18"/>
        <v>0.17830070769156064</v>
      </c>
      <c r="E18" s="81">
        <f t="shared" ca="1" si="19"/>
        <v>0.28171740739746265</v>
      </c>
      <c r="F18" s="81">
        <f t="shared" ca="1" si="1"/>
        <v>0.23713941247574796</v>
      </c>
      <c r="G18" s="81">
        <f t="shared" ca="1" si="2"/>
        <v>0.214211347998672</v>
      </c>
      <c r="H18" s="81">
        <f t="shared" ca="1" si="3"/>
        <v>0.15289070624414142</v>
      </c>
      <c r="I18" s="81">
        <f t="shared" ca="1" si="4"/>
        <v>0.17593369251865382</v>
      </c>
      <c r="J18" s="79"/>
      <c r="K18" s="80">
        <f t="shared" ca="1" si="20"/>
        <v>4</v>
      </c>
      <c r="L18" s="80">
        <f t="shared" ca="1" si="5"/>
        <v>6</v>
      </c>
      <c r="M18" s="80">
        <f t="shared" ca="1" si="6"/>
        <v>6</v>
      </c>
      <c r="N18" s="80">
        <f t="shared" ca="1" si="7"/>
        <v>6</v>
      </c>
      <c r="O18" s="80">
        <f t="shared" ca="1" si="8"/>
        <v>3</v>
      </c>
      <c r="P18" s="80">
        <f t="shared" ca="1" si="9"/>
        <v>6</v>
      </c>
      <c r="Q18" s="79"/>
      <c r="R18" s="61">
        <f t="shared" ca="1" si="21"/>
        <v>55</v>
      </c>
      <c r="S18" s="61">
        <f t="shared" ca="1" si="10"/>
        <v>40</v>
      </c>
      <c r="T18" s="61">
        <f t="shared" ca="1" si="11"/>
        <v>33</v>
      </c>
      <c r="U18" s="61">
        <f t="shared" ca="1" si="12"/>
        <v>64</v>
      </c>
      <c r="V18" s="61">
        <f t="shared" ca="1" si="13"/>
        <v>27</v>
      </c>
      <c r="W18" s="61">
        <f t="shared" ca="1" si="14"/>
        <v>50</v>
      </c>
      <c r="X18" s="79"/>
      <c r="Y18" s="81">
        <f t="shared" ca="1" si="22"/>
        <v>8.846951822623482E-2</v>
      </c>
      <c r="Z18" s="81">
        <f t="shared" ca="1" si="15"/>
        <v>0.16914845998177652</v>
      </c>
      <c r="AA18" s="81">
        <f t="shared" ca="1" si="15"/>
        <v>9.982976800702667E-2</v>
      </c>
      <c r="AB18" s="81">
        <f t="shared" ca="1" si="15"/>
        <v>0.17423519347781335</v>
      </c>
      <c r="AC18" s="81">
        <f t="shared" ca="1" si="15"/>
        <v>0.10847849369463863</v>
      </c>
      <c r="AD18" s="81">
        <f t="shared" ca="1" si="15"/>
        <v>6.8700232961173002E-2</v>
      </c>
      <c r="AE18" s="79"/>
      <c r="AF18" s="80">
        <f t="shared" ca="1" si="23"/>
        <v>1</v>
      </c>
      <c r="AG18" s="80">
        <f t="shared" ca="1" si="16"/>
        <v>1</v>
      </c>
      <c r="AH18" s="80">
        <f t="shared" ca="1" si="16"/>
        <v>1</v>
      </c>
      <c r="AI18" s="80">
        <f t="shared" ca="1" si="16"/>
        <v>1</v>
      </c>
      <c r="AJ18" s="80">
        <f t="shared" ca="1" si="16"/>
        <v>1</v>
      </c>
      <c r="AK18" s="80">
        <f t="shared" ca="1" si="16"/>
        <v>1</v>
      </c>
      <c r="AL18" s="79"/>
      <c r="AM18" s="80">
        <f t="shared" ca="1" si="24"/>
        <v>4</v>
      </c>
      <c r="AN18" s="80">
        <f t="shared" ca="1" si="17"/>
        <v>4</v>
      </c>
      <c r="AO18" s="80">
        <f t="shared" ca="1" si="17"/>
        <v>1</v>
      </c>
      <c r="AP18" s="80">
        <f t="shared" ca="1" si="17"/>
        <v>3</v>
      </c>
      <c r="AQ18" s="80">
        <f t="shared" ca="1" si="17"/>
        <v>3</v>
      </c>
      <c r="AR18" s="80">
        <f t="shared" ca="1" si="17"/>
        <v>3</v>
      </c>
      <c r="AS18" s="56"/>
      <c r="AT18" s="56"/>
    </row>
    <row r="19" spans="1:46" ht="14.4" customHeight="1" x14ac:dyDescent="0.3">
      <c r="A19" s="65"/>
      <c r="B19" s="65"/>
      <c r="C19" s="65"/>
      <c r="D19" s="67"/>
      <c r="E19" s="1"/>
      <c r="F19" s="1"/>
      <c r="G19" s="6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85" t="s">
        <v>21</v>
      </c>
      <c r="B20" s="86"/>
      <c r="C20" s="87"/>
      <c r="D20" s="60">
        <f ca="1">IFERROR((SUM(D4:D18)/$AF$20),"")</f>
        <v>0.17807109465373613</v>
      </c>
      <c r="E20" s="60">
        <f ca="1">IFERROR((SUM(E4:E18)/$AG$20),"")</f>
        <v>0.17815223615010667</v>
      </c>
      <c r="F20" s="60">
        <f ca="1">IFERROR((SUM(F4:F18)/$AH$20),"")</f>
        <v>0.19220468571968366</v>
      </c>
      <c r="G20" s="60">
        <f ca="1">IFERROR((SUM(G4:G18)/$AI$20),"")</f>
        <v>0.25799005239011408</v>
      </c>
      <c r="H20" s="60">
        <f ca="1">IFERROR((SUM(H4:H18)/$AJ$20),"")</f>
        <v>0.17995530724532025</v>
      </c>
      <c r="I20" s="60">
        <f ca="1">IFERROR((SUM(I4:I18)/$AK$20),"")</f>
        <v>0.1674592684854484</v>
      </c>
      <c r="J20" s="1"/>
      <c r="K20" s="61">
        <f ca="1">IFERROR((SUM(K4:K18)/$AF$20),"")</f>
        <v>2.9</v>
      </c>
      <c r="L20" s="61">
        <f ca="1">IFERROR((SUM(L4:L18)/$AG$20),"")</f>
        <v>3.3454545454545452</v>
      </c>
      <c r="M20" s="61">
        <f ca="1">IFERROR((SUM(M4:M18)/$AH$20),"")</f>
        <v>4.5128205128205128</v>
      </c>
      <c r="N20" s="61">
        <f ca="1">IFERROR((SUM(N4:N18)/$AI$20),"")</f>
        <v>4.375</v>
      </c>
      <c r="O20" s="61">
        <f ca="1">IFERROR((SUM(O4:O18)/$AJ$20),"")</f>
        <v>3.4166666666666665</v>
      </c>
      <c r="P20" s="61">
        <f ca="1">IFERROR((SUM(P4:P18)/$AK$20),"")</f>
        <v>4.4800000000000004</v>
      </c>
      <c r="Q20" s="62"/>
      <c r="R20" s="61">
        <f ca="1">IFERROR((SUM(R4:R18)/$AF$20),"")</f>
        <v>32.200000000000003</v>
      </c>
      <c r="S20" s="61">
        <f ca="1">IFERROR((SUM(S4:S18)/$AG$20),"")</f>
        <v>40.872727272727275</v>
      </c>
      <c r="T20" s="61">
        <f ca="1">IFERROR((SUM(T4:T18)/$AH$20),"")</f>
        <v>40.102564102564102</v>
      </c>
      <c r="U20" s="61">
        <f ca="1">IFERROR((SUM(U4:U18)/$AI$20),"")</f>
        <v>46.625</v>
      </c>
      <c r="V20" s="61">
        <f ca="1">IFERROR((SUM(V4:V18)/$AJ$20),"")</f>
        <v>30.083333333333332</v>
      </c>
      <c r="W20" s="61">
        <f ca="1">IFERROR((SUM(W4:W18)/$AK$20),"")</f>
        <v>34.159999999999997</v>
      </c>
      <c r="X20" s="63"/>
      <c r="Y20" s="60">
        <f ca="1">IFERROR((SUM(Y4:Y18)/$AF$20),"")</f>
        <v>0.10897212168103949</v>
      </c>
      <c r="Z20" s="60">
        <f ca="1">IFERROR((SUM(Z4:Z18)/$AG$20),"")</f>
        <v>0.14059419009382224</v>
      </c>
      <c r="AA20" s="60">
        <f ca="1">IFERROR((SUM(AA4:AA18)/$AH$20),"")</f>
        <v>0.14797777527192935</v>
      </c>
      <c r="AB20" s="60">
        <f ca="1">IFERROR((SUM(AB4:AB18)/$AI$20),"")</f>
        <v>0.15104595691017608</v>
      </c>
      <c r="AC20" s="60">
        <f ca="1">IFERROR((SUM(AC4:AC18)/$AJ$20),"")</f>
        <v>0.15736194219260377</v>
      </c>
      <c r="AD20" s="60">
        <f ca="1">IFERROR((SUM(AD4:AD18)/$AK$20),"")</f>
        <v>0.14741233216076416</v>
      </c>
      <c r="AE20" s="1"/>
      <c r="AF20" s="64">
        <f ca="1">IF(SUM(AF4:AF18)=0,"",SUM(AF4:AF18))</f>
        <v>10</v>
      </c>
      <c r="AG20" s="64">
        <f t="shared" ref="AG20:AK20" ca="1" si="25">IF(SUM(AG4:AG18)=0,"",SUM(AG4:AG18))</f>
        <v>13.75</v>
      </c>
      <c r="AH20" s="64">
        <f t="shared" ca="1" si="25"/>
        <v>9.75</v>
      </c>
      <c r="AI20" s="64">
        <f t="shared" ca="1" si="25"/>
        <v>8</v>
      </c>
      <c r="AJ20" s="64">
        <f t="shared" ca="1" si="25"/>
        <v>12</v>
      </c>
      <c r="AK20" s="64">
        <f t="shared" ca="1" si="25"/>
        <v>12.5</v>
      </c>
      <c r="AL20" s="1"/>
      <c r="AM20" s="64">
        <f ca="1">IF(SUM(AM4:AM18)=0,"",SUM(AM4:AM18))</f>
        <v>28</v>
      </c>
      <c r="AN20" s="64">
        <f t="shared" ref="AN20:AR20" ca="1" si="26">IF(SUM(AN4:AN18)=0,"",SUM(AN4:AN18))</f>
        <v>27</v>
      </c>
      <c r="AO20" s="64">
        <f t="shared" ca="1" si="26"/>
        <v>24</v>
      </c>
      <c r="AP20" s="64">
        <f t="shared" ca="1" si="26"/>
        <v>21</v>
      </c>
      <c r="AQ20" s="64">
        <f t="shared" ca="1" si="26"/>
        <v>27</v>
      </c>
      <c r="AR20" s="64">
        <f t="shared" ca="1" si="26"/>
        <v>20</v>
      </c>
      <c r="AS20" s="56"/>
      <c r="AT20" s="56"/>
    </row>
    <row r="21" spans="1:46" ht="14.4" customHeight="1" x14ac:dyDescent="0.3">
      <c r="A21" s="1"/>
      <c r="B21" s="1"/>
      <c r="C21" s="1"/>
      <c r="D21" s="88" t="s">
        <v>3</v>
      </c>
      <c r="E21" s="88"/>
      <c r="F21" s="8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89"/>
      <c r="E22" s="89"/>
      <c r="F22" s="8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89"/>
      <c r="E23" s="89"/>
      <c r="F23" s="89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  <row r="24" spans="1:46" ht="18" x14ac:dyDescent="0.3">
      <c r="D24" s="22"/>
      <c r="E24" s="18" t="s">
        <v>4</v>
      </c>
      <c r="F24" s="21">
        <v>1.3</v>
      </c>
    </row>
    <row r="25" spans="1:46" ht="18" x14ac:dyDescent="0.3">
      <c r="D25" s="24"/>
      <c r="E25" s="18" t="s">
        <v>5</v>
      </c>
      <c r="F25" s="50">
        <v>1</v>
      </c>
    </row>
    <row r="26" spans="1:46" ht="18" x14ac:dyDescent="0.3">
      <c r="D26" s="26"/>
      <c r="E26" s="18" t="s">
        <v>6</v>
      </c>
      <c r="F26" s="50">
        <v>1</v>
      </c>
    </row>
    <row r="27" spans="1:46" ht="18" x14ac:dyDescent="0.3">
      <c r="D27" s="27"/>
      <c r="E27" s="18" t="s">
        <v>6</v>
      </c>
      <c r="F27" s="21">
        <v>0.7</v>
      </c>
      <c r="R27" s="54" t="s">
        <v>39</v>
      </c>
    </row>
    <row r="28" spans="1:46" ht="18" x14ac:dyDescent="0.3">
      <c r="D28" s="28"/>
      <c r="E28" s="18" t="s">
        <v>6</v>
      </c>
      <c r="F28" s="21">
        <v>0.5</v>
      </c>
    </row>
    <row r="29" spans="1:46" ht="18" x14ac:dyDescent="0.3">
      <c r="D29" s="29"/>
      <c r="E29" s="18" t="s">
        <v>6</v>
      </c>
      <c r="F29" s="21">
        <v>0.3</v>
      </c>
    </row>
  </sheetData>
  <mergeCells count="24">
    <mergeCell ref="D21:F23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A20:C20"/>
    <mergeCell ref="A17:C17"/>
    <mergeCell ref="A18:C18"/>
    <mergeCell ref="A11:C11"/>
    <mergeCell ref="A12:C12"/>
    <mergeCell ref="A13:C13"/>
    <mergeCell ref="A14:C14"/>
    <mergeCell ref="A15:C15"/>
    <mergeCell ref="A16:C16"/>
  </mergeCells>
  <conditionalFormatting sqref="Y19:AD1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K2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19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1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20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2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I2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58">
      <colorScale>
        <cfvo type="min"/>
        <cfvo type="max"/>
        <color rgb="FFFFEF9C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20">
    <cfRule type="colorScale" priority="57">
      <colorScale>
        <cfvo type="min"/>
        <cfvo type="max"/>
        <color rgb="FF63BE7B"/>
        <color rgb="FFFFEF9C"/>
      </colorScale>
    </cfRule>
  </conditionalFormatting>
  <conditionalFormatting sqref="R4:W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2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:AR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conditionalFormatting sqref="K4:P1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activeCell="F5" sqref="F5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101" t="str">
        <f>'Entered Daily Stats'!A1</f>
        <v>Team Name + Nickname</v>
      </c>
      <c r="B1" s="101"/>
      <c r="C1" s="101"/>
      <c r="D1" s="101"/>
      <c r="F1" s="101" t="s">
        <v>32</v>
      </c>
      <c r="G1" s="101"/>
      <c r="H1" s="101"/>
      <c r="I1" s="101"/>
      <c r="J1" s="105">
        <f ca="1">TODAY()-WEEKDAY(TODAY(),2)+1</f>
        <v>43997</v>
      </c>
      <c r="K1" s="105"/>
      <c r="L1" s="101" t="s">
        <v>30</v>
      </c>
      <c r="M1" s="101"/>
      <c r="N1" s="103">
        <f ca="1">MIN(TODAY(),TODAY()-WEEKDAY(TODAY(),2)+6)</f>
        <v>44001</v>
      </c>
      <c r="O1" s="103"/>
      <c r="P1" s="103"/>
    </row>
    <row r="2" spans="1:26" s="1" customFormat="1" ht="25.2" customHeight="1" x14ac:dyDescent="0.3">
      <c r="A2" s="101"/>
      <c r="B2" s="101"/>
      <c r="C2" s="101"/>
      <c r="D2" s="101"/>
      <c r="F2" s="102"/>
      <c r="G2" s="102"/>
      <c r="H2" s="102"/>
      <c r="I2" s="102"/>
      <c r="J2" s="106"/>
      <c r="K2" s="106"/>
      <c r="L2" s="102"/>
      <c r="M2" s="102"/>
      <c r="N2" s="104"/>
      <c r="O2" s="104"/>
      <c r="P2" s="104"/>
    </row>
    <row r="3" spans="1:26" s="1" customFormat="1" ht="45.6" customHeight="1" x14ac:dyDescent="0.3">
      <c r="A3" s="102"/>
      <c r="B3" s="102"/>
      <c r="C3" s="102"/>
      <c r="D3" s="102"/>
      <c r="F3" s="14" t="s">
        <v>8</v>
      </c>
      <c r="G3" s="13"/>
      <c r="H3" s="14" t="s">
        <v>9</v>
      </c>
      <c r="J3" s="98" t="s">
        <v>0</v>
      </c>
      <c r="K3" s="98"/>
      <c r="M3" s="93" t="s">
        <v>1</v>
      </c>
      <c r="N3" s="93"/>
      <c r="R3" s="98" t="s">
        <v>34</v>
      </c>
      <c r="S3" s="98"/>
      <c r="T3" s="98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36</v>
      </c>
      <c r="T4" s="44" t="s">
        <v>35</v>
      </c>
      <c r="V4" s="97" t="s">
        <v>3</v>
      </c>
      <c r="W4" s="97"/>
      <c r="X4" s="97"/>
      <c r="Y4" s="8"/>
      <c r="Z4" s="8"/>
    </row>
    <row r="5" spans="1:26" s="1" customFormat="1" ht="22.8" customHeight="1" x14ac:dyDescent="0.3">
      <c r="B5" s="58">
        <f ca="1">SUM('Entered Daily Stats'!AF4:AK4)</f>
        <v>4.5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0.16951275323359902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4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41.2</v>
      </c>
      <c r="K5" s="19">
        <f ca="1">IFERROR(IF(J5=M5,0,MIN(MAX((-10*M5*24)+80,30),65)),"")</f>
        <v>52.049269155067059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0.11646137852055391</v>
      </c>
      <c r="N5" s="20">
        <f ca="1">IFERROR(IF(M5=J5,0,MIN(MAX(8-(J5/10),1.5),5)/24),"")</f>
        <v>0.16166666666666665</v>
      </c>
      <c r="O5" s="18"/>
      <c r="P5" s="21">
        <f ca="1">IF(J5=M5,"",((M5*24/(N5*24))+(J5/K5))/2)</f>
        <v>0.75596868259829608</v>
      </c>
      <c r="Q5" s="18"/>
      <c r="R5" s="69">
        <f ca="1">IFERROR(SUM('Entered Daily Stats'!AM4:AR4)/B5,0)</f>
        <v>2.2222222222222223</v>
      </c>
      <c r="S5" s="18"/>
      <c r="T5" s="70">
        <f ca="1">SUM('Entered Daily Stats'!AM4:AR4)</f>
        <v>10</v>
      </c>
      <c r="U5" s="18"/>
      <c r="V5" s="22"/>
      <c r="W5" s="18" t="s">
        <v>4</v>
      </c>
      <c r="X5" s="78">
        <f>'Entered Daily Stats'!F24</f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5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0.18203571675325023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2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38.4</v>
      </c>
      <c r="K6" s="19">
        <f t="shared" ref="K6:K19" ca="1" si="0">IFERROR(IF(J6=M6,0,MIN(MAX((-10*M6*24)+80,30),65)),"")</f>
        <v>37.216812143247331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0.17826328273646946</v>
      </c>
      <c r="N6" s="20">
        <f t="shared" ref="N6:N19" ca="1" si="1">IFERROR(IF(M6=J6,0,MIN(MAX(8-(J6/10),1.5),5)/24),"")</f>
        <v>0.17333333333333334</v>
      </c>
      <c r="O6" s="18"/>
      <c r="P6" s="21">
        <f ca="1">IF(J6=M6,"",((M6*24/(N6*24))+(J6/K6))/2)</f>
        <v>1.0301168865116179</v>
      </c>
      <c r="Q6" s="18"/>
      <c r="R6" s="69">
        <f ca="1">IFERROR(SUM('Entered Daily Stats'!AM5:AR5)/B6,0)</f>
        <v>1.4</v>
      </c>
      <c r="S6" s="18"/>
      <c r="T6" s="70">
        <f ca="1">SUM('Entered Daily Stats'!AM5:AR5)</f>
        <v>7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4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0.16688478363059825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5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27.75</v>
      </c>
      <c r="K7" s="19">
        <f t="shared" ca="1" si="0"/>
        <v>48.172967082579007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0.13261263715592081</v>
      </c>
      <c r="N7" s="20">
        <f t="shared" ca="1" si="1"/>
        <v>0.20833333333333334</v>
      </c>
      <c r="O7" s="18"/>
      <c r="P7" s="21">
        <f t="shared" ref="P7:P17" ca="1" si="2">IF(J7=M7,"",((M7*24/(N7*24))+(J7/K7))/2)</f>
        <v>0.60629493800129786</v>
      </c>
      <c r="Q7" s="18"/>
      <c r="R7" s="69">
        <f ca="1">IFERROR(SUM('Entered Daily Stats'!AM6:AR6)/B7,0)</f>
        <v>1.75</v>
      </c>
      <c r="S7" s="18"/>
      <c r="T7" s="70">
        <f ca="1">SUM('Entered Daily Stats'!AM6:AR6)</f>
        <v>7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2.25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0.18632898567680797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4.666666666666667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51.666666666666664</v>
      </c>
      <c r="K8" s="19">
        <f t="shared" ca="1" si="0"/>
        <v>55.268216649248679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0.10304909729479717</v>
      </c>
      <c r="N8" s="20">
        <f t="shared" ca="1" si="1"/>
        <v>0.11805555555555558</v>
      </c>
      <c r="O8" s="18"/>
      <c r="P8" s="21">
        <f t="shared" ca="1" si="2"/>
        <v>0.90386076595679099</v>
      </c>
      <c r="Q8" s="18"/>
      <c r="R8" s="69">
        <f ca="1">IFERROR(SUM('Entered Daily Stats'!AM7:AR7)/B8,0)</f>
        <v>2.2222222222222223</v>
      </c>
      <c r="S8" s="18"/>
      <c r="T8" s="70">
        <f ca="1">SUM('Entered Daily Stats'!AM7:AR7)</f>
        <v>5</v>
      </c>
      <c r="U8" s="18"/>
      <c r="V8" s="27"/>
      <c r="W8" s="18" t="s">
        <v>6</v>
      </c>
      <c r="X8" s="78">
        <f>'Entered Daily Stats'!F27</f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4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0.1535067294482321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2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42.5</v>
      </c>
      <c r="K9" s="19">
        <f t="shared" ca="1" si="0"/>
        <v>51.449550298730301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0.11896020708862373</v>
      </c>
      <c r="N9" s="20">
        <f t="shared" ca="1" si="1"/>
        <v>0.15625</v>
      </c>
      <c r="O9" s="18"/>
      <c r="P9" s="21">
        <f t="shared" ca="1" si="2"/>
        <v>0.79369862455530571</v>
      </c>
      <c r="Q9" s="18"/>
      <c r="R9" s="69">
        <f ca="1">IFERROR(SUM('Entered Daily Stats'!AM8:AR8)/B9,0)</f>
        <v>2</v>
      </c>
      <c r="S9" s="18"/>
      <c r="T9" s="70">
        <f ca="1">SUM('Entered Daily Stats'!AM8:AR8)</f>
        <v>8</v>
      </c>
      <c r="U9" s="18"/>
      <c r="V9" s="28"/>
      <c r="W9" s="18" t="s">
        <v>6</v>
      </c>
      <c r="X9" s="78">
        <f>'Entered Daily Stats'!F28</f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5.5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0.20673439386507453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3.8333333333333335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43.166666666666664</v>
      </c>
      <c r="K10" s="19">
        <f t="shared" ca="1" si="0"/>
        <v>43.133459676013459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0.15361058468327723</v>
      </c>
      <c r="N10" s="20">
        <f t="shared" ca="1" si="1"/>
        <v>0.15347222222222223</v>
      </c>
      <c r="O10" s="18"/>
      <c r="P10" s="21">
        <f t="shared" ca="1" si="2"/>
        <v>1.0008357067051241</v>
      </c>
      <c r="Q10" s="18"/>
      <c r="R10" s="69">
        <f ca="1">IFERROR(SUM('Entered Daily Stats'!AM9:AR9)/B10,0)</f>
        <v>2</v>
      </c>
      <c r="S10" s="18"/>
      <c r="T10" s="70">
        <f ca="1">SUM('Entered Daily Stats'!AM9:AR9)</f>
        <v>11</v>
      </c>
      <c r="U10" s="18"/>
      <c r="V10" s="29"/>
      <c r="W10" s="18" t="s">
        <v>6</v>
      </c>
      <c r="X10" s="78">
        <f>'Entered Daily Stats'!F29</f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3.25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0.15279787647447235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4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22</v>
      </c>
      <c r="K11" s="19">
        <f t="shared" ca="1" si="0"/>
        <v>39.699796499612738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0.16791751458494691</v>
      </c>
      <c r="N11" s="20">
        <f t="shared" ca="1" si="1"/>
        <v>0.20833333333333334</v>
      </c>
      <c r="O11" s="18"/>
      <c r="P11" s="21">
        <f t="shared" ca="1" si="2"/>
        <v>0.68008154094308559</v>
      </c>
      <c r="Q11" s="18"/>
      <c r="R11" s="69">
        <f ca="1">IFERROR(SUM('Entered Daily Stats'!AM10:AR10)/B11,0)</f>
        <v>1.8461538461538463</v>
      </c>
      <c r="S11" s="18"/>
      <c r="T11" s="70">
        <f ca="1">SUM('Entered Daily Stats'!AM10:AR10)</f>
        <v>6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5.75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0.17517763269914846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2.7777777777777772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31</v>
      </c>
      <c r="K12" s="19">
        <f t="shared" ca="1" si="0"/>
        <v>30.443151036530651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0.20648687068112229</v>
      </c>
      <c r="N12" s="20">
        <f t="shared" ca="1" si="1"/>
        <v>0.20416666666666669</v>
      </c>
      <c r="O12" s="18"/>
      <c r="P12" s="21">
        <f t="shared" ca="1" si="2"/>
        <v>1.0148278505208514</v>
      </c>
      <c r="Q12" s="18"/>
      <c r="R12" s="69">
        <f ca="1">IFERROR(SUM('Entered Daily Stats'!AM11:AR11)/B12,0)</f>
        <v>2.2608695652173911</v>
      </c>
      <c r="S12" s="18"/>
      <c r="T12" s="70">
        <f ca="1">SUM('Entered Daily Stats'!AM11:AR11)</f>
        <v>13</v>
      </c>
      <c r="U12" s="18"/>
      <c r="V12" s="97"/>
      <c r="W12" s="97"/>
      <c r="X12" s="97"/>
      <c r="Y12" s="8"/>
      <c r="Z12" s="8"/>
    </row>
    <row r="13" spans="1:26" s="1" customFormat="1" ht="21.6" customHeight="1" x14ac:dyDescent="0.3">
      <c r="B13" s="58">
        <f ca="1">SUM('Entered Daily Stats'!AF12:AK12)</f>
        <v>5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0.21258295520100895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2.6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36.799999999999997</v>
      </c>
      <c r="K13" s="19">
        <f t="shared" ca="1" si="0"/>
        <v>51.213828065978831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0.11994238305842153</v>
      </c>
      <c r="N13" s="20">
        <f t="shared" ca="1" si="1"/>
        <v>0.18000000000000002</v>
      </c>
      <c r="O13" s="18"/>
      <c r="P13" s="21">
        <f t="shared" ca="1" si="2"/>
        <v>0.69245125269088603</v>
      </c>
      <c r="Q13" s="18"/>
      <c r="R13" s="69">
        <f ca="1">IFERROR(SUM('Entered Daily Stats'!AM12:AR12)/B13,0)</f>
        <v>2.4</v>
      </c>
      <c r="S13" s="18"/>
      <c r="T13" s="70">
        <f ca="1">SUM('Entered Daily Stats'!AM12:AR12)</f>
        <v>12</v>
      </c>
      <c r="U13" s="18"/>
      <c r="V13" s="99"/>
      <c r="W13" s="99"/>
      <c r="X13" s="99"/>
      <c r="Y13" s="8"/>
      <c r="Z13" s="8"/>
    </row>
    <row r="14" spans="1:26" s="1" customFormat="1" ht="21.6" customHeight="1" x14ac:dyDescent="0.3">
      <c r="B14" s="58">
        <f ca="1">SUM('Entered Daily Stats'!AF13:AK13)</f>
        <v>6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0.20229983666509874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3.1666666666666665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29</v>
      </c>
      <c r="K14" s="19">
        <f t="shared" ca="1" si="0"/>
        <v>36.087587845665141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0.18296838397639525</v>
      </c>
      <c r="N14" s="20">
        <f t="shared" ca="1" si="1"/>
        <v>0.20833333333333334</v>
      </c>
      <c r="O14" s="18"/>
      <c r="P14" s="21">
        <f t="shared" ca="1" si="2"/>
        <v>0.8409243211580133</v>
      </c>
      <c r="Q14" s="18"/>
      <c r="R14" s="69">
        <f ca="1">IFERROR(SUM('Entered Daily Stats'!AM13:AR13)/B14,0)</f>
        <v>2.5</v>
      </c>
      <c r="S14" s="18"/>
      <c r="T14" s="70">
        <f ca="1">SUM('Entered Daily Stats'!AM13:AR13)</f>
        <v>15</v>
      </c>
      <c r="U14" s="18"/>
      <c r="V14" s="99"/>
      <c r="W14" s="99"/>
      <c r="X14" s="99"/>
      <c r="Y14" s="8"/>
      <c r="Z14" s="8"/>
    </row>
    <row r="15" spans="1:26" s="1" customFormat="1" ht="21.6" customHeight="1" x14ac:dyDescent="0.3">
      <c r="B15" s="58">
        <f ca="1">SUM('Entered Daily Stats'!AF14:AK14)</f>
        <v>4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0.16754344208596197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4.5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52.75</v>
      </c>
      <c r="K15" s="19">
        <f t="shared" ca="1" si="0"/>
        <v>52.594576530395194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0.11418926445668669</v>
      </c>
      <c r="N15" s="20">
        <f t="shared" ca="1" si="1"/>
        <v>0.11354166666666665</v>
      </c>
      <c r="O15" s="18"/>
      <c r="P15" s="21">
        <f ca="1">IF(J15=M15,"",((M15*24/(N15*24))+(J15/K15))/2)</f>
        <v>1.0043293685367525</v>
      </c>
      <c r="Q15" s="18"/>
      <c r="R15" s="69">
        <f ca="1">IFERROR(SUM('Entered Daily Stats'!AM14:AR14)/B15,0)</f>
        <v>1.75</v>
      </c>
      <c r="S15" s="18"/>
      <c r="T15" s="70">
        <f ca="1">SUM('Entered Daily Stats'!AM14:AR14)</f>
        <v>7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5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0.20151376326928522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4.5999999999999996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36.799999999999997</v>
      </c>
      <c r="K16" s="19">
        <f t="shared" ca="1" si="0"/>
        <v>50.167407650791056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0.12430246812170394</v>
      </c>
      <c r="N16" s="20">
        <f t="shared" ca="1" si="1"/>
        <v>0.18000000000000002</v>
      </c>
      <c r="O16" s="18"/>
      <c r="P16" s="21">
        <f t="shared" ca="1" si="2"/>
        <v>0.71205662492277289</v>
      </c>
      <c r="Q16" s="18"/>
      <c r="R16" s="69">
        <f ca="1">IFERROR(SUM('Entered Daily Stats'!AM15:AR15)/B16,0)</f>
        <v>2.2000000000000002</v>
      </c>
      <c r="S16" s="18"/>
      <c r="T16" s="70">
        <f ca="1">SUM('Entered Daily Stats'!AM15:AR15)</f>
        <v>11</v>
      </c>
      <c r="U16" s="18"/>
      <c r="V16" s="97"/>
      <c r="W16" s="97"/>
      <c r="X16" s="97"/>
      <c r="Y16" s="97"/>
    </row>
    <row r="17" spans="1:25" s="1" customFormat="1" ht="21.6" customHeight="1" x14ac:dyDescent="0.3">
      <c r="B17" s="58">
        <f ca="1">SUM('Entered Daily Stats'!AF16:AK16)</f>
        <v>2.75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0.19484061651520437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4.1111111111111107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22</v>
      </c>
      <c r="K17" s="19">
        <f t="shared" ca="1" si="0"/>
        <v>47.734101903349952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0.13444124206937519</v>
      </c>
      <c r="N17" s="20">
        <f t="shared" ca="1" si="1"/>
        <v>0.20833333333333334</v>
      </c>
      <c r="O17" s="18"/>
      <c r="P17" s="21">
        <f t="shared" ca="1" si="2"/>
        <v>0.5531021978991737</v>
      </c>
      <c r="Q17" s="31"/>
      <c r="R17" s="69">
        <f ca="1">IFERROR(SUM('Entered Daily Stats'!AM16:AR16)/B17,0)</f>
        <v>2.9090909090909092</v>
      </c>
      <c r="S17" s="31"/>
      <c r="T17" s="70">
        <f ca="1">SUM('Entered Daily Stats'!AM16:AR16)</f>
        <v>8</v>
      </c>
      <c r="U17" s="31"/>
      <c r="V17" s="97"/>
      <c r="W17" s="97"/>
      <c r="X17" s="97"/>
      <c r="Y17" s="97"/>
    </row>
    <row r="18" spans="1:25" s="1" customFormat="1" ht="21.6" customHeight="1" x14ac:dyDescent="0.3">
      <c r="B18" s="58">
        <f ca="1">SUM('Entered Daily Stats'!AF17:AK17)</f>
        <v>3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0.18296576559205682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6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38</v>
      </c>
      <c r="K18" s="19">
        <f t="shared" ca="1" si="0"/>
        <v>49.20641758131358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0.12830659341119341</v>
      </c>
      <c r="N18" s="20">
        <f t="shared" ca="1" si="1"/>
        <v>0.17500000000000002</v>
      </c>
      <c r="O18" s="18"/>
      <c r="P18" s="21">
        <f ca="1">IF(J18=M18,"",((M18*24/(N18*24))+(J18/K18))/2)</f>
        <v>0.75271876260012571</v>
      </c>
      <c r="Q18" s="18"/>
      <c r="R18" s="69">
        <f ca="1">IFERROR(SUM('Entered Daily Stats'!AM17:AR17)/B18,0)</f>
        <v>3</v>
      </c>
      <c r="S18" s="18"/>
      <c r="T18" s="70">
        <f ca="1">SUM('Entered Daily Stats'!AM17:AR17)</f>
        <v>9</v>
      </c>
      <c r="U18" s="18"/>
      <c r="V18" s="97"/>
      <c r="W18" s="97"/>
      <c r="X18" s="97"/>
      <c r="Y18" s="97"/>
    </row>
    <row r="19" spans="1:25" s="1" customFormat="1" ht="21.6" customHeight="1" x14ac:dyDescent="0.3">
      <c r="B19" s="58">
        <f ca="1">SUM('Entered Daily Stats'!AF18:AK18)</f>
        <v>6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0.20669887905437309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5.166666666666667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44.833333333333336</v>
      </c>
      <c r="K19" s="19">
        <f t="shared" ca="1" si="0"/>
        <v>51.645533346053476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0.11814361105811051</v>
      </c>
      <c r="N19" s="20">
        <f t="shared" ca="1" si="1"/>
        <v>0.14652777777777778</v>
      </c>
      <c r="O19" s="18"/>
      <c r="P19" s="21">
        <f ca="1">IF(J19=M19,"",((M19*24/(N19*24))+(J19/K19))/2)</f>
        <v>0.83719258312472566</v>
      </c>
      <c r="Q19" s="18"/>
      <c r="R19" s="69">
        <f ca="1">IFERROR(SUM('Entered Daily Stats'!AM18:AR18)/B19,0)</f>
        <v>3</v>
      </c>
      <c r="S19" s="18"/>
      <c r="T19" s="70">
        <f ca="1">SUM('Entered Daily Stats'!AM18:AR18)</f>
        <v>18</v>
      </c>
      <c r="U19" s="18"/>
      <c r="V19" s="97"/>
      <c r="W19" s="97"/>
      <c r="X19" s="97"/>
      <c r="Y19" s="97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7"/>
      <c r="D21" s="42" t="s">
        <v>7</v>
      </c>
      <c r="E21" s="34"/>
      <c r="F21" s="35">
        <f ca="1">IFERROR(AVERAGEIF(F5:F19,"&gt;0"),"")</f>
        <v>0.18409494201094481</v>
      </c>
      <c r="G21" s="36"/>
      <c r="H21" s="35">
        <f ca="1">IFERROR(AVERAGEIF(H5:H19,"&gt;0"),"")</f>
        <v>3.894814814814815</v>
      </c>
      <c r="I21" s="38"/>
      <c r="J21" s="39">
        <f ca="1">IFERROR(AVERAGEIF(J5:J19,"&gt;0"),"")</f>
        <v>37.191111111111113</v>
      </c>
      <c r="K21" s="39">
        <f ca="1">IFERROR(AVERAGEIF(K5:K19,"&gt;0"),"")</f>
        <v>46.405511697638424</v>
      </c>
      <c r="L21" s="38"/>
      <c r="M21" s="40">
        <f ca="1">IFERROR(AVERAGEIF(M5:M19,"&gt;0"),"")</f>
        <v>0.13997703459317321</v>
      </c>
      <c r="N21" s="35">
        <f ca="1">IFERROR(AVERAGEIF(N5:N19,"&gt;0"),"")</f>
        <v>0.17302314814814812</v>
      </c>
      <c r="O21" s="38"/>
      <c r="P21" s="41">
        <f ca="1">IFERROR(AVERAGEIF(P5:P19,"&gt;0"),"")</f>
        <v>0.81189734044832129</v>
      </c>
      <c r="R21" s="37">
        <f ca="1">IFERROR(AVERAGEIF(R5:R19,"&gt;0"),0)</f>
        <v>2.2307039176604397</v>
      </c>
      <c r="T21" s="71">
        <f ca="1">SUM(T5:T19)</f>
        <v>147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97"/>
      <c r="H24" s="97"/>
      <c r="I24" s="11"/>
      <c r="J24" s="97"/>
      <c r="K24" s="97"/>
      <c r="L24" s="11"/>
      <c r="M24" s="12"/>
    </row>
    <row r="25" spans="1:25" x14ac:dyDescent="0.3">
      <c r="A25" s="100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100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A25:A26"/>
    <mergeCell ref="G24:H24"/>
    <mergeCell ref="J24:K24"/>
    <mergeCell ref="A1:D3"/>
    <mergeCell ref="N1:P2"/>
    <mergeCell ref="F1:I2"/>
    <mergeCell ref="J1:K2"/>
    <mergeCell ref="L1:M2"/>
    <mergeCell ref="V16:Y19"/>
    <mergeCell ref="R3:T3"/>
    <mergeCell ref="V4:X4"/>
    <mergeCell ref="J3:K3"/>
    <mergeCell ref="M3:N3"/>
    <mergeCell ref="V13:X14"/>
    <mergeCell ref="V12:X12"/>
  </mergeCells>
  <phoneticPr fontId="2" type="noConversion"/>
  <conditionalFormatting sqref="S17 Q17 U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146" priority="98">
      <formula>(N5=5)</formula>
    </cfRule>
    <cfRule type="expression" dxfId="145" priority="99">
      <formula>(N5=1.5)</formula>
    </cfRule>
  </conditionalFormatting>
  <conditionalFormatting sqref="K5:L19">
    <cfRule type="expression" dxfId="144" priority="96">
      <formula>(K5=65)</formula>
    </cfRule>
    <cfRule type="expression" dxfId="143" priority="97">
      <formula>(K5=30)</formula>
    </cfRule>
  </conditionalFormatting>
  <conditionalFormatting sqref="P5:P2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142" priority="53">
      <formula>(N21=0)</formula>
    </cfRule>
    <cfRule type="expression" dxfId="141" priority="54" stopIfTrue="1">
      <formula>(N21=1.5)</formula>
    </cfRule>
  </conditionalFormatting>
  <conditionalFormatting sqref="J5:J21 M5:M21">
    <cfRule type="expression" dxfId="140" priority="52">
      <formula>(J5)&gt;(K5*$X$5)</formula>
    </cfRule>
    <cfRule type="expression" dxfId="139" priority="267">
      <formula>(J5)&gt;=K5</formula>
    </cfRule>
    <cfRule type="expression" dxfId="138" priority="268">
      <formula>(J5)&lt;(K5*$X$10)</formula>
    </cfRule>
    <cfRule type="expression" dxfId="137" priority="269">
      <formula>(J5)&lt;(K5*$X$9)</formula>
    </cfRule>
    <cfRule type="expression" dxfId="136" priority="270">
      <formula>(J5)&lt;(K5*$X$8)</formula>
    </cfRule>
    <cfRule type="expression" dxfId="135" priority="271">
      <formula>(J5)&lt;K5</formula>
    </cfRule>
  </conditionalFormatting>
  <conditionalFormatting sqref="J5:K21 M5:N21">
    <cfRule type="cellIs" dxfId="134" priority="32" stopIfTrue="1" operator="equal">
      <formula>0</formula>
    </cfRule>
    <cfRule type="cellIs" dxfId="133" priority="2" stopIfTrue="1" operator="equal">
      <formula>""</formula>
    </cfRule>
  </conditionalFormatting>
  <conditionalFormatting sqref="D5:D19">
    <cfRule type="expression" dxfId="132" priority="25">
      <formula>B5&gt;0</formula>
    </cfRule>
  </conditionalFormatting>
  <conditionalFormatting sqref="B5:B19">
    <cfRule type="colorScale" priority="17">
      <colorScale>
        <cfvo type="min"/>
        <cfvo type="max"/>
        <color rgb="FFFFEF9C"/>
        <color rgb="FF63BE7B"/>
      </colorScale>
    </cfRule>
    <cfRule type="cellIs" dxfId="131" priority="1" stopIfTrue="1" operator="equal">
      <formula>0</formula>
    </cfRule>
  </conditionalFormatting>
  <conditionalFormatting sqref="R5:R21">
    <cfRule type="cellIs" dxfId="130" priority="9" stopIfTrue="1" operator="equal">
      <formula>0</formula>
    </cfRule>
    <cfRule type="colorScale" priority="11">
      <colorScale>
        <cfvo type="min"/>
        <cfvo type="max"/>
        <color rgb="FFFFEF9C"/>
        <color rgb="FF63BE7B"/>
      </colorScale>
    </cfRule>
  </conditionalFormatting>
  <conditionalFormatting sqref="T5:T21">
    <cfRule type="cellIs" dxfId="129" priority="8" stopIfTrue="1" operator="equal">
      <formula>0</formula>
    </cfRule>
  </conditionalFormatting>
  <conditionalFormatting sqref="H5:H20">
    <cfRule type="cellIs" dxfId="128" priority="15" stopIfTrue="1" operator="equal">
      <formula>0</formula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F5:F21">
    <cfRule type="cellIs" dxfId="127" priority="12" stopIfTrue="1" operator="equal">
      <formula>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1">
    <cfRule type="cellIs" dxfId="126" priority="3" stopIfTrue="1" operator="equal">
      <formula>0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zoomScale="73" zoomScaleNormal="73" workbookViewId="0">
      <selection activeCell="G7" sqref="G7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8.664062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43997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48" t="s">
        <v>8</v>
      </c>
      <c r="H3" s="42"/>
      <c r="I3" s="4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21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0.19702000671375774</v>
      </c>
      <c r="H5" s="18"/>
      <c r="I5" s="19" cm="1">
        <f t="array" aca="1" ref="I5" ca="1">IFERROR(INDIRECT(ADDRESS(ROW()-1,_xlfn.SHEET()-3+11,4,1,"Entered Daily Stats"))/C5,"")</f>
        <v>4</v>
      </c>
      <c r="J5" s="18"/>
      <c r="K5" s="19" cm="1">
        <f t="array" aca="1" ref="K5" ca="1">IFERROR(INDIRECT(ADDRESS(ROW()-1,_xlfn.SHEET()-3+18,4,1,"Entered Daily Stats"))/C5,"")</f>
        <v>70</v>
      </c>
      <c r="L5" s="19">
        <f ca="1">IF(K5=N5,0,MIN(MAX((-10*N5*24)+80,30),65))</f>
        <v>39.662220803820752</v>
      </c>
      <c r="M5" s="18"/>
      <c r="N5" s="17" cm="1">
        <f t="array" aca="1" ref="N5" ca="1">IFERROR(INDIRECT(ADDRESS(ROW()-1,_xlfn.SHEET()-3+25,4,1,"Entered Daily Stats"))/C5,"")</f>
        <v>0.16807407998408019</v>
      </c>
      <c r="O5" s="20">
        <f ca="1">IF(N5=K5,0,MIN(MAX(8-(K5/10),1.5),5)/24)</f>
        <v>6.25E-2</v>
      </c>
      <c r="P5" s="18"/>
      <c r="Q5" s="21">
        <f ca="1">IF(K5=N5,"",((N5*24/(O5*24))+(K5/L5))/2)</f>
        <v>2.2270444867603572</v>
      </c>
      <c r="R5" s="18"/>
      <c r="S5" s="68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1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0.10590262046505006</v>
      </c>
      <c r="H6" s="49"/>
      <c r="I6" s="19" cm="1">
        <f t="array" aca="1" ref="I6" ca="1">IFERROR(INDIRECT(ADDRESS(ROW()-1,_xlfn.SHEET()-3+11,4,1,"Entered Daily Stats"))/C6,"")</f>
        <v>3</v>
      </c>
      <c r="J6" s="18"/>
      <c r="K6" s="19" cm="1">
        <f t="array" aca="1" ref="K6" ca="1">IFERROR(INDIRECT(ADDRESS(ROW()-1,_xlfn.SHEET()-3+18,4,1,"Entered Daily Stats"))/C6,"")</f>
        <v>15</v>
      </c>
      <c r="L6" s="19">
        <f t="shared" ref="L6:L19" ca="1" si="0">IF(K6=N6,0,MIN(MAX((-10*N6*24)+80,30),65))</f>
        <v>60.85402039775439</v>
      </c>
      <c r="M6" s="18"/>
      <c r="N6" s="17" cm="1">
        <f t="array" aca="1" ref="N6" ca="1">IFERROR(INDIRECT(ADDRESS(ROW()-1,_xlfn.SHEET()-3+25,4,1,"Entered Daily Stats"))/C6,"")</f>
        <v>7.9774915009356712E-2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0.31470555613786766</v>
      </c>
      <c r="R6" s="18"/>
      <c r="S6" s="68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21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Stats"))/C7,"")</f>
        <v/>
      </c>
      <c r="H7" s="49"/>
      <c r="I7" s="19" t="str" cm="1">
        <f t="array" aca="1" ref="I7" ca="1">IFERROR(INDIRECT(ADDRESS(ROW()-1,_xlfn.SHEET()-3+11,4,1,"Entered Daily Stats"))/C7,"")</f>
        <v/>
      </c>
      <c r="J7" s="18"/>
      <c r="K7" s="19" t="str" cm="1">
        <f t="array" aca="1" ref="K7" ca="1">IFERROR(INDIRECT(ADDRESS(ROW()-1,_xlfn.SHEET()-3+18,4,1,"Entered Daily Stats"))/C7,"")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Stats"))/C7,"")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8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21" cm="1">
        <f t="array" aca="1" ref="C8" ca="1">INDIRECT(ADDRESS(ROW()-1,_xlfn.SHEET()-3+32,4,1,"Entered Daily Stats"))</f>
        <v>0.25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Stats"))/C8,"")</f>
        <v>9.0892665379070231E-2</v>
      </c>
      <c r="H8" s="49"/>
      <c r="I8" s="19" cm="1">
        <f t="array" aca="1" ref="I8" ca="1">IFERROR(INDIRECT(ADDRESS(ROW()-1,_xlfn.SHEET()-3+11,4,1,"Entered Daily Stats"))/C8,"")</f>
        <v>4</v>
      </c>
      <c r="J8" s="18"/>
      <c r="K8" s="19" cm="1">
        <f t="array" aca="1" ref="K8" ca="1">IFERROR(INDIRECT(ADDRESS(ROW()-1,_xlfn.SHEET()-3+18,4,1,"Entered Daily Stats"))/C8,"")</f>
        <v>60</v>
      </c>
      <c r="L8" s="19">
        <f t="shared" ca="1" si="0"/>
        <v>64.077597247534115</v>
      </c>
      <c r="M8" s="18"/>
      <c r="N8" s="17" cm="1">
        <f t="array" aca="1" ref="N8" ca="1">IFERROR(INDIRECT(ADDRESS(ROW()-1,_xlfn.SHEET()-3+25,4,1,"Entered Daily Stats"))/C8,"")</f>
        <v>6.6343344801941206E-2</v>
      </c>
      <c r="O8" s="20">
        <f t="shared" ca="1" si="1"/>
        <v>8.3333333333333329E-2</v>
      </c>
      <c r="P8" s="18"/>
      <c r="Q8" s="21">
        <f t="shared" ca="1" si="2"/>
        <v>0.86624241784868894</v>
      </c>
      <c r="R8" s="18"/>
      <c r="S8" s="68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1" customFormat="1" ht="21.6" customHeight="1" x14ac:dyDescent="0.3">
      <c r="C9" s="21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Stats"))/C9,"")</f>
        <v>9.0082649179343874E-2</v>
      </c>
      <c r="H9" s="49"/>
      <c r="I9" s="19" cm="1">
        <f t="array" aca="1" ref="I9" ca="1">IFERROR(INDIRECT(ADDRESS(ROW()-1,_xlfn.SHEET()-3+11,4,1,"Entered Daily Stats"))/C9,"")</f>
        <v>2</v>
      </c>
      <c r="J9" s="18"/>
      <c r="K9" s="19" cm="1">
        <f t="array" aca="1" ref="K9" ca="1">IFERROR(INDIRECT(ADDRESS(ROW()-1,_xlfn.SHEET()-3+18,4,1,"Entered Daily Stats"))/C9,"")</f>
        <v>41</v>
      </c>
      <c r="L9" s="19">
        <f t="shared" ca="1" si="0"/>
        <v>65</v>
      </c>
      <c r="M9" s="18"/>
      <c r="N9" s="17" cm="1">
        <f t="array" aca="1" ref="N9" ca="1">IFERROR(INDIRECT(ADDRESS(ROW()-1,_xlfn.SHEET()-3+25,4,1,"Entered Daily Stats"))/C9,"")</f>
        <v>3.8155737260072028E-2</v>
      </c>
      <c r="O9" s="20">
        <f t="shared" ca="1" si="1"/>
        <v>0.16250000000000001</v>
      </c>
      <c r="P9" s="18"/>
      <c r="Q9" s="21">
        <f t="shared" ca="1" si="2"/>
        <v>0.4327868838771447</v>
      </c>
      <c r="R9" s="18"/>
      <c r="S9" s="68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1" customFormat="1" ht="21.6" customHeight="1" x14ac:dyDescent="0.3">
      <c r="C10" s="21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0.23194634913935963</v>
      </c>
      <c r="H10" s="49"/>
      <c r="I10" s="19" cm="1">
        <f t="array" aca="1" ref="I10" ca="1">IFERROR(INDIRECT(ADDRESS(ROW()-1,_xlfn.SHEET()-3+11,4,1,"Entered Daily Stats"))/C10,"")</f>
        <v>4</v>
      </c>
      <c r="J10" s="18"/>
      <c r="K10" s="19" cm="1">
        <f t="array" aca="1" ref="K10" ca="1">IFERROR(INDIRECT(ADDRESS(ROW()-1,_xlfn.SHEET()-3+18,4,1,"Entered Daily Stats"))/C10,"")</f>
        <v>8</v>
      </c>
      <c r="L10" s="19">
        <f t="shared" ca="1" si="0"/>
        <v>49.320068898715263</v>
      </c>
      <c r="M10" s="18"/>
      <c r="N10" s="17" cm="1">
        <f t="array" aca="1" ref="N10" ca="1">IFERROR(INDIRECT(ADDRESS(ROW()-1,_xlfn.SHEET()-3+25,4,1,"Entered Daily Stats"))/C10,"")</f>
        <v>0.12783304625535308</v>
      </c>
      <c r="O10" s="20">
        <f t="shared" ca="1" si="1"/>
        <v>0.20833333333333334</v>
      </c>
      <c r="P10" s="18"/>
      <c r="Q10" s="21">
        <f t="shared" ca="1" si="2"/>
        <v>0.38790219852532198</v>
      </c>
      <c r="R10" s="18"/>
      <c r="S10" s="68" cm="1">
        <f t="array" aca="1" ref="S10" ca="1">INDIRECT(ADDRESS(ROW()-1,_xlfn.SHEET()-3+39,4,1,"Entered Daily Stats"))</f>
        <v>3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1" customFormat="1" ht="21.6" customHeight="1" x14ac:dyDescent="0.3">
      <c r="C11" s="21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Stats"))/C11,"")</f>
        <v/>
      </c>
      <c r="H11" s="49"/>
      <c r="I11" s="19" t="str" cm="1">
        <f t="array" aca="1" ref="I11" ca="1">IFERROR(INDIRECT(ADDRESS(ROW()-1,_xlfn.SHEET()-3+11,4,1,"Entered Daily Stats"))/C11,"")</f>
        <v/>
      </c>
      <c r="J11" s="18"/>
      <c r="K11" s="19" t="str" cm="1">
        <f t="array" aca="1" ref="K11" ca="1">IFERROR(INDIRECT(ADDRESS(ROW()-1,_xlfn.SHEET()-3+18,4,1,"Entered Daily Stats"))/C11,"")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Stats"))/C11,"")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21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0.21779244817178017</v>
      </c>
      <c r="H12" s="49"/>
      <c r="I12" s="19" cm="1">
        <f t="array" aca="1" ref="I12" ca="1">IFERROR(INDIRECT(ADDRESS(ROW()-1,_xlfn.SHEET()-3+11,4,1,"Entered Daily Stats"))/C12,"")</f>
        <v>1</v>
      </c>
      <c r="J12" s="18"/>
      <c r="K12" s="19" cm="1">
        <f t="array" aca="1" ref="K12" ca="1">IFERROR(INDIRECT(ADDRESS(ROW()-1,_xlfn.SHEET()-3+18,4,1,"Entered Daily Stats"))/C12,"")</f>
        <v>2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Stats"))/C12,"")</f>
        <v>0.2107901559291489</v>
      </c>
      <c r="O12" s="20">
        <f t="shared" ca="1" si="1"/>
        <v>0.20833333333333334</v>
      </c>
      <c r="P12" s="18"/>
      <c r="Q12" s="21">
        <f t="shared" ca="1" si="2"/>
        <v>0.53922970756329069</v>
      </c>
      <c r="R12" s="18"/>
      <c r="S12" s="68" cm="1">
        <f t="array" aca="1" ref="S12" ca="1">INDIRECT(ADDRESS(ROW()-1,_xlfn.SHEET()-3+39,4,1,"Entered Daily Stats"))</f>
        <v>4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21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0.15345241340428264</v>
      </c>
      <c r="H13" s="49"/>
      <c r="I13" s="19" cm="1">
        <f t="array" aca="1" ref="I13" ca="1">IFERROR(INDIRECT(ADDRESS(ROW()-1,_xlfn.SHEET()-3+11,4,1,"Entered Daily Stats"))/C13,"")</f>
        <v>2</v>
      </c>
      <c r="J13" s="18"/>
      <c r="K13" s="19" cm="1">
        <f t="array" aca="1" ref="K13" ca="1">IFERROR(INDIRECT(ADDRESS(ROW()-1,_xlfn.SHEET()-3+18,4,1,"Entered Daily Stats"))/C13,"")</f>
        <v>22</v>
      </c>
      <c r="L13" s="19">
        <f t="shared" ca="1" si="0"/>
        <v>40.659324824294075</v>
      </c>
      <c r="M13" s="18"/>
      <c r="N13" s="17" cm="1">
        <f t="array" aca="1" ref="N13" ca="1">IFERROR(INDIRECT(ADDRESS(ROW()-1,_xlfn.SHEET()-3+25,4,1,"Entered Daily Stats"))/C13,"")</f>
        <v>0.1639194798987747</v>
      </c>
      <c r="O13" s="20">
        <f t="shared" ca="1" si="1"/>
        <v>0.20833333333333334</v>
      </c>
      <c r="P13" s="18"/>
      <c r="Q13" s="21">
        <f t="shared" ca="1" si="2"/>
        <v>0.66394739766142674</v>
      </c>
      <c r="R13" s="18"/>
      <c r="S13" s="68" cm="1">
        <f t="array" aca="1" ref="S13" ca="1">INDIRECT(ADDRESS(ROW()-1,_xlfn.SHEET()-3+39,4,1,"Entered Daily Stats"))</f>
        <v>1</v>
      </c>
      <c r="T13" s="18"/>
      <c r="U13" s="111">
        <f ca="1">IF(SUM(S5:S19)=0,"",SUM(S5:S19))</f>
        <v>28</v>
      </c>
      <c r="V13" s="112"/>
      <c r="W13" s="113"/>
      <c r="X13" s="8"/>
      <c r="Y13" s="8"/>
    </row>
    <row r="14" spans="1:25" s="1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0.14467394337896361</v>
      </c>
      <c r="H14" s="49"/>
      <c r="I14" s="19" cm="1">
        <f t="array" aca="1" ref="I14" ca="1">IFERROR(INDIRECT(ADDRESS(ROW()-1,_xlfn.SHEET()-3+11,4,1,"Entered Daily Stats"))/C14,"")</f>
        <v>3</v>
      </c>
      <c r="J14" s="18"/>
      <c r="K14" s="19" cm="1">
        <f t="array" aca="1" ref="K14" ca="1">IFERROR(INDIRECT(ADDRESS(ROW()-1,_xlfn.SHEET()-3+18,4,1,"Entered Daily Stats"))/C14,"")</f>
        <v>20</v>
      </c>
      <c r="L14" s="19">
        <f t="shared" ca="1" si="0"/>
        <v>65</v>
      </c>
      <c r="M14" s="18"/>
      <c r="N14" s="17" cm="1">
        <f t="array" aca="1" ref="N14" ca="1">IFERROR(INDIRECT(ADDRESS(ROW()-1,_xlfn.SHEET()-3+25,4,1,"Entered Daily Stats"))/C14,"")</f>
        <v>5.6562660170488208E-2</v>
      </c>
      <c r="O14" s="20">
        <f t="shared" ca="1" si="1"/>
        <v>0.20833333333333334</v>
      </c>
      <c r="P14" s="18"/>
      <c r="Q14" s="21">
        <f t="shared" ca="1" si="2"/>
        <v>0.28959653825532555</v>
      </c>
      <c r="R14" s="18"/>
      <c r="S14" s="68" cm="1">
        <f t="array" aca="1" ref="S14" ca="1">INDIRECT(ADDRESS(ROW()-1,_xlfn.SHEET()-3+39,4,1,"Entered Daily Stats"))</f>
        <v>3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21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Stats"))/C15,"")</f>
        <v/>
      </c>
      <c r="H15" s="49"/>
      <c r="I15" s="19" t="str" cm="1">
        <f t="array" aca="1" ref="I15" ca="1">IFERROR(INDIRECT(ADDRESS(ROW()-1,_xlfn.SHEET()-3+11,4,1,"Entered Daily Stats"))/C15,"")</f>
        <v/>
      </c>
      <c r="J15" s="18"/>
      <c r="K15" s="19" t="str" cm="1">
        <f t="array" aca="1" ref="K15" ca="1">IFERROR(INDIRECT(ADDRESS(ROW()-1,_xlfn.SHEET()-3+18,4,1,"Entered Daily Stats"))/C15,"")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Stats"))/C15,"")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0.30746125022315818</v>
      </c>
      <c r="H16" s="49"/>
      <c r="I16" s="19" cm="1">
        <f t="array" aca="1" ref="I16" ca="1">IFERROR(INDIRECT(ADDRESS(ROW()-1,_xlfn.SHEET()-3+11,4,1,"Entered Daily Stats"))/C16,"")</f>
        <v>4</v>
      </c>
      <c r="J16" s="18"/>
      <c r="K16" s="19" cm="1">
        <f t="array" aca="1" ref="K16" ca="1">IFERROR(INDIRECT(ADDRESS(ROW()-1,_xlfn.SHEET()-3+18,4,1,"Entered Daily Stats"))/C16,"")</f>
        <v>65</v>
      </c>
      <c r="L16" s="19">
        <f t="shared" ca="1" si="0"/>
        <v>62.670039376032648</v>
      </c>
      <c r="M16" s="18"/>
      <c r="N16" s="17" cm="1">
        <f t="array" aca="1" ref="N16" ca="1">IFERROR(INDIRECT(ADDRESS(ROW()-1,_xlfn.SHEET()-3+25,4,1,"Entered Daily Stats"))/C16,"")</f>
        <v>7.220816926653062E-2</v>
      </c>
      <c r="O16" s="20">
        <f t="shared" ca="1" si="1"/>
        <v>6.25E-2</v>
      </c>
      <c r="P16" s="18"/>
      <c r="Q16" s="21">
        <f t="shared" ca="1" si="2"/>
        <v>1.0962544650308925</v>
      </c>
      <c r="R16" s="18"/>
      <c r="S16" s="68" cm="1">
        <f t="array" aca="1" ref="S16" ca="1">INDIRECT(ADDRESS(ROW()-1,_xlfn.SHEET()-3+39,4,1,"Entered Daily Stats"))</f>
        <v>2</v>
      </c>
      <c r="T16" s="18"/>
      <c r="W16" s="9"/>
      <c r="X16" s="9"/>
    </row>
    <row r="17" spans="1:24" s="1" customFormat="1" ht="21.6" customHeight="1" x14ac:dyDescent="0.3">
      <c r="C17" s="21" cm="1">
        <f t="array" aca="1" ref="C17" ca="1">INDIRECT(ADDRESS(ROW()-1,_xlfn.SHEET()-3+32,4,1,"Entered Daily Stats"))</f>
        <v>0.75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Stats"))/C17,"")</f>
        <v>0.17514052243378275</v>
      </c>
      <c r="H17" s="49"/>
      <c r="I17" s="19" cm="1">
        <f t="array" aca="1" ref="I17" ca="1">IFERROR(INDIRECT(ADDRESS(ROW()-1,_xlfn.SHEET()-3+11,4,1,"Entered Daily Stats"))/C17,"")</f>
        <v>1.3333333333333333</v>
      </c>
      <c r="J17" s="18"/>
      <c r="K17" s="19" cm="1">
        <f t="array" aca="1" ref="K17" ca="1">IFERROR(INDIRECT(ADDRESS(ROW()-1,_xlfn.SHEET()-3+18,4,1,"Entered Daily Stats"))/C17,"")</f>
        <v>12</v>
      </c>
      <c r="L17" s="19">
        <f t="shared" ca="1" si="0"/>
        <v>58.44876204484143</v>
      </c>
      <c r="M17" s="18"/>
      <c r="N17" s="17" cm="1">
        <f t="array" aca="1" ref="N17" ca="1">IFERROR(INDIRECT(ADDRESS(ROW()-1,_xlfn.SHEET()-3+25,4,1,"Entered Daily Stats"))/C17,"")</f>
        <v>8.9796824813160689E-2</v>
      </c>
      <c r="O17" s="20">
        <f t="shared" ca="1" si="1"/>
        <v>0.20833333333333334</v>
      </c>
      <c r="P17" s="18"/>
      <c r="Q17" s="21">
        <f ca="1">IF(K17=N17,"",((N17*24/(O17*24))+(K17/L17))/2)</f>
        <v>0.31816639291455212</v>
      </c>
      <c r="R17" s="31"/>
      <c r="S17" s="68" cm="1">
        <f t="array" aca="1" ref="S17" ca="1">INDIRECT(ADDRESS(ROW()-1,_xlfn.SHEET()-3+39,4,1,"Entered Daily Stats"))</f>
        <v>2</v>
      </c>
      <c r="T17" s="31"/>
      <c r="U17" s="4"/>
      <c r="W17" s="47"/>
      <c r="X17" s="4"/>
    </row>
    <row r="18" spans="1:24" s="1" customFormat="1" ht="21.6" customHeight="1" x14ac:dyDescent="0.3">
      <c r="C18" s="21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Stats"))/C18,"")</f>
        <v/>
      </c>
      <c r="H18" s="18"/>
      <c r="I18" s="19" t="str" cm="1">
        <f t="array" aca="1" ref="I18" ca="1">IFERROR(INDIRECT(ADDRESS(ROW()-1,_xlfn.SHEET()-3+11,4,1,"Entered Daily Stats"))/C18,"")</f>
        <v/>
      </c>
      <c r="J18" s="18"/>
      <c r="K18" s="19" t="str" cm="1">
        <f t="array" aca="1" ref="K18" ca="1">IFERROR(INDIRECT(ADDRESS(ROW()-1,_xlfn.SHEET()-3+18,4,1,"Entered Daily Stats"))/C18,"")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Stats"))/C18,"")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47"/>
      <c r="X18"/>
    </row>
    <row r="19" spans="1:24" s="1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0.17830070769156064</v>
      </c>
      <c r="H19" s="49"/>
      <c r="I19" s="19" cm="1">
        <f t="array" aca="1" ref="I19" ca="1">IFERROR(INDIRECT(ADDRESS(ROW()-1,_xlfn.SHEET()-3+11,4,1,"Entered Daily Stats"))/C19,"")</f>
        <v>4</v>
      </c>
      <c r="J19" s="18"/>
      <c r="K19" s="19" cm="1">
        <f t="array" aca="1" ref="K19" ca="1">IFERROR(INDIRECT(ADDRESS(ROW()-1,_xlfn.SHEET()-3+18,4,1,"Entered Daily Stats"))/C19,"")</f>
        <v>55</v>
      </c>
      <c r="L19" s="19">
        <f t="shared" ca="1" si="0"/>
        <v>58.767315625703645</v>
      </c>
      <c r="M19" s="18"/>
      <c r="N19" s="17" cm="1">
        <f t="array" aca="1" ref="N19" ca="1">IFERROR(INDIRECT(ADDRESS(ROW()-1,_xlfn.SHEET()-3+25,4,1,"Entered Daily Stats"))/C19,"")</f>
        <v>8.846951822623482E-2</v>
      </c>
      <c r="O19" s="20">
        <f t="shared" ca="1" si="1"/>
        <v>0.10416666666666667</v>
      </c>
      <c r="P19" s="18"/>
      <c r="Q19" s="21">
        <f ca="1">IF(K19=N19,"",((N19*24/(O19*24))+(K19/L19))/2)</f>
        <v>0.89260087389734877</v>
      </c>
      <c r="R19" s="18"/>
      <c r="S19" s="68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10</v>
      </c>
      <c r="D21" s="18"/>
      <c r="E21" s="66" t="s">
        <v>7</v>
      </c>
      <c r="F21" s="73"/>
      <c r="G21" s="20">
        <f ca="1">IFERROR(AVERAGEIF(G5:G19,"&gt;0"),"")</f>
        <v>0.17206050692546451</v>
      </c>
      <c r="H21" s="74"/>
      <c r="I21" s="43">
        <f ca="1">IFERROR(AVERAGEIF(I5:I19,"&gt;0"),"")</f>
        <v>2.939393939393939</v>
      </c>
      <c r="J21" s="18"/>
      <c r="K21" s="19">
        <f ca="1">IFERROR(AVERAGEIF(K5:K19,"&gt;0"),0)</f>
        <v>33.636363636363633</v>
      </c>
      <c r="L21" s="19">
        <f ca="1">IFERROR(AVERAGEIF(L5:L19,"&gt;0"),"")</f>
        <v>54.041759019881482</v>
      </c>
      <c r="M21" s="18"/>
      <c r="N21" s="20">
        <f ca="1">IFERROR(AVERAGEIF(N5:N19,"&gt;0"),0)</f>
        <v>0.10562981196501281</v>
      </c>
      <c r="O21" s="20">
        <f ca="1">IFERROR(AVERAGEIF(O5:O19,"&gt;0"),"")</f>
        <v>0.15681818181818183</v>
      </c>
      <c r="P21" s="18"/>
      <c r="Q21" s="75">
        <f ca="1">IFERROR(AVERAGEIF(Q5:Q19,"&gt;0"),"")</f>
        <v>0.72986153804292886</v>
      </c>
      <c r="R21" s="50"/>
      <c r="S21" s="76">
        <f ca="1">IFERROR(AVERAGEIF(S5:S19,"&gt;0"),0)</f>
        <v>2.5454545454545454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125" priority="63">
      <formula>(O5=5)</formula>
    </cfRule>
    <cfRule type="expression" dxfId="124" priority="64">
      <formula>(O5=1.5)</formula>
    </cfRule>
  </conditionalFormatting>
  <conditionalFormatting sqref="L5:M19">
    <cfRule type="expression" dxfId="123" priority="61">
      <formula>(L5=65)</formula>
    </cfRule>
    <cfRule type="expression" dxfId="122" priority="62">
      <formula>(L5=30)</formula>
    </cfRule>
  </conditionalFormatting>
  <conditionalFormatting sqref="V1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21" priority="40" stopIfTrue="1" operator="equal">
      <formula>""</formula>
    </cfRule>
    <cfRule type="expression" dxfId="120" priority="54">
      <formula>(K5)&gt;(L5*$W$5)</formula>
    </cfRule>
    <cfRule type="expression" dxfId="119" priority="67">
      <formula>(K5)&gt;=L5</formula>
    </cfRule>
    <cfRule type="expression" dxfId="118" priority="68">
      <formula>(K5)&lt;(L5*$W$10)</formula>
    </cfRule>
    <cfRule type="expression" dxfId="117" priority="69">
      <formula>(K5)&lt;(L5*$W$9)</formula>
    </cfRule>
    <cfRule type="expression" dxfId="116" priority="70">
      <formula>(K5)&lt;(L5*$W$8)</formula>
    </cfRule>
    <cfRule type="expression" dxfId="115" priority="71">
      <formula>(K5)&lt;L5</formula>
    </cfRule>
    <cfRule type="cellIs" dxfId="114" priority="2" stopIfTrue="1" operator="equal">
      <formula>0</formula>
    </cfRule>
  </conditionalFormatting>
  <conditionalFormatting sqref="L5:L21 O5:O21">
    <cfRule type="cellIs" dxfId="113" priority="39" stopIfTrue="1" operator="equal">
      <formula>0</formula>
    </cfRule>
  </conditionalFormatting>
  <conditionalFormatting sqref="S5:S21">
    <cfRule type="cellIs" dxfId="112" priority="4" stopIfTrue="1" operator="equal">
      <formula>0</formula>
    </cfRule>
    <cfRule type="colorScale" priority="31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11" priority="27" stopIfTrue="1" operator="equal">
      <formula>0</formula>
    </cfRule>
  </conditionalFormatting>
  <conditionalFormatting sqref="G5:G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110" priority="3" stopIfTrue="1" operator="equal">
      <formula>0</formula>
    </cfRule>
  </conditionalFormatting>
  <conditionalFormatting sqref="Q5:Q21">
    <cfRule type="cellIs" dxfId="109" priority="22" stopIfTrue="1" operator="equal">
      <formula>0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108" priority="8" stopIfTrue="1" operator="equal">
      <formula>0</formula>
    </cfRule>
  </conditionalFormatting>
  <conditionalFormatting sqref="C5:C19">
    <cfRule type="colorScale" priority="9">
      <colorScale>
        <cfvo type="min"/>
        <cfvo type="max"/>
        <color rgb="FFFFEF9C"/>
        <color rgb="FF63BE7B"/>
      </colorScale>
    </cfRule>
    <cfRule type="cellIs" dxfId="107" priority="1" stopIfTrue="1" operator="equal">
      <formula>1</formula>
    </cfRule>
  </conditionalFormatting>
  <conditionalFormatting sqref="E5:E19">
    <cfRule type="expression" dxfId="106" priority="6">
      <formula>C5=1</formula>
    </cfRule>
    <cfRule type="expression" dxfId="105" priority="7">
      <formula>C5&gt;0</formula>
    </cfRule>
  </conditionalFormatting>
  <conditionalFormatting sqref="I5:I21">
    <cfRule type="colorScale" priority="2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B06-5B12-4AA8-A4D3-34ABB2A6802B}">
  <dimension ref="A1:Y24"/>
  <sheetViews>
    <sheetView zoomScale="73" zoomScaleNormal="73" workbookViewId="0">
      <selection activeCell="B25" sqref="B25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8.664062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79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43998</v>
      </c>
      <c r="H1" s="107"/>
      <c r="I1" s="107"/>
      <c r="J1" s="107"/>
      <c r="K1" s="107"/>
      <c r="L1" s="107"/>
      <c r="M1" s="107"/>
      <c r="N1" s="107"/>
      <c r="O1" s="107"/>
    </row>
    <row r="2" spans="1:25" s="79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79" customFormat="1" ht="43.8" customHeight="1" x14ac:dyDescent="0.3">
      <c r="A3" s="110"/>
      <c r="B3" s="110"/>
      <c r="C3" s="110"/>
      <c r="D3" s="110"/>
      <c r="E3" s="110"/>
      <c r="G3" s="84" t="s">
        <v>8</v>
      </c>
      <c r="H3" s="82"/>
      <c r="I3" s="84" t="s">
        <v>9</v>
      </c>
      <c r="K3" s="98" t="s">
        <v>0</v>
      </c>
      <c r="L3" s="98"/>
      <c r="N3" s="98" t="s">
        <v>1</v>
      </c>
      <c r="O3" s="98"/>
    </row>
    <row r="4" spans="1:25" s="79" customFormat="1" ht="64.8" customHeight="1" x14ac:dyDescent="0.3">
      <c r="C4" s="45" t="s">
        <v>38</v>
      </c>
      <c r="E4" s="45" t="s">
        <v>2</v>
      </c>
      <c r="F4" s="5"/>
      <c r="G4" s="83"/>
      <c r="H4" s="83"/>
      <c r="I4" s="83"/>
      <c r="K4" s="83"/>
      <c r="L4" s="4" t="s">
        <v>27</v>
      </c>
      <c r="M4" s="4"/>
      <c r="N4" s="83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79" customFormat="1" ht="21.6" customHeight="1" x14ac:dyDescent="0.3">
      <c r="C5" s="21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0.22125941498576568</v>
      </c>
      <c r="H5" s="18"/>
      <c r="I5" s="19" cm="1">
        <f t="array" aca="1" ref="I5" ca="1">IFERROR(INDIRECT(ADDRESS(ROW()-1,_xlfn.SHEET()-3+11,4,1,"Entered Daily Stats"))/C5,"")</f>
        <v>2</v>
      </c>
      <c r="J5" s="18"/>
      <c r="K5" s="19" cm="1">
        <f t="array" aca="1" ref="K5" ca="1">IFERROR(INDIRECT(ADDRESS(ROW()-1,_xlfn.SHEET()-3+18,4,1,"Entered Daily Stats"))/C5,"")</f>
        <v>53</v>
      </c>
      <c r="L5" s="19">
        <f ca="1">IF(K5=N5,0,MIN(MAX((-10*N5*24)+80,30),65))</f>
        <v>44.432959842811066</v>
      </c>
      <c r="M5" s="18"/>
      <c r="N5" s="17" cm="1">
        <f t="array" aca="1" ref="N5" ca="1">IFERROR(INDIRECT(ADDRESS(ROW()-1,_xlfn.SHEET()-3+25,4,1,"Entered Daily Stats"))/C5,"")</f>
        <v>0.14819600065495389</v>
      </c>
      <c r="O5" s="20">
        <f ca="1">IF(N5=K5,0,MIN(MAX(8-(K5/10),1.5),5)/24)</f>
        <v>0.1125</v>
      </c>
      <c r="P5" s="18"/>
      <c r="Q5" s="21">
        <f ca="1">IF(K5=N5,"",((N5*24/(O5*24))+(K5/L5))/2)</f>
        <v>1.2550530047319095</v>
      </c>
      <c r="R5" s="18"/>
      <c r="S5" s="68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79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9.5486534430929665E-2</v>
      </c>
      <c r="H6" s="49"/>
      <c r="I6" s="19" cm="1">
        <f t="array" aca="1" ref="I6" ca="1">IFERROR(INDIRECT(ADDRESS(ROW()-1,_xlfn.SHEET()-3+11,4,1,"Entered Daily Stats"))/C6,"")</f>
        <v>3</v>
      </c>
      <c r="J6" s="18"/>
      <c r="K6" s="19" cm="1">
        <f t="array" aca="1" ref="K6" ca="1">IFERROR(INDIRECT(ADDRESS(ROW()-1,_xlfn.SHEET()-3+18,4,1,"Entered Daily Stats"))/C6,"")</f>
        <v>62</v>
      </c>
      <c r="L6" s="19">
        <f t="shared" ref="L6:L19" ca="1" si="0">IF(K6=N6,0,MIN(MAX((-10*N6*24)+80,30),65))</f>
        <v>30.824213573750633</v>
      </c>
      <c r="M6" s="18"/>
      <c r="N6" s="17" cm="1">
        <f t="array" aca="1" ref="N6" ca="1">IFERROR(INDIRECT(ADDRESS(ROW()-1,_xlfn.SHEET()-3+25,4,1,"Entered Daily Stats"))/C6,"")</f>
        <v>0.20489911010937234</v>
      </c>
      <c r="O6" s="20">
        <f t="shared" ref="O6:O19" ca="1" si="1">IF(N6=K6,0,MIN(MAX(8-(K6/10),1.5),5)/24)</f>
        <v>7.4999999999999997E-2</v>
      </c>
      <c r="P6" s="18"/>
      <c r="Q6" s="21">
        <f t="shared" ref="Q6:Q16" ca="1" si="2">IF(K6=N6,"",((N6*24/(O6*24))+(K6/L6))/2)</f>
        <v>2.371696935559144</v>
      </c>
      <c r="R6" s="18"/>
      <c r="S6" s="68" cm="1">
        <f t="array" aca="1" ref="S6" ca="1">INDIRECT(ADDRESS(ROW()-1,_xlfn.SHEET()-3+39,4,1,"Entered Daily Stats"))</f>
        <v>2</v>
      </c>
      <c r="T6" s="18"/>
      <c r="U6" s="24"/>
      <c r="V6" s="18" t="s">
        <v>5</v>
      </c>
      <c r="W6" s="25">
        <v>1</v>
      </c>
      <c r="X6" s="8"/>
      <c r="Y6" s="8"/>
    </row>
    <row r="7" spans="1:25" s="79" customFormat="1" ht="21.6" customHeight="1" x14ac:dyDescent="0.3">
      <c r="C7" s="21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Stats"))/C7,"")</f>
        <v>0.15540783882835538</v>
      </c>
      <c r="H7" s="49"/>
      <c r="I7" s="19" cm="1">
        <f t="array" aca="1" ref="I7" ca="1">IFERROR(INDIRECT(ADDRESS(ROW()-1,_xlfn.SHEET()-3+11,4,1,"Entered Daily Stats"))/C7,"")</f>
        <v>2</v>
      </c>
      <c r="J7" s="18"/>
      <c r="K7" s="19" cm="1">
        <f t="array" aca="1" ref="K7" ca="1">IFERROR(INDIRECT(ADDRESS(ROW()-1,_xlfn.SHEET()-3+18,4,1,"Entered Daily Stats"))/C7,"")</f>
        <v>1</v>
      </c>
      <c r="L7" s="19">
        <f t="shared" ca="1" si="0"/>
        <v>65</v>
      </c>
      <c r="M7" s="18"/>
      <c r="N7" s="17" cm="1">
        <f t="array" aca="1" ref="N7" ca="1">IFERROR(INDIRECT(ADDRESS(ROW()-1,_xlfn.SHEET()-3+25,4,1,"Entered Daily Stats"))/C7,"")</f>
        <v>4.7461552638140857E-2</v>
      </c>
      <c r="O7" s="20">
        <f t="shared" ca="1" si="1"/>
        <v>0.20833333333333334</v>
      </c>
      <c r="P7" s="18"/>
      <c r="Q7" s="21">
        <f t="shared" ca="1" si="2"/>
        <v>0.12160003402384574</v>
      </c>
      <c r="R7" s="18"/>
      <c r="S7" s="68" cm="1">
        <f t="array" aca="1" ref="S7" ca="1">INDIRECT(ADDRESS(ROW()-1,_xlfn.SHEET()-3+39,4,1,"Entered Daily Stats"))</f>
        <v>2</v>
      </c>
      <c r="T7" s="18"/>
      <c r="U7" s="26"/>
      <c r="V7" s="18" t="s">
        <v>6</v>
      </c>
      <c r="W7" s="25">
        <v>1</v>
      </c>
      <c r="X7" s="8"/>
      <c r="Y7" s="8"/>
    </row>
    <row r="8" spans="1:25" s="79" customFormat="1" ht="21.6" customHeight="1" x14ac:dyDescent="0.3">
      <c r="C8" s="21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Stats"))/C8,"")</f>
        <v>0.18100641857300298</v>
      </c>
      <c r="H8" s="49"/>
      <c r="I8" s="19" cm="1">
        <f t="array" aca="1" ref="I8" ca="1">IFERROR(INDIRECT(ADDRESS(ROW()-1,_xlfn.SHEET()-3+11,4,1,"Entered Daily Stats"))/C8,"")</f>
        <v>4</v>
      </c>
      <c r="J8" s="18"/>
      <c r="K8" s="19" cm="1">
        <f t="array" aca="1" ref="K8" ca="1">IFERROR(INDIRECT(ADDRESS(ROW()-1,_xlfn.SHEET()-3+18,4,1,"Entered Daily Stats"))/C8,"")</f>
        <v>37</v>
      </c>
      <c r="L8" s="19">
        <f t="shared" ca="1" si="0"/>
        <v>46.810247640165002</v>
      </c>
      <c r="M8" s="18"/>
      <c r="N8" s="17" cm="1">
        <f t="array" aca="1" ref="N8" ca="1">IFERROR(INDIRECT(ADDRESS(ROW()-1,_xlfn.SHEET()-3+25,4,1,"Entered Daily Stats"))/C8,"")</f>
        <v>0.13829063483264584</v>
      </c>
      <c r="O8" s="20">
        <f t="shared" ca="1" si="1"/>
        <v>0.17916666666666667</v>
      </c>
      <c r="P8" s="18"/>
      <c r="Q8" s="21">
        <f t="shared" ca="1" si="2"/>
        <v>0.78113995993192931</v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79" customFormat="1" ht="21.6" customHeight="1" x14ac:dyDescent="0.3">
      <c r="C9" s="21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Stats"))/C9,"")</f>
        <v>0.27694604566664793</v>
      </c>
      <c r="H9" s="49"/>
      <c r="I9" s="19" cm="1">
        <f t="array" aca="1" ref="I9" ca="1">IFERROR(INDIRECT(ADDRESS(ROW()-1,_xlfn.SHEET()-3+11,4,1,"Entered Daily Stats"))/C9,"")</f>
        <v>1</v>
      </c>
      <c r="J9" s="18"/>
      <c r="K9" s="19" cm="1">
        <f t="array" aca="1" ref="K9" ca="1">IFERROR(INDIRECT(ADDRESS(ROW()-1,_xlfn.SHEET()-3+18,4,1,"Entered Daily Stats"))/C9,"")</f>
        <v>57</v>
      </c>
      <c r="L9" s="19">
        <f t="shared" ca="1" si="0"/>
        <v>50.219019190940557</v>
      </c>
      <c r="M9" s="18"/>
      <c r="N9" s="17" cm="1">
        <f t="array" aca="1" ref="N9" ca="1">IFERROR(INDIRECT(ADDRESS(ROW()-1,_xlfn.SHEET()-3+25,4,1,"Entered Daily Stats"))/C9,"")</f>
        <v>0.12408742003774768</v>
      </c>
      <c r="O9" s="20">
        <f t="shared" ca="1" si="1"/>
        <v>9.5833333333333326E-2</v>
      </c>
      <c r="P9" s="18"/>
      <c r="Q9" s="21">
        <f t="shared" ca="1" si="2"/>
        <v>1.2149266968323231</v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79" customFormat="1" ht="21.6" customHeight="1" x14ac:dyDescent="0.3">
      <c r="C10" s="21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8.2345362838195449E-2</v>
      </c>
      <c r="H10" s="49"/>
      <c r="I10" s="19" cm="1">
        <f t="array" aca="1" ref="I10" ca="1">IFERROR(INDIRECT(ADDRESS(ROW()-1,_xlfn.SHEET()-3+11,4,1,"Entered Daily Stats"))/C10,"")</f>
        <v>2</v>
      </c>
      <c r="J10" s="18"/>
      <c r="K10" s="19" cm="1">
        <f t="array" aca="1" ref="K10" ca="1">IFERROR(INDIRECT(ADDRESS(ROW()-1,_xlfn.SHEET()-3+18,4,1,"Entered Daily Stats"))/C10,"")</f>
        <v>37</v>
      </c>
      <c r="L10" s="19">
        <f t="shared" ca="1" si="0"/>
        <v>35.971143056069621</v>
      </c>
      <c r="M10" s="18"/>
      <c r="N10" s="17" cm="1">
        <f t="array" aca="1" ref="N10" ca="1">IFERROR(INDIRECT(ADDRESS(ROW()-1,_xlfn.SHEET()-3+25,4,1,"Entered Daily Stats"))/C10,"")</f>
        <v>0.1834535705997099</v>
      </c>
      <c r="O10" s="20">
        <f t="shared" ca="1" si="1"/>
        <v>0.17916666666666667</v>
      </c>
      <c r="P10" s="18"/>
      <c r="Q10" s="21">
        <f t="shared" ca="1" si="2"/>
        <v>1.0262645961490637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79" customFormat="1" ht="21.6" customHeight="1" x14ac:dyDescent="0.3">
      <c r="C11" s="21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Stats"))/C11,"")</f>
        <v>0.2925436669825352</v>
      </c>
      <c r="H11" s="49"/>
      <c r="I11" s="19" cm="1">
        <f t="array" aca="1" ref="I11" ca="1">IFERROR(INDIRECT(ADDRESS(ROW()-1,_xlfn.SHEET()-3+11,4,1,"Entered Daily Stats"))/C11,"")</f>
        <v>3</v>
      </c>
      <c r="J11" s="18"/>
      <c r="K11" s="19" cm="1">
        <f t="array" aca="1" ref="K11" ca="1">IFERROR(INDIRECT(ADDRESS(ROW()-1,_xlfn.SHEET()-3+18,4,1,"Entered Daily Stats"))/C11,"")</f>
        <v>15</v>
      </c>
      <c r="L11" s="19">
        <f t="shared" ca="1" si="0"/>
        <v>53.527731582615125</v>
      </c>
      <c r="M11" s="18"/>
      <c r="N11" s="17" cm="1">
        <f t="array" aca="1" ref="N11" ca="1">IFERROR(INDIRECT(ADDRESS(ROW()-1,_xlfn.SHEET()-3+25,4,1,"Entered Daily Stats"))/C11,"")</f>
        <v>0.1103011184057703</v>
      </c>
      <c r="O11" s="20">
        <f t="shared" ca="1" si="1"/>
        <v>0.20833333333333334</v>
      </c>
      <c r="P11" s="18"/>
      <c r="Q11" s="21">
        <f t="shared" ca="1" si="2"/>
        <v>0.40483697219340431</v>
      </c>
      <c r="R11" s="18"/>
      <c r="S11" s="68" cm="1">
        <f t="array" aca="1" ref="S11" ca="1">INDIRECT(ADDRESS(ROW()-1,_xlfn.SHEET()-3+39,4,1,"Entered Daily Stats"))</f>
        <v>1</v>
      </c>
      <c r="T11" s="18"/>
      <c r="X11" s="8"/>
      <c r="Y11" s="8"/>
    </row>
    <row r="12" spans="1:25" s="79" customFormat="1" ht="21.6" customHeight="1" x14ac:dyDescent="0.3">
      <c r="C12" s="21" cm="1">
        <f t="array" aca="1" ref="C12" ca="1">INDIRECT(ADDRESS(ROW()-1,_xlfn.SHEET()-3+32,4,1,"Entered Daily Stats"))</f>
        <v>0.75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0.11558428906328244</v>
      </c>
      <c r="H12" s="49"/>
      <c r="I12" s="19" cm="1">
        <f t="array" aca="1" ref="I12" ca="1">IFERROR(INDIRECT(ADDRESS(ROW()-1,_xlfn.SHEET()-3+11,4,1,"Entered Daily Stats"))/C12,"")</f>
        <v>2.6666666666666665</v>
      </c>
      <c r="J12" s="18"/>
      <c r="K12" s="19" cm="1">
        <f t="array" aca="1" ref="K12" ca="1">IFERROR(INDIRECT(ADDRESS(ROW()-1,_xlfn.SHEET()-3+18,4,1,"Entered Daily Stats"))/C12,"")</f>
        <v>16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Stats"))/C12,"")</f>
        <v>0.20917566312195746</v>
      </c>
      <c r="O12" s="20">
        <f t="shared" ca="1" si="1"/>
        <v>0.20833333333333334</v>
      </c>
      <c r="P12" s="18"/>
      <c r="Q12" s="21">
        <f t="shared" ca="1" si="2"/>
        <v>0.76868825815936459</v>
      </c>
      <c r="R12" s="18"/>
      <c r="S12" s="68" cm="1">
        <f t="array" aca="1" ref="S12" ca="1">INDIRECT(ADDRESS(ROW()-1,_xlfn.SHEET()-3+39,4,1,"Entered Daily Stats"))</f>
        <v>3</v>
      </c>
      <c r="T12" s="18"/>
      <c r="U12" s="98" t="s">
        <v>10</v>
      </c>
      <c r="V12" s="98"/>
      <c r="W12" s="98"/>
      <c r="X12" s="8"/>
      <c r="Y12" s="8"/>
    </row>
    <row r="13" spans="1:25" s="79" customFormat="1" ht="21.6" customHeight="1" x14ac:dyDescent="0.3">
      <c r="C13" s="21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0.13749791007731155</v>
      </c>
      <c r="H13" s="49"/>
      <c r="I13" s="19" cm="1">
        <f t="array" aca="1" ref="I13" ca="1">IFERROR(INDIRECT(ADDRESS(ROW()-1,_xlfn.SHEET()-3+11,4,1,"Entered Daily Stats"))/C13,"")</f>
        <v>4</v>
      </c>
      <c r="J13" s="18"/>
      <c r="K13" s="19" cm="1">
        <f t="array" aca="1" ref="K13" ca="1">IFERROR(INDIRECT(ADDRESS(ROW()-1,_xlfn.SHEET()-3+18,4,1,"Entered Daily Stats"))/C13,"")</f>
        <v>49</v>
      </c>
      <c r="L13" s="19">
        <f t="shared" ca="1" si="0"/>
        <v>41.711732563338003</v>
      </c>
      <c r="M13" s="18"/>
      <c r="N13" s="17" cm="1">
        <f t="array" aca="1" ref="N13" ca="1">IFERROR(INDIRECT(ADDRESS(ROW()-1,_xlfn.SHEET()-3+25,4,1,"Entered Daily Stats"))/C13,"")</f>
        <v>0.15953444765275832</v>
      </c>
      <c r="O13" s="20">
        <f t="shared" ca="1" si="1"/>
        <v>0.12916666666666665</v>
      </c>
      <c r="P13" s="18"/>
      <c r="Q13" s="21">
        <f t="shared" ca="1" si="2"/>
        <v>1.2049174177676587</v>
      </c>
      <c r="R13" s="18"/>
      <c r="S13" s="68" cm="1">
        <f t="array" aca="1" ref="S13" ca="1">INDIRECT(ADDRESS(ROW()-1,_xlfn.SHEET()-3+39,4,1,"Entered Daily Stats"))</f>
        <v>4</v>
      </c>
      <c r="T13" s="18"/>
      <c r="U13" s="111">
        <f ca="1">IF(SUM(S5:S19)=0,"",SUM(S5:S19))</f>
        <v>27</v>
      </c>
      <c r="V13" s="112"/>
      <c r="W13" s="113"/>
      <c r="X13" s="8"/>
      <c r="Y13" s="8"/>
    </row>
    <row r="14" spans="1:25" s="79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0.20372206081543381</v>
      </c>
      <c r="H14" s="49"/>
      <c r="I14" s="19" cm="1">
        <f t="array" aca="1" ref="I14" ca="1">IFERROR(INDIRECT(ADDRESS(ROW()-1,_xlfn.SHEET()-3+11,4,1,"Entered Daily Stats"))/C14,"")</f>
        <v>2</v>
      </c>
      <c r="J14" s="18"/>
      <c r="K14" s="19" cm="1">
        <f t="array" aca="1" ref="K14" ca="1">IFERROR(INDIRECT(ADDRESS(ROW()-1,_xlfn.SHEET()-3+18,4,1,"Entered Daily Stats"))/C14,"")</f>
        <v>66</v>
      </c>
      <c r="L14" s="19">
        <f t="shared" ca="1" si="0"/>
        <v>36.99584917889797</v>
      </c>
      <c r="M14" s="18"/>
      <c r="N14" s="17" cm="1">
        <f t="array" aca="1" ref="N14" ca="1">IFERROR(INDIRECT(ADDRESS(ROW()-1,_xlfn.SHEET()-3+25,4,1,"Entered Daily Stats"))/C14,"")</f>
        <v>0.17918396175459178</v>
      </c>
      <c r="O14" s="20">
        <f t="shared" ca="1" si="1"/>
        <v>6.25E-2</v>
      </c>
      <c r="P14" s="18"/>
      <c r="Q14" s="21">
        <f t="shared" ca="1" si="2"/>
        <v>2.3254636534704654</v>
      </c>
      <c r="R14" s="18"/>
      <c r="S14" s="68" cm="1">
        <f t="array" aca="1" ref="S14" ca="1">INDIRECT(ADDRESS(ROW()-1,_xlfn.SHEET()-3+39,4,1,"Entered Daily Stats"))</f>
        <v>3</v>
      </c>
      <c r="T14" s="18"/>
      <c r="U14" s="114"/>
      <c r="V14" s="115"/>
      <c r="W14" s="116"/>
      <c r="X14" s="8"/>
      <c r="Y14" s="8"/>
    </row>
    <row r="15" spans="1:25" s="79" customFormat="1" ht="21.6" customHeight="1" x14ac:dyDescent="0.3">
      <c r="C15" s="21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Stats"))/C15,"")</f>
        <v>0.13663854750349363</v>
      </c>
      <c r="H15" s="49"/>
      <c r="I15" s="19" cm="1">
        <f t="array" aca="1" ref="I15" ca="1">IFERROR(INDIRECT(ADDRESS(ROW()-1,_xlfn.SHEET()-3+11,4,1,"Entered Daily Stats"))/C15,"")</f>
        <v>4</v>
      </c>
      <c r="J15" s="18"/>
      <c r="K15" s="19" cm="1">
        <f t="array" aca="1" ref="K15" ca="1">IFERROR(INDIRECT(ADDRESS(ROW()-1,_xlfn.SHEET()-3+18,4,1,"Entered Daily Stats"))/C15,"")</f>
        <v>65</v>
      </c>
      <c r="L15" s="19">
        <f t="shared" ca="1" si="0"/>
        <v>58.141283093038012</v>
      </c>
      <c r="M15" s="18"/>
      <c r="N15" s="17" cm="1">
        <f t="array" aca="1" ref="N15" ca="1">IFERROR(INDIRECT(ADDRESS(ROW()-1,_xlfn.SHEET()-3+25,4,1,"Entered Daily Stats"))/C15,"")</f>
        <v>9.1077987112341635E-2</v>
      </c>
      <c r="O15" s="20">
        <f t="shared" ca="1" si="1"/>
        <v>6.25E-2</v>
      </c>
      <c r="P15" s="18"/>
      <c r="Q15" s="21">
        <f t="shared" ca="1" si="2"/>
        <v>1.2876070887211997</v>
      </c>
      <c r="R15" s="18"/>
      <c r="S15" s="68" cm="1">
        <f t="array" aca="1" ref="S15" ca="1">INDIRECT(ADDRESS(ROW()-1,_xlfn.SHEET()-3+39,4,1,"Entered Daily Stats"))</f>
        <v>2</v>
      </c>
      <c r="T15" s="18"/>
      <c r="U15" s="8"/>
      <c r="V15" s="8"/>
      <c r="W15" s="8"/>
      <c r="X15" s="8"/>
      <c r="Y15" s="8"/>
    </row>
    <row r="16" spans="1:25" s="79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0.16411096844991174</v>
      </c>
      <c r="H16" s="49"/>
      <c r="I16" s="19" cm="1">
        <f t="array" aca="1" ref="I16" ca="1">IFERROR(INDIRECT(ADDRESS(ROW()-1,_xlfn.SHEET()-3+11,4,1,"Entered Daily Stats"))/C16,"")</f>
        <v>6</v>
      </c>
      <c r="J16" s="18"/>
      <c r="K16" s="19" cm="1">
        <f t="array" aca="1" ref="K16" ca="1">IFERROR(INDIRECT(ADDRESS(ROW()-1,_xlfn.SHEET()-3+18,4,1,"Entered Daily Stats"))/C16,"")</f>
        <v>23</v>
      </c>
      <c r="L16" s="19">
        <f t="shared" ca="1" si="0"/>
        <v>57.016255155788137</v>
      </c>
      <c r="M16" s="18"/>
      <c r="N16" s="17" cm="1">
        <f t="array" aca="1" ref="N16" ca="1">IFERROR(INDIRECT(ADDRESS(ROW()-1,_xlfn.SHEET()-3+25,4,1,"Entered Daily Stats"))/C16,"")</f>
        <v>9.5765603517549425E-2</v>
      </c>
      <c r="O16" s="20">
        <f t="shared" ca="1" si="1"/>
        <v>0.20833333333333334</v>
      </c>
      <c r="P16" s="18"/>
      <c r="Q16" s="21">
        <f t="shared" ca="1" si="2"/>
        <v>0.43153431486342286</v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79" customFormat="1" ht="21.6" customHeight="1" x14ac:dyDescent="0.3">
      <c r="C17" s="21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Stats"))/C17,"")</f>
        <v/>
      </c>
      <c r="H17" s="49"/>
      <c r="I17" s="19" t="str" cm="1">
        <f t="array" aca="1" ref="I17" ca="1">IFERROR(INDIRECT(ADDRESS(ROW()-1,_xlfn.SHEET()-3+11,4,1,"Entered Daily Stats"))/C17,"")</f>
        <v/>
      </c>
      <c r="J17" s="18"/>
      <c r="K17" s="19" t="str" cm="1">
        <f t="array" aca="1" ref="K17" ca="1">IFERROR(INDIRECT(ADDRESS(ROW()-1,_xlfn.SHEET()-3+18,4,1,"Entered Daily Stats"))/C17,"")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Stats"))/C17,"")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83"/>
      <c r="X17" s="4"/>
    </row>
    <row r="18" spans="1:24" s="79" customFormat="1" ht="21.6" customHeight="1" x14ac:dyDescent="0.3">
      <c r="C18" s="21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Stats"))/C18,"")</f>
        <v>0.1342228537174594</v>
      </c>
      <c r="H18" s="18"/>
      <c r="I18" s="19" cm="1">
        <f t="array" aca="1" ref="I18" ca="1">IFERROR(INDIRECT(ADDRESS(ROW()-1,_xlfn.SHEET()-3+11,4,1,"Entered Daily Stats"))/C18,"")</f>
        <v>5</v>
      </c>
      <c r="J18" s="18"/>
      <c r="K18" s="19" cm="1">
        <f t="array" aca="1" ref="K18" ca="1">IFERROR(INDIRECT(ADDRESS(ROW()-1,_xlfn.SHEET()-3+18,4,1,"Entered Daily Stats"))/C18,"")</f>
        <v>45</v>
      </c>
      <c r="L18" s="19">
        <f t="shared" ca="1" si="0"/>
        <v>50.026760203704953</v>
      </c>
      <c r="M18" s="18"/>
      <c r="N18" s="17" cm="1">
        <f t="array" aca="1" ref="N18" ca="1">IFERROR(INDIRECT(ADDRESS(ROW()-1,_xlfn.SHEET()-3+25,4,1,"Entered Daily Stats"))/C18,"")</f>
        <v>0.12488849915122936</v>
      </c>
      <c r="O18" s="20">
        <f t="shared" ca="1" si="1"/>
        <v>0.14583333333333334</v>
      </c>
      <c r="P18" s="18"/>
      <c r="Q18" s="21">
        <f ca="1">IF(K18=N18,"",((N18*24/(O18*24))+(K18/L18))/2)</f>
        <v>0.87794842694430741</v>
      </c>
      <c r="R18" s="18"/>
      <c r="S18" s="68" cm="1">
        <f t="array" aca="1" ref="S18" ca="1">INDIRECT(ADDRESS(ROW()-1,_xlfn.SHEET()-3+39,4,1,"Entered Daily Stats"))</f>
        <v>2</v>
      </c>
      <c r="T18" s="18"/>
      <c r="U18" s="18"/>
      <c r="V18" s="31"/>
      <c r="W18" s="83"/>
      <c r="X18"/>
    </row>
    <row r="19" spans="1:24" s="79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0.28171740739746265</v>
      </c>
      <c r="H19" s="49"/>
      <c r="I19" s="19" cm="1">
        <f t="array" aca="1" ref="I19" ca="1">IFERROR(INDIRECT(ADDRESS(ROW()-1,_xlfn.SHEET()-3+11,4,1,"Entered Daily Stats"))/C19,"")</f>
        <v>6</v>
      </c>
      <c r="J19" s="18"/>
      <c r="K19" s="19" cm="1">
        <f t="array" aca="1" ref="K19" ca="1">IFERROR(INDIRECT(ADDRESS(ROW()-1,_xlfn.SHEET()-3+18,4,1,"Entered Daily Stats"))/C19,"")</f>
        <v>40</v>
      </c>
      <c r="L19" s="19">
        <f t="shared" ca="1" si="0"/>
        <v>39.404369604373635</v>
      </c>
      <c r="M19" s="18"/>
      <c r="N19" s="17" cm="1">
        <f t="array" aca="1" ref="N19" ca="1">IFERROR(INDIRECT(ADDRESS(ROW()-1,_xlfn.SHEET()-3+25,4,1,"Entered Daily Stats"))/C19,"")</f>
        <v>0.16914845998177652</v>
      </c>
      <c r="O19" s="20">
        <f t="shared" ca="1" si="1"/>
        <v>0.16666666666666666</v>
      </c>
      <c r="P19" s="18"/>
      <c r="Q19" s="21">
        <f ca="1">IF(K19=N19,"",((N19*24/(O19*24))+(K19/L19))/2)</f>
        <v>1.0150033031097729</v>
      </c>
      <c r="R19" s="18"/>
      <c r="S19" s="68" cm="1">
        <f t="array" aca="1" ref="S19" ca="1">INDIRECT(ADDRESS(ROW()-1,_xlfn.SHEET()-3+39,4,1,"Entered Daily Stats"))</f>
        <v>4</v>
      </c>
      <c r="T19" s="18"/>
    </row>
    <row r="20" spans="1:24" s="79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79" customFormat="1" ht="21.6" customHeight="1" x14ac:dyDescent="0.3">
      <c r="C21" s="72">
        <f ca="1">SUM(C5:C19)</f>
        <v>13.75</v>
      </c>
      <c r="D21" s="18"/>
      <c r="E21" s="82" t="s">
        <v>7</v>
      </c>
      <c r="F21" s="73"/>
      <c r="G21" s="20">
        <f ca="1">IFERROR(AVERAGEIF(G5:G19,"&gt;0"),"")</f>
        <v>0.17703495138069908</v>
      </c>
      <c r="H21" s="74"/>
      <c r="I21" s="43">
        <f ca="1">IFERROR(AVERAGEIF(I5:I19,"&gt;0"),"")</f>
        <v>3.3333333333333335</v>
      </c>
      <c r="J21" s="18"/>
      <c r="K21" s="19">
        <f ca="1">IFERROR(AVERAGEIF(K5:K19,"&gt;0"),0)</f>
        <v>40.428571428571431</v>
      </c>
      <c r="L21" s="19">
        <f ca="1">IFERROR(AVERAGEIF(L5:L19,"&gt;0"),"")</f>
        <v>45.72011176324947</v>
      </c>
      <c r="M21" s="18"/>
      <c r="N21" s="20">
        <f ca="1">IFERROR(AVERAGEIF(N5:N19,"&gt;0"),0)</f>
        <v>0.14181885925503895</v>
      </c>
      <c r="O21" s="20">
        <f ca="1">IFERROR(AVERAGEIF(O5:O19,"&gt;0"),"")</f>
        <v>0.14583333333333331</v>
      </c>
      <c r="P21" s="18"/>
      <c r="Q21" s="75">
        <f ca="1">IFERROR(AVERAGEIF(Q5:Q19,"&gt;0"),"")</f>
        <v>1.077620047318415</v>
      </c>
      <c r="R21" s="50"/>
      <c r="S21" s="76">
        <f ca="1">IFERROR(AVERAGEIF(S5:S19,"&gt;0"),0)</f>
        <v>2.4545454545454546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79"/>
      <c r="K24" s="89"/>
      <c r="L24" s="89"/>
      <c r="M24" s="79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62" priority="21">
      <formula>(O5=5)</formula>
    </cfRule>
    <cfRule type="expression" dxfId="61" priority="22">
      <formula>(O5=1.5)</formula>
    </cfRule>
  </conditionalFormatting>
  <conditionalFormatting sqref="L5:M19">
    <cfRule type="expression" dxfId="60" priority="19">
      <formula>(L5=65)</formula>
    </cfRule>
    <cfRule type="expression" dxfId="59" priority="20">
      <formula>(L5=30)</formula>
    </cfRule>
  </conditionalFormatting>
  <conditionalFormatting sqref="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51" priority="2" stopIfTrue="1" operator="equal">
      <formula>0</formula>
    </cfRule>
    <cfRule type="cellIs" dxfId="58" priority="16" stopIfTrue="1" operator="equal">
      <formula>""</formula>
    </cfRule>
    <cfRule type="expression" dxfId="57" priority="17">
      <formula>(K5)&gt;(L5*$W$5)</formula>
    </cfRule>
    <cfRule type="expression" dxfId="56" priority="23">
      <formula>(K5)&gt;=L5</formula>
    </cfRule>
    <cfRule type="expression" dxfId="55" priority="24">
      <formula>(K5)&lt;(L5*$W$10)</formula>
    </cfRule>
    <cfRule type="expression" dxfId="54" priority="25">
      <formula>(K5)&lt;(L5*$W$9)</formula>
    </cfRule>
    <cfRule type="expression" dxfId="53" priority="26">
      <formula>(K5)&lt;(L5*$W$8)</formula>
    </cfRule>
    <cfRule type="expression" dxfId="52" priority="27">
      <formula>(K5)&lt;L5</formula>
    </cfRule>
  </conditionalFormatting>
  <conditionalFormatting sqref="L5:L21 O5:O21">
    <cfRule type="cellIs" dxfId="50" priority="15" stopIfTrue="1" operator="equal">
      <formula>0</formula>
    </cfRule>
  </conditionalFormatting>
  <conditionalFormatting sqref="S5:S21">
    <cfRule type="cellIs" dxfId="49" priority="4" stopIfTrue="1" operator="equal">
      <formula>0</formula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48" priority="12" stopIfTrue="1" operator="equal">
      <formula>0</formula>
    </cfRule>
  </conditionalFormatting>
  <conditionalFormatting sqref="G5: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7" priority="3" stopIfTrue="1" operator="equal">
      <formula>0</formula>
    </cfRule>
  </conditionalFormatting>
  <conditionalFormatting sqref="Q5:Q21">
    <cfRule type="cellIs" dxfId="46" priority="9" stopIfTrue="1" operator="equal">
      <formula>0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45" priority="7" stopIfTrue="1" operator="equal">
      <formula>0</formula>
    </cfRule>
  </conditionalFormatting>
  <conditionalFormatting sqref="C5:C19">
    <cfRule type="cellIs" dxfId="44" priority="1" stopIfTrue="1" operator="equal">
      <formula>1</formula>
    </cfRule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43" priority="5">
      <formula>C5=1</formula>
    </cfRule>
    <cfRule type="expression" dxfId="42" priority="6">
      <formula>C5&gt;0</formula>
    </cfRule>
  </conditionalFormatting>
  <conditionalFormatting sqref="I5:I21">
    <cfRule type="colorScale" priority="1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0DD-3FE9-4FB6-83D1-EBBD695FB4F7}">
  <dimension ref="A1:Y24"/>
  <sheetViews>
    <sheetView zoomScale="73" zoomScaleNormal="73" workbookViewId="0">
      <selection activeCell="F14" sqref="F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8.664062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79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43999</v>
      </c>
      <c r="H1" s="107"/>
      <c r="I1" s="107"/>
      <c r="J1" s="107"/>
      <c r="K1" s="107"/>
      <c r="L1" s="107"/>
      <c r="M1" s="107"/>
      <c r="N1" s="107"/>
      <c r="O1" s="107"/>
    </row>
    <row r="2" spans="1:25" s="79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79" customFormat="1" ht="43.8" customHeight="1" x14ac:dyDescent="0.3">
      <c r="A3" s="110"/>
      <c r="B3" s="110"/>
      <c r="C3" s="110"/>
      <c r="D3" s="110"/>
      <c r="E3" s="110"/>
      <c r="G3" s="84" t="s">
        <v>8</v>
      </c>
      <c r="H3" s="82"/>
      <c r="I3" s="84" t="s">
        <v>9</v>
      </c>
      <c r="K3" s="98" t="s">
        <v>0</v>
      </c>
      <c r="L3" s="98"/>
      <c r="N3" s="98" t="s">
        <v>1</v>
      </c>
      <c r="O3" s="98"/>
    </row>
    <row r="4" spans="1:25" s="79" customFormat="1" ht="64.8" customHeight="1" x14ac:dyDescent="0.3">
      <c r="C4" s="45" t="s">
        <v>38</v>
      </c>
      <c r="E4" s="45" t="s">
        <v>2</v>
      </c>
      <c r="F4" s="5"/>
      <c r="G4" s="83"/>
      <c r="H4" s="83"/>
      <c r="I4" s="83"/>
      <c r="K4" s="83"/>
      <c r="L4" s="4" t="s">
        <v>27</v>
      </c>
      <c r="M4" s="4"/>
      <c r="N4" s="83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79" customFormat="1" ht="21.6" customHeight="1" x14ac:dyDescent="0.3">
      <c r="C5" s="21" cm="1">
        <f t="array" aca="1" ref="C5" ca="1">INDIRECT(ADDRESS(ROW()-1,_xlfn.SHEET()-3+32,4,1,"Entered Daily Stats"))</f>
        <v>0</v>
      </c>
      <c r="D5" s="18"/>
      <c r="E5" s="15" t="str">
        <f>'Entered Daily Stats'!A4</f>
        <v>EC  1</v>
      </c>
      <c r="F5" s="18"/>
      <c r="G5" s="20" t="str" cm="1">
        <f t="array" aca="1" ref="G5" ca="1">IFERROR(INDIRECT(ADDRESS(ROW()-1,_xlfn.SHEET()-3+4,4,1,"Entered Daily Stats"))/C5,"")</f>
        <v/>
      </c>
      <c r="H5" s="18"/>
      <c r="I5" s="19" t="str" cm="1">
        <f t="array" aca="1" ref="I5" ca="1">IFERROR(INDIRECT(ADDRESS(ROW()-1,_xlfn.SHEET()-3+11,4,1,"Entered Daily Stats"))/C5,"")</f>
        <v/>
      </c>
      <c r="J5" s="18"/>
      <c r="K5" s="19" t="str" cm="1">
        <f t="array" aca="1" ref="K5" ca="1">IFERROR(INDIRECT(ADDRESS(ROW()-1,_xlfn.SHEET()-3+18,4,1,"Entered Daily Stats"))/C5,"")</f>
        <v/>
      </c>
      <c r="L5" s="19">
        <f ca="1">IF(K5=N5,0,MIN(MAX((-10*N5*24)+80,30),65))</f>
        <v>0</v>
      </c>
      <c r="M5" s="18"/>
      <c r="N5" s="17" t="str" cm="1">
        <f t="array" aca="1" ref="N5" ca="1">IFERROR(INDIRECT(ADDRESS(ROW()-1,_xlfn.SHEET()-3+25,4,1,"Entered Daily Stats"))/C5,"")</f>
        <v/>
      </c>
      <c r="O5" s="20">
        <f ca="1">IF(N5=K5,0,MIN(MAX(8-(K5/10),1.5),5)/24)</f>
        <v>0</v>
      </c>
      <c r="P5" s="18"/>
      <c r="Q5" s="21" t="str">
        <f ca="1">IF(K5=N5,"",((N5*24/(O5*24))+(K5/L5))/2)</f>
        <v/>
      </c>
      <c r="R5" s="18"/>
      <c r="S5" s="68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79" customFormat="1" ht="21.6" customHeight="1" x14ac:dyDescent="0.3">
      <c r="C6" s="21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Stats"))/C6,"")</f>
        <v/>
      </c>
      <c r="H6" s="49"/>
      <c r="I6" s="19" t="str" cm="1">
        <f t="array" aca="1" ref="I6" ca="1">IFERROR(INDIRECT(ADDRESS(ROW()-1,_xlfn.SHEET()-3+11,4,1,"Entered Daily Stats"))/C6,"")</f>
        <v/>
      </c>
      <c r="J6" s="18"/>
      <c r="K6" s="19" t="str" cm="1">
        <f t="array" aca="1" ref="K6" ca="1">IFERROR(INDIRECT(ADDRESS(ROW()-1,_xlfn.SHEET()-3+18,4,1,"Entered Daily Stats"))/C6,"")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Stats"))/C6,"")</f>
        <v/>
      </c>
      <c r="O6" s="20">
        <f t="shared" ref="O6:O19" ca="1" si="1">IF(N6=K6,0,MIN(MAX(8-(K6/10),1.5),5)/24)</f>
        <v>0</v>
      </c>
      <c r="P6" s="18"/>
      <c r="Q6" s="21" t="str">
        <f t="shared" ref="Q6:Q16" ca="1" si="2">IF(K6=N6,"",((N6*24/(O6*24))+(K6/L6))/2)</f>
        <v/>
      </c>
      <c r="R6" s="18"/>
      <c r="S6" s="68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79" customFormat="1" ht="21.6" customHeight="1" x14ac:dyDescent="0.3">
      <c r="C7" s="21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Stats"))/C7,"")</f>
        <v>0.11186351443296465</v>
      </c>
      <c r="H7" s="49"/>
      <c r="I7" s="19" cm="1">
        <f t="array" aca="1" ref="I7" ca="1">IFERROR(INDIRECT(ADDRESS(ROW()-1,_xlfn.SHEET()-3+11,4,1,"Entered Daily Stats"))/C7,"")</f>
        <v>5</v>
      </c>
      <c r="J7" s="18"/>
      <c r="K7" s="19" cm="1">
        <f t="array" aca="1" ref="K7" ca="1">IFERROR(INDIRECT(ADDRESS(ROW()-1,_xlfn.SHEET()-3+18,4,1,"Entered Daily Stats"))/C7,"")</f>
        <v>68</v>
      </c>
      <c r="L7" s="19">
        <f t="shared" ca="1" si="0"/>
        <v>48.954134579790775</v>
      </c>
      <c r="M7" s="18"/>
      <c r="N7" s="17" cm="1">
        <f t="array" aca="1" ref="N7" ca="1">IFERROR(INDIRECT(ADDRESS(ROW()-1,_xlfn.SHEET()-3+25,4,1,"Entered Daily Stats"))/C7,"")</f>
        <v>0.12935777258420511</v>
      </c>
      <c r="O7" s="20">
        <f t="shared" ca="1" si="1"/>
        <v>6.25E-2</v>
      </c>
      <c r="P7" s="18"/>
      <c r="Q7" s="21">
        <f t="shared" ca="1" si="2"/>
        <v>1.7293898297036345</v>
      </c>
      <c r="R7" s="18"/>
      <c r="S7" s="68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25">
        <v>1</v>
      </c>
      <c r="X7" s="8"/>
      <c r="Y7" s="8"/>
    </row>
    <row r="8" spans="1:25" s="79" customFormat="1" ht="21.6" customHeight="1" x14ac:dyDescent="0.3">
      <c r="C8" s="21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Stats"))/C8,"")</f>
        <v>0.28708787307835071</v>
      </c>
      <c r="H8" s="49"/>
      <c r="I8" s="19" cm="1">
        <f t="array" aca="1" ref="I8" ca="1">IFERROR(INDIRECT(ADDRESS(ROW()-1,_xlfn.SHEET()-3+11,4,1,"Entered Daily Stats"))/C8,"")</f>
        <v>6</v>
      </c>
      <c r="J8" s="18"/>
      <c r="K8" s="19" cm="1">
        <f t="array" aca="1" ref="K8" ca="1">IFERROR(INDIRECT(ADDRESS(ROW()-1,_xlfn.SHEET()-3+18,4,1,"Entered Daily Stats"))/C8,"")</f>
        <v>58</v>
      </c>
      <c r="L8" s="19">
        <f t="shared" ca="1" si="0"/>
        <v>54.91680506004694</v>
      </c>
      <c r="M8" s="18"/>
      <c r="N8" s="17" cm="1">
        <f t="array" aca="1" ref="N8" ca="1">IFERROR(INDIRECT(ADDRESS(ROW()-1,_xlfn.SHEET()-3+25,4,1,"Entered Daily Stats"))/C8,"")</f>
        <v>0.10451331224980442</v>
      </c>
      <c r="O8" s="20">
        <f t="shared" ca="1" si="1"/>
        <v>9.1666666666666674E-2</v>
      </c>
      <c r="P8" s="18"/>
      <c r="Q8" s="21">
        <f t="shared" ca="1" si="2"/>
        <v>1.0981441191317358</v>
      </c>
      <c r="R8" s="18"/>
      <c r="S8" s="68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79" customFormat="1" ht="21.6" customHeight="1" x14ac:dyDescent="0.3">
      <c r="C9" s="21" cm="1">
        <f t="array" aca="1" ref="C9" ca="1">INDIRECT(ADDRESS(ROW()-1,_xlfn.SHEET()-3+32,4,1,"Entered Daily Stats"))</f>
        <v>0</v>
      </c>
      <c r="D9" s="18"/>
      <c r="E9" s="15" t="str">
        <f>'Entered Daily Stats'!A8</f>
        <v>EC  5</v>
      </c>
      <c r="F9" s="18"/>
      <c r="G9" s="20" t="str" cm="1">
        <f t="array" aca="1" ref="G9" ca="1">IFERROR(INDIRECT(ADDRESS(ROW()-1,_xlfn.SHEET()-3+4,4,1,"Entered Daily Stats"))/C9,"")</f>
        <v/>
      </c>
      <c r="H9" s="49"/>
      <c r="I9" s="19" t="str" cm="1">
        <f t="array" aca="1" ref="I9" ca="1">IFERROR(INDIRECT(ADDRESS(ROW()-1,_xlfn.SHEET()-3+11,4,1,"Entered Daily Stats"))/C9,"")</f>
        <v/>
      </c>
      <c r="J9" s="18"/>
      <c r="K9" s="19" t="str" cm="1">
        <f t="array" aca="1" ref="K9" ca="1">IFERROR(INDIRECT(ADDRESS(ROW()-1,_xlfn.SHEET()-3+18,4,1,"Entered Daily Stats"))/C9,"")</f>
        <v/>
      </c>
      <c r="L9" s="19">
        <f t="shared" ca="1" si="0"/>
        <v>0</v>
      </c>
      <c r="M9" s="18"/>
      <c r="N9" s="17" t="str" cm="1">
        <f t="array" aca="1" ref="N9" ca="1">IFERROR(INDIRECT(ADDRESS(ROW()-1,_xlfn.SHEET()-3+25,4,1,"Entered Daily Stats"))/C9,"")</f>
        <v/>
      </c>
      <c r="O9" s="20">
        <f t="shared" ca="1" si="1"/>
        <v>0</v>
      </c>
      <c r="P9" s="18"/>
      <c r="Q9" s="21" t="str">
        <f t="shared" ca="1" si="2"/>
        <v/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79" customFormat="1" ht="21.6" customHeight="1" x14ac:dyDescent="0.3">
      <c r="C10" s="21" cm="1">
        <f t="array" aca="1" ref="C10" ca="1">INDIRECT(ADDRESS(ROW()-1,_xlfn.SHEET()-3+32,4,1,"Entered Daily Stats"))</f>
        <v>0.5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0.29379856250600933</v>
      </c>
      <c r="H10" s="49"/>
      <c r="I10" s="19" cm="1">
        <f t="array" aca="1" ref="I10" ca="1">IFERROR(INDIRECT(ADDRESS(ROW()-1,_xlfn.SHEET()-3+11,4,1,"Entered Daily Stats"))/C10,"")</f>
        <v>4</v>
      </c>
      <c r="J10" s="18"/>
      <c r="K10" s="19" cm="1">
        <f t="array" aca="1" ref="K10" ca="1">IFERROR(INDIRECT(ADDRESS(ROW()-1,_xlfn.SHEET()-3+18,4,1,"Entered Daily Stats"))/C10,"")</f>
        <v>48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Stats"))/C10,"")</f>
        <v>0.22700792655330398</v>
      </c>
      <c r="O10" s="20">
        <f t="shared" ca="1" si="1"/>
        <v>0.13333333333333333</v>
      </c>
      <c r="P10" s="18"/>
      <c r="Q10" s="21">
        <f t="shared" ca="1" si="2"/>
        <v>1.65127972457489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79" customFormat="1" ht="21.6" customHeight="1" x14ac:dyDescent="0.3">
      <c r="C11" s="21" cm="1">
        <f t="array" aca="1" ref="C11" ca="1">INDIRECT(ADDRESS(ROW()-1,_xlfn.SHEET()-3+32,4,1,"Entered Daily Stats"))</f>
        <v>0.25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Stats"))/C11,"")</f>
        <v>8.2800143794087774E-2</v>
      </c>
      <c r="H11" s="49"/>
      <c r="I11" s="19" cm="1">
        <f t="array" aca="1" ref="I11" ca="1">IFERROR(INDIRECT(ADDRESS(ROW()-1,_xlfn.SHEET()-3+11,4,1,"Entered Daily Stats"))/C11,"")</f>
        <v>4</v>
      </c>
      <c r="J11" s="18"/>
      <c r="K11" s="19" cm="1">
        <f t="array" aca="1" ref="K11" ca="1">IFERROR(INDIRECT(ADDRESS(ROW()-1,_xlfn.SHEET()-3+18,4,1,"Entered Daily Stats"))/C11,"")</f>
        <v>48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Stats"))/C11,"")</f>
        <v>0.24738000348687461</v>
      </c>
      <c r="O11" s="20">
        <f t="shared" ca="1" si="1"/>
        <v>0.13333333333333333</v>
      </c>
      <c r="P11" s="18"/>
      <c r="Q11" s="21">
        <f t="shared" ca="1" si="2"/>
        <v>1.7276750130757796</v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79" customFormat="1" ht="21.6" customHeight="1" x14ac:dyDescent="0.3">
      <c r="C12" s="21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0.11812222770627141</v>
      </c>
      <c r="H12" s="49"/>
      <c r="I12" s="19" cm="1">
        <f t="array" aca="1" ref="I12" ca="1">IFERROR(INDIRECT(ADDRESS(ROW()-1,_xlfn.SHEET()-3+11,4,1,"Entered Daily Stats"))/C12,"")</f>
        <v>6</v>
      </c>
      <c r="J12" s="18"/>
      <c r="K12" s="19" cm="1">
        <f t="array" aca="1" ref="K12" ca="1">IFERROR(INDIRECT(ADDRESS(ROW()-1,_xlfn.SHEET()-3+18,4,1,"Entered Daily Stats"))/C12,"")</f>
        <v>55</v>
      </c>
      <c r="L12" s="19">
        <f t="shared" ca="1" si="0"/>
        <v>41.206611916297987</v>
      </c>
      <c r="M12" s="18"/>
      <c r="N12" s="17" cm="1">
        <f t="array" aca="1" ref="N12" ca="1">IFERROR(INDIRECT(ADDRESS(ROW()-1,_xlfn.SHEET()-3+25,4,1,"Entered Daily Stats"))/C12,"")</f>
        <v>0.16163911701542505</v>
      </c>
      <c r="O12" s="20">
        <f t="shared" ca="1" si="1"/>
        <v>0.10416666666666667</v>
      </c>
      <c r="P12" s="18"/>
      <c r="Q12" s="21">
        <f t="shared" ca="1" si="2"/>
        <v>1.4432363882396044</v>
      </c>
      <c r="R12" s="18"/>
      <c r="S12" s="68" cm="1">
        <f t="array" aca="1" ref="S12" ca="1">INDIRECT(ADDRESS(ROW()-1,_xlfn.SHEET()-3+39,4,1,"Entered Daily Stats"))</f>
        <v>2</v>
      </c>
      <c r="T12" s="18"/>
      <c r="U12" s="98" t="s">
        <v>10</v>
      </c>
      <c r="V12" s="98"/>
      <c r="W12" s="98"/>
      <c r="X12" s="8"/>
      <c r="Y12" s="8"/>
    </row>
    <row r="13" spans="1:25" s="79" customFormat="1" ht="21.6" customHeight="1" x14ac:dyDescent="0.3">
      <c r="C13" s="21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0.26995356688720384</v>
      </c>
      <c r="H13" s="49"/>
      <c r="I13" s="19" cm="1">
        <f t="array" aca="1" ref="I13" ca="1">IFERROR(INDIRECT(ADDRESS(ROW()-1,_xlfn.SHEET()-3+11,4,1,"Entered Daily Stats"))/C13,"")</f>
        <v>1</v>
      </c>
      <c r="J13" s="18"/>
      <c r="K13" s="19" cm="1">
        <f t="array" aca="1" ref="K13" ca="1">IFERROR(INDIRECT(ADDRESS(ROW()-1,_xlfn.SHEET()-3+18,4,1,"Entered Daily Stats"))/C13,"")</f>
        <v>38</v>
      </c>
      <c r="L13" s="19">
        <f t="shared" ca="1" si="0"/>
        <v>53.267742068757869</v>
      </c>
      <c r="M13" s="18"/>
      <c r="N13" s="17" cm="1">
        <f t="array" aca="1" ref="N13" ca="1">IFERROR(INDIRECT(ADDRESS(ROW()-1,_xlfn.SHEET()-3+25,4,1,"Entered Daily Stats"))/C13,"")</f>
        <v>0.11138440804684223</v>
      </c>
      <c r="O13" s="20">
        <f t="shared" ca="1" si="1"/>
        <v>0.17500000000000002</v>
      </c>
      <c r="P13" s="18"/>
      <c r="Q13" s="21">
        <f t="shared" ca="1" si="2"/>
        <v>0.6749298344887934</v>
      </c>
      <c r="R13" s="18"/>
      <c r="S13" s="68" cm="1">
        <f t="array" aca="1" ref="S13" ca="1">INDIRECT(ADDRESS(ROW()-1,_xlfn.SHEET()-3+39,4,1,"Entered Daily Stats"))</f>
        <v>3</v>
      </c>
      <c r="T13" s="18"/>
      <c r="U13" s="111">
        <f ca="1">IF(SUM(S5:S19)=0,"",SUM(S5:S19))</f>
        <v>24</v>
      </c>
      <c r="V13" s="112"/>
      <c r="W13" s="113"/>
      <c r="X13" s="8"/>
      <c r="Y13" s="8"/>
    </row>
    <row r="14" spans="1:25" s="79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0.22169230864003178</v>
      </c>
      <c r="H14" s="49"/>
      <c r="I14" s="19" cm="1">
        <f t="array" aca="1" ref="I14" ca="1">IFERROR(INDIRECT(ADDRESS(ROW()-1,_xlfn.SHEET()-3+11,4,1,"Entered Daily Stats"))/C14,"")</f>
        <v>1</v>
      </c>
      <c r="J14" s="18"/>
      <c r="K14" s="19" cm="1">
        <f t="array" aca="1" ref="K14" ca="1">IFERROR(INDIRECT(ADDRESS(ROW()-1,_xlfn.SHEET()-3+18,4,1,"Entered Daily Stats"))/C14,"")</f>
        <v>33</v>
      </c>
      <c r="L14" s="19">
        <f t="shared" ca="1" si="0"/>
        <v>34.580973965852337</v>
      </c>
      <c r="M14" s="18"/>
      <c r="N14" s="17" cm="1">
        <f t="array" aca="1" ref="N14" ca="1">IFERROR(INDIRECT(ADDRESS(ROW()-1,_xlfn.SHEET()-3+25,4,1,"Entered Daily Stats"))/C14,"")</f>
        <v>0.1892459418089486</v>
      </c>
      <c r="O14" s="20">
        <f t="shared" ca="1" si="1"/>
        <v>0.19583333333333333</v>
      </c>
      <c r="P14" s="18"/>
      <c r="Q14" s="21">
        <f t="shared" ca="1" si="2"/>
        <v>0.960322113591769</v>
      </c>
      <c r="R14" s="18"/>
      <c r="S14" s="68" cm="1">
        <f t="array" aca="1" ref="S14" ca="1">INDIRECT(ADDRESS(ROW()-1,_xlfn.SHEET()-3+39,4,1,"Entered Daily Stats"))</f>
        <v>1</v>
      </c>
      <c r="T14" s="18"/>
      <c r="U14" s="114"/>
      <c r="V14" s="115"/>
      <c r="W14" s="116"/>
      <c r="X14" s="8"/>
      <c r="Y14" s="8"/>
    </row>
    <row r="15" spans="1:25" s="79" customFormat="1" ht="21.6" customHeight="1" x14ac:dyDescent="0.3">
      <c r="C15" s="21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Stats"))/C15,"")</f>
        <v>0.17411245337282608</v>
      </c>
      <c r="H15" s="49"/>
      <c r="I15" s="19" cm="1">
        <f t="array" aca="1" ref="I15" ca="1">IFERROR(INDIRECT(ADDRESS(ROW()-1,_xlfn.SHEET()-3+11,4,1,"Entered Daily Stats"))/C15,"")</f>
        <v>4</v>
      </c>
      <c r="J15" s="18"/>
      <c r="K15" s="19" cm="1">
        <f t="array" aca="1" ref="K15" ca="1">IFERROR(INDIRECT(ADDRESS(ROW()-1,_xlfn.SHEET()-3+18,4,1,"Entered Daily Stats"))/C15,"")</f>
        <v>53</v>
      </c>
      <c r="L15" s="19">
        <f t="shared" ca="1" si="0"/>
        <v>41.49612644775744</v>
      </c>
      <c r="M15" s="18"/>
      <c r="N15" s="17" cm="1">
        <f t="array" aca="1" ref="N15" ca="1">IFERROR(INDIRECT(ADDRESS(ROW()-1,_xlfn.SHEET()-3+25,4,1,"Entered Daily Stats"))/C15,"")</f>
        <v>0.16043280646767732</v>
      </c>
      <c r="O15" s="20">
        <f t="shared" ca="1" si="1"/>
        <v>0.1125</v>
      </c>
      <c r="P15" s="18"/>
      <c r="Q15" s="21">
        <f t="shared" ca="1" si="2"/>
        <v>1.3516485196049313</v>
      </c>
      <c r="R15" s="18"/>
      <c r="S15" s="68" cm="1">
        <f t="array" aca="1" ref="S15" ca="1">INDIRECT(ADDRESS(ROW()-1,_xlfn.SHEET()-3+39,4,1,"Entered Daily Stats"))</f>
        <v>3</v>
      </c>
      <c r="T15" s="18"/>
      <c r="U15" s="8"/>
      <c r="V15" s="8"/>
      <c r="W15" s="8"/>
      <c r="X15" s="8"/>
      <c r="Y15" s="8"/>
    </row>
    <row r="16" spans="1:25" s="79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0.17873685749086951</v>
      </c>
      <c r="H16" s="49"/>
      <c r="I16" s="19" cm="1">
        <f t="array" aca="1" ref="I16" ca="1">IFERROR(INDIRECT(ADDRESS(ROW()-1,_xlfn.SHEET()-3+11,4,1,"Entered Daily Stats"))/C16,"")</f>
        <v>6</v>
      </c>
      <c r="J16" s="18"/>
      <c r="K16" s="19" cm="1">
        <f t="array" aca="1" ref="K16" ca="1">IFERROR(INDIRECT(ADDRESS(ROW()-1,_xlfn.SHEET()-3+18,4,1,"Entered Daily Stats"))/C16,"")</f>
        <v>13</v>
      </c>
      <c r="L16" s="19">
        <f t="shared" ca="1" si="0"/>
        <v>55.852762563133503</v>
      </c>
      <c r="M16" s="18"/>
      <c r="N16" s="17" cm="1">
        <f t="array" aca="1" ref="N16" ca="1">IFERROR(INDIRECT(ADDRESS(ROW()-1,_xlfn.SHEET()-3+25,4,1,"Entered Daily Stats"))/C16,"")</f>
        <v>0.10061348932027707</v>
      </c>
      <c r="O16" s="20">
        <f t="shared" ca="1" si="1"/>
        <v>0.20833333333333334</v>
      </c>
      <c r="P16" s="18"/>
      <c r="Q16" s="21">
        <f t="shared" ca="1" si="2"/>
        <v>0.35784978708218446</v>
      </c>
      <c r="R16" s="18"/>
      <c r="S16" s="68" cm="1">
        <f t="array" aca="1" ref="S16" ca="1">INDIRECT(ADDRESS(ROW()-1,_xlfn.SHEET()-3+39,4,1,"Entered Daily Stats"))</f>
        <v>3</v>
      </c>
      <c r="T16" s="18"/>
      <c r="W16" s="9"/>
      <c r="X16" s="9"/>
    </row>
    <row r="17" spans="1:24" s="79" customFormat="1" ht="21.6" customHeight="1" x14ac:dyDescent="0.3">
      <c r="C17" s="21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Stats"))/C17,"")</f>
        <v/>
      </c>
      <c r="H17" s="49"/>
      <c r="I17" s="19" t="str" cm="1">
        <f t="array" aca="1" ref="I17" ca="1">IFERROR(INDIRECT(ADDRESS(ROW()-1,_xlfn.SHEET()-3+11,4,1,"Entered Daily Stats"))/C17,"")</f>
        <v/>
      </c>
      <c r="J17" s="18"/>
      <c r="K17" s="19" t="str" cm="1">
        <f t="array" aca="1" ref="K17" ca="1">IFERROR(INDIRECT(ADDRESS(ROW()-1,_xlfn.SHEET()-3+18,4,1,"Entered Daily Stats"))/C17,"")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Stats"))/C17,"")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83"/>
      <c r="X17" s="4"/>
    </row>
    <row r="18" spans="1:24" s="79" customFormat="1" ht="21.6" customHeight="1" x14ac:dyDescent="0.3">
      <c r="C18" s="21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Stats"))/C18,"")</f>
        <v>0.10768815448112333</v>
      </c>
      <c r="H18" s="18"/>
      <c r="I18" s="19" cm="1">
        <f t="array" aca="1" ref="I18" ca="1">IFERROR(INDIRECT(ADDRESS(ROW()-1,_xlfn.SHEET()-3+11,4,1,"Entered Daily Stats"))/C18,"")</f>
        <v>6</v>
      </c>
      <c r="J18" s="18"/>
      <c r="K18" s="19" cm="1">
        <f t="array" aca="1" ref="K18" ca="1">IFERROR(INDIRECT(ADDRESS(ROW()-1,_xlfn.SHEET()-3+18,4,1,"Entered Daily Stats"))/C18,"")</f>
        <v>4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Stats"))/C18,"")</f>
        <v>0.210417729252734</v>
      </c>
      <c r="O18" s="20">
        <f t="shared" ca="1" si="1"/>
        <v>0.20833333333333334</v>
      </c>
      <c r="P18" s="18"/>
      <c r="Q18" s="21">
        <f ca="1">IF(K18=N18,"",((N18*24/(O18*24))+(K18/L18))/2)</f>
        <v>0.57166921687322825</v>
      </c>
      <c r="R18" s="18"/>
      <c r="S18" s="68" cm="1">
        <f t="array" aca="1" ref="S18" ca="1">INDIRECT(ADDRESS(ROW()-1,_xlfn.SHEET()-3+39,4,1,"Entered Daily Stats"))</f>
        <v>3</v>
      </c>
      <c r="T18" s="18"/>
      <c r="U18" s="18"/>
      <c r="V18" s="31"/>
      <c r="W18" s="83"/>
      <c r="X18"/>
    </row>
    <row r="19" spans="1:24" s="79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0.23713941247574796</v>
      </c>
      <c r="H19" s="49"/>
      <c r="I19" s="19" cm="1">
        <f t="array" aca="1" ref="I19" ca="1">IFERROR(INDIRECT(ADDRESS(ROW()-1,_xlfn.SHEET()-3+11,4,1,"Entered Daily Stats"))/C19,"")</f>
        <v>6</v>
      </c>
      <c r="J19" s="18"/>
      <c r="K19" s="19" cm="1">
        <f t="array" aca="1" ref="K19" ca="1">IFERROR(INDIRECT(ADDRESS(ROW()-1,_xlfn.SHEET()-3+18,4,1,"Entered Daily Stats"))/C19,"")</f>
        <v>33</v>
      </c>
      <c r="L19" s="19">
        <f t="shared" ca="1" si="0"/>
        <v>56.040855678313598</v>
      </c>
      <c r="M19" s="18"/>
      <c r="N19" s="17" cm="1">
        <f t="array" aca="1" ref="N19" ca="1">IFERROR(INDIRECT(ADDRESS(ROW()-1,_xlfn.SHEET()-3+25,4,1,"Entered Daily Stats"))/C19,"")</f>
        <v>9.982976800702667E-2</v>
      </c>
      <c r="O19" s="20">
        <f t="shared" ca="1" si="1"/>
        <v>0.19583333333333333</v>
      </c>
      <c r="P19" s="18"/>
      <c r="Q19" s="21">
        <f ca="1">IF(K19=N19,"",((N19*24/(O19*24))+(K19/L19))/2)</f>
        <v>0.54931256659976069</v>
      </c>
      <c r="R19" s="18"/>
      <c r="S19" s="68" cm="1">
        <f t="array" aca="1" ref="S19" ca="1">INDIRECT(ADDRESS(ROW()-1,_xlfn.SHEET()-3+39,4,1,"Entered Daily Stats"))</f>
        <v>1</v>
      </c>
      <c r="T19" s="18"/>
    </row>
    <row r="20" spans="1:24" s="79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79" customFormat="1" ht="21.6" customHeight="1" x14ac:dyDescent="0.3">
      <c r="C21" s="72">
        <f ca="1">SUM(C5:C19)</f>
        <v>9.75</v>
      </c>
      <c r="D21" s="18"/>
      <c r="E21" s="82" t="s">
        <v>7</v>
      </c>
      <c r="F21" s="73"/>
      <c r="G21" s="20">
        <f ca="1">IFERROR(AVERAGEIF(G5:G19,"&gt;0"),"")</f>
        <v>0.18936318862413506</v>
      </c>
      <c r="H21" s="74"/>
      <c r="I21" s="43">
        <f ca="1">IFERROR(AVERAGEIF(I5:I19,"&gt;0"),"")</f>
        <v>4.4545454545454541</v>
      </c>
      <c r="J21" s="18"/>
      <c r="K21" s="19">
        <f ca="1">IFERROR(AVERAGEIF(K5:K19,"&gt;0"),0)</f>
        <v>41</v>
      </c>
      <c r="L21" s="19">
        <f ca="1">IFERROR(AVERAGEIF(L5:L19,"&gt;0"),"")</f>
        <v>43.301455661813684</v>
      </c>
      <c r="M21" s="18"/>
      <c r="N21" s="20">
        <f ca="1">IFERROR(AVERAGEIF(N5:N19,"&gt;0"),0)</f>
        <v>0.15834747952664718</v>
      </c>
      <c r="O21" s="20">
        <f ca="1">IFERROR(AVERAGEIF(O5:O19,"&gt;0"),"")</f>
        <v>0.14734848484848484</v>
      </c>
      <c r="P21" s="18"/>
      <c r="Q21" s="75">
        <f ca="1">IFERROR(AVERAGEIF(Q5:Q19,"&gt;0"),"")</f>
        <v>1.1014051920878465</v>
      </c>
      <c r="R21" s="50"/>
      <c r="S21" s="76">
        <f ca="1">IFERROR(AVERAGEIF(S5:S19,"&gt;0"),0)</f>
        <v>2.4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79"/>
      <c r="K24" s="89"/>
      <c r="L24" s="89"/>
      <c r="M24" s="79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83" priority="21">
      <formula>(O5=5)</formula>
    </cfRule>
    <cfRule type="expression" dxfId="82" priority="22">
      <formula>(O5=1.5)</formula>
    </cfRule>
  </conditionalFormatting>
  <conditionalFormatting sqref="L5:M19">
    <cfRule type="expression" dxfId="81" priority="19">
      <formula>(L5=65)</formula>
    </cfRule>
    <cfRule type="expression" dxfId="80" priority="20">
      <formula>(L5=30)</formula>
    </cfRule>
  </conditionalFormatting>
  <conditionalFormatting sqref="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72" priority="2" stopIfTrue="1" operator="equal">
      <formula>0</formula>
    </cfRule>
    <cfRule type="cellIs" dxfId="79" priority="16" stopIfTrue="1" operator="equal">
      <formula>""</formula>
    </cfRule>
    <cfRule type="expression" dxfId="78" priority="17">
      <formula>(K5)&gt;(L5*$W$5)</formula>
    </cfRule>
    <cfRule type="expression" dxfId="77" priority="23">
      <formula>(K5)&gt;=L5</formula>
    </cfRule>
    <cfRule type="expression" dxfId="76" priority="24">
      <formula>(K5)&lt;(L5*$W$10)</formula>
    </cfRule>
    <cfRule type="expression" dxfId="75" priority="25">
      <formula>(K5)&lt;(L5*$W$9)</formula>
    </cfRule>
    <cfRule type="expression" dxfId="74" priority="26">
      <formula>(K5)&lt;(L5*$W$8)</formula>
    </cfRule>
    <cfRule type="expression" dxfId="73" priority="27">
      <formula>(K5)&lt;L5</formula>
    </cfRule>
  </conditionalFormatting>
  <conditionalFormatting sqref="L5:L21 O5:O21">
    <cfRule type="cellIs" dxfId="71" priority="15" stopIfTrue="1" operator="equal">
      <formula>0</formula>
    </cfRule>
  </conditionalFormatting>
  <conditionalFormatting sqref="S5:S21">
    <cfRule type="cellIs" dxfId="70" priority="4" stopIfTrue="1" operator="equal">
      <formula>0</formula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9" priority="12" stopIfTrue="1" operator="equal">
      <formula>0</formula>
    </cfRule>
  </conditionalFormatting>
  <conditionalFormatting sqref="G5: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68" priority="3" stopIfTrue="1" operator="equal">
      <formula>0</formula>
    </cfRule>
  </conditionalFormatting>
  <conditionalFormatting sqref="Q5:Q21">
    <cfRule type="cellIs" dxfId="67" priority="9" stopIfTrue="1" operator="equal">
      <formula>0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66" priority="7" stopIfTrue="1" operator="equal">
      <formula>0</formula>
    </cfRule>
  </conditionalFormatting>
  <conditionalFormatting sqref="C5:C19">
    <cfRule type="cellIs" dxfId="65" priority="1" stopIfTrue="1" operator="equal">
      <formula>1</formula>
    </cfRule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64" priority="5">
      <formula>C5=1</formula>
    </cfRule>
    <cfRule type="expression" dxfId="63" priority="6">
      <formula>C5&gt;0</formula>
    </cfRule>
  </conditionalFormatting>
  <conditionalFormatting sqref="I5:I21">
    <cfRule type="colorScale" priority="1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AF83-F216-465E-A2A2-91DC0966EC75}">
  <dimension ref="A1:Y24"/>
  <sheetViews>
    <sheetView zoomScale="73" zoomScaleNormal="73" workbookViewId="0">
      <selection activeCell="E22" sqref="E22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8.664062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79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44000</v>
      </c>
      <c r="H1" s="107"/>
      <c r="I1" s="107"/>
      <c r="J1" s="107"/>
      <c r="K1" s="107"/>
      <c r="L1" s="107"/>
      <c r="M1" s="107"/>
      <c r="N1" s="107"/>
      <c r="O1" s="107"/>
    </row>
    <row r="2" spans="1:25" s="79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79" customFormat="1" ht="43.8" customHeight="1" x14ac:dyDescent="0.3">
      <c r="A3" s="110"/>
      <c r="B3" s="110"/>
      <c r="C3" s="110"/>
      <c r="D3" s="110"/>
      <c r="E3" s="110"/>
      <c r="G3" s="84" t="s">
        <v>8</v>
      </c>
      <c r="H3" s="82"/>
      <c r="I3" s="84" t="s">
        <v>9</v>
      </c>
      <c r="K3" s="98" t="s">
        <v>0</v>
      </c>
      <c r="L3" s="98"/>
      <c r="N3" s="98" t="s">
        <v>1</v>
      </c>
      <c r="O3" s="98"/>
    </row>
    <row r="4" spans="1:25" s="79" customFormat="1" ht="64.8" customHeight="1" x14ac:dyDescent="0.3">
      <c r="C4" s="45" t="s">
        <v>38</v>
      </c>
      <c r="E4" s="45" t="s">
        <v>2</v>
      </c>
      <c r="F4" s="5"/>
      <c r="G4" s="83"/>
      <c r="H4" s="83"/>
      <c r="I4" s="83"/>
      <c r="K4" s="83"/>
      <c r="L4" s="4" t="s">
        <v>27</v>
      </c>
      <c r="M4" s="4"/>
      <c r="N4" s="83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79" customFormat="1" ht="21.6" customHeight="1" x14ac:dyDescent="0.3">
      <c r="C5" s="21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0.15886404936563389</v>
      </c>
      <c r="H5" s="18"/>
      <c r="I5" s="19" cm="1">
        <f t="array" aca="1" ref="I5" ca="1">IFERROR(INDIRECT(ADDRESS(ROW()-1,_xlfn.SHEET()-3+11,4,1,"Entered Daily Stats"))/C5,"")</f>
        <v>3</v>
      </c>
      <c r="J5" s="18"/>
      <c r="K5" s="19" cm="1">
        <f t="array" aca="1" ref="K5" ca="1">IFERROR(INDIRECT(ADDRESS(ROW()-1,_xlfn.SHEET()-3+18,4,1,"Entered Daily Stats"))/C5,"")</f>
        <v>31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Stats"))/C5,"")</f>
        <v>5.6207567227899664E-2</v>
      </c>
      <c r="O5" s="20">
        <f ca="1">IF(N5=K5,0,MIN(MAX(8-(K5/10),1.5),5)/24)</f>
        <v>0.20416666666666669</v>
      </c>
      <c r="P5" s="18"/>
      <c r="Q5" s="21">
        <f ca="1">IF(K5=N5,"",((N5*24/(O5*24))+(K5/L5))/2)</f>
        <v>0.37611272350945602</v>
      </c>
      <c r="R5" s="18"/>
      <c r="S5" s="68" cm="1">
        <f t="array" aca="1" ref="S5" ca="1">INDIRECT(ADDRESS(ROW()-1,_xlfn.SHEET()-3+39,4,1,"Entered Daily Stats"))</f>
        <v>4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79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0.25172160819411749</v>
      </c>
      <c r="H6" s="49"/>
      <c r="I6" s="19" cm="1">
        <f t="array" aca="1" ref="I6" ca="1">IFERROR(INDIRECT(ADDRESS(ROW()-1,_xlfn.SHEET()-3+11,4,1,"Entered Daily Stats"))/C6,"")</f>
        <v>2</v>
      </c>
      <c r="J6" s="18"/>
      <c r="K6" s="19" cm="1">
        <f t="array" aca="1" ref="K6" ca="1">IFERROR(INDIRECT(ADDRESS(ROW()-1,_xlfn.SHEET()-3+18,4,1,"Entered Daily Stats"))/C6,"")</f>
        <v>40</v>
      </c>
      <c r="L6" s="19">
        <f t="shared" ref="L6:L19" ca="1" si="0">IF(K6=N6,0,MIN(MAX((-10*N6*24)+80,30),65))</f>
        <v>30</v>
      </c>
      <c r="M6" s="18"/>
      <c r="N6" s="17" cm="1">
        <f t="array" aca="1" ref="N6" ca="1">IFERROR(INDIRECT(ADDRESS(ROW()-1,_xlfn.SHEET()-3+25,4,1,"Entered Daily Stats"))/C6,"")</f>
        <v>0.23985351184222869</v>
      </c>
      <c r="O6" s="20">
        <f t="shared" ref="O6:O19" ca="1" si="1">IF(N6=K6,0,MIN(MAX(8-(K6/10),1.5),5)/24)</f>
        <v>0.16666666666666666</v>
      </c>
      <c r="P6" s="18"/>
      <c r="Q6" s="21">
        <f t="shared" ref="Q6:Q16" ca="1" si="2">IF(K6=N6,"",((N6*24/(O6*24))+(K6/L6))/2)</f>
        <v>1.3862272021933526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79" customFormat="1" ht="21.6" customHeight="1" x14ac:dyDescent="0.3">
      <c r="C7" s="21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Stats"))/C7,"")</f>
        <v/>
      </c>
      <c r="H7" s="49"/>
      <c r="I7" s="19" t="str" cm="1">
        <f t="array" aca="1" ref="I7" ca="1">IFERROR(INDIRECT(ADDRESS(ROW()-1,_xlfn.SHEET()-3+11,4,1,"Entered Daily Stats"))/C7,"")</f>
        <v/>
      </c>
      <c r="J7" s="18"/>
      <c r="K7" s="19" t="str" cm="1">
        <f t="array" aca="1" ref="K7" ca="1">IFERROR(INDIRECT(ADDRESS(ROW()-1,_xlfn.SHEET()-3+18,4,1,"Entered Daily Stats"))/C7,"")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Stats"))/C7,"")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8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79" customFormat="1" ht="21.6" customHeight="1" x14ac:dyDescent="0.3">
      <c r="C8" s="21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Stats"))/C8,"")</f>
        <v/>
      </c>
      <c r="H8" s="49"/>
      <c r="I8" s="19" t="str" cm="1">
        <f t="array" aca="1" ref="I8" ca="1">IFERROR(INDIRECT(ADDRESS(ROW()-1,_xlfn.SHEET()-3+11,4,1,"Entered Daily Stats"))/C8,"")</f>
        <v/>
      </c>
      <c r="J8" s="18"/>
      <c r="K8" s="19" t="str" cm="1">
        <f t="array" aca="1" ref="K8" ca="1">IFERROR(INDIRECT(ADDRESS(ROW()-1,_xlfn.SHEET()-3+18,4,1,"Entered Daily Stats"))/C8,"")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Stats"))/C8,"")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79" customFormat="1" ht="21.6" customHeight="1" x14ac:dyDescent="0.3">
      <c r="C9" s="21" cm="1">
        <f t="array" aca="1" ref="C9" ca="1">INDIRECT(ADDRESS(ROW()-1,_xlfn.SHEET()-3+32,4,1,"Entered Daily Stats"))</f>
        <v>0</v>
      </c>
      <c r="D9" s="18"/>
      <c r="E9" s="15" t="str">
        <f>'Entered Daily Stats'!A8</f>
        <v>EC  5</v>
      </c>
      <c r="F9" s="18"/>
      <c r="G9" s="20" t="str" cm="1">
        <f t="array" aca="1" ref="G9" ca="1">IFERROR(INDIRECT(ADDRESS(ROW()-1,_xlfn.SHEET()-3+4,4,1,"Entered Daily Stats"))/C9,"")</f>
        <v/>
      </c>
      <c r="H9" s="49"/>
      <c r="I9" s="19" t="str" cm="1">
        <f t="array" aca="1" ref="I9" ca="1">IFERROR(INDIRECT(ADDRESS(ROW()-1,_xlfn.SHEET()-3+11,4,1,"Entered Daily Stats"))/C9,"")</f>
        <v/>
      </c>
      <c r="J9" s="18"/>
      <c r="K9" s="19" t="str" cm="1">
        <f t="array" aca="1" ref="K9" ca="1">IFERROR(INDIRECT(ADDRESS(ROW()-1,_xlfn.SHEET()-3+18,4,1,"Entered Daily Stats"))/C9,"")</f>
        <v/>
      </c>
      <c r="L9" s="19">
        <f t="shared" ca="1" si="0"/>
        <v>0</v>
      </c>
      <c r="M9" s="18"/>
      <c r="N9" s="17" t="str" cm="1">
        <f t="array" aca="1" ref="N9" ca="1">IFERROR(INDIRECT(ADDRESS(ROW()-1,_xlfn.SHEET()-3+25,4,1,"Entered Daily Stats"))/C9,"")</f>
        <v/>
      </c>
      <c r="O9" s="20">
        <f t="shared" ca="1" si="1"/>
        <v>0</v>
      </c>
      <c r="P9" s="18"/>
      <c r="Q9" s="21" t="str">
        <f t="shared" ca="1" si="2"/>
        <v/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79" customFormat="1" ht="21.6" customHeight="1" x14ac:dyDescent="0.3">
      <c r="C10" s="21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0.30834861628258625</v>
      </c>
      <c r="H10" s="49"/>
      <c r="I10" s="19" cm="1">
        <f t="array" aca="1" ref="I10" ca="1">IFERROR(INDIRECT(ADDRESS(ROW()-1,_xlfn.SHEET()-3+11,4,1,"Entered Daily Stats"))/C10,"")</f>
        <v>5</v>
      </c>
      <c r="J10" s="18"/>
      <c r="K10" s="19" cm="1">
        <f t="array" aca="1" ref="K10" ca="1">IFERROR(INDIRECT(ADDRESS(ROW()-1,_xlfn.SHEET()-3+18,4,1,"Entered Daily Stats"))/C10,"")</f>
        <v>51</v>
      </c>
      <c r="L10" s="19">
        <f t="shared" ca="1" si="0"/>
        <v>49.024542930924326</v>
      </c>
      <c r="M10" s="18"/>
      <c r="N10" s="17" cm="1">
        <f t="array" aca="1" ref="N10" ca="1">IFERROR(INDIRECT(ADDRESS(ROW()-1,_xlfn.SHEET()-3+25,4,1,"Entered Daily Stats"))/C10,"")</f>
        <v>0.12906440445448197</v>
      </c>
      <c r="O10" s="20">
        <f t="shared" ca="1" si="1"/>
        <v>0.12083333333333335</v>
      </c>
      <c r="P10" s="18"/>
      <c r="Q10" s="21">
        <f t="shared" ca="1" si="2"/>
        <v>1.0542072383648484</v>
      </c>
      <c r="R10" s="18"/>
      <c r="S10" s="68" cm="1">
        <f t="array" aca="1" ref="S10" ca="1">INDIRECT(ADDRESS(ROW()-1,_xlfn.SHEET()-3+39,4,1,"Entered Daily Stats"))</f>
        <v>2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79" customFormat="1" ht="21.6" customHeight="1" x14ac:dyDescent="0.3">
      <c r="C11" s="21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Stats"))/C11,"")</f>
        <v/>
      </c>
      <c r="H11" s="49"/>
      <c r="I11" s="19" t="str" cm="1">
        <f t="array" aca="1" ref="I11" ca="1">IFERROR(INDIRECT(ADDRESS(ROW()-1,_xlfn.SHEET()-3+11,4,1,"Entered Daily Stats"))/C11,"")</f>
        <v/>
      </c>
      <c r="J11" s="18"/>
      <c r="K11" s="19" t="str" cm="1">
        <f t="array" aca="1" ref="K11" ca="1">IFERROR(INDIRECT(ADDRESS(ROW()-1,_xlfn.SHEET()-3+18,4,1,"Entered Daily Stats"))/C11,"")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Stats"))/C11,"")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79" customFormat="1" ht="21.6" customHeight="1" x14ac:dyDescent="0.3">
      <c r="C12" s="21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0.28026048040941687</v>
      </c>
      <c r="H12" s="49"/>
      <c r="I12" s="19" cm="1">
        <f t="array" aca="1" ref="I12" ca="1">IFERROR(INDIRECT(ADDRESS(ROW()-1,_xlfn.SHEET()-3+11,4,1,"Entered Daily Stats"))/C12,"")</f>
        <v>4</v>
      </c>
      <c r="J12" s="18"/>
      <c r="K12" s="19" cm="1">
        <f t="array" aca="1" ref="K12" ca="1">IFERROR(INDIRECT(ADDRESS(ROW()-1,_xlfn.SHEET()-3+18,4,1,"Entered Daily Stats"))/C12,"")</f>
        <v>62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Stats"))/C12,"")</f>
        <v>0.25457192515578819</v>
      </c>
      <c r="O12" s="20">
        <f t="shared" ca="1" si="1"/>
        <v>7.4999999999999997E-2</v>
      </c>
      <c r="P12" s="18"/>
      <c r="Q12" s="21">
        <f t="shared" ca="1" si="2"/>
        <v>2.7304795010385883</v>
      </c>
      <c r="R12" s="18"/>
      <c r="S12" s="68" cm="1">
        <f t="array" aca="1" ref="S12" ca="1">INDIRECT(ADDRESS(ROW()-1,_xlfn.SHEET()-3+39,4,1,"Entered Daily Stats"))</f>
        <v>3</v>
      </c>
      <c r="T12" s="18"/>
      <c r="U12" s="98" t="s">
        <v>10</v>
      </c>
      <c r="V12" s="98"/>
      <c r="W12" s="98"/>
      <c r="X12" s="8"/>
      <c r="Y12" s="8"/>
    </row>
    <row r="13" spans="1:25" s="79" customFormat="1" ht="21.6" customHeight="1" x14ac:dyDescent="0.3">
      <c r="C13" s="21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0.26124659186291399</v>
      </c>
      <c r="H13" s="49"/>
      <c r="I13" s="19" cm="1">
        <f t="array" aca="1" ref="I13" ca="1">IFERROR(INDIRECT(ADDRESS(ROW()-1,_xlfn.SHEET()-3+11,4,1,"Entered Daily Stats"))/C13,"")</f>
        <v>2</v>
      </c>
      <c r="J13" s="18"/>
      <c r="K13" s="19" cm="1">
        <f t="array" aca="1" ref="K13" ca="1">IFERROR(INDIRECT(ADDRESS(ROW()-1,_xlfn.SHEET()-3+18,4,1,"Entered Daily Stats"))/C13,"")</f>
        <v>56</v>
      </c>
      <c r="L13" s="19">
        <f t="shared" ca="1" si="0"/>
        <v>55.995892513093388</v>
      </c>
      <c r="M13" s="18"/>
      <c r="N13" s="17" cm="1">
        <f t="array" aca="1" ref="N13" ca="1">IFERROR(INDIRECT(ADDRESS(ROW()-1,_xlfn.SHEET()-3+25,4,1,"Entered Daily Stats"))/C13,"")</f>
        <v>0.10001711452877755</v>
      </c>
      <c r="O13" s="20">
        <f t="shared" ca="1" si="1"/>
        <v>0.10000000000000002</v>
      </c>
      <c r="P13" s="18"/>
      <c r="Q13" s="21">
        <f t="shared" ca="1" si="2"/>
        <v>1.0001222493242858</v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21</v>
      </c>
      <c r="V13" s="112"/>
      <c r="W13" s="113"/>
      <c r="X13" s="8"/>
      <c r="Y13" s="8"/>
    </row>
    <row r="14" spans="1:25" s="79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0.28228143642998416</v>
      </c>
      <c r="H14" s="49"/>
      <c r="I14" s="19" cm="1">
        <f t="array" aca="1" ref="I14" ca="1">IFERROR(INDIRECT(ADDRESS(ROW()-1,_xlfn.SHEET()-3+11,4,1,"Entered Daily Stats"))/C14,"")</f>
        <v>6</v>
      </c>
      <c r="J14" s="18"/>
      <c r="K14" s="19" cm="1">
        <f t="array" aca="1" ref="K14" ca="1">IFERROR(INDIRECT(ADDRESS(ROW()-1,_xlfn.SHEET()-3+18,4,1,"Entered Daily Stats"))/C14,"")</f>
        <v>4</v>
      </c>
      <c r="L14" s="19">
        <f t="shared" ca="1" si="0"/>
        <v>30.846947176447479</v>
      </c>
      <c r="M14" s="18"/>
      <c r="N14" s="17" cm="1">
        <f t="array" aca="1" ref="N14" ca="1">IFERROR(INDIRECT(ADDRESS(ROW()-1,_xlfn.SHEET()-3+25,4,1,"Entered Daily Stats"))/C14,"")</f>
        <v>0.20480438676480217</v>
      </c>
      <c r="O14" s="20">
        <f t="shared" ca="1" si="1"/>
        <v>0.20833333333333334</v>
      </c>
      <c r="P14" s="18"/>
      <c r="Q14" s="21">
        <f t="shared" ca="1" si="2"/>
        <v>0.55636676595330681</v>
      </c>
      <c r="R14" s="18"/>
      <c r="S14" s="68" cm="1">
        <f t="array" aca="1" ref="S14" ca="1">INDIRECT(ADDRESS(ROW()-1,_xlfn.SHEET()-3+39,4,1,"Entered Daily Stats"))</f>
        <v>4</v>
      </c>
      <c r="T14" s="18"/>
      <c r="U14" s="114"/>
      <c r="V14" s="115"/>
      <c r="W14" s="116"/>
      <c r="X14" s="8"/>
      <c r="Y14" s="8"/>
    </row>
    <row r="15" spans="1:25" s="79" customFormat="1" ht="21.6" customHeight="1" x14ac:dyDescent="0.3">
      <c r="C15" s="21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Stats"))/C15,"")</f>
        <v/>
      </c>
      <c r="H15" s="49"/>
      <c r="I15" s="19" t="str" cm="1">
        <f t="array" aca="1" ref="I15" ca="1">IFERROR(INDIRECT(ADDRESS(ROW()-1,_xlfn.SHEET()-3+11,4,1,"Entered Daily Stats"))/C15,"")</f>
        <v/>
      </c>
      <c r="J15" s="18"/>
      <c r="K15" s="19" t="str" cm="1">
        <f t="array" aca="1" ref="K15" ca="1">IFERROR(INDIRECT(ADDRESS(ROW()-1,_xlfn.SHEET()-3+18,4,1,"Entered Daily Stats"))/C15,"")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Stats"))/C15,"")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79" customFormat="1" ht="21.6" customHeight="1" x14ac:dyDescent="0.3">
      <c r="C16" s="21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Stats"))/C16,"")</f>
        <v/>
      </c>
      <c r="H16" s="49"/>
      <c r="I16" s="19" t="str" cm="1">
        <f t="array" aca="1" ref="I16" ca="1">IFERROR(INDIRECT(ADDRESS(ROW()-1,_xlfn.SHEET()-3+11,4,1,"Entered Daily Stats"))/C16,"")</f>
        <v/>
      </c>
      <c r="J16" s="18"/>
      <c r="K16" s="19" t="str" cm="1">
        <f t="array" aca="1" ref="K16" ca="1">IFERROR(INDIRECT(ADDRESS(ROW()-1,_xlfn.SHEET()-3+18,4,1,"Entered Daily Stats"))/C16,"")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Stats"))/C16,"")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79" customFormat="1" ht="21.6" customHeight="1" x14ac:dyDescent="0.3">
      <c r="C17" s="21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Stats"))/C17,"")</f>
        <v/>
      </c>
      <c r="H17" s="49"/>
      <c r="I17" s="19" t="str" cm="1">
        <f t="array" aca="1" ref="I17" ca="1">IFERROR(INDIRECT(ADDRESS(ROW()-1,_xlfn.SHEET()-3+11,4,1,"Entered Daily Stats"))/C17,"")</f>
        <v/>
      </c>
      <c r="J17" s="18"/>
      <c r="K17" s="19" t="str" cm="1">
        <f t="array" aca="1" ref="K17" ca="1">IFERROR(INDIRECT(ADDRESS(ROW()-1,_xlfn.SHEET()-3+18,4,1,"Entered Daily Stats"))/C17,"")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Stats"))/C17,"")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83"/>
      <c r="X17" s="4"/>
    </row>
    <row r="18" spans="1:24" s="79" customFormat="1" ht="21.6" customHeight="1" x14ac:dyDescent="0.3">
      <c r="C18" s="21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Stats"))/C18,"")</f>
        <v>0.30698628857758775</v>
      </c>
      <c r="H18" s="18"/>
      <c r="I18" s="19" cm="1">
        <f t="array" aca="1" ref="I18" ca="1">IFERROR(INDIRECT(ADDRESS(ROW()-1,_xlfn.SHEET()-3+11,4,1,"Entered Daily Stats"))/C18,"")</f>
        <v>7</v>
      </c>
      <c r="J18" s="18"/>
      <c r="K18" s="19" cm="1">
        <f t="array" aca="1" ref="K18" ca="1">IFERROR(INDIRECT(ADDRESS(ROW()-1,_xlfn.SHEET()-3+18,4,1,"Entered Daily Stats"))/C18,"")</f>
        <v>65</v>
      </c>
      <c r="L18" s="19">
        <f t="shared" ca="1" si="0"/>
        <v>65</v>
      </c>
      <c r="M18" s="18"/>
      <c r="N18" s="17" cm="1">
        <f t="array" aca="1" ref="N18" ca="1">IFERROR(INDIRECT(ADDRESS(ROW()-1,_xlfn.SHEET()-3+25,4,1,"Entered Daily Stats"))/C18,"")</f>
        <v>4.9613551829616888E-2</v>
      </c>
      <c r="O18" s="20">
        <f t="shared" ca="1" si="1"/>
        <v>6.25E-2</v>
      </c>
      <c r="P18" s="18"/>
      <c r="Q18" s="21">
        <f ca="1">IF(K18=N18,"",((N18*24/(O18*24))+(K18/L18))/2)</f>
        <v>0.89690841463693505</v>
      </c>
      <c r="R18" s="18"/>
      <c r="S18" s="68" cm="1">
        <f t="array" aca="1" ref="S18" ca="1">INDIRECT(ADDRESS(ROW()-1,_xlfn.SHEET()-3+39,4,1,"Entered Daily Stats"))</f>
        <v>4</v>
      </c>
      <c r="T18" s="18"/>
      <c r="U18" s="18"/>
      <c r="V18" s="31"/>
      <c r="W18" s="83"/>
      <c r="X18"/>
    </row>
    <row r="19" spans="1:24" s="79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0.214211347998672</v>
      </c>
      <c r="H19" s="49"/>
      <c r="I19" s="19" cm="1">
        <f t="array" aca="1" ref="I19" ca="1">IFERROR(INDIRECT(ADDRESS(ROW()-1,_xlfn.SHEET()-3+11,4,1,"Entered Daily Stats"))/C19,"")</f>
        <v>6</v>
      </c>
      <c r="J19" s="18"/>
      <c r="K19" s="19" cm="1">
        <f t="array" aca="1" ref="K19" ca="1">IFERROR(INDIRECT(ADDRESS(ROW()-1,_xlfn.SHEET()-3+18,4,1,"Entered Daily Stats"))/C19,"")</f>
        <v>64</v>
      </c>
      <c r="L19" s="19">
        <f t="shared" ca="1" si="0"/>
        <v>38.183553565324793</v>
      </c>
      <c r="M19" s="18"/>
      <c r="N19" s="17" cm="1">
        <f t="array" aca="1" ref="N19" ca="1">IFERROR(INDIRECT(ADDRESS(ROW()-1,_xlfn.SHEET()-3+25,4,1,"Entered Daily Stats"))/C19,"")</f>
        <v>0.17423519347781335</v>
      </c>
      <c r="O19" s="20">
        <f t="shared" ca="1" si="1"/>
        <v>6.6666666666666652E-2</v>
      </c>
      <c r="P19" s="18"/>
      <c r="Q19" s="21">
        <f ca="1">IF(K19=N19,"",((N19*24/(O19*24))+(K19/L19))/2)</f>
        <v>2.1448210990453296</v>
      </c>
      <c r="R19" s="18"/>
      <c r="S19" s="68" cm="1">
        <f t="array" aca="1" ref="S19" ca="1">INDIRECT(ADDRESS(ROW()-1,_xlfn.SHEET()-3+39,4,1,"Entered Daily Stats"))</f>
        <v>3</v>
      </c>
      <c r="T19" s="18"/>
    </row>
    <row r="20" spans="1:24" s="79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79" customFormat="1" ht="21.6" customHeight="1" x14ac:dyDescent="0.3">
      <c r="C21" s="72">
        <f ca="1">SUM(C5:C19)</f>
        <v>8</v>
      </c>
      <c r="D21" s="18"/>
      <c r="E21" s="82" t="s">
        <v>7</v>
      </c>
      <c r="F21" s="73"/>
      <c r="G21" s="20">
        <f ca="1">IFERROR(AVERAGEIF(G5:G19,"&gt;0"),"")</f>
        <v>0.25799005239011408</v>
      </c>
      <c r="H21" s="74"/>
      <c r="I21" s="43">
        <f ca="1">IFERROR(AVERAGEIF(I5:I19,"&gt;0"),"")</f>
        <v>4.375</v>
      </c>
      <c r="J21" s="18"/>
      <c r="K21" s="19">
        <f ca="1">IFERROR(AVERAGEIF(K5:K19,"&gt;0"),0)</f>
        <v>46.625</v>
      </c>
      <c r="L21" s="19">
        <f ca="1">IFERROR(AVERAGEIF(L5:L19,"&gt;0"),"")</f>
        <v>45.506367023223753</v>
      </c>
      <c r="M21" s="18"/>
      <c r="N21" s="20">
        <f ca="1">IFERROR(AVERAGEIF(N5:N19,"&gt;0"),0)</f>
        <v>0.15104595691017608</v>
      </c>
      <c r="O21" s="20">
        <f ca="1">IFERROR(AVERAGEIF(O5:O19,"&gt;0"),"")</f>
        <v>0.12552083333333333</v>
      </c>
      <c r="P21" s="18"/>
      <c r="Q21" s="75">
        <f ca="1">IFERROR(AVERAGEIF(Q5:Q19,"&gt;0"),"")</f>
        <v>1.2681556492582629</v>
      </c>
      <c r="R21" s="50"/>
      <c r="S21" s="76">
        <f ca="1">IFERROR(AVERAGEIF(S5:S19,"&gt;0"),0)</f>
        <v>3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79"/>
      <c r="K24" s="89"/>
      <c r="L24" s="89"/>
      <c r="M24" s="79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04" priority="21">
      <formula>(O5=5)</formula>
    </cfRule>
    <cfRule type="expression" dxfId="103" priority="22">
      <formula>(O5=1.5)</formula>
    </cfRule>
  </conditionalFormatting>
  <conditionalFormatting sqref="L5:M19">
    <cfRule type="expression" dxfId="102" priority="19">
      <formula>(L5=65)</formula>
    </cfRule>
    <cfRule type="expression" dxfId="101" priority="20">
      <formula>(L5=30)</formula>
    </cfRule>
  </conditionalFormatting>
  <conditionalFormatting sqref="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93" priority="2" stopIfTrue="1" operator="equal">
      <formula>0</formula>
    </cfRule>
    <cfRule type="cellIs" dxfId="100" priority="16" stopIfTrue="1" operator="equal">
      <formula>""</formula>
    </cfRule>
    <cfRule type="expression" dxfId="99" priority="17">
      <formula>(K5)&gt;(L5*$W$5)</formula>
    </cfRule>
    <cfRule type="expression" dxfId="98" priority="23">
      <formula>(K5)&gt;=L5</formula>
    </cfRule>
    <cfRule type="expression" dxfId="97" priority="24">
      <formula>(K5)&lt;(L5*$W$10)</formula>
    </cfRule>
    <cfRule type="expression" dxfId="96" priority="25">
      <formula>(K5)&lt;(L5*$W$9)</formula>
    </cfRule>
    <cfRule type="expression" dxfId="95" priority="26">
      <formula>(K5)&lt;(L5*$W$8)</formula>
    </cfRule>
    <cfRule type="expression" dxfId="94" priority="27">
      <formula>(K5)&lt;L5</formula>
    </cfRule>
  </conditionalFormatting>
  <conditionalFormatting sqref="L5:L21 O5:O21">
    <cfRule type="cellIs" dxfId="92" priority="15" stopIfTrue="1" operator="equal">
      <formula>0</formula>
    </cfRule>
  </conditionalFormatting>
  <conditionalFormatting sqref="S5:S21">
    <cfRule type="cellIs" dxfId="91" priority="4" stopIfTrue="1" operator="equal">
      <formula>0</formula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90" priority="12" stopIfTrue="1" operator="equal">
      <formula>0</formula>
    </cfRule>
  </conditionalFormatting>
  <conditionalFormatting sqref="G5: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89" priority="3" stopIfTrue="1" operator="equal">
      <formula>0</formula>
    </cfRule>
  </conditionalFormatting>
  <conditionalFormatting sqref="Q5:Q21">
    <cfRule type="cellIs" dxfId="88" priority="9" stopIfTrue="1" operator="equal">
      <formula>0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87" priority="7" stopIfTrue="1" operator="equal">
      <formula>0</formula>
    </cfRule>
  </conditionalFormatting>
  <conditionalFormatting sqref="C5:C19">
    <cfRule type="cellIs" dxfId="86" priority="1" stopIfTrue="1" operator="equal">
      <formula>1</formula>
    </cfRule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85" priority="5">
      <formula>C5=1</formula>
    </cfRule>
    <cfRule type="expression" dxfId="84" priority="6">
      <formula>C5&gt;0</formula>
    </cfRule>
  </conditionalFormatting>
  <conditionalFormatting sqref="I5:I21">
    <cfRule type="colorScale" priority="1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9889-5B48-4AEE-808D-8ECA5BE4F648}">
  <dimension ref="A1:Y24"/>
  <sheetViews>
    <sheetView zoomScale="73" zoomScaleNormal="73" workbookViewId="0">
      <selection activeCell="B25" sqref="B25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8.664062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79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44001</v>
      </c>
      <c r="H1" s="107"/>
      <c r="I1" s="107"/>
      <c r="J1" s="107"/>
      <c r="K1" s="107"/>
      <c r="L1" s="107"/>
      <c r="M1" s="107"/>
      <c r="N1" s="107"/>
      <c r="O1" s="107"/>
    </row>
    <row r="2" spans="1:25" s="79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79" customFormat="1" ht="43.8" customHeight="1" x14ac:dyDescent="0.3">
      <c r="A3" s="110"/>
      <c r="B3" s="110"/>
      <c r="C3" s="110"/>
      <c r="D3" s="110"/>
      <c r="E3" s="110"/>
      <c r="G3" s="84" t="s">
        <v>8</v>
      </c>
      <c r="H3" s="82"/>
      <c r="I3" s="84" t="s">
        <v>9</v>
      </c>
      <c r="K3" s="98" t="s">
        <v>0</v>
      </c>
      <c r="L3" s="98"/>
      <c r="N3" s="98" t="s">
        <v>1</v>
      </c>
      <c r="O3" s="98"/>
    </row>
    <row r="4" spans="1:25" s="79" customFormat="1" ht="64.8" customHeight="1" x14ac:dyDescent="0.3">
      <c r="C4" s="45" t="s">
        <v>38</v>
      </c>
      <c r="E4" s="45" t="s">
        <v>2</v>
      </c>
      <c r="F4" s="5"/>
      <c r="G4" s="83"/>
      <c r="H4" s="83"/>
      <c r="I4" s="83"/>
      <c r="K4" s="83"/>
      <c r="L4" s="4" t="s">
        <v>27</v>
      </c>
      <c r="M4" s="4"/>
      <c r="N4" s="83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79" customFormat="1" ht="21.6" customHeight="1" x14ac:dyDescent="0.3">
      <c r="C5" s="21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0.15391450832502129</v>
      </c>
      <c r="H5" s="18"/>
      <c r="I5" s="19" cm="1">
        <f t="array" aca="1" ref="I5" ca="1">IFERROR(INDIRECT(ADDRESS(ROW()-1,_xlfn.SHEET()-3+11,4,1,"Entered Daily Stats"))/C5,"")</f>
        <v>7</v>
      </c>
      <c r="J5" s="18"/>
      <c r="K5" s="19" cm="1">
        <f t="array" aca="1" ref="K5" ca="1">IFERROR(INDIRECT(ADDRESS(ROW()-1,_xlfn.SHEET()-3+18,4,1,"Entered Daily Stats"))/C5,"")</f>
        <v>10</v>
      </c>
      <c r="L5" s="19">
        <f ca="1">IF(K5=N5,0,MIN(MAX((-10*N5*24)+80,30),65))</f>
        <v>61.145400368507239</v>
      </c>
      <c r="M5" s="18"/>
      <c r="N5" s="17" cm="1">
        <f t="array" aca="1" ref="N5" ca="1">IFERROR(INDIRECT(ADDRESS(ROW()-1,_xlfn.SHEET()-3+25,4,1,"Entered Daily Stats"))/C5,"")</f>
        <v>7.8560831797886518E-2</v>
      </c>
      <c r="O5" s="20">
        <f ca="1">IF(N5=K5,0,MIN(MAX(8-(K5/10),1.5),5)/24)</f>
        <v>0.20833333333333334</v>
      </c>
      <c r="P5" s="18"/>
      <c r="Q5" s="21">
        <f ca="1">IF(K5=N5,"",((N5*24/(O5*24))+(K5/L5))/2)</f>
        <v>0.27031829594607432</v>
      </c>
      <c r="R5" s="18"/>
      <c r="S5" s="68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79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0.20611455100107845</v>
      </c>
      <c r="H6" s="49"/>
      <c r="I6" s="19" cm="1">
        <f t="array" aca="1" ref="I6" ca="1">IFERROR(INDIRECT(ADDRESS(ROW()-1,_xlfn.SHEET()-3+11,4,1,"Entered Daily Stats"))/C6,"")</f>
        <v>1</v>
      </c>
      <c r="J6" s="18"/>
      <c r="K6" s="19" cm="1">
        <f t="array" aca="1" ref="K6" ca="1">IFERROR(INDIRECT(ADDRESS(ROW()-1,_xlfn.SHEET()-3+18,4,1,"Entered Daily Stats"))/C6,"")</f>
        <v>12</v>
      </c>
      <c r="L6" s="19">
        <f t="shared" ref="L6:L19" ca="1" si="0">IF(K6=N6,0,MIN(MAX((-10*N6*24)+80,30),65))</f>
        <v>34.127191104692599</v>
      </c>
      <c r="M6" s="18"/>
      <c r="N6" s="17" cm="1">
        <f t="array" aca="1" ref="N6" ca="1">IFERROR(INDIRECT(ADDRESS(ROW()-1,_xlfn.SHEET()-3+25,4,1,"Entered Daily Stats"))/C6,"")</f>
        <v>0.1911367037304475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0.63454097614890836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79" customFormat="1" ht="21.6" customHeight="1" x14ac:dyDescent="0.3">
      <c r="C7" s="21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Stats"))/C7,"")</f>
        <v>0.30215445774047855</v>
      </c>
      <c r="H7" s="49"/>
      <c r="I7" s="19" cm="1">
        <f t="array" aca="1" ref="I7" ca="1">IFERROR(INDIRECT(ADDRESS(ROW()-1,_xlfn.SHEET()-3+11,4,1,"Entered Daily Stats"))/C7,"")</f>
        <v>6</v>
      </c>
      <c r="J7" s="18"/>
      <c r="K7" s="19" cm="1">
        <f t="array" aca="1" ref="K7" ca="1">IFERROR(INDIRECT(ADDRESS(ROW()-1,_xlfn.SHEET()-3+18,4,1,"Entered Daily Stats"))/C7,"")</f>
        <v>3</v>
      </c>
      <c r="L7" s="19">
        <f t="shared" ca="1" si="0"/>
        <v>41.075382803395549</v>
      </c>
      <c r="M7" s="18"/>
      <c r="N7" s="17" cm="1">
        <f t="array" aca="1" ref="N7" ca="1">IFERROR(INDIRECT(ADDRESS(ROW()-1,_xlfn.SHEET()-3+25,4,1,"Entered Daily Stats"))/C7,"")</f>
        <v>0.16218590498585189</v>
      </c>
      <c r="O7" s="20">
        <f t="shared" ca="1" si="1"/>
        <v>0.20833333333333334</v>
      </c>
      <c r="P7" s="18"/>
      <c r="Q7" s="21">
        <f t="shared" ca="1" si="2"/>
        <v>0.42576439523324194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79" customFormat="1" ht="21.6" customHeight="1" x14ac:dyDescent="0.3">
      <c r="C8" s="21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Stats"))/C8,"")</f>
        <v/>
      </c>
      <c r="H8" s="49"/>
      <c r="I8" s="19" t="str" cm="1">
        <f t="array" aca="1" ref="I8" ca="1">IFERROR(INDIRECT(ADDRESS(ROW()-1,_xlfn.SHEET()-3+11,4,1,"Entered Daily Stats"))/C8,"")</f>
        <v/>
      </c>
      <c r="J8" s="18"/>
      <c r="K8" s="19" t="str" cm="1">
        <f t="array" aca="1" ref="K8" ca="1">IFERROR(INDIRECT(ADDRESS(ROW()-1,_xlfn.SHEET()-3+18,4,1,"Entered Daily Stats"))/C8,"")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Stats"))/C8,"")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79" customFormat="1" ht="21.6" customHeight="1" x14ac:dyDescent="0.3">
      <c r="C9" s="21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Stats"))/C9,"")</f>
        <v>0.16085369877774619</v>
      </c>
      <c r="H9" s="49"/>
      <c r="I9" s="19" cm="1">
        <f t="array" aca="1" ref="I9" ca="1">IFERROR(INDIRECT(ADDRESS(ROW()-1,_xlfn.SHEET()-3+11,4,1,"Entered Daily Stats"))/C9,"")</f>
        <v>1</v>
      </c>
      <c r="J9" s="18"/>
      <c r="K9" s="19" cm="1">
        <f t="array" aca="1" ref="K9" ca="1">IFERROR(INDIRECT(ADDRESS(ROW()-1,_xlfn.SHEET()-3+18,4,1,"Entered Daily Stats"))/C9,"")</f>
        <v>55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Stats"))/C9,"")</f>
        <v>0.2233540883584304</v>
      </c>
      <c r="O9" s="20">
        <f t="shared" ca="1" si="1"/>
        <v>0.10416666666666667</v>
      </c>
      <c r="P9" s="18"/>
      <c r="Q9" s="21">
        <f t="shared" ca="1" si="2"/>
        <v>1.9887662907871326</v>
      </c>
      <c r="R9" s="18"/>
      <c r="S9" s="68" cm="1">
        <f t="array" aca="1" ref="S9" ca="1">INDIRECT(ADDRESS(ROW()-1,_xlfn.SHEET()-3+39,4,1,"Entered Daily Stats"))</f>
        <v>3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79" customFormat="1" ht="21.6" customHeight="1" x14ac:dyDescent="0.3">
      <c r="C10" s="21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0.18628622045385004</v>
      </c>
      <c r="H10" s="49"/>
      <c r="I10" s="19" cm="1">
        <f t="array" aca="1" ref="I10" ca="1">IFERROR(INDIRECT(ADDRESS(ROW()-1,_xlfn.SHEET()-3+11,4,1,"Entered Daily Stats"))/C10,"")</f>
        <v>4</v>
      </c>
      <c r="J10" s="18"/>
      <c r="K10" s="19" cm="1">
        <f t="array" aca="1" ref="K10" ca="1">IFERROR(INDIRECT(ADDRESS(ROW()-1,_xlfn.SHEET()-3+18,4,1,"Entered Daily Stats"))/C10,"")</f>
        <v>63</v>
      </c>
      <c r="L10" s="19">
        <f t="shared" ca="1" si="0"/>
        <v>36.179000815943056</v>
      </c>
      <c r="M10" s="18"/>
      <c r="N10" s="17" cm="1">
        <f t="array" aca="1" ref="N10" ca="1">IFERROR(INDIRECT(ADDRESS(ROW()-1,_xlfn.SHEET()-3+25,4,1,"Entered Daily Stats"))/C10,"")</f>
        <v>0.18258749660023726</v>
      </c>
      <c r="O10" s="20">
        <f t="shared" ca="1" si="1"/>
        <v>7.0833333333333345E-2</v>
      </c>
      <c r="P10" s="18"/>
      <c r="Q10" s="21">
        <f t="shared" ca="1" si="2"/>
        <v>2.1595237286870925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79" customFormat="1" ht="21.6" customHeight="1" x14ac:dyDescent="0.3">
      <c r="C11" s="21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Stats"))/C11,"")</f>
        <v>8.7260073603653274E-2</v>
      </c>
      <c r="H11" s="49"/>
      <c r="I11" s="19" cm="1">
        <f t="array" aca="1" ref="I11" ca="1">IFERROR(INDIRECT(ADDRESS(ROW()-1,_xlfn.SHEET()-3+11,4,1,"Entered Daily Stats"))/C11,"")</f>
        <v>5</v>
      </c>
      <c r="J11" s="18"/>
      <c r="K11" s="19" cm="1">
        <f t="array" aca="1" ref="K11" ca="1">IFERROR(INDIRECT(ADDRESS(ROW()-1,_xlfn.SHEET()-3+18,4,1,"Entered Daily Stats"))/C11,"")</f>
        <v>14</v>
      </c>
      <c r="L11" s="19">
        <f t="shared" ca="1" si="0"/>
        <v>45.821832451306889</v>
      </c>
      <c r="M11" s="18"/>
      <c r="N11" s="17" cm="1">
        <f t="array" aca="1" ref="N11" ca="1">IFERROR(INDIRECT(ADDRESS(ROW()-1,_xlfn.SHEET()-3+25,4,1,"Entered Daily Stats"))/C11,"")</f>
        <v>0.14240903145288794</v>
      </c>
      <c r="O11" s="20">
        <f t="shared" ca="1" si="1"/>
        <v>0.20833333333333334</v>
      </c>
      <c r="P11" s="18"/>
      <c r="Q11" s="21">
        <f t="shared" ca="1" si="2"/>
        <v>0.4945472814333679</v>
      </c>
      <c r="R11" s="18"/>
      <c r="S11" s="68" cm="1">
        <f t="array" aca="1" ref="S11" ca="1">INDIRECT(ADDRESS(ROW()-1,_xlfn.SHEET()-3+39,4,1,"Entered Daily Stats"))</f>
        <v>2</v>
      </c>
      <c r="T11" s="18"/>
      <c r="X11" s="8"/>
      <c r="Y11" s="8"/>
    </row>
    <row r="12" spans="1:25" s="79" customFormat="1" ht="21.6" customHeight="1" x14ac:dyDescent="0.3">
      <c r="C12" s="21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0.19804128595764375</v>
      </c>
      <c r="H12" s="49"/>
      <c r="I12" s="19" cm="1">
        <f t="array" aca="1" ref="I12" ca="1">IFERROR(INDIRECT(ADDRESS(ROW()-1,_xlfn.SHEET()-3+11,4,1,"Entered Daily Stats"))/C12,"")</f>
        <v>1</v>
      </c>
      <c r="J12" s="18"/>
      <c r="K12" s="19" cm="1">
        <f t="array" aca="1" ref="K12" ca="1">IFERROR(INDIRECT(ADDRESS(ROW()-1,_xlfn.SHEET()-3+18,4,1,"Entered Daily Stats"))/C12,"")</f>
        <v>11</v>
      </c>
      <c r="L12" s="19">
        <f t="shared" ca="1" si="0"/>
        <v>36.392104383489297</v>
      </c>
      <c r="M12" s="18"/>
      <c r="N12" s="17" cm="1">
        <f t="array" aca="1" ref="N12" ca="1">IFERROR(INDIRECT(ADDRESS(ROW()-1,_xlfn.SHEET()-3+25,4,1,"Entered Daily Stats"))/C12,"")</f>
        <v>0.18169956506879459</v>
      </c>
      <c r="O12" s="20">
        <f t="shared" ca="1" si="1"/>
        <v>0.20833333333333334</v>
      </c>
      <c r="P12" s="18"/>
      <c r="Q12" s="21">
        <f t="shared" ca="1" si="2"/>
        <v>0.58721063962156828</v>
      </c>
      <c r="R12" s="18"/>
      <c r="S12" s="68" cm="1">
        <f t="array" aca="1" ref="S12" ca="1">INDIRECT(ADDRESS(ROW()-1,_xlfn.SHEET()-3+39,4,1,"Entered Daily Stats"))</f>
        <v>1</v>
      </c>
      <c r="T12" s="18"/>
      <c r="U12" s="98" t="s">
        <v>10</v>
      </c>
      <c r="V12" s="98"/>
      <c r="W12" s="98"/>
      <c r="X12" s="8"/>
      <c r="Y12" s="8"/>
    </row>
    <row r="13" spans="1:25" s="79" customFormat="1" ht="21.6" customHeight="1" x14ac:dyDescent="0.3">
      <c r="C13" s="21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Stats"))/C13,"")</f>
        <v/>
      </c>
      <c r="H13" s="49"/>
      <c r="I13" s="19" t="str" cm="1">
        <f t="array" aca="1" ref="I13" ca="1">IFERROR(INDIRECT(ADDRESS(ROW()-1,_xlfn.SHEET()-3+11,4,1,"Entered Daily Stats"))/C13,"")</f>
        <v/>
      </c>
      <c r="J13" s="18"/>
      <c r="K13" s="19" t="str" cm="1">
        <f t="array" aca="1" ref="K13" ca="1">IFERROR(INDIRECT(ADDRESS(ROW()-1,_xlfn.SHEET()-3+18,4,1,"Entered Daily Stats"))/C13,"")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Stats"))/C13,"")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27</v>
      </c>
      <c r="V13" s="112"/>
      <c r="W13" s="113"/>
      <c r="X13" s="8"/>
      <c r="Y13" s="8"/>
    </row>
    <row r="14" spans="1:25" s="79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0.20748839299167979</v>
      </c>
      <c r="H14" s="49"/>
      <c r="I14" s="19" cm="1">
        <f t="array" aca="1" ref="I14" ca="1">IFERROR(INDIRECT(ADDRESS(ROW()-1,_xlfn.SHEET()-3+11,4,1,"Entered Daily Stats"))/C14,"")</f>
        <v>2</v>
      </c>
      <c r="J14" s="18"/>
      <c r="K14" s="19" cm="1">
        <f t="array" aca="1" ref="K14" ca="1">IFERROR(INDIRECT(ADDRESS(ROW()-1,_xlfn.SHEET()-3+18,4,1,"Entered Daily Stats"))/C14,"")</f>
        <v>34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Stats"))/C14,"")</f>
        <v>0.21833478606536127</v>
      </c>
      <c r="O14" s="20">
        <f t="shared" ca="1" si="1"/>
        <v>0.19166666666666665</v>
      </c>
      <c r="P14" s="18"/>
      <c r="Q14" s="21">
        <f t="shared" ca="1" si="2"/>
        <v>1.1362356737936961</v>
      </c>
      <c r="R14" s="18"/>
      <c r="S14" s="68" cm="1">
        <f t="array" aca="1" ref="S14" ca="1">INDIRECT(ADDRESS(ROW()-1,_xlfn.SHEET()-3+39,4,1,"Entered Daily Stats"))</f>
        <v>4</v>
      </c>
      <c r="T14" s="18"/>
      <c r="U14" s="114"/>
      <c r="V14" s="115"/>
      <c r="W14" s="116"/>
      <c r="X14" s="8"/>
      <c r="Y14" s="8"/>
    </row>
    <row r="15" spans="1:25" s="79" customFormat="1" ht="21.6" customHeight="1" x14ac:dyDescent="0.3">
      <c r="C15" s="21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Stats"))/C15,"")</f>
        <v>0.10558469107039757</v>
      </c>
      <c r="H15" s="49"/>
      <c r="I15" s="19" cm="1">
        <f t="array" aca="1" ref="I15" ca="1">IFERROR(INDIRECT(ADDRESS(ROW()-1,_xlfn.SHEET()-3+11,4,1,"Entered Daily Stats"))/C15,"")</f>
        <v>3</v>
      </c>
      <c r="J15" s="18"/>
      <c r="K15" s="19" cm="1">
        <f t="array" aca="1" ref="K15" ca="1">IFERROR(INDIRECT(ADDRESS(ROW()-1,_xlfn.SHEET()-3+18,4,1,"Entered Daily Stats"))/C15,"")</f>
        <v>47</v>
      </c>
      <c r="L15" s="19">
        <f t="shared" ca="1" si="0"/>
        <v>65</v>
      </c>
      <c r="M15" s="18"/>
      <c r="N15" s="17" cm="1">
        <f t="array" aca="1" ref="N15" ca="1">IFERROR(INDIRECT(ADDRESS(ROW()-1,_xlfn.SHEET()-3+25,4,1,"Entered Daily Stats"))/C15,"")</f>
        <v>5.1530200526615763E-2</v>
      </c>
      <c r="O15" s="20">
        <f t="shared" ca="1" si="1"/>
        <v>0.13749999999999998</v>
      </c>
      <c r="P15" s="18"/>
      <c r="Q15" s="21">
        <f t="shared" ca="1" si="2"/>
        <v>0.54892100890797335</v>
      </c>
      <c r="R15" s="18"/>
      <c r="S15" s="68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79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0.25941885019750782</v>
      </c>
      <c r="H16" s="49"/>
      <c r="I16" s="19" cm="1">
        <f t="array" aca="1" ref="I16" ca="1">IFERROR(INDIRECT(ADDRESS(ROW()-1,_xlfn.SHEET()-3+11,4,1,"Entered Daily Stats"))/C16,"")</f>
        <v>3</v>
      </c>
      <c r="J16" s="18"/>
      <c r="K16" s="19" cm="1">
        <f t="array" aca="1" ref="K16" ca="1">IFERROR(INDIRECT(ADDRESS(ROW()-1,_xlfn.SHEET()-3+18,4,1,"Entered Daily Stats"))/C16,"")</f>
        <v>37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Stats"))/C16,"")</f>
        <v>0.2142824613047779</v>
      </c>
      <c r="O16" s="20">
        <f t="shared" ca="1" si="1"/>
        <v>0.17916666666666667</v>
      </c>
      <c r="P16" s="18"/>
      <c r="Q16" s="21">
        <f t="shared" ca="1" si="2"/>
        <v>1.2146642330986051</v>
      </c>
      <c r="R16" s="18"/>
      <c r="S16" s="68" cm="1">
        <f t="array" aca="1" ref="S16" ca="1">INDIRECT(ADDRESS(ROW()-1,_xlfn.SHEET()-3+39,4,1,"Entered Daily Stats"))</f>
        <v>4</v>
      </c>
      <c r="T16" s="18"/>
      <c r="W16" s="9"/>
      <c r="X16" s="9"/>
    </row>
    <row r="17" spans="1:24" s="79" customFormat="1" ht="21.6" customHeight="1" x14ac:dyDescent="0.3">
      <c r="C17" s="21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Stats"))/C17,"")</f>
        <v>0.13945625058064448</v>
      </c>
      <c r="H17" s="49"/>
      <c r="I17" s="19" cm="1">
        <f t="array" aca="1" ref="I17" ca="1">IFERROR(INDIRECT(ADDRESS(ROW()-1,_xlfn.SHEET()-3+11,4,1,"Entered Daily Stats"))/C17,"")</f>
        <v>5</v>
      </c>
      <c r="J17" s="18"/>
      <c r="K17" s="19" cm="1">
        <f t="array" aca="1" ref="K17" ca="1">IFERROR(INDIRECT(ADDRESS(ROW()-1,_xlfn.SHEET()-3+18,4,1,"Entered Daily Stats"))/C17,"")</f>
        <v>48</v>
      </c>
      <c r="L17" s="19">
        <f t="shared" ca="1" si="0"/>
        <v>47.891901745924301</v>
      </c>
      <c r="M17" s="18"/>
      <c r="N17" s="17" cm="1">
        <f t="array" aca="1" ref="N17" ca="1">IFERROR(INDIRECT(ADDRESS(ROW()-1,_xlfn.SHEET()-3+25,4,1,"Entered Daily Stats"))/C17,"")</f>
        <v>0.1337837427253154</v>
      </c>
      <c r="O17" s="20">
        <f t="shared" ca="1" si="1"/>
        <v>0.13333333333333333</v>
      </c>
      <c r="P17" s="18"/>
      <c r="Q17" s="21">
        <f ca="1">IF(K17=N17,"",((N17*24/(O17*24))+(K17/L17))/2)</f>
        <v>1.0028176002814035</v>
      </c>
      <c r="R17" s="31"/>
      <c r="S17" s="68" cm="1">
        <f t="array" aca="1" ref="S17" ca="1">INDIRECT(ADDRESS(ROW()-1,_xlfn.SHEET()-3+39,4,1,"Entered Daily Stats"))</f>
        <v>4</v>
      </c>
      <c r="T17" s="31"/>
      <c r="U17" s="4"/>
      <c r="W17" s="83"/>
      <c r="X17" s="4"/>
    </row>
    <row r="18" spans="1:24" s="79" customFormat="1" ht="21.6" customHeight="1" x14ac:dyDescent="0.3">
      <c r="C18" s="21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Stats"))/C18,"")</f>
        <v/>
      </c>
      <c r="H18" s="18"/>
      <c r="I18" s="19" t="str" cm="1">
        <f t="array" aca="1" ref="I18" ca="1">IFERROR(INDIRECT(ADDRESS(ROW()-1,_xlfn.SHEET()-3+11,4,1,"Entered Daily Stats"))/C18,"")</f>
        <v/>
      </c>
      <c r="J18" s="18"/>
      <c r="K18" s="19" t="str" cm="1">
        <f t="array" aca="1" ref="K18" ca="1">IFERROR(INDIRECT(ADDRESS(ROW()-1,_xlfn.SHEET()-3+18,4,1,"Entered Daily Stats"))/C18,"")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Stats"))/C18,"")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83"/>
      <c r="X18"/>
    </row>
    <row r="19" spans="1:24" s="79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0.15289070624414142</v>
      </c>
      <c r="H19" s="49"/>
      <c r="I19" s="19" cm="1">
        <f t="array" aca="1" ref="I19" ca="1">IFERROR(INDIRECT(ADDRESS(ROW()-1,_xlfn.SHEET()-3+11,4,1,"Entered Daily Stats"))/C19,"")</f>
        <v>3</v>
      </c>
      <c r="J19" s="18"/>
      <c r="K19" s="19" cm="1">
        <f t="array" aca="1" ref="K19" ca="1">IFERROR(INDIRECT(ADDRESS(ROW()-1,_xlfn.SHEET()-3+18,4,1,"Entered Daily Stats"))/C19,"")</f>
        <v>27</v>
      </c>
      <c r="L19" s="19">
        <f t="shared" ca="1" si="0"/>
        <v>53.965161513286731</v>
      </c>
      <c r="M19" s="18"/>
      <c r="N19" s="17" cm="1">
        <f t="array" aca="1" ref="N19" ca="1">IFERROR(INDIRECT(ADDRESS(ROW()-1,_xlfn.SHEET()-3+25,4,1,"Entered Daily Stats"))/C19,"")</f>
        <v>0.10847849369463863</v>
      </c>
      <c r="O19" s="20">
        <f t="shared" ca="1" si="1"/>
        <v>0.20833333333333334</v>
      </c>
      <c r="P19" s="18"/>
      <c r="Q19" s="21">
        <f ca="1">IF(K19=N19,"",((N19*24/(O19*24))+(K19/L19))/2)</f>
        <v>0.51050977828158906</v>
      </c>
      <c r="R19" s="18"/>
      <c r="S19" s="68" cm="1">
        <f t="array" aca="1" ref="S19" ca="1">INDIRECT(ADDRESS(ROW()-1,_xlfn.SHEET()-3+39,4,1,"Entered Daily Stats"))</f>
        <v>3</v>
      </c>
      <c r="T19" s="18"/>
    </row>
    <row r="20" spans="1:24" s="79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79" customFormat="1" ht="21.6" customHeight="1" x14ac:dyDescent="0.3">
      <c r="C21" s="72">
        <f ca="1">SUM(C5:C19)</f>
        <v>12</v>
      </c>
      <c r="D21" s="18"/>
      <c r="E21" s="82" t="s">
        <v>7</v>
      </c>
      <c r="F21" s="73"/>
      <c r="G21" s="20">
        <f ca="1">IFERROR(AVERAGEIF(G5:G19,"&gt;0"),"")</f>
        <v>0.17995530724532025</v>
      </c>
      <c r="H21" s="74"/>
      <c r="I21" s="43">
        <f ca="1">IFERROR(AVERAGEIF(I5:I19,"&gt;0"),"")</f>
        <v>3.4166666666666665</v>
      </c>
      <c r="J21" s="18"/>
      <c r="K21" s="19">
        <f ca="1">IFERROR(AVERAGEIF(K5:K19,"&gt;0"),0)</f>
        <v>30.083333333333332</v>
      </c>
      <c r="L21" s="19">
        <f ca="1">IFERROR(AVERAGEIF(L5:L19,"&gt;0"),"")</f>
        <v>42.633164598878807</v>
      </c>
      <c r="M21" s="18"/>
      <c r="N21" s="20">
        <f ca="1">IFERROR(AVERAGEIF(N5:N19,"&gt;0"),0)</f>
        <v>0.15736194219260377</v>
      </c>
      <c r="O21" s="20">
        <f ca="1">IFERROR(AVERAGEIF(O5:O19,"&gt;0"),"")</f>
        <v>0.17222222222222219</v>
      </c>
      <c r="P21" s="18"/>
      <c r="Q21" s="75">
        <f ca="1">IFERROR(AVERAGEIF(Q5:Q19,"&gt;0"),"")</f>
        <v>0.91448499185172105</v>
      </c>
      <c r="R21" s="50"/>
      <c r="S21" s="76">
        <f ca="1">IFERROR(AVERAGEIF(S5:S19,"&gt;0"),0)</f>
        <v>2.25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79"/>
      <c r="K24" s="89"/>
      <c r="L24" s="89"/>
      <c r="M24" s="79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41" priority="21">
      <formula>(O5=5)</formula>
    </cfRule>
    <cfRule type="expression" dxfId="40" priority="22">
      <formula>(O5=1.5)</formula>
    </cfRule>
  </conditionalFormatting>
  <conditionalFormatting sqref="L5:M19">
    <cfRule type="expression" dxfId="39" priority="19">
      <formula>(L5=65)</formula>
    </cfRule>
    <cfRule type="expression" dxfId="38" priority="20">
      <formula>(L5=30)</formula>
    </cfRule>
  </conditionalFormatting>
  <conditionalFormatting sqref="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37" priority="2" stopIfTrue="1" operator="equal">
      <formula>0</formula>
    </cfRule>
    <cfRule type="cellIs" dxfId="36" priority="16" stopIfTrue="1" operator="equal">
      <formula>""</formula>
    </cfRule>
    <cfRule type="expression" dxfId="35" priority="17">
      <formula>(K5)&gt;(L5*$W$5)</formula>
    </cfRule>
    <cfRule type="expression" dxfId="34" priority="23">
      <formula>(K5)&gt;=L5</formula>
    </cfRule>
    <cfRule type="expression" dxfId="33" priority="24">
      <formula>(K5)&lt;(L5*$W$10)</formula>
    </cfRule>
    <cfRule type="expression" dxfId="32" priority="25">
      <formula>(K5)&lt;(L5*$W$9)</formula>
    </cfRule>
    <cfRule type="expression" dxfId="31" priority="26">
      <formula>(K5)&lt;(L5*$W$8)</formula>
    </cfRule>
    <cfRule type="expression" dxfId="30" priority="27">
      <formula>(K5)&lt;L5</formula>
    </cfRule>
  </conditionalFormatting>
  <conditionalFormatting sqref="L5:L21 O5:O21">
    <cfRule type="cellIs" dxfId="29" priority="15" stopIfTrue="1" operator="equal">
      <formula>0</formula>
    </cfRule>
  </conditionalFormatting>
  <conditionalFormatting sqref="S5:S21">
    <cfRule type="cellIs" dxfId="28" priority="4" stopIfTrue="1" operator="equal">
      <formula>0</formula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7" priority="12" stopIfTrue="1" operator="equal">
      <formula>0</formula>
    </cfRule>
  </conditionalFormatting>
  <conditionalFormatting sqref="G5: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6" priority="3" stopIfTrue="1" operator="equal">
      <formula>0</formula>
    </cfRule>
  </conditionalFormatting>
  <conditionalFormatting sqref="Q5:Q21">
    <cfRule type="cellIs" dxfId="25" priority="9" stopIfTrue="1" operator="equal">
      <formula>0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4" priority="7" stopIfTrue="1" operator="equal">
      <formula>0</formula>
    </cfRule>
  </conditionalFormatting>
  <conditionalFormatting sqref="C5:C19">
    <cfRule type="cellIs" dxfId="23" priority="1" stopIfTrue="1" operator="equal">
      <formula>1</formula>
    </cfRule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2" priority="5">
      <formula>C5=1</formula>
    </cfRule>
    <cfRule type="expression" dxfId="21" priority="6">
      <formula>C5&gt;0</formula>
    </cfRule>
  </conditionalFormatting>
  <conditionalFormatting sqref="I5:I21">
    <cfRule type="colorScale" priority="1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35B9-D12B-4272-BF62-34B59FA51BCF}">
  <dimension ref="A1:Y24"/>
  <sheetViews>
    <sheetView zoomScale="73" zoomScaleNormal="73" workbookViewId="0">
      <selection activeCell="D22" sqref="D22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8.664062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79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44002</v>
      </c>
      <c r="H1" s="107"/>
      <c r="I1" s="107"/>
      <c r="J1" s="107"/>
      <c r="K1" s="107"/>
      <c r="L1" s="107"/>
      <c r="M1" s="107"/>
      <c r="N1" s="107"/>
      <c r="O1" s="107"/>
    </row>
    <row r="2" spans="1:25" s="79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79" customFormat="1" ht="43.8" customHeight="1" x14ac:dyDescent="0.3">
      <c r="A3" s="110"/>
      <c r="B3" s="110"/>
      <c r="C3" s="110"/>
      <c r="D3" s="110"/>
      <c r="E3" s="110"/>
      <c r="G3" s="84" t="s">
        <v>8</v>
      </c>
      <c r="H3" s="82"/>
      <c r="I3" s="84" t="s">
        <v>9</v>
      </c>
      <c r="K3" s="98" t="s">
        <v>0</v>
      </c>
      <c r="L3" s="98"/>
      <c r="N3" s="98" t="s">
        <v>1</v>
      </c>
      <c r="O3" s="98"/>
    </row>
    <row r="4" spans="1:25" s="79" customFormat="1" ht="64.8" customHeight="1" x14ac:dyDescent="0.3">
      <c r="C4" s="45" t="s">
        <v>38</v>
      </c>
      <c r="E4" s="45" t="s">
        <v>2</v>
      </c>
      <c r="F4" s="5"/>
      <c r="G4" s="83"/>
      <c r="H4" s="83"/>
      <c r="I4" s="83"/>
      <c r="K4" s="83"/>
      <c r="L4" s="4" t="s">
        <v>27</v>
      </c>
      <c r="M4" s="4"/>
      <c r="N4" s="83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79" customFormat="1" ht="21.6" customHeight="1" x14ac:dyDescent="0.3">
      <c r="C5" s="21" cm="1">
        <f t="array" aca="1" ref="C5" ca="1">INDIRECT(ADDRESS(ROW()-1,_xlfn.SHEET()-3+32,4,1,"Entered Daily Stats"))</f>
        <v>0.5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0.11650578677781656</v>
      </c>
      <c r="H5" s="18"/>
      <c r="I5" s="19" cm="1">
        <f t="array" aca="1" ref="I5" ca="1">IFERROR(INDIRECT(ADDRESS(ROW()-1,_xlfn.SHEET()-3+11,4,1,"Entered Daily Stats"))/C5,"")</f>
        <v>4</v>
      </c>
      <c r="J5" s="18"/>
      <c r="K5" s="19" cm="1">
        <f t="array" aca="1" ref="K5" ca="1">IFERROR(INDIRECT(ADDRESS(ROW()-1,_xlfn.SHEET()-3+18,4,1,"Entered Daily Stats"))/C5,"")</f>
        <v>42</v>
      </c>
      <c r="L5" s="19">
        <f ca="1">IF(K5=N5,0,MIN(MAX((-10*N5*24)+80,30),65))</f>
        <v>48.495580894892157</v>
      </c>
      <c r="M5" s="18"/>
      <c r="N5" s="17" cm="1">
        <f t="array" aca="1" ref="N5" ca="1">IFERROR(INDIRECT(ADDRESS(ROW()-1,_xlfn.SHEET()-3+25,4,1,"Entered Daily Stats"))/C5,"")</f>
        <v>0.13126841293794933</v>
      </c>
      <c r="O5" s="20">
        <f ca="1">IF(N5=K5,0,MIN(MAX(8-(K5/10),1.5),5)/24)</f>
        <v>0.15833333333333333</v>
      </c>
      <c r="P5" s="18"/>
      <c r="Q5" s="21">
        <f ca="1">IF(K5=N5,"",((N5*24/(O5*24))+(K5/L5))/2)</f>
        <v>0.84756097674918662</v>
      </c>
      <c r="R5" s="18"/>
      <c r="S5" s="68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79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0.25095326967507547</v>
      </c>
      <c r="H6" s="49"/>
      <c r="I6" s="19" cm="1">
        <f t="array" aca="1" ref="I6" ca="1">IFERROR(INDIRECT(ADDRESS(ROW()-1,_xlfn.SHEET()-3+11,4,1,"Entered Daily Stats"))/C6,"")</f>
        <v>1</v>
      </c>
      <c r="J6" s="18"/>
      <c r="K6" s="19" cm="1">
        <f t="array" aca="1" ref="K6" ca="1">IFERROR(INDIRECT(ADDRESS(ROW()-1,_xlfn.SHEET()-3+18,4,1,"Entered Daily Stats"))/C6,"")</f>
        <v>63</v>
      </c>
      <c r="L6" s="19">
        <f t="shared" ref="L6:L19" ca="1" si="0">IF(K6=N6,0,MIN(MAX((-10*N6*24)+80,30),65))</f>
        <v>37.843478482173921</v>
      </c>
      <c r="M6" s="18"/>
      <c r="N6" s="17" cm="1">
        <f t="array" aca="1" ref="N6" ca="1">IFERROR(INDIRECT(ADDRESS(ROW()-1,_xlfn.SHEET()-3+25,4,1,"Entered Daily Stats"))/C6,"")</f>
        <v>0.17565217299094199</v>
      </c>
      <c r="O6" s="20">
        <f t="shared" ref="O6:O19" ca="1" si="1">IF(N6=K6,0,MIN(MAX(8-(K6/10),1.5),5)/24)</f>
        <v>7.0833333333333345E-2</v>
      </c>
      <c r="P6" s="18"/>
      <c r="Q6" s="21">
        <f t="shared" ref="Q6:Q16" ca="1" si="2">IF(K6=N6,"",((N6*24/(O6*24))+(K6/L6))/2)</f>
        <v>2.072273605950774</v>
      </c>
      <c r="R6" s="18"/>
      <c r="S6" s="68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79" customFormat="1" ht="21.6" customHeight="1" x14ac:dyDescent="0.3">
      <c r="C7" s="21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Stats"))/C7,"")</f>
        <v>9.8113323520594417E-2</v>
      </c>
      <c r="H7" s="49"/>
      <c r="I7" s="19" cm="1">
        <f t="array" aca="1" ref="I7" ca="1">IFERROR(INDIRECT(ADDRESS(ROW()-1,_xlfn.SHEET()-3+11,4,1,"Entered Daily Stats"))/C7,"")</f>
        <v>7</v>
      </c>
      <c r="J7" s="18"/>
      <c r="K7" s="19" cm="1">
        <f t="array" aca="1" ref="K7" ca="1">IFERROR(INDIRECT(ADDRESS(ROW()-1,_xlfn.SHEET()-3+18,4,1,"Entered Daily Stats"))/C7,"")</f>
        <v>39</v>
      </c>
      <c r="L7" s="19">
        <f t="shared" ca="1" si="0"/>
        <v>34.053123580283497</v>
      </c>
      <c r="M7" s="18"/>
      <c r="N7" s="17" cm="1">
        <f t="array" aca="1" ref="N7" ca="1">IFERROR(INDIRECT(ADDRESS(ROW()-1,_xlfn.SHEET()-3+25,4,1,"Entered Daily Stats"))/C7,"")</f>
        <v>0.19144531841548545</v>
      </c>
      <c r="O7" s="20">
        <f t="shared" ca="1" si="1"/>
        <v>0.17083333333333331</v>
      </c>
      <c r="P7" s="18"/>
      <c r="Q7" s="21">
        <f t="shared" ca="1" si="2"/>
        <v>1.1329624551825832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79" customFormat="1" ht="21.6" customHeight="1" x14ac:dyDescent="0.3">
      <c r="C8" s="21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Stats"))/C8,"")</f>
        <v/>
      </c>
      <c r="H8" s="49"/>
      <c r="I8" s="19" t="str" cm="1">
        <f t="array" aca="1" ref="I8" ca="1">IFERROR(INDIRECT(ADDRESS(ROW()-1,_xlfn.SHEET()-3+11,4,1,"Entered Daily Stats"))/C8,"")</f>
        <v/>
      </c>
      <c r="J8" s="18"/>
      <c r="K8" s="19" t="str" cm="1">
        <f t="array" aca="1" ref="K8" ca="1">IFERROR(INDIRECT(ADDRESS(ROW()-1,_xlfn.SHEET()-3+18,4,1,"Entered Daily Stats"))/C8,"")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Stats"))/C8,"")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79" customFormat="1" ht="21.6" customHeight="1" x14ac:dyDescent="0.3">
      <c r="C9" s="21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Stats"))/C9,"")</f>
        <v>8.6144524169190384E-2</v>
      </c>
      <c r="H9" s="49"/>
      <c r="I9" s="19" cm="1">
        <f t="array" aca="1" ref="I9" ca="1">IFERROR(INDIRECT(ADDRESS(ROW()-1,_xlfn.SHEET()-3+11,4,1,"Entered Daily Stats"))/C9,"")</f>
        <v>4</v>
      </c>
      <c r="J9" s="18"/>
      <c r="K9" s="19" cm="1">
        <f t="array" aca="1" ref="K9" ca="1">IFERROR(INDIRECT(ADDRESS(ROW()-1,_xlfn.SHEET()-3+18,4,1,"Entered Daily Stats"))/C9,"")</f>
        <v>17</v>
      </c>
      <c r="L9" s="19">
        <f t="shared" ca="1" si="0"/>
        <v>58.341540152421231</v>
      </c>
      <c r="M9" s="18"/>
      <c r="N9" s="17" cm="1">
        <f t="array" aca="1" ref="N9" ca="1">IFERROR(INDIRECT(ADDRESS(ROW()-1,_xlfn.SHEET()-3+25,4,1,"Entered Daily Stats"))/C9,"")</f>
        <v>9.0243582698244867E-2</v>
      </c>
      <c r="O9" s="20">
        <f t="shared" ca="1" si="1"/>
        <v>0.20833333333333334</v>
      </c>
      <c r="P9" s="18"/>
      <c r="Q9" s="21">
        <f t="shared" ca="1" si="2"/>
        <v>0.36227838677471114</v>
      </c>
      <c r="R9" s="18"/>
      <c r="S9" s="68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79" customFormat="1" ht="21.6" customHeight="1" x14ac:dyDescent="0.3">
      <c r="C10" s="21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Stats"))/C10,"")</f>
        <v>0.13768125197044648</v>
      </c>
      <c r="H10" s="49"/>
      <c r="I10" s="19" cm="1">
        <f t="array" aca="1" ref="I10" ca="1">IFERROR(INDIRECT(ADDRESS(ROW()-1,_xlfn.SHEET()-3+11,4,1,"Entered Daily Stats"))/C10,"")</f>
        <v>4</v>
      </c>
      <c r="J10" s="18"/>
      <c r="K10" s="19" cm="1">
        <f t="array" aca="1" ref="K10" ca="1">IFERROR(INDIRECT(ADDRESS(ROW()-1,_xlfn.SHEET()-3+18,4,1,"Entered Daily Stats"))/C10,"")</f>
        <v>52</v>
      </c>
      <c r="L10" s="19">
        <f t="shared" ca="1" si="0"/>
        <v>62.787904727221473</v>
      </c>
      <c r="M10" s="18"/>
      <c r="N10" s="17" cm="1">
        <f t="array" aca="1" ref="N10" ca="1">IFERROR(INDIRECT(ADDRESS(ROW()-1,_xlfn.SHEET()-3+25,4,1,"Entered Daily Stats"))/C10,"")</f>
        <v>7.1717063636577205E-2</v>
      </c>
      <c r="O10" s="20">
        <f t="shared" ca="1" si="1"/>
        <v>0.11666666666666665</v>
      </c>
      <c r="P10" s="18"/>
      <c r="Q10" s="21">
        <f t="shared" ca="1" si="2"/>
        <v>0.72145133717680121</v>
      </c>
      <c r="R10" s="18"/>
      <c r="S10" s="68" cm="1">
        <f t="array" aca="1" ref="S10" ca="1">INDIRECT(ADDRESS(ROW()-1,_xlfn.SHEET()-3+39,4,1,"Entered Daily Stats"))</f>
        <v>3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79" customFormat="1" ht="21.6" customHeight="1" x14ac:dyDescent="0.3">
      <c r="C11" s="21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Stats"))/C11,"")</f>
        <v>0.14858762151761307</v>
      </c>
      <c r="H11" s="49"/>
      <c r="I11" s="19" cm="1">
        <f t="array" aca="1" ref="I11" ca="1">IFERROR(INDIRECT(ADDRESS(ROW()-1,_xlfn.SHEET()-3+11,4,1,"Entered Daily Stats"))/C11,"")</f>
        <v>4</v>
      </c>
      <c r="J11" s="18"/>
      <c r="K11" s="19" cm="1">
        <f t="array" aca="1" ref="K11" ca="1">IFERROR(INDIRECT(ADDRESS(ROW()-1,_xlfn.SHEET()-3+18,4,1,"Entered Daily Stats"))/C11,"")</f>
        <v>11</v>
      </c>
      <c r="L11" s="19">
        <f t="shared" ca="1" si="0"/>
        <v>38.820822801378839</v>
      </c>
      <c r="M11" s="18"/>
      <c r="N11" s="17" cm="1">
        <f t="array" aca="1" ref="N11" ca="1">IFERROR(INDIRECT(ADDRESS(ROW()-1,_xlfn.SHEET()-3+25,4,1,"Entered Daily Stats"))/C11,"")</f>
        <v>0.17157990499425485</v>
      </c>
      <c r="O11" s="20">
        <f t="shared" ca="1" si="1"/>
        <v>0.20833333333333334</v>
      </c>
      <c r="P11" s="18"/>
      <c r="Q11" s="21">
        <f t="shared" ca="1" si="2"/>
        <v>0.55346831573542488</v>
      </c>
      <c r="R11" s="18"/>
      <c r="S11" s="68" cm="1">
        <f t="array" aca="1" ref="S11" ca="1">INDIRECT(ADDRESS(ROW()-1,_xlfn.SHEET()-3+39,4,1,"Entered Daily Stats"))</f>
        <v>3</v>
      </c>
      <c r="T11" s="18"/>
      <c r="X11" s="8"/>
      <c r="Y11" s="8"/>
    </row>
    <row r="12" spans="1:25" s="79" customFormat="1" ht="21.6" customHeight="1" x14ac:dyDescent="0.3">
      <c r="C12" s="21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Stats"))/C12,"")</f>
        <v>0.12126506488649604</v>
      </c>
      <c r="H12" s="49"/>
      <c r="I12" s="19" cm="1">
        <f t="array" aca="1" ref="I12" ca="1">IFERROR(INDIRECT(ADDRESS(ROW()-1,_xlfn.SHEET()-3+11,4,1,"Entered Daily Stats"))/C12,"")</f>
        <v>2</v>
      </c>
      <c r="J12" s="18"/>
      <c r="K12" s="19" cm="1">
        <f t="array" aca="1" ref="K12" ca="1">IFERROR(INDIRECT(ADDRESS(ROW()-1,_xlfn.SHEET()-3+18,4,1,"Entered Daily Stats"))/C12,"")</f>
        <v>40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Stats"))/C12,"")</f>
        <v>0.22104479779561964</v>
      </c>
      <c r="O12" s="20">
        <f t="shared" ca="1" si="1"/>
        <v>0.16666666666666666</v>
      </c>
      <c r="P12" s="18"/>
      <c r="Q12" s="21">
        <f t="shared" ca="1" si="2"/>
        <v>1.3298010600535255</v>
      </c>
      <c r="R12" s="18"/>
      <c r="S12" s="68" cm="1">
        <f t="array" aca="1" ref="S12" ca="1">INDIRECT(ADDRESS(ROW()-1,_xlfn.SHEET()-3+39,4,1,"Entered Daily Stats"))</f>
        <v>0</v>
      </c>
      <c r="T12" s="18"/>
      <c r="U12" s="98" t="s">
        <v>10</v>
      </c>
      <c r="V12" s="98"/>
      <c r="W12" s="98"/>
      <c r="X12" s="8"/>
      <c r="Y12" s="8"/>
    </row>
    <row r="13" spans="1:25" s="79" customFormat="1" ht="21.6" customHeight="1" x14ac:dyDescent="0.3">
      <c r="C13" s="21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0.24076429377333264</v>
      </c>
      <c r="H13" s="49"/>
      <c r="I13" s="19" cm="1">
        <f t="array" aca="1" ref="I13" ca="1">IFERROR(INDIRECT(ADDRESS(ROW()-1,_xlfn.SHEET()-3+11,4,1,"Entered Daily Stats"))/C13,"")</f>
        <v>4</v>
      </c>
      <c r="J13" s="18"/>
      <c r="K13" s="19" cm="1">
        <f t="array" aca="1" ref="K13" ca="1">IFERROR(INDIRECT(ADDRESS(ROW()-1,_xlfn.SHEET()-3+18,4,1,"Entered Daily Stats"))/C13,"")</f>
        <v>19</v>
      </c>
      <c r="L13" s="19">
        <f t="shared" ca="1" si="0"/>
        <v>64.43444836041084</v>
      </c>
      <c r="M13" s="18"/>
      <c r="N13" s="17" cm="1">
        <f t="array" aca="1" ref="N13" ca="1">IFERROR(INDIRECT(ADDRESS(ROW()-1,_xlfn.SHEET()-3+25,4,1,"Entered Daily Stats"))/C13,"")</f>
        <v>6.485646516495483E-2</v>
      </c>
      <c r="O13" s="20">
        <f t="shared" ca="1" si="1"/>
        <v>0.20833333333333334</v>
      </c>
      <c r="P13" s="18"/>
      <c r="Q13" s="21">
        <f t="shared" ca="1" si="2"/>
        <v>0.30309217864311422</v>
      </c>
      <c r="R13" s="18"/>
      <c r="S13" s="68" cm="1">
        <f t="array" aca="1" ref="S13" ca="1">INDIRECT(ADDRESS(ROW()-1,_xlfn.SHEET()-3+39,4,1,"Entered Daily Stats"))</f>
        <v>4</v>
      </c>
      <c r="T13" s="18"/>
      <c r="U13" s="111">
        <f ca="1">IF(SUM(S5:S19)=0,"",SUM(S5:S19))</f>
        <v>20</v>
      </c>
      <c r="V13" s="112"/>
      <c r="W13" s="113"/>
      <c r="X13" s="8"/>
      <c r="Y13" s="8"/>
    </row>
    <row r="14" spans="1:25" s="79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0.15394087773449933</v>
      </c>
      <c r="H14" s="49"/>
      <c r="I14" s="19" cm="1">
        <f t="array" aca="1" ref="I14" ca="1">IFERROR(INDIRECT(ADDRESS(ROW()-1,_xlfn.SHEET()-3+11,4,1,"Entered Daily Stats"))/C14,"")</f>
        <v>5</v>
      </c>
      <c r="J14" s="18"/>
      <c r="K14" s="19" cm="1">
        <f t="array" aca="1" ref="K14" ca="1">IFERROR(INDIRECT(ADDRESS(ROW()-1,_xlfn.SHEET()-3+18,4,1,"Entered Daily Stats"))/C14,"")</f>
        <v>17</v>
      </c>
      <c r="L14" s="19">
        <f t="shared" ca="1" si="0"/>
        <v>30</v>
      </c>
      <c r="M14" s="18"/>
      <c r="N14" s="17" cm="1">
        <f t="array" aca="1" ref="N14" ca="1">IFERROR(INDIRECT(ADDRESS(ROW()-1,_xlfn.SHEET()-3+25,4,1,"Entered Daily Stats"))/C14,"")</f>
        <v>0.24967856729417953</v>
      </c>
      <c r="O14" s="20">
        <f t="shared" ca="1" si="1"/>
        <v>0.20833333333333334</v>
      </c>
      <c r="P14" s="18"/>
      <c r="Q14" s="21">
        <f t="shared" ca="1" si="2"/>
        <v>0.8825618948393642</v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79" customFormat="1" ht="21.6" customHeight="1" x14ac:dyDescent="0.3">
      <c r="C15" s="21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Stats"))/C15,"")</f>
        <v>0.25383807639713063</v>
      </c>
      <c r="H15" s="49"/>
      <c r="I15" s="19" cm="1">
        <f t="array" aca="1" ref="I15" ca="1">IFERROR(INDIRECT(ADDRESS(ROW()-1,_xlfn.SHEET()-3+11,4,1,"Entered Daily Stats"))/C15,"")</f>
        <v>7</v>
      </c>
      <c r="J15" s="18"/>
      <c r="K15" s="19" cm="1">
        <f t="array" aca="1" ref="K15" ca="1">IFERROR(INDIRECT(ADDRESS(ROW()-1,_xlfn.SHEET()-3+18,4,1,"Entered Daily Stats"))/C15,"")</f>
        <v>46</v>
      </c>
      <c r="L15" s="19">
        <f t="shared" ca="1" si="0"/>
        <v>43.108144707173111</v>
      </c>
      <c r="M15" s="18"/>
      <c r="N15" s="17" cm="1">
        <f t="array" aca="1" ref="N15" ca="1">IFERROR(INDIRECT(ADDRESS(ROW()-1,_xlfn.SHEET()-3+25,4,1,"Entered Daily Stats"))/C15,"")</f>
        <v>0.15371606372011204</v>
      </c>
      <c r="O15" s="20">
        <f t="shared" ca="1" si="1"/>
        <v>0.14166666666666669</v>
      </c>
      <c r="P15" s="18"/>
      <c r="Q15" s="21">
        <f t="shared" ca="1" si="2"/>
        <v>1.0760691504867332</v>
      </c>
      <c r="R15" s="18"/>
      <c r="S15" s="68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79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9.7840889984978738E-2</v>
      </c>
      <c r="H16" s="49"/>
      <c r="I16" s="19" cm="1">
        <f t="array" aca="1" ref="I16" ca="1">IFERROR(INDIRECT(ADDRESS(ROW()-1,_xlfn.SHEET()-3+11,4,1,"Entered Daily Stats"))/C16,"")</f>
        <v>4</v>
      </c>
      <c r="J16" s="18"/>
      <c r="K16" s="19" cm="1">
        <f t="array" aca="1" ref="K16" ca="1">IFERROR(INDIRECT(ADDRESS(ROW()-1,_xlfn.SHEET()-3+18,4,1,"Entered Daily Stats"))/C16,"")</f>
        <v>46</v>
      </c>
      <c r="L16" s="19">
        <f t="shared" ca="1" si="0"/>
        <v>46.725771872147682</v>
      </c>
      <c r="M16" s="18"/>
      <c r="N16" s="17" cm="1">
        <f t="array" aca="1" ref="N16" ca="1">IFERROR(INDIRECT(ADDRESS(ROW()-1,_xlfn.SHEET()-3+25,4,1,"Entered Daily Stats"))/C16,"")</f>
        <v>0.13864261719938467</v>
      </c>
      <c r="O16" s="20">
        <f t="shared" ca="1" si="1"/>
        <v>0.14166666666666669</v>
      </c>
      <c r="P16" s="18"/>
      <c r="Q16" s="21">
        <f t="shared" ca="1" si="2"/>
        <v>0.98156059335050672</v>
      </c>
      <c r="R16" s="18"/>
      <c r="S16" s="68" cm="1">
        <f t="array" aca="1" ref="S16" ca="1">INDIRECT(ADDRESS(ROW()-1,_xlfn.SHEET()-3+39,4,1,"Entered Daily Stats"))</f>
        <v>2</v>
      </c>
      <c r="T16" s="18"/>
      <c r="W16" s="9"/>
      <c r="X16" s="9"/>
    </row>
    <row r="17" spans="1:24" s="79" customFormat="1" ht="21.6" customHeight="1" x14ac:dyDescent="0.3">
      <c r="C17" s="21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Stats"))/C17,"")</f>
        <v>0.26992507653118591</v>
      </c>
      <c r="H17" s="49"/>
      <c r="I17" s="19" cm="1">
        <f t="array" aca="1" ref="I17" ca="1">IFERROR(INDIRECT(ADDRESS(ROW()-1,_xlfn.SHEET()-3+11,4,1,"Entered Daily Stats"))/C17,"")</f>
        <v>6</v>
      </c>
      <c r="J17" s="18"/>
      <c r="K17" s="19" cm="1">
        <f t="array" aca="1" ref="K17" ca="1">IFERROR(INDIRECT(ADDRESS(ROW()-1,_xlfn.SHEET()-3+18,4,1,"Entered Daily Stats"))/C17,"")</f>
        <v>6</v>
      </c>
      <c r="L17" s="19">
        <f t="shared" ca="1" si="0"/>
        <v>36.861641919284132</v>
      </c>
      <c r="M17" s="18"/>
      <c r="N17" s="17" cm="1">
        <f t="array" aca="1" ref="N17" ca="1">IFERROR(INDIRECT(ADDRESS(ROW()-1,_xlfn.SHEET()-3+25,4,1,"Entered Daily Stats"))/C17,"")</f>
        <v>0.17974315866964946</v>
      </c>
      <c r="O17" s="20">
        <f t="shared" ca="1" si="1"/>
        <v>0.20833333333333334</v>
      </c>
      <c r="P17" s="18"/>
      <c r="Q17" s="21">
        <f ca="1">IF(K17=N17,"",((N17*24/(O17*24))+(K17/L17))/2)</f>
        <v>0.51276899512400054</v>
      </c>
      <c r="R17" s="31"/>
      <c r="S17" s="68" cm="1">
        <f t="array" aca="1" ref="S17" ca="1">INDIRECT(ADDRESS(ROW()-1,_xlfn.SHEET()-3+39,4,1,"Entered Daily Stats"))</f>
        <v>2</v>
      </c>
      <c r="T17" s="31"/>
      <c r="U17" s="4"/>
      <c r="W17" s="83"/>
      <c r="X17" s="4"/>
    </row>
    <row r="18" spans="1:24" s="79" customFormat="1" ht="21.6" customHeight="1" x14ac:dyDescent="0.3">
      <c r="C18" s="21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Stats"))/C18,"")</f>
        <v/>
      </c>
      <c r="H18" s="18"/>
      <c r="I18" s="19" t="str" cm="1">
        <f t="array" aca="1" ref="I18" ca="1">IFERROR(INDIRECT(ADDRESS(ROW()-1,_xlfn.SHEET()-3+11,4,1,"Entered Daily Stats"))/C18,"")</f>
        <v/>
      </c>
      <c r="J18" s="18"/>
      <c r="K18" s="19" t="str" cm="1">
        <f t="array" aca="1" ref="K18" ca="1">IFERROR(INDIRECT(ADDRESS(ROW()-1,_xlfn.SHEET()-3+18,4,1,"Entered Daily Stats"))/C18,"")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Stats"))/C18,"")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83"/>
      <c r="X18"/>
    </row>
    <row r="19" spans="1:24" s="79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0.17593369251865382</v>
      </c>
      <c r="H19" s="49"/>
      <c r="I19" s="19" cm="1">
        <f t="array" aca="1" ref="I19" ca="1">IFERROR(INDIRECT(ADDRESS(ROW()-1,_xlfn.SHEET()-3+11,4,1,"Entered Daily Stats"))/C19,"")</f>
        <v>6</v>
      </c>
      <c r="J19" s="18"/>
      <c r="K19" s="19" cm="1">
        <f t="array" aca="1" ref="K19" ca="1">IFERROR(INDIRECT(ADDRESS(ROW()-1,_xlfn.SHEET()-3+18,4,1,"Entered Daily Stats"))/C19,"")</f>
        <v>50</v>
      </c>
      <c r="L19" s="19">
        <f t="shared" ca="1" si="0"/>
        <v>63.511944089318476</v>
      </c>
      <c r="M19" s="18"/>
      <c r="N19" s="17" cm="1">
        <f t="array" aca="1" ref="N19" ca="1">IFERROR(INDIRECT(ADDRESS(ROW()-1,_xlfn.SHEET()-3+25,4,1,"Entered Daily Stats"))/C19,"")</f>
        <v>6.8700232961173002E-2</v>
      </c>
      <c r="O19" s="20">
        <f t="shared" ca="1" si="1"/>
        <v>0.125</v>
      </c>
      <c r="P19" s="18"/>
      <c r="Q19" s="21">
        <f ca="1">IF(K19=N19,"",((N19*24/(O19*24))+(K19/L19))/2)</f>
        <v>0.66842767967092542</v>
      </c>
      <c r="R19" s="18"/>
      <c r="S19" s="68" cm="1">
        <f t="array" aca="1" ref="S19" ca="1">INDIRECT(ADDRESS(ROW()-1,_xlfn.SHEET()-3+39,4,1,"Entered Daily Stats"))</f>
        <v>3</v>
      </c>
      <c r="T19" s="18"/>
    </row>
    <row r="20" spans="1:24" s="79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79" customFormat="1" ht="21.6" customHeight="1" x14ac:dyDescent="0.3">
      <c r="C21" s="72">
        <f ca="1">SUM(C5:C19)</f>
        <v>12.5</v>
      </c>
      <c r="D21" s="18"/>
      <c r="E21" s="82" t="s">
        <v>7</v>
      </c>
      <c r="F21" s="73"/>
      <c r="G21" s="20">
        <f ca="1">IFERROR(AVERAGEIF(G5:G19,"&gt;0"),"")</f>
        <v>0.16549951918900102</v>
      </c>
      <c r="H21" s="74"/>
      <c r="I21" s="43">
        <f ca="1">IFERROR(AVERAGEIF(I5:I19,"&gt;0"),"")</f>
        <v>4.4615384615384617</v>
      </c>
      <c r="J21" s="18"/>
      <c r="K21" s="19">
        <f ca="1">IFERROR(AVERAGEIF(K5:K19,"&gt;0"),0)</f>
        <v>34.46153846153846</v>
      </c>
      <c r="L21" s="19">
        <f ca="1">IFERROR(AVERAGEIF(L5:L19,"&gt;0"),"")</f>
        <v>45.768030891285029</v>
      </c>
      <c r="M21" s="18"/>
      <c r="N21" s="20">
        <f ca="1">IFERROR(AVERAGEIF(N5:N19,"&gt;0"),0)</f>
        <v>0.14679141219065589</v>
      </c>
      <c r="O21" s="20">
        <f ca="1">IFERROR(AVERAGEIF(O5:O19,"&gt;0"),"")</f>
        <v>0.1641025641025641</v>
      </c>
      <c r="P21" s="18"/>
      <c r="Q21" s="75">
        <f ca="1">IFERROR(AVERAGEIF(Q5:Q19,"&gt;0"),"")</f>
        <v>0.88032897151828071</v>
      </c>
      <c r="R21" s="50"/>
      <c r="S21" s="76">
        <f ca="1">IFERROR(AVERAGEIF(S5:S19,"&gt;0"),0)</f>
        <v>2.2222222222222223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79"/>
      <c r="K24" s="89"/>
      <c r="L24" s="89"/>
      <c r="M24" s="79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20" priority="21">
      <formula>(O5=5)</formula>
    </cfRule>
    <cfRule type="expression" dxfId="19" priority="22">
      <formula>(O5=1.5)</formula>
    </cfRule>
  </conditionalFormatting>
  <conditionalFormatting sqref="L5:M19">
    <cfRule type="expression" dxfId="18" priority="19">
      <formula>(L5=65)</formula>
    </cfRule>
    <cfRule type="expression" dxfId="17" priority="20">
      <formula>(L5=30)</formula>
    </cfRule>
  </conditionalFormatting>
  <conditionalFormatting sqref="V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6" priority="2" stopIfTrue="1" operator="equal">
      <formula>0</formula>
    </cfRule>
    <cfRule type="cellIs" dxfId="15" priority="16" stopIfTrue="1" operator="equal">
      <formula>""</formula>
    </cfRule>
    <cfRule type="expression" dxfId="14" priority="17">
      <formula>(K5)&gt;(L5*$W$5)</formula>
    </cfRule>
    <cfRule type="expression" dxfId="13" priority="23">
      <formula>(K5)&gt;=L5</formula>
    </cfRule>
    <cfRule type="expression" dxfId="12" priority="24">
      <formula>(K5)&lt;(L5*$W$10)</formula>
    </cfRule>
    <cfRule type="expression" dxfId="11" priority="25">
      <formula>(K5)&lt;(L5*$W$9)</formula>
    </cfRule>
    <cfRule type="expression" dxfId="10" priority="26">
      <formula>(K5)&lt;(L5*$W$8)</formula>
    </cfRule>
    <cfRule type="expression" dxfId="9" priority="27">
      <formula>(K5)&lt;L5</formula>
    </cfRule>
  </conditionalFormatting>
  <conditionalFormatting sqref="L5:L21 O5:O21">
    <cfRule type="cellIs" dxfId="8" priority="15" stopIfTrue="1" operator="equal">
      <formula>0</formula>
    </cfRule>
  </conditionalFormatting>
  <conditionalFormatting sqref="S5:S21">
    <cfRule type="cellIs" dxfId="7" priority="4" stopIfTrue="1" operator="equal">
      <formula>0</formula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" priority="12" stopIfTrue="1" operator="equal">
      <formula>0</formula>
    </cfRule>
  </conditionalFormatting>
  <conditionalFormatting sqref="G5:G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5" priority="3" stopIfTrue="1" operator="equal">
      <formula>0</formula>
    </cfRule>
  </conditionalFormatting>
  <conditionalFormatting sqref="Q5:Q21">
    <cfRule type="cellIs" dxfId="4" priority="9" stopIfTrue="1" operator="equal">
      <formula>0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3" priority="7" stopIfTrue="1" operator="equal">
      <formula>0</formula>
    </cfRule>
  </conditionalFormatting>
  <conditionalFormatting sqref="C5:C19">
    <cfRule type="cellIs" dxfId="2" priority="1" stopIfTrue="1" operator="equal">
      <formula>1</formula>
    </cfRule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" priority="5">
      <formula>C5=1</formula>
    </cfRule>
    <cfRule type="expression" dxfId="0" priority="6">
      <formula>C5&gt;0</formula>
    </cfRule>
  </conditionalFormatting>
  <conditionalFormatting sqref="I5:I21">
    <cfRule type="colorScale" priority="1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Entered Daily Stats</vt:lpstr>
      <vt:lpstr>Weekly Average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2020-06-19T18:45:30Z</dcterms:modified>
  <cp:category/>
  <cp:contentStatus/>
</cp:coreProperties>
</file>