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8016\Desktop\"/>
    </mc:Choice>
  </mc:AlternateContent>
  <xr:revisionPtr revIDLastSave="0" documentId="13_ncr:1_{0C496641-322E-4670-B290-97F32AAAB26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Weekly Average" sheetId="1" r:id="rId1"/>
    <sheet name="Entered Daily Stats" sheetId="3" r:id="rId2"/>
    <sheet name="Monday" sheetId="7" r:id="rId3"/>
    <sheet name="Tuesday" sheetId="54" r:id="rId4"/>
    <sheet name="Wednesday" sheetId="55" r:id="rId5"/>
    <sheet name="Thursday" sheetId="52" r:id="rId6"/>
    <sheet name="Friday" sheetId="53" r:id="rId7"/>
    <sheet name="Saturday" sheetId="5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" i="3" l="1"/>
  <c r="E19" i="55"/>
  <c r="E18" i="55"/>
  <c r="E17" i="55"/>
  <c r="E16" i="55"/>
  <c r="E15" i="55"/>
  <c r="E14" i="55"/>
  <c r="E13" i="55"/>
  <c r="E12" i="55"/>
  <c r="E11" i="55"/>
  <c r="E10" i="55"/>
  <c r="E9" i="55"/>
  <c r="E8" i="55"/>
  <c r="E7" i="55"/>
  <c r="E6" i="55"/>
  <c r="E5" i="55"/>
  <c r="G1" i="55"/>
  <c r="A1" i="55"/>
  <c r="E19" i="54"/>
  <c r="E18" i="54"/>
  <c r="E17" i="54"/>
  <c r="E16" i="54"/>
  <c r="E15" i="54"/>
  <c r="E14" i="54"/>
  <c r="E13" i="54"/>
  <c r="E12" i="54"/>
  <c r="E11" i="54"/>
  <c r="E10" i="54"/>
  <c r="E9" i="54"/>
  <c r="E8" i="54"/>
  <c r="E7" i="54"/>
  <c r="E6" i="54"/>
  <c r="E5" i="54"/>
  <c r="G1" i="54"/>
  <c r="A1" i="54"/>
  <c r="E19" i="53"/>
  <c r="E18" i="53"/>
  <c r="E17" i="53"/>
  <c r="E16" i="53"/>
  <c r="E15" i="53"/>
  <c r="E14" i="53"/>
  <c r="E13" i="53"/>
  <c r="E12" i="53"/>
  <c r="E11" i="53"/>
  <c r="E10" i="53"/>
  <c r="E9" i="53"/>
  <c r="E8" i="53"/>
  <c r="E7" i="53"/>
  <c r="E6" i="53"/>
  <c r="E5" i="53"/>
  <c r="G1" i="53"/>
  <c r="A1" i="53"/>
  <c r="E19" i="52"/>
  <c r="E18" i="52"/>
  <c r="E17" i="52"/>
  <c r="E16" i="52"/>
  <c r="E15" i="52"/>
  <c r="E14" i="52"/>
  <c r="E13" i="52"/>
  <c r="E12" i="52"/>
  <c r="E11" i="52"/>
  <c r="E10" i="52"/>
  <c r="E9" i="52"/>
  <c r="E8" i="52"/>
  <c r="E7" i="52"/>
  <c r="E6" i="52"/>
  <c r="E5" i="52"/>
  <c r="G1" i="52"/>
  <c r="A1" i="52"/>
  <c r="E19" i="51"/>
  <c r="E18" i="51"/>
  <c r="E17" i="51"/>
  <c r="E16" i="51"/>
  <c r="E15" i="51"/>
  <c r="E14" i="51"/>
  <c r="E13" i="51"/>
  <c r="E12" i="51"/>
  <c r="E11" i="51"/>
  <c r="E10" i="51"/>
  <c r="E9" i="51"/>
  <c r="E8" i="51"/>
  <c r="E7" i="51"/>
  <c r="E6" i="51"/>
  <c r="E5" i="51"/>
  <c r="G1" i="51"/>
  <c r="A1" i="51"/>
  <c r="N1" i="1"/>
  <c r="J1" i="1"/>
  <c r="AK18" i="3" l="1"/>
  <c r="AJ18" i="3"/>
  <c r="AI18" i="3"/>
  <c r="AP18" i="3" s="1"/>
  <c r="AH18" i="3"/>
  <c r="AG18" i="3"/>
  <c r="AF18" i="3"/>
  <c r="AK17" i="3"/>
  <c r="AJ17" i="3"/>
  <c r="AI17" i="3"/>
  <c r="AP17" i="3" s="1"/>
  <c r="AH17" i="3"/>
  <c r="AG17" i="3"/>
  <c r="AF17" i="3"/>
  <c r="AK16" i="3"/>
  <c r="AJ16" i="3"/>
  <c r="AI16" i="3"/>
  <c r="AP16" i="3" s="1"/>
  <c r="AH16" i="3"/>
  <c r="AG16" i="3"/>
  <c r="AF16" i="3"/>
  <c r="AK15" i="3"/>
  <c r="AJ15" i="3"/>
  <c r="AI15" i="3"/>
  <c r="AP15" i="3" s="1"/>
  <c r="AH15" i="3"/>
  <c r="AG15" i="3"/>
  <c r="AF15" i="3"/>
  <c r="AK14" i="3"/>
  <c r="AJ14" i="3"/>
  <c r="AI14" i="3"/>
  <c r="AP14" i="3" s="1"/>
  <c r="AH14" i="3"/>
  <c r="AG14" i="3"/>
  <c r="AF14" i="3"/>
  <c r="AK13" i="3"/>
  <c r="AJ13" i="3"/>
  <c r="AI13" i="3"/>
  <c r="AP13" i="3" s="1"/>
  <c r="AH13" i="3"/>
  <c r="AG13" i="3"/>
  <c r="AF13" i="3"/>
  <c r="AK12" i="3"/>
  <c r="AJ12" i="3"/>
  <c r="AI12" i="3"/>
  <c r="AP12" i="3" s="1"/>
  <c r="AH12" i="3"/>
  <c r="AG12" i="3"/>
  <c r="AF12" i="3"/>
  <c r="AK11" i="3"/>
  <c r="AJ11" i="3"/>
  <c r="AI11" i="3"/>
  <c r="AP11" i="3" s="1"/>
  <c r="AH11" i="3"/>
  <c r="AG11" i="3"/>
  <c r="AF11" i="3"/>
  <c r="AK10" i="3"/>
  <c r="AJ10" i="3"/>
  <c r="AI10" i="3"/>
  <c r="AP10" i="3" s="1"/>
  <c r="AH10" i="3"/>
  <c r="AG10" i="3"/>
  <c r="AF10" i="3"/>
  <c r="AK9" i="3"/>
  <c r="AJ9" i="3"/>
  <c r="AI9" i="3"/>
  <c r="AP9" i="3" s="1"/>
  <c r="AH9" i="3"/>
  <c r="AG9" i="3"/>
  <c r="AF9" i="3"/>
  <c r="AK8" i="3"/>
  <c r="AJ8" i="3"/>
  <c r="AI8" i="3"/>
  <c r="AP8" i="3" s="1"/>
  <c r="AH8" i="3"/>
  <c r="AG8" i="3"/>
  <c r="AF8" i="3"/>
  <c r="AK7" i="3"/>
  <c r="AJ7" i="3"/>
  <c r="AI7" i="3"/>
  <c r="AP7" i="3" s="1"/>
  <c r="AH7" i="3"/>
  <c r="AG7" i="3"/>
  <c r="AF7" i="3"/>
  <c r="AK6" i="3"/>
  <c r="AJ6" i="3"/>
  <c r="AI6" i="3"/>
  <c r="AP6" i="3" s="1"/>
  <c r="AH6" i="3"/>
  <c r="AG6" i="3"/>
  <c r="AF6" i="3"/>
  <c r="AK5" i="3"/>
  <c r="AJ5" i="3"/>
  <c r="AI5" i="3"/>
  <c r="AP5" i="3" s="1"/>
  <c r="AH5" i="3"/>
  <c r="AG5" i="3"/>
  <c r="AF5" i="3"/>
  <c r="AK4" i="3"/>
  <c r="AJ4" i="3"/>
  <c r="AI4" i="3"/>
  <c r="AP4" i="3" s="1"/>
  <c r="AH4" i="3"/>
  <c r="AG4" i="3"/>
  <c r="A1" i="7"/>
  <c r="A1" i="1"/>
  <c r="C19" i="54" a="1"/>
  <c r="C15" i="54" a="1"/>
  <c r="C11" i="54" a="1"/>
  <c r="C7" i="54" a="1"/>
  <c r="C14" i="54" a="1"/>
  <c r="C6" i="54" a="1"/>
  <c r="C16" i="54" a="1"/>
  <c r="C12" i="54" a="1"/>
  <c r="C8" i="54" a="1"/>
  <c r="C17" i="54" a="1"/>
  <c r="C13" i="54" a="1"/>
  <c r="C9" i="54" a="1"/>
  <c r="C5" i="54" a="1"/>
  <c r="C18" i="54" a="1"/>
  <c r="C10" i="54" a="1"/>
  <c r="C19" i="53" a="1"/>
  <c r="C15" i="53" a="1"/>
  <c r="C11" i="53" a="1"/>
  <c r="C7" i="53" a="1"/>
  <c r="C16" i="53" a="1"/>
  <c r="C12" i="53" a="1"/>
  <c r="C8" i="53" a="1"/>
  <c r="C17" i="53" a="1"/>
  <c r="C13" i="53" a="1"/>
  <c r="C9" i="53" a="1"/>
  <c r="C5" i="53" a="1"/>
  <c r="C18" i="53" a="1"/>
  <c r="C14" i="53" a="1"/>
  <c r="C10" i="53" a="1"/>
  <c r="C6" i="53" a="1"/>
  <c r="C19" i="52" a="1"/>
  <c r="C15" i="52" a="1"/>
  <c r="C11" i="52" a="1"/>
  <c r="C7" i="52" a="1"/>
  <c r="C16" i="52" a="1"/>
  <c r="C12" i="52" a="1"/>
  <c r="C8" i="52" a="1"/>
  <c r="C10" i="52" a="1"/>
  <c r="C17" i="52" a="1"/>
  <c r="C13" i="52" a="1"/>
  <c r="C9" i="52" a="1"/>
  <c r="C5" i="52" a="1"/>
  <c r="C14" i="52" a="1"/>
  <c r="C6" i="52" a="1"/>
  <c r="C18" i="52" a="1"/>
  <c r="C10" i="7" a="1"/>
  <c r="C7" i="7" a="1"/>
  <c r="C17" i="7" a="1"/>
  <c r="C13" i="7" a="1"/>
  <c r="C6" i="7" a="1"/>
  <c r="C15" i="7" a="1"/>
  <c r="C11" i="7" a="1"/>
  <c r="C18" i="7" a="1"/>
  <c r="C14" i="7" a="1"/>
  <c r="C19" i="7" a="1"/>
  <c r="C16" i="7" a="1"/>
  <c r="C12" i="7" a="1"/>
  <c r="C8" i="7" a="1"/>
  <c r="C9" i="7" a="1"/>
  <c r="C10" i="54" l="1"/>
  <c r="C18" i="54"/>
  <c r="C5" i="54"/>
  <c r="C9" i="54"/>
  <c r="C13" i="54"/>
  <c r="C17" i="54"/>
  <c r="C8" i="54"/>
  <c r="C12" i="54"/>
  <c r="C16" i="54"/>
  <c r="C6" i="54"/>
  <c r="C14" i="54"/>
  <c r="C7" i="54"/>
  <c r="C11" i="54"/>
  <c r="C15" i="54"/>
  <c r="C19" i="54"/>
  <c r="C6" i="53"/>
  <c r="C10" i="53"/>
  <c r="C14" i="53"/>
  <c r="C18" i="53"/>
  <c r="C5" i="53"/>
  <c r="C9" i="53"/>
  <c r="C13" i="53"/>
  <c r="C17" i="53"/>
  <c r="C8" i="53"/>
  <c r="C12" i="53"/>
  <c r="C16" i="53"/>
  <c r="C7" i="53"/>
  <c r="C11" i="53"/>
  <c r="C15" i="53"/>
  <c r="C19" i="53"/>
  <c r="C18" i="52"/>
  <c r="C6" i="52"/>
  <c r="C14" i="52"/>
  <c r="C5" i="52"/>
  <c r="C9" i="52"/>
  <c r="C13" i="52"/>
  <c r="C17" i="52"/>
  <c r="C10" i="52"/>
  <c r="C8" i="52"/>
  <c r="C12" i="52"/>
  <c r="C16" i="52"/>
  <c r="C7" i="52"/>
  <c r="C11" i="52"/>
  <c r="C15" i="52"/>
  <c r="C19" i="52"/>
  <c r="AQ17" i="3"/>
  <c r="AQ5" i="3"/>
  <c r="AQ13" i="3"/>
  <c r="AQ4" i="3"/>
  <c r="AQ8" i="3"/>
  <c r="AQ12" i="3"/>
  <c r="AQ16" i="3"/>
  <c r="AQ9" i="3"/>
  <c r="AQ7" i="3"/>
  <c r="AQ11" i="3"/>
  <c r="AQ15" i="3"/>
  <c r="AQ6" i="3"/>
  <c r="AQ10" i="3"/>
  <c r="AQ14" i="3"/>
  <c r="AQ18" i="3"/>
  <c r="AO8" i="3"/>
  <c r="AO12" i="3"/>
  <c r="AO4" i="3"/>
  <c r="AO16" i="3"/>
  <c r="AO6" i="3"/>
  <c r="AO10" i="3"/>
  <c r="AO14" i="3"/>
  <c r="AO18" i="3"/>
  <c r="AO7" i="3"/>
  <c r="AO11" i="3"/>
  <c r="AO15" i="3"/>
  <c r="AO5" i="3"/>
  <c r="AO9" i="3"/>
  <c r="AO13" i="3"/>
  <c r="AO17" i="3"/>
  <c r="AN7" i="3"/>
  <c r="AN11" i="3"/>
  <c r="AN15" i="3"/>
  <c r="AN6" i="3"/>
  <c r="AN10" i="3"/>
  <c r="AN14" i="3"/>
  <c r="AN18" i="3"/>
  <c r="AN5" i="3"/>
  <c r="AN9" i="3"/>
  <c r="AN13" i="3"/>
  <c r="AN17" i="3"/>
  <c r="AN4" i="3"/>
  <c r="AN8" i="3"/>
  <c r="AN12" i="3"/>
  <c r="AN16" i="3"/>
  <c r="C10" i="7"/>
  <c r="C7" i="7"/>
  <c r="C8" i="7"/>
  <c r="C12" i="7"/>
  <c r="C16" i="7"/>
  <c r="C19" i="7"/>
  <c r="C14" i="7"/>
  <c r="C18" i="7"/>
  <c r="C11" i="7"/>
  <c r="C15" i="7"/>
  <c r="C6" i="7"/>
  <c r="C13" i="7"/>
  <c r="C17" i="7"/>
  <c r="C9" i="7"/>
  <c r="AM6" i="3"/>
  <c r="AM10" i="3"/>
  <c r="AM14" i="3"/>
  <c r="AM18" i="3"/>
  <c r="AM7" i="3"/>
  <c r="AM15" i="3"/>
  <c r="AM11" i="3"/>
  <c r="AM5" i="3"/>
  <c r="AM9" i="3"/>
  <c r="AM13" i="3"/>
  <c r="AM17" i="3"/>
  <c r="AM8" i="3"/>
  <c r="AM12" i="3"/>
  <c r="AM16" i="3"/>
  <c r="AR5" i="3"/>
  <c r="AR4" i="3"/>
  <c r="AR8" i="3"/>
  <c r="AR12" i="3"/>
  <c r="AR16" i="3"/>
  <c r="AR13" i="3"/>
  <c r="AR9" i="3"/>
  <c r="AR17" i="3"/>
  <c r="AR7" i="3"/>
  <c r="AR11" i="3"/>
  <c r="AR15" i="3"/>
  <c r="AR6" i="3"/>
  <c r="AR10" i="3"/>
  <c r="AR14" i="3"/>
  <c r="AR18" i="3"/>
  <c r="T18" i="3"/>
  <c r="AB4" i="3"/>
  <c r="AB16" i="3"/>
  <c r="H4" i="3"/>
  <c r="T7" i="3"/>
  <c r="H8" i="3"/>
  <c r="T11" i="3"/>
  <c r="H12" i="3"/>
  <c r="T15" i="3"/>
  <c r="H16" i="3"/>
  <c r="AD4" i="3"/>
  <c r="AB7" i="3"/>
  <c r="AD8" i="3"/>
  <c r="AB11" i="3"/>
  <c r="AD12" i="3"/>
  <c r="U15" i="3"/>
  <c r="W16" i="3"/>
  <c r="W5" i="3"/>
  <c r="W13" i="3"/>
  <c r="T6" i="3"/>
  <c r="AC7" i="3"/>
  <c r="T10" i="3"/>
  <c r="H11" i="3"/>
  <c r="M14" i="3"/>
  <c r="V15" i="3"/>
  <c r="AA18" i="3"/>
  <c r="AB8" i="3"/>
  <c r="AB12" i="3"/>
  <c r="AB6" i="3"/>
  <c r="W7" i="3"/>
  <c r="AB10" i="3"/>
  <c r="AD11" i="3"/>
  <c r="AB14" i="3"/>
  <c r="W15" i="3"/>
  <c r="AB18" i="3"/>
  <c r="W17" i="3"/>
  <c r="T5" i="3"/>
  <c r="H6" i="3"/>
  <c r="T9" i="3"/>
  <c r="H10" i="3"/>
  <c r="T13" i="3"/>
  <c r="H14" i="3"/>
  <c r="T17" i="3"/>
  <c r="AC18" i="3"/>
  <c r="U5" i="3"/>
  <c r="AD6" i="3"/>
  <c r="U9" i="3"/>
  <c r="W10" i="3"/>
  <c r="U13" i="3"/>
  <c r="I14" i="3"/>
  <c r="U17" i="3"/>
  <c r="W18" i="3"/>
  <c r="W9" i="3"/>
  <c r="T4" i="3"/>
  <c r="O5" i="3"/>
  <c r="AA8" i="3"/>
  <c r="V9" i="3"/>
  <c r="AA12" i="3"/>
  <c r="AC13" i="3"/>
  <c r="AA16" i="3"/>
  <c r="H17" i="3"/>
  <c r="H7" i="3"/>
  <c r="F18" i="3"/>
  <c r="M6" i="3"/>
  <c r="O7" i="3"/>
  <c r="F14" i="3"/>
  <c r="M18" i="3"/>
  <c r="N15" i="3"/>
  <c r="G11" i="3"/>
  <c r="AB15" i="3"/>
  <c r="G15" i="3"/>
  <c r="I15" i="3"/>
  <c r="P4" i="3"/>
  <c r="I11" i="3"/>
  <c r="AA6" i="3"/>
  <c r="V7" i="3"/>
  <c r="G4" i="3"/>
  <c r="F6" i="3"/>
  <c r="AC11" i="3"/>
  <c r="P18" i="3"/>
  <c r="G7" i="3"/>
  <c r="U7" i="3"/>
  <c r="I12" i="3"/>
  <c r="N11" i="3"/>
  <c r="M10" i="3"/>
  <c r="AA10" i="3"/>
  <c r="F10" i="3"/>
  <c r="F16" i="3"/>
  <c r="O11" i="3"/>
  <c r="V11" i="3"/>
  <c r="AA14" i="3"/>
  <c r="V13" i="3"/>
  <c r="F4" i="3"/>
  <c r="T14" i="3"/>
  <c r="AC15" i="3"/>
  <c r="P14" i="3"/>
  <c r="O15" i="3"/>
  <c r="V17" i="3"/>
  <c r="AD18" i="3"/>
  <c r="P12" i="3"/>
  <c r="W4" i="3"/>
  <c r="I8" i="3"/>
  <c r="H15" i="3"/>
  <c r="N7" i="3"/>
  <c r="AD14" i="3"/>
  <c r="W8" i="3"/>
  <c r="P8" i="3"/>
  <c r="AD16" i="3"/>
  <c r="I4" i="3"/>
  <c r="I18" i="3"/>
  <c r="P10" i="3"/>
  <c r="P16" i="3"/>
  <c r="AC5" i="3"/>
  <c r="AC16" i="3"/>
  <c r="V5" i="3"/>
  <c r="AD7" i="3"/>
  <c r="V18" i="3"/>
  <c r="V14" i="3"/>
  <c r="W14" i="3"/>
  <c r="AD10" i="3"/>
  <c r="F5" i="3"/>
  <c r="F9" i="3"/>
  <c r="F13" i="3"/>
  <c r="I16" i="3"/>
  <c r="P6" i="3"/>
  <c r="P15" i="3"/>
  <c r="W6" i="3"/>
  <c r="U11" i="3"/>
  <c r="AD15" i="3"/>
  <c r="I7" i="3"/>
  <c r="G14" i="3"/>
  <c r="P11" i="3"/>
  <c r="G6" i="3"/>
  <c r="G10" i="3"/>
  <c r="G18" i="3"/>
  <c r="M17" i="3"/>
  <c r="W11" i="3"/>
  <c r="I6" i="3"/>
  <c r="I10" i="3"/>
  <c r="H18" i="3"/>
  <c r="P7" i="3"/>
  <c r="M13" i="3"/>
  <c r="W12" i="3"/>
  <c r="AA17" i="3"/>
  <c r="V10" i="3"/>
  <c r="AA13" i="3"/>
  <c r="M5" i="3"/>
  <c r="I17" i="3"/>
  <c r="V4" i="3"/>
  <c r="V8" i="3"/>
  <c r="V16" i="3"/>
  <c r="G12" i="3"/>
  <c r="O16" i="3"/>
  <c r="AC8" i="3"/>
  <c r="G8" i="3"/>
  <c r="O8" i="3"/>
  <c r="G16" i="3"/>
  <c r="I13" i="3"/>
  <c r="O6" i="3"/>
  <c r="O14" i="3"/>
  <c r="T8" i="3"/>
  <c r="AC14" i="3"/>
  <c r="F7" i="3"/>
  <c r="H9" i="3"/>
  <c r="F12" i="3"/>
  <c r="F17" i="3"/>
  <c r="M4" i="3"/>
  <c r="M7" i="3"/>
  <c r="O9" i="3"/>
  <c r="M12" i="3"/>
  <c r="M15" i="3"/>
  <c r="O17" i="3"/>
  <c r="T12" i="3"/>
  <c r="AA7" i="3"/>
  <c r="AC9" i="3"/>
  <c r="AA15" i="3"/>
  <c r="AC17" i="3"/>
  <c r="M9" i="3"/>
  <c r="AA9" i="3"/>
  <c r="F15" i="3"/>
  <c r="O4" i="3"/>
  <c r="O12" i="3"/>
  <c r="V6" i="3"/>
  <c r="V12" i="3"/>
  <c r="AA4" i="3"/>
  <c r="AC12" i="3"/>
  <c r="AC6" i="3"/>
  <c r="O10" i="3"/>
  <c r="O18" i="3"/>
  <c r="T16" i="3"/>
  <c r="AC4" i="3"/>
  <c r="AC10" i="3"/>
  <c r="H5" i="3"/>
  <c r="F8" i="3"/>
  <c r="F11" i="3"/>
  <c r="H13" i="3"/>
  <c r="M8" i="3"/>
  <c r="M11" i="3"/>
  <c r="O13" i="3"/>
  <c r="M16" i="3"/>
  <c r="AA5" i="3"/>
  <c r="AA11" i="3"/>
  <c r="N5" i="3"/>
  <c r="N9" i="3"/>
  <c r="N13" i="3"/>
  <c r="N17" i="3"/>
  <c r="U4" i="3"/>
  <c r="U6" i="3"/>
  <c r="U8" i="3"/>
  <c r="U10" i="3"/>
  <c r="U12" i="3"/>
  <c r="U14" i="3"/>
  <c r="U16" i="3"/>
  <c r="U18" i="3"/>
  <c r="AB5" i="3"/>
  <c r="AB9" i="3"/>
  <c r="AB13" i="3"/>
  <c r="AB17" i="3"/>
  <c r="AD5" i="3"/>
  <c r="AD9" i="3"/>
  <c r="AD13" i="3"/>
  <c r="G5" i="3"/>
  <c r="G9" i="3"/>
  <c r="G13" i="3"/>
  <c r="G17" i="3"/>
  <c r="P5" i="3"/>
  <c r="P9" i="3"/>
  <c r="P13" i="3"/>
  <c r="P17" i="3"/>
  <c r="AD17" i="3"/>
  <c r="N4" i="3"/>
  <c r="N6" i="3"/>
  <c r="N8" i="3"/>
  <c r="N10" i="3"/>
  <c r="N12" i="3"/>
  <c r="N14" i="3"/>
  <c r="N16" i="3"/>
  <c r="N18" i="3"/>
  <c r="I5" i="3"/>
  <c r="I9" i="3"/>
  <c r="S15" i="55" a="1"/>
  <c r="S18" i="55" a="1"/>
  <c r="S19" i="55" a="1"/>
  <c r="S9" i="55" a="1"/>
  <c r="S8" i="55" a="1"/>
  <c r="S13" i="55" a="1"/>
  <c r="S12" i="55" a="1"/>
  <c r="S5" i="55" a="1"/>
  <c r="S16" i="55" a="1"/>
  <c r="S10" i="55" a="1"/>
  <c r="S11" i="55" a="1"/>
  <c r="S17" i="55" a="1"/>
  <c r="S6" i="55" a="1"/>
  <c r="S7" i="55" a="1"/>
  <c r="S14" i="55" a="1"/>
  <c r="C9" i="55" a="1"/>
  <c r="G9" i="55" a="1"/>
  <c r="N10" i="55" a="1"/>
  <c r="N5" i="55" a="1"/>
  <c r="I5" i="55" a="1"/>
  <c r="K7" i="55" a="1"/>
  <c r="K8" i="55" a="1"/>
  <c r="G14" i="55" a="1"/>
  <c r="C14" i="55" a="1"/>
  <c r="K18" i="55" a="1"/>
  <c r="N17" i="55" a="1"/>
  <c r="K5" i="55" a="1"/>
  <c r="G16" i="55" a="1"/>
  <c r="C16" i="55" a="1"/>
  <c r="K14" i="55" a="1"/>
  <c r="N8" i="55" a="1"/>
  <c r="G7" i="55" a="1"/>
  <c r="C7" i="55" a="1"/>
  <c r="I9" i="55" a="1"/>
  <c r="I19" i="55" a="1"/>
  <c r="K16" i="55" a="1"/>
  <c r="I14" i="55" a="1"/>
  <c r="G18" i="55" a="1"/>
  <c r="C18" i="55" a="1"/>
  <c r="G13" i="55" a="1"/>
  <c r="C13" i="55" a="1"/>
  <c r="K11" i="55" a="1"/>
  <c r="N15" i="55" a="1"/>
  <c r="N7" i="55" a="1"/>
  <c r="N13" i="55" a="1"/>
  <c r="I6" i="55" a="1"/>
  <c r="I10" i="55" a="1"/>
  <c r="G15" i="55" a="1"/>
  <c r="C15" i="55" a="1"/>
  <c r="G12" i="55" a="1"/>
  <c r="C12" i="55" a="1"/>
  <c r="N11" i="55" a="1"/>
  <c r="I16" i="55" a="1"/>
  <c r="K19" i="55" a="1"/>
  <c r="K15" i="55" a="1"/>
  <c r="K17" i="55" a="1"/>
  <c r="C11" i="55" a="1"/>
  <c r="G11" i="55" a="1"/>
  <c r="N12" i="55" a="1"/>
  <c r="I18" i="55" a="1"/>
  <c r="N6" i="55" a="1"/>
  <c r="N16" i="55" a="1"/>
  <c r="I15" i="55" a="1"/>
  <c r="I12" i="55" a="1"/>
  <c r="N9" i="55" a="1"/>
  <c r="I8" i="55" a="1"/>
  <c r="I7" i="55" a="1"/>
  <c r="K6" i="55" a="1"/>
  <c r="N19" i="55" a="1"/>
  <c r="K13" i="55" a="1"/>
  <c r="G8" i="55" a="1"/>
  <c r="C8" i="55" a="1"/>
  <c r="K12" i="55" a="1"/>
  <c r="G5" i="55" a="1"/>
  <c r="C5" i="55" a="1"/>
  <c r="N14" i="55" a="1"/>
  <c r="I13" i="55" a="1"/>
  <c r="G19" i="55" a="1"/>
  <c r="C19" i="55" a="1"/>
  <c r="K9" i="55" a="1"/>
  <c r="I11" i="55" a="1"/>
  <c r="C6" i="55" a="1"/>
  <c r="G6" i="55" a="1"/>
  <c r="K10" i="55" a="1"/>
  <c r="N18" i="55" a="1"/>
  <c r="G17" i="55" a="1"/>
  <c r="C17" i="55" a="1"/>
  <c r="I17" i="55" a="1"/>
  <c r="G10" i="55" a="1"/>
  <c r="C10" i="55" a="1"/>
  <c r="S5" i="54" a="1"/>
  <c r="S7" i="54" a="1"/>
  <c r="S9" i="54" a="1"/>
  <c r="S11" i="54" a="1"/>
  <c r="S13" i="54" a="1"/>
  <c r="S15" i="54" a="1"/>
  <c r="S17" i="54" a="1"/>
  <c r="S19" i="54" a="1"/>
  <c r="S10" i="54" a="1"/>
  <c r="S18" i="54" a="1"/>
  <c r="S8" i="54" a="1"/>
  <c r="S6" i="54" a="1"/>
  <c r="S12" i="54" a="1"/>
  <c r="S14" i="54" a="1"/>
  <c r="S16" i="54" a="1"/>
  <c r="S14" i="51" a="1"/>
  <c r="S15" i="51" a="1"/>
  <c r="S10" i="51" a="1"/>
  <c r="S19" i="51" a="1"/>
  <c r="S18" i="51" a="1"/>
  <c r="S17" i="51" a="1"/>
  <c r="S6" i="51" a="1"/>
  <c r="S8" i="51" a="1"/>
  <c r="S12" i="51" a="1"/>
  <c r="S11" i="51" a="1"/>
  <c r="S9" i="51" a="1"/>
  <c r="S16" i="51" a="1"/>
  <c r="S13" i="51" a="1"/>
  <c r="S7" i="51" a="1"/>
  <c r="S17" i="53" a="1"/>
  <c r="S11" i="53" a="1"/>
  <c r="K8" i="53" a="1"/>
  <c r="N7" i="53" a="1"/>
  <c r="G9" i="53" a="1"/>
  <c r="G19" i="53" a="1"/>
  <c r="I16" i="53" a="1"/>
  <c r="G14" i="53" a="1"/>
  <c r="N18" i="53" a="1"/>
  <c r="S10" i="53" a="1"/>
  <c r="S19" i="53" a="1"/>
  <c r="N12" i="53" a="1"/>
  <c r="K11" i="53" a="1"/>
  <c r="G16" i="53" a="1"/>
  <c r="I19" i="53" a="1"/>
  <c r="I15" i="53" a="1"/>
  <c r="I17" i="53" a="1"/>
  <c r="N11" i="53" a="1"/>
  <c r="G10" i="53" a="1"/>
  <c r="G6" i="53" a="1"/>
  <c r="S18" i="53" a="1"/>
  <c r="K17" i="53" a="1"/>
  <c r="I5" i="53" a="1"/>
  <c r="N15" i="53" a="1"/>
  <c r="N16" i="53" a="1"/>
  <c r="K12" i="53" a="1"/>
  <c r="I18" i="53" a="1"/>
  <c r="S15" i="53" a="1"/>
  <c r="K7" i="53" a="1"/>
  <c r="S6" i="53" a="1"/>
  <c r="S8" i="53" a="1"/>
  <c r="K6" i="53" a="1"/>
  <c r="K16" i="53" a="1"/>
  <c r="G15" i="53" a="1"/>
  <c r="G12" i="53" a="1"/>
  <c r="K9" i="53" a="1"/>
  <c r="G8" i="53" a="1"/>
  <c r="G7" i="53" a="1"/>
  <c r="I6" i="53" a="1"/>
  <c r="S7" i="53" a="1"/>
  <c r="N13" i="53" a="1"/>
  <c r="I11" i="53" a="1"/>
  <c r="S5" i="53" a="1"/>
  <c r="S12" i="53" a="1"/>
  <c r="N5" i="53" a="1"/>
  <c r="K14" i="53" a="1"/>
  <c r="G13" i="53" a="1"/>
  <c r="N19" i="53" a="1"/>
  <c r="I9" i="53" a="1"/>
  <c r="G11" i="53" a="1"/>
  <c r="N6" i="53" a="1"/>
  <c r="I10" i="53" a="1"/>
  <c r="I14" i="53" a="1"/>
  <c r="K10" i="53" a="1"/>
  <c r="G5" i="53" a="1"/>
  <c r="I8" i="53" a="1"/>
  <c r="S14" i="53" a="1"/>
  <c r="S9" i="53" a="1"/>
  <c r="S16" i="53" a="1"/>
  <c r="K18" i="53" a="1"/>
  <c r="K19" i="53" a="1"/>
  <c r="I13" i="53" a="1"/>
  <c r="N17" i="53" a="1"/>
  <c r="N8" i="53" a="1"/>
  <c r="G17" i="53" a="1"/>
  <c r="I12" i="53" a="1"/>
  <c r="G18" i="53" a="1"/>
  <c r="N10" i="53" a="1"/>
  <c r="S13" i="53" a="1"/>
  <c r="N9" i="53" a="1"/>
  <c r="K5" i="53" a="1"/>
  <c r="I7" i="53" a="1"/>
  <c r="N14" i="53" a="1"/>
  <c r="K15" i="53" a="1"/>
  <c r="K13" i="53" a="1"/>
  <c r="S6" i="52" a="1"/>
  <c r="S12" i="52" a="1"/>
  <c r="S14" i="52" a="1"/>
  <c r="S16" i="52" a="1"/>
  <c r="S5" i="52" a="1"/>
  <c r="S7" i="52" a="1"/>
  <c r="S9" i="52" a="1"/>
  <c r="S11" i="52" a="1"/>
  <c r="S10" i="52" a="1"/>
  <c r="S8" i="52" a="1"/>
  <c r="S13" i="52" a="1"/>
  <c r="S15" i="52" a="1"/>
  <c r="S18" i="52" a="1"/>
  <c r="S17" i="52" a="1"/>
  <c r="S19" i="52" a="1"/>
  <c r="C19" i="51" a="1"/>
  <c r="C6" i="51" a="1"/>
  <c r="C17" i="51" a="1"/>
  <c r="C8" i="51" a="1"/>
  <c r="C11" i="51" a="1"/>
  <c r="C10" i="51" a="1"/>
  <c r="C9" i="51" a="1"/>
  <c r="C14" i="51" a="1"/>
  <c r="C7" i="51" a="1"/>
  <c r="C18" i="51" a="1"/>
  <c r="C13" i="51" a="1"/>
  <c r="C12" i="51" a="1"/>
  <c r="C15" i="51" a="1"/>
  <c r="C16" i="51" a="1"/>
  <c r="S19" i="7" a="1"/>
  <c r="S9" i="7" a="1"/>
  <c r="S12" i="7" a="1"/>
  <c r="S8" i="7" a="1"/>
  <c r="S13" i="7" a="1"/>
  <c r="S18" i="7" a="1"/>
  <c r="S16" i="7" a="1"/>
  <c r="S17" i="7" a="1"/>
  <c r="S6" i="7" a="1"/>
  <c r="S11" i="7" a="1"/>
  <c r="S7" i="7" a="1"/>
  <c r="S10" i="7" a="1"/>
  <c r="S14" i="7" a="1"/>
  <c r="S15" i="7" a="1"/>
  <c r="S14" i="55" l="1"/>
  <c r="S7" i="55"/>
  <c r="S6" i="55"/>
  <c r="S17" i="55"/>
  <c r="S11" i="55"/>
  <c r="S10" i="55"/>
  <c r="S16" i="55"/>
  <c r="S5" i="55"/>
  <c r="S12" i="55"/>
  <c r="S13" i="55"/>
  <c r="S8" i="55"/>
  <c r="S9" i="55"/>
  <c r="S19" i="55"/>
  <c r="S18" i="55"/>
  <c r="S15" i="55"/>
  <c r="C10" i="55"/>
  <c r="G10" i="55"/>
  <c r="I17" i="55"/>
  <c r="C17" i="55"/>
  <c r="G17" i="55"/>
  <c r="N18" i="55"/>
  <c r="K10" i="55"/>
  <c r="G6" i="55"/>
  <c r="C6" i="55"/>
  <c r="I11" i="55"/>
  <c r="K9" i="55"/>
  <c r="C19" i="55"/>
  <c r="G19" i="55"/>
  <c r="I13" i="55"/>
  <c r="N14" i="55"/>
  <c r="C5" i="55"/>
  <c r="G5" i="55"/>
  <c r="G21" i="55" s="1"/>
  <c r="K12" i="55"/>
  <c r="C8" i="55"/>
  <c r="G8" i="55"/>
  <c r="K13" i="55"/>
  <c r="N19" i="55"/>
  <c r="K6" i="55"/>
  <c r="I7" i="55"/>
  <c r="I8" i="55"/>
  <c r="N9" i="55"/>
  <c r="I12" i="55"/>
  <c r="I15" i="55"/>
  <c r="N16" i="55"/>
  <c r="N6" i="55"/>
  <c r="I18" i="55"/>
  <c r="N12" i="55"/>
  <c r="G11" i="55"/>
  <c r="C11" i="55"/>
  <c r="K17" i="55"/>
  <c r="K15" i="55"/>
  <c r="K19" i="55"/>
  <c r="I16" i="55"/>
  <c r="N11" i="55"/>
  <c r="C12" i="55"/>
  <c r="G12" i="55"/>
  <c r="C15" i="55"/>
  <c r="G15" i="55"/>
  <c r="I10" i="55"/>
  <c r="I6" i="55"/>
  <c r="N13" i="55"/>
  <c r="N7" i="55"/>
  <c r="N15" i="55"/>
  <c r="K11" i="55"/>
  <c r="C13" i="55"/>
  <c r="G13" i="55"/>
  <c r="C18" i="55"/>
  <c r="G18" i="55"/>
  <c r="I14" i="55"/>
  <c r="K16" i="55"/>
  <c r="I19" i="55"/>
  <c r="I9" i="55"/>
  <c r="C7" i="55"/>
  <c r="G7" i="55"/>
  <c r="N8" i="55"/>
  <c r="K14" i="55"/>
  <c r="C16" i="55"/>
  <c r="G16" i="55"/>
  <c r="K5" i="55"/>
  <c r="N17" i="55"/>
  <c r="K18" i="55"/>
  <c r="C14" i="55"/>
  <c r="G14" i="55"/>
  <c r="K8" i="55"/>
  <c r="K7" i="55"/>
  <c r="I5" i="55"/>
  <c r="N5" i="55"/>
  <c r="N10" i="55"/>
  <c r="O10" i="55" s="1"/>
  <c r="G9" i="55"/>
  <c r="C9" i="55"/>
  <c r="S16" i="54"/>
  <c r="S14" i="54"/>
  <c r="S12" i="54"/>
  <c r="S6" i="54"/>
  <c r="S8" i="54"/>
  <c r="S18" i="54"/>
  <c r="S10" i="54"/>
  <c r="S19" i="54"/>
  <c r="S17" i="54"/>
  <c r="S15" i="54"/>
  <c r="S13" i="54"/>
  <c r="S11" i="54"/>
  <c r="S9" i="54"/>
  <c r="S7" i="54"/>
  <c r="S5" i="54"/>
  <c r="C21" i="54"/>
  <c r="S7" i="51"/>
  <c r="S13" i="51"/>
  <c r="S16" i="51"/>
  <c r="S9" i="51"/>
  <c r="S11" i="51"/>
  <c r="S12" i="51"/>
  <c r="S8" i="51"/>
  <c r="S6" i="51"/>
  <c r="S17" i="51"/>
  <c r="S18" i="51"/>
  <c r="S19" i="51"/>
  <c r="S10" i="51"/>
  <c r="S15" i="51"/>
  <c r="S14" i="51"/>
  <c r="K13" i="53"/>
  <c r="K15" i="53"/>
  <c r="N14" i="53"/>
  <c r="I7" i="53"/>
  <c r="K5" i="53"/>
  <c r="N9" i="53"/>
  <c r="S13" i="53"/>
  <c r="N10" i="53"/>
  <c r="G18" i="53"/>
  <c r="I12" i="53"/>
  <c r="G17" i="53"/>
  <c r="N8" i="53"/>
  <c r="N17" i="53"/>
  <c r="I13" i="53"/>
  <c r="K19" i="53"/>
  <c r="K18" i="53"/>
  <c r="S16" i="53"/>
  <c r="S9" i="53"/>
  <c r="S14" i="53"/>
  <c r="I8" i="53"/>
  <c r="G5" i="53"/>
  <c r="K10" i="53"/>
  <c r="I14" i="53"/>
  <c r="I10" i="53"/>
  <c r="N6" i="53"/>
  <c r="G11" i="53"/>
  <c r="I9" i="53"/>
  <c r="N19" i="53"/>
  <c r="G13" i="53"/>
  <c r="K14" i="53"/>
  <c r="N5" i="53"/>
  <c r="S12" i="53"/>
  <c r="S5" i="53"/>
  <c r="I11" i="53"/>
  <c r="N13" i="53"/>
  <c r="S7" i="53"/>
  <c r="I6" i="53"/>
  <c r="G7" i="53"/>
  <c r="G8" i="53"/>
  <c r="K9" i="53"/>
  <c r="G12" i="53"/>
  <c r="G15" i="53"/>
  <c r="K16" i="53"/>
  <c r="K6" i="53"/>
  <c r="S8" i="53"/>
  <c r="S6" i="53"/>
  <c r="K7" i="53"/>
  <c r="S15" i="53"/>
  <c r="I18" i="53"/>
  <c r="K12" i="53"/>
  <c r="N16" i="53"/>
  <c r="N15" i="53"/>
  <c r="I5" i="53"/>
  <c r="K17" i="53"/>
  <c r="S18" i="53"/>
  <c r="G6" i="53"/>
  <c r="G10" i="53"/>
  <c r="N11" i="53"/>
  <c r="I17" i="53"/>
  <c r="I15" i="53"/>
  <c r="I19" i="53"/>
  <c r="G16" i="53"/>
  <c r="K11" i="53"/>
  <c r="N12" i="53"/>
  <c r="S19" i="53"/>
  <c r="S10" i="53"/>
  <c r="N18" i="53"/>
  <c r="G14" i="53"/>
  <c r="I16" i="53"/>
  <c r="G19" i="53"/>
  <c r="G9" i="53"/>
  <c r="N7" i="53"/>
  <c r="K8" i="53"/>
  <c r="S11" i="53"/>
  <c r="S17" i="53"/>
  <c r="C21" i="53"/>
  <c r="S19" i="52"/>
  <c r="S17" i="52"/>
  <c r="S18" i="52"/>
  <c r="S15" i="52"/>
  <c r="S13" i="52"/>
  <c r="S8" i="52"/>
  <c r="S10" i="52"/>
  <c r="S11" i="52"/>
  <c r="S9" i="52"/>
  <c r="S7" i="52"/>
  <c r="S5" i="52"/>
  <c r="S16" i="52"/>
  <c r="S14" i="52"/>
  <c r="S12" i="52"/>
  <c r="S6" i="52"/>
  <c r="C21" i="52"/>
  <c r="C16" i="51"/>
  <c r="C15" i="51"/>
  <c r="C12" i="51"/>
  <c r="C13" i="51"/>
  <c r="C18" i="51"/>
  <c r="C7" i="51"/>
  <c r="C14" i="51"/>
  <c r="C9" i="51"/>
  <c r="C10" i="51"/>
  <c r="C11" i="51"/>
  <c r="C8" i="51"/>
  <c r="C17" i="51"/>
  <c r="C6" i="51"/>
  <c r="C19" i="51"/>
  <c r="AN20" i="3"/>
  <c r="S15" i="7"/>
  <c r="S14" i="7"/>
  <c r="S10" i="7"/>
  <c r="S7" i="7"/>
  <c r="S11" i="7"/>
  <c r="S6" i="7"/>
  <c r="S17" i="7"/>
  <c r="S16" i="7"/>
  <c r="S18" i="7"/>
  <c r="S13" i="7"/>
  <c r="S8" i="7"/>
  <c r="S12" i="7"/>
  <c r="S9" i="7"/>
  <c r="S19" i="7"/>
  <c r="T19" i="1"/>
  <c r="T7" i="1"/>
  <c r="T13" i="1"/>
  <c r="T9" i="1"/>
  <c r="T16" i="1"/>
  <c r="T12" i="1"/>
  <c r="T8" i="1"/>
  <c r="T6" i="1"/>
  <c r="T18" i="1"/>
  <c r="T15" i="1"/>
  <c r="T14" i="1"/>
  <c r="T10" i="1"/>
  <c r="T11" i="1"/>
  <c r="T17" i="1"/>
  <c r="AQ20" i="3"/>
  <c r="AR20" i="3"/>
  <c r="AO20" i="3"/>
  <c r="AP20" i="3"/>
  <c r="E5" i="7"/>
  <c r="E11" i="7"/>
  <c r="E10" i="7"/>
  <c r="E9" i="7"/>
  <c r="E8" i="7"/>
  <c r="E7" i="7"/>
  <c r="E6" i="7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19" i="7"/>
  <c r="E18" i="7"/>
  <c r="E17" i="7"/>
  <c r="E16" i="7"/>
  <c r="E15" i="7"/>
  <c r="E14" i="7"/>
  <c r="E13" i="7"/>
  <c r="E12" i="7"/>
  <c r="U13" i="54" a="1"/>
  <c r="C5" i="51" a="1"/>
  <c r="U13" i="53" a="1"/>
  <c r="U13" i="52" a="1"/>
  <c r="C5" i="7" a="1"/>
  <c r="O16" i="53" l="1"/>
  <c r="O13" i="55"/>
  <c r="O19" i="55"/>
  <c r="O17" i="55"/>
  <c r="S21" i="55"/>
  <c r="I21" i="55"/>
  <c r="O6" i="55"/>
  <c r="S21" i="54"/>
  <c r="O9" i="55"/>
  <c r="O15" i="55"/>
  <c r="O12" i="55"/>
  <c r="C21" i="55"/>
  <c r="O18" i="55"/>
  <c r="L16" i="55"/>
  <c r="O7" i="55"/>
  <c r="O11" i="55"/>
  <c r="L6" i="55"/>
  <c r="O14" i="55"/>
  <c r="L10" i="55"/>
  <c r="Q10" i="55" s="1"/>
  <c r="L7" i="55"/>
  <c r="L8" i="55"/>
  <c r="L14" i="55"/>
  <c r="L19" i="55"/>
  <c r="O16" i="55"/>
  <c r="L13" i="55"/>
  <c r="N21" i="55"/>
  <c r="O5" i="55"/>
  <c r="L5" i="55"/>
  <c r="K21" i="55"/>
  <c r="O8" i="55"/>
  <c r="L15" i="55"/>
  <c r="L11" i="55"/>
  <c r="L17" i="55"/>
  <c r="L9" i="55"/>
  <c r="L18" i="55"/>
  <c r="L12" i="55"/>
  <c r="U13" i="54"/>
  <c r="O13" i="53"/>
  <c r="C5" i="51"/>
  <c r="C21" i="51" s="1"/>
  <c r="O7" i="53"/>
  <c r="S21" i="53"/>
  <c r="S21" i="52"/>
  <c r="I21" i="53"/>
  <c r="O12" i="53"/>
  <c r="O10" i="53"/>
  <c r="G21" i="53"/>
  <c r="O15" i="53"/>
  <c r="U13" i="53"/>
  <c r="L8" i="53"/>
  <c r="L11" i="53"/>
  <c r="L7" i="53"/>
  <c r="N21" i="53"/>
  <c r="O5" i="53"/>
  <c r="L19" i="53"/>
  <c r="L9" i="53"/>
  <c r="L18" i="53"/>
  <c r="L17" i="53"/>
  <c r="L14" i="53"/>
  <c r="L10" i="53"/>
  <c r="O9" i="53"/>
  <c r="O17" i="53"/>
  <c r="L5" i="53"/>
  <c r="K21" i="53"/>
  <c r="L6" i="53"/>
  <c r="O19" i="53"/>
  <c r="O8" i="53"/>
  <c r="O18" i="53"/>
  <c r="L16" i="53"/>
  <c r="Q16" i="53" s="1"/>
  <c r="O14" i="53"/>
  <c r="O11" i="53"/>
  <c r="L12" i="53"/>
  <c r="L15" i="53"/>
  <c r="O6" i="53"/>
  <c r="L13" i="53"/>
  <c r="U13" i="52"/>
  <c r="C5" i="7"/>
  <c r="C21" i="7" s="1"/>
  <c r="AM4" i="3"/>
  <c r="D4" i="3"/>
  <c r="R15" i="3"/>
  <c r="Y15" i="3"/>
  <c r="S7" i="3"/>
  <c r="Z7" i="3"/>
  <c r="S11" i="3"/>
  <c r="Z11" i="3"/>
  <c r="S15" i="3"/>
  <c r="Z15" i="3"/>
  <c r="R7" i="3"/>
  <c r="Y7" i="3"/>
  <c r="R8" i="3"/>
  <c r="Y8" i="3"/>
  <c r="S16" i="3"/>
  <c r="Z16" i="3"/>
  <c r="R5" i="3"/>
  <c r="Y5" i="3"/>
  <c r="R9" i="3"/>
  <c r="Y9" i="3"/>
  <c r="R13" i="3"/>
  <c r="Y13" i="3"/>
  <c r="R17" i="3"/>
  <c r="Y17" i="3"/>
  <c r="S13" i="3"/>
  <c r="Z13" i="3"/>
  <c r="S17" i="3"/>
  <c r="Z17" i="3"/>
  <c r="R16" i="3"/>
  <c r="Y16" i="3"/>
  <c r="S4" i="3"/>
  <c r="Z4" i="3"/>
  <c r="S8" i="3"/>
  <c r="Z8" i="3"/>
  <c r="S5" i="3"/>
  <c r="Z5" i="3"/>
  <c r="R6" i="3"/>
  <c r="Y6" i="3"/>
  <c r="R10" i="3"/>
  <c r="Y10" i="3"/>
  <c r="R14" i="3"/>
  <c r="Y14" i="3"/>
  <c r="R18" i="3"/>
  <c r="Y18" i="3"/>
  <c r="R11" i="3"/>
  <c r="Y11" i="3"/>
  <c r="R12" i="3"/>
  <c r="Y12" i="3"/>
  <c r="S12" i="3"/>
  <c r="Z12" i="3"/>
  <c r="S9" i="3"/>
  <c r="Z9" i="3"/>
  <c r="S6" i="3"/>
  <c r="Z6" i="3"/>
  <c r="S10" i="3"/>
  <c r="Z10" i="3"/>
  <c r="S14" i="3"/>
  <c r="Z14" i="3"/>
  <c r="S18" i="3"/>
  <c r="Z18" i="3"/>
  <c r="E11" i="3"/>
  <c r="L11" i="3"/>
  <c r="D8" i="3"/>
  <c r="K8" i="3"/>
  <c r="D12" i="3"/>
  <c r="K12" i="3"/>
  <c r="D16" i="3"/>
  <c r="K16" i="3"/>
  <c r="D15" i="3"/>
  <c r="K15" i="3"/>
  <c r="E12" i="3"/>
  <c r="L12" i="3"/>
  <c r="E16" i="3"/>
  <c r="L16" i="3"/>
  <c r="E7" i="3"/>
  <c r="L7" i="3"/>
  <c r="E8" i="3"/>
  <c r="L8" i="3"/>
  <c r="D5" i="3"/>
  <c r="K5" i="3"/>
  <c r="D9" i="3"/>
  <c r="K9" i="3"/>
  <c r="D13" i="3"/>
  <c r="K13" i="3"/>
  <c r="D17" i="3"/>
  <c r="K17" i="3"/>
  <c r="D7" i="3"/>
  <c r="K7" i="3"/>
  <c r="E5" i="3"/>
  <c r="L5" i="3"/>
  <c r="E9" i="3"/>
  <c r="L9" i="3"/>
  <c r="E13" i="3"/>
  <c r="L13" i="3"/>
  <c r="E17" i="3"/>
  <c r="L17" i="3"/>
  <c r="D11" i="3"/>
  <c r="K11" i="3"/>
  <c r="E4" i="3"/>
  <c r="L4" i="3"/>
  <c r="D6" i="3"/>
  <c r="K6" i="3"/>
  <c r="D10" i="3"/>
  <c r="K10" i="3"/>
  <c r="D14" i="3"/>
  <c r="K14" i="3"/>
  <c r="D18" i="3"/>
  <c r="K18" i="3"/>
  <c r="E15" i="3"/>
  <c r="L15" i="3"/>
  <c r="E6" i="3"/>
  <c r="L6" i="3"/>
  <c r="E10" i="3"/>
  <c r="L10" i="3"/>
  <c r="E14" i="3"/>
  <c r="L14" i="3"/>
  <c r="E18" i="3"/>
  <c r="L18" i="3"/>
  <c r="Y4" i="3"/>
  <c r="R4" i="3"/>
  <c r="K4" i="3"/>
  <c r="G1" i="7"/>
  <c r="G16" i="7" a="1"/>
  <c r="G18" i="7" a="1"/>
  <c r="G13" i="7" a="1"/>
  <c r="G9" i="7" a="1"/>
  <c r="G6" i="7" a="1"/>
  <c r="G8" i="7" a="1"/>
  <c r="G11" i="7" a="1"/>
  <c r="G15" i="7" a="1"/>
  <c r="G12" i="7" a="1"/>
  <c r="G5" i="7" a="1"/>
  <c r="G17" i="7" a="1"/>
  <c r="G14" i="7" a="1"/>
  <c r="G19" i="7" a="1"/>
  <c r="G10" i="7" a="1"/>
  <c r="G7" i="7" a="1"/>
  <c r="N16" i="54" a="1"/>
  <c r="N14" i="54" a="1"/>
  <c r="N9" i="54" a="1"/>
  <c r="N13" i="54" a="1"/>
  <c r="N15" i="54" a="1"/>
  <c r="I17" i="54" a="1"/>
  <c r="I6" i="54" a="1"/>
  <c r="I11" i="54" a="1"/>
  <c r="K9" i="54" a="1"/>
  <c r="K18" i="54" a="1"/>
  <c r="K6" i="54" a="1"/>
  <c r="K10" i="54" a="1"/>
  <c r="K19" i="54" a="1"/>
  <c r="G8" i="54" a="1"/>
  <c r="G10" i="54" a="1"/>
  <c r="G5" i="54" a="1"/>
  <c r="G15" i="54" a="1"/>
  <c r="I10" i="54" a="1"/>
  <c r="K7" i="54" a="1"/>
  <c r="G14" i="54" a="1"/>
  <c r="G16" i="54" a="1"/>
  <c r="N18" i="54" a="1"/>
  <c r="N6" i="54" a="1"/>
  <c r="N10" i="54" a="1"/>
  <c r="N19" i="54" a="1"/>
  <c r="I8" i="54" a="1"/>
  <c r="I5" i="54" a="1"/>
  <c r="I15" i="54" a="1"/>
  <c r="G12" i="54" a="1"/>
  <c r="G19" i="54" a="1"/>
  <c r="N8" i="54" a="1"/>
  <c r="N7" i="54" a="1"/>
  <c r="I12" i="54" a="1"/>
  <c r="I9" i="54" a="1"/>
  <c r="I14" i="54" a="1"/>
  <c r="I16" i="54" a="1"/>
  <c r="I7" i="54" a="1"/>
  <c r="K13" i="54" a="1"/>
  <c r="G11" i="54" a="1"/>
  <c r="K8" i="54" a="1"/>
  <c r="G9" i="54" a="1"/>
  <c r="I19" i="54" a="1"/>
  <c r="I18" i="54" a="1"/>
  <c r="G17" i="54" a="1"/>
  <c r="K12" i="54" a="1"/>
  <c r="K17" i="54" a="1"/>
  <c r="K5" i="54" a="1"/>
  <c r="K11" i="54" a="1"/>
  <c r="G13" i="54" a="1"/>
  <c r="G18" i="54" a="1"/>
  <c r="G7" i="54" a="1"/>
  <c r="N12" i="54" a="1"/>
  <c r="N17" i="54" a="1"/>
  <c r="N5" i="54" a="1"/>
  <c r="N11" i="54" a="1"/>
  <c r="I13" i="54" a="1"/>
  <c r="K16" i="54" a="1"/>
  <c r="K14" i="54" a="1"/>
  <c r="K15" i="54" a="1"/>
  <c r="G6" i="54" a="1"/>
  <c r="K12" i="52" a="1"/>
  <c r="K17" i="52" a="1"/>
  <c r="K5" i="52" a="1"/>
  <c r="K11" i="52" a="1"/>
  <c r="G13" i="52" a="1"/>
  <c r="G18" i="52" a="1"/>
  <c r="G7" i="52" a="1"/>
  <c r="N12" i="52" a="1"/>
  <c r="N17" i="52" a="1"/>
  <c r="N5" i="52" a="1"/>
  <c r="N11" i="52" a="1"/>
  <c r="I13" i="52" a="1"/>
  <c r="I18" i="52" a="1"/>
  <c r="K16" i="52" a="1"/>
  <c r="K14" i="52" a="1"/>
  <c r="K9" i="52" a="1"/>
  <c r="K13" i="52" a="1"/>
  <c r="K15" i="52" a="1"/>
  <c r="G17" i="52" a="1"/>
  <c r="G6" i="52" a="1"/>
  <c r="G11" i="52" a="1"/>
  <c r="N16" i="52" a="1"/>
  <c r="N14" i="52" a="1"/>
  <c r="N9" i="52" a="1"/>
  <c r="N13" i="52" a="1"/>
  <c r="N15" i="52" a="1"/>
  <c r="I6" i="52" a="1"/>
  <c r="I11" i="52" a="1"/>
  <c r="I17" i="52" a="1"/>
  <c r="K6" i="52" a="1"/>
  <c r="K10" i="52" a="1"/>
  <c r="G5" i="52" a="1"/>
  <c r="I12" i="52" a="1"/>
  <c r="K18" i="52" a="1"/>
  <c r="K19" i="52" a="1"/>
  <c r="G8" i="52" a="1"/>
  <c r="G10" i="52" a="1"/>
  <c r="G15" i="52" a="1"/>
  <c r="I14" i="52" a="1"/>
  <c r="I16" i="52" a="1"/>
  <c r="N18" i="52" a="1"/>
  <c r="N6" i="52" a="1"/>
  <c r="N10" i="52" a="1"/>
  <c r="N19" i="52" a="1"/>
  <c r="I8" i="52" a="1"/>
  <c r="I10" i="52" a="1"/>
  <c r="I5" i="52" a="1"/>
  <c r="I15" i="52" a="1"/>
  <c r="K8" i="52" a="1"/>
  <c r="K7" i="52" a="1"/>
  <c r="G9" i="52" a="1"/>
  <c r="G14" i="52" a="1"/>
  <c r="G16" i="52" a="1"/>
  <c r="N8" i="52" a="1"/>
  <c r="N7" i="52" a="1"/>
  <c r="I7" i="52" a="1"/>
  <c r="G12" i="52" a="1"/>
  <c r="G19" i="52" a="1"/>
  <c r="I9" i="52" a="1"/>
  <c r="I19" i="52" a="1"/>
  <c r="G5" i="51" a="1"/>
  <c r="N6" i="51" a="1"/>
  <c r="N15" i="51" a="1"/>
  <c r="I13" i="51" a="1"/>
  <c r="I10" i="51" a="1"/>
  <c r="I12" i="51" a="1"/>
  <c r="I15" i="51" a="1"/>
  <c r="K8" i="51" a="1"/>
  <c r="K10" i="51" a="1"/>
  <c r="G17" i="51" a="1"/>
  <c r="G14" i="51" a="1"/>
  <c r="N8" i="51" a="1"/>
  <c r="N7" i="51" a="1"/>
  <c r="I18" i="51" a="1"/>
  <c r="K13" i="51" a="1"/>
  <c r="G8" i="51" a="1"/>
  <c r="S5" i="51" a="1"/>
  <c r="G10" i="51" a="1"/>
  <c r="K16" i="51" a="1"/>
  <c r="K19" i="51" a="1"/>
  <c r="G19" i="51" a="1"/>
  <c r="N16" i="51" a="1"/>
  <c r="N10" i="51" a="1"/>
  <c r="I17" i="51" a="1"/>
  <c r="I14" i="51" a="1"/>
  <c r="N14" i="51" a="1"/>
  <c r="I16" i="51" a="1"/>
  <c r="I7" i="51" a="1"/>
  <c r="K18" i="51" a="1"/>
  <c r="G6" i="51" a="1"/>
  <c r="N5" i="51" a="1"/>
  <c r="I5" i="51" a="1"/>
  <c r="N19" i="51" a="1"/>
  <c r="I19" i="51" a="1"/>
  <c r="N9" i="51" a="1"/>
  <c r="N12" i="51" a="1"/>
  <c r="K11" i="51" a="1"/>
  <c r="K9" i="51" a="1"/>
  <c r="K14" i="51" a="1"/>
  <c r="K17" i="51" a="1"/>
  <c r="K7" i="51" a="1"/>
  <c r="K12" i="51" a="1"/>
  <c r="G16" i="51" a="1"/>
  <c r="G18" i="51" a="1"/>
  <c r="G7" i="51" a="1"/>
  <c r="G15" i="51" a="1"/>
  <c r="N17" i="51" a="1"/>
  <c r="G9" i="51" a="1"/>
  <c r="G11" i="51" a="1"/>
  <c r="K6" i="51" a="1"/>
  <c r="K15" i="51" a="1"/>
  <c r="G13" i="51" a="1"/>
  <c r="G12" i="51" a="1"/>
  <c r="N18" i="51" a="1"/>
  <c r="N11" i="51" a="1"/>
  <c r="N13" i="51" a="1"/>
  <c r="I9" i="51" a="1"/>
  <c r="I6" i="51" a="1"/>
  <c r="I8" i="51" a="1"/>
  <c r="I11" i="51" a="1"/>
  <c r="K5" i="51" a="1"/>
  <c r="S5" i="7" a="1"/>
  <c r="K7" i="7" a="1"/>
  <c r="K6" i="7" a="1"/>
  <c r="N5" i="7" a="1"/>
  <c r="N8" i="7" a="1"/>
  <c r="K12" i="7" a="1"/>
  <c r="K11" i="7" a="1"/>
  <c r="K17" i="7" a="1"/>
  <c r="K13" i="7" a="1"/>
  <c r="I6" i="7" a="1"/>
  <c r="I17" i="7" a="1"/>
  <c r="I14" i="7" a="1"/>
  <c r="N9" i="7" a="1"/>
  <c r="I16" i="7" a="1"/>
  <c r="I19" i="7" a="1"/>
  <c r="I9" i="7" a="1"/>
  <c r="K16" i="7" a="1"/>
  <c r="N17" i="7" a="1"/>
  <c r="K5" i="7" a="1"/>
  <c r="K8" i="7" a="1"/>
  <c r="I12" i="7" a="1"/>
  <c r="N11" i="7" a="1"/>
  <c r="K9" i="7" a="1"/>
  <c r="K18" i="7" a="1"/>
  <c r="N12" i="7" a="1"/>
  <c r="K14" i="7" a="1"/>
  <c r="K10" i="7" a="1"/>
  <c r="K19" i="7" a="1"/>
  <c r="I18" i="7" a="1"/>
  <c r="N15" i="7" a="1"/>
  <c r="I11" i="7" a="1"/>
  <c r="I10" i="7" a="1"/>
  <c r="I13" i="7" a="1"/>
  <c r="I8" i="7" a="1"/>
  <c r="I15" i="7" a="1"/>
  <c r="N6" i="7" a="1"/>
  <c r="N19" i="7" a="1"/>
  <c r="N10" i="7" a="1"/>
  <c r="I7" i="7" a="1"/>
  <c r="I5" i="7" a="1"/>
  <c r="N14" i="7" a="1"/>
  <c r="N13" i="7" a="1"/>
  <c r="N16" i="7" a="1"/>
  <c r="N7" i="7" a="1"/>
  <c r="K15" i="7" a="1"/>
  <c r="N18" i="7" a="1"/>
  <c r="Q16" i="55" l="1"/>
  <c r="Q17" i="55"/>
  <c r="G10" i="7"/>
  <c r="G19" i="7"/>
  <c r="G14" i="7"/>
  <c r="G17" i="7"/>
  <c r="G5" i="7"/>
  <c r="G12" i="7"/>
  <c r="G15" i="7"/>
  <c r="G11" i="7"/>
  <c r="G8" i="7"/>
  <c r="G6" i="7"/>
  <c r="G9" i="7"/>
  <c r="G13" i="7"/>
  <c r="G18" i="7"/>
  <c r="G16" i="7"/>
  <c r="Q19" i="55"/>
  <c r="Q13" i="55"/>
  <c r="G7" i="7"/>
  <c r="Q9" i="55"/>
  <c r="Q7" i="55"/>
  <c r="Q15" i="55"/>
  <c r="Q12" i="55"/>
  <c r="Q14" i="55"/>
  <c r="Q8" i="55"/>
  <c r="Q6" i="55"/>
  <c r="Q18" i="55"/>
  <c r="O21" i="55"/>
  <c r="Q11" i="55"/>
  <c r="Q7" i="53"/>
  <c r="Q5" i="55"/>
  <c r="L21" i="55"/>
  <c r="G6" i="54"/>
  <c r="K15" i="54"/>
  <c r="K14" i="54"/>
  <c r="K16" i="54"/>
  <c r="I13" i="54"/>
  <c r="N11" i="54"/>
  <c r="N5" i="54"/>
  <c r="N17" i="54"/>
  <c r="N12" i="54"/>
  <c r="G7" i="54"/>
  <c r="G18" i="54"/>
  <c r="G13" i="54"/>
  <c r="K11" i="54"/>
  <c r="K5" i="54"/>
  <c r="K17" i="54"/>
  <c r="K12" i="54"/>
  <c r="G17" i="54"/>
  <c r="I18" i="54"/>
  <c r="I19" i="54"/>
  <c r="G9" i="54"/>
  <c r="K8" i="54"/>
  <c r="G11" i="54"/>
  <c r="K13" i="54"/>
  <c r="I7" i="54"/>
  <c r="I16" i="54"/>
  <c r="I14" i="54"/>
  <c r="I9" i="54"/>
  <c r="I12" i="54"/>
  <c r="N7" i="54"/>
  <c r="N8" i="54"/>
  <c r="G19" i="54"/>
  <c r="G12" i="54"/>
  <c r="I15" i="54"/>
  <c r="I5" i="54"/>
  <c r="I8" i="54"/>
  <c r="N19" i="54"/>
  <c r="N10" i="54"/>
  <c r="N6" i="54"/>
  <c r="N18" i="54"/>
  <c r="G16" i="54"/>
  <c r="G14" i="54"/>
  <c r="K7" i="54"/>
  <c r="I10" i="54"/>
  <c r="G15" i="54"/>
  <c r="G5" i="54"/>
  <c r="G10" i="54"/>
  <c r="G8" i="54"/>
  <c r="K19" i="54"/>
  <c r="K10" i="54"/>
  <c r="K6" i="54"/>
  <c r="K18" i="54"/>
  <c r="K9" i="54"/>
  <c r="I11" i="54"/>
  <c r="I6" i="54"/>
  <c r="I17" i="54"/>
  <c r="N15" i="54"/>
  <c r="N13" i="54"/>
  <c r="N9" i="54"/>
  <c r="N14" i="54"/>
  <c r="O14" i="54" s="1"/>
  <c r="N16" i="54"/>
  <c r="O16" i="54" s="1"/>
  <c r="Q10" i="53"/>
  <c r="I19" i="52"/>
  <c r="I9" i="52"/>
  <c r="G19" i="52"/>
  <c r="G12" i="52"/>
  <c r="I7" i="52"/>
  <c r="N7" i="52"/>
  <c r="N8" i="52"/>
  <c r="G16" i="52"/>
  <c r="G14" i="52"/>
  <c r="G9" i="52"/>
  <c r="K7" i="52"/>
  <c r="K8" i="52"/>
  <c r="I15" i="52"/>
  <c r="I5" i="52"/>
  <c r="I10" i="52"/>
  <c r="I8" i="52"/>
  <c r="N19" i="52"/>
  <c r="N10" i="52"/>
  <c r="N6" i="52"/>
  <c r="N18" i="52"/>
  <c r="I16" i="52"/>
  <c r="I14" i="52"/>
  <c r="G15" i="52"/>
  <c r="G10" i="52"/>
  <c r="G8" i="52"/>
  <c r="K19" i="52"/>
  <c r="K18" i="52"/>
  <c r="I12" i="52"/>
  <c r="G5" i="52"/>
  <c r="K10" i="52"/>
  <c r="K6" i="52"/>
  <c r="I17" i="52"/>
  <c r="I11" i="52"/>
  <c r="I6" i="52"/>
  <c r="N15" i="52"/>
  <c r="N13" i="52"/>
  <c r="N9" i="52"/>
  <c r="N14" i="52"/>
  <c r="N16" i="52"/>
  <c r="G11" i="52"/>
  <c r="G6" i="52"/>
  <c r="G17" i="52"/>
  <c r="K15" i="52"/>
  <c r="K13" i="52"/>
  <c r="L13" i="52" s="1"/>
  <c r="K9" i="52"/>
  <c r="L9" i="52" s="1"/>
  <c r="K14" i="52"/>
  <c r="L14" i="52" s="1"/>
  <c r="K16" i="52"/>
  <c r="L16" i="52" s="1"/>
  <c r="I18" i="52"/>
  <c r="I13" i="52"/>
  <c r="N11" i="52"/>
  <c r="N5" i="52"/>
  <c r="N17" i="52"/>
  <c r="N12" i="52"/>
  <c r="G7" i="52"/>
  <c r="G18" i="52"/>
  <c r="G13" i="52"/>
  <c r="K11" i="52"/>
  <c r="K5" i="52"/>
  <c r="K17" i="52"/>
  <c r="K12" i="52"/>
  <c r="Q13" i="53"/>
  <c r="Q14" i="53"/>
  <c r="K5" i="51"/>
  <c r="I11" i="51"/>
  <c r="I8" i="51"/>
  <c r="I6" i="51"/>
  <c r="I9" i="51"/>
  <c r="N13" i="51"/>
  <c r="N11" i="51"/>
  <c r="N18" i="51"/>
  <c r="G12" i="51"/>
  <c r="G13" i="51"/>
  <c r="K15" i="51"/>
  <c r="K6" i="51"/>
  <c r="G11" i="51"/>
  <c r="G9" i="51"/>
  <c r="N17" i="51"/>
  <c r="G15" i="51"/>
  <c r="G7" i="51"/>
  <c r="G18" i="51"/>
  <c r="G16" i="51"/>
  <c r="K12" i="51"/>
  <c r="K7" i="51"/>
  <c r="K17" i="51"/>
  <c r="K14" i="51"/>
  <c r="K9" i="51"/>
  <c r="K11" i="51"/>
  <c r="N12" i="51"/>
  <c r="N9" i="51"/>
  <c r="I19" i="51"/>
  <c r="N19" i="51"/>
  <c r="I5" i="51"/>
  <c r="N5" i="51"/>
  <c r="G6" i="51"/>
  <c r="K18" i="51"/>
  <c r="I7" i="51"/>
  <c r="I16" i="51"/>
  <c r="N14" i="51"/>
  <c r="I14" i="51"/>
  <c r="I17" i="51"/>
  <c r="N10" i="51"/>
  <c r="N16" i="51"/>
  <c r="G19" i="51"/>
  <c r="K19" i="51"/>
  <c r="K16" i="51"/>
  <c r="G10" i="51"/>
  <c r="S5" i="51"/>
  <c r="S21" i="51" s="1"/>
  <c r="G8" i="51"/>
  <c r="K13" i="51"/>
  <c r="I18" i="51"/>
  <c r="N7" i="51"/>
  <c r="N8" i="51"/>
  <c r="G14" i="51"/>
  <c r="G17" i="51"/>
  <c r="K10" i="51"/>
  <c r="K8" i="51"/>
  <c r="I15" i="51"/>
  <c r="I12" i="51"/>
  <c r="I10" i="51"/>
  <c r="I13" i="51"/>
  <c r="N15" i="51"/>
  <c r="O15" i="51" s="1"/>
  <c r="N6" i="51"/>
  <c r="G5" i="51"/>
  <c r="AM20" i="3"/>
  <c r="Q18" i="53"/>
  <c r="Q5" i="53"/>
  <c r="Q8" i="53"/>
  <c r="Q19" i="53"/>
  <c r="Q12" i="53"/>
  <c r="Q11" i="53"/>
  <c r="Q17" i="53"/>
  <c r="Q9" i="53"/>
  <c r="Q6" i="53"/>
  <c r="Q15" i="53"/>
  <c r="L21" i="53"/>
  <c r="O21" i="53"/>
  <c r="S5" i="7"/>
  <c r="S21" i="7" s="1"/>
  <c r="T5" i="1"/>
  <c r="T21" i="1" s="1"/>
  <c r="K7" i="7"/>
  <c r="K6" i="7"/>
  <c r="J13" i="1"/>
  <c r="J10" i="1"/>
  <c r="J9" i="1"/>
  <c r="J11" i="1"/>
  <c r="N5" i="7"/>
  <c r="F5" i="1"/>
  <c r="F6" i="1"/>
  <c r="F13" i="1"/>
  <c r="H6" i="1"/>
  <c r="F8" i="1"/>
  <c r="F7" i="1"/>
  <c r="F18" i="1"/>
  <c r="F9" i="1"/>
  <c r="F16" i="1"/>
  <c r="F17" i="1"/>
  <c r="F12" i="1"/>
  <c r="F19" i="1"/>
  <c r="F14" i="1"/>
  <c r="F10" i="1"/>
  <c r="F15" i="1"/>
  <c r="F11" i="1"/>
  <c r="M8" i="1"/>
  <c r="M18" i="1"/>
  <c r="M9" i="1"/>
  <c r="M12" i="1"/>
  <c r="M10" i="1"/>
  <c r="M6" i="1"/>
  <c r="M16" i="1"/>
  <c r="M14" i="1"/>
  <c r="M17" i="1"/>
  <c r="J7" i="1"/>
  <c r="M19" i="1"/>
  <c r="M15" i="1"/>
  <c r="M13" i="1"/>
  <c r="M11" i="1"/>
  <c r="M7" i="1"/>
  <c r="J6" i="1"/>
  <c r="M5" i="1"/>
  <c r="J17" i="1"/>
  <c r="H13" i="1"/>
  <c r="J14" i="1"/>
  <c r="J19" i="1"/>
  <c r="H11" i="1"/>
  <c r="J18" i="1"/>
  <c r="J15" i="1"/>
  <c r="J16" i="1"/>
  <c r="J12" i="1"/>
  <c r="J8" i="1"/>
  <c r="H14" i="1"/>
  <c r="J5" i="1"/>
  <c r="H17" i="1"/>
  <c r="H8" i="1"/>
  <c r="H5" i="1"/>
  <c r="H16" i="1"/>
  <c r="H18" i="1"/>
  <c r="H19" i="1"/>
  <c r="H12" i="1"/>
  <c r="H15" i="1"/>
  <c r="H9" i="1"/>
  <c r="H10" i="1"/>
  <c r="H7" i="1"/>
  <c r="N15" i="7"/>
  <c r="N8" i="7"/>
  <c r="N12" i="7"/>
  <c r="N16" i="7"/>
  <c r="N7" i="7"/>
  <c r="N19" i="7"/>
  <c r="N9" i="7"/>
  <c r="N13" i="7"/>
  <c r="N17" i="7"/>
  <c r="N11" i="7"/>
  <c r="N6" i="7"/>
  <c r="N10" i="7"/>
  <c r="N14" i="7"/>
  <c r="N18" i="7"/>
  <c r="K5" i="7"/>
  <c r="K12" i="7"/>
  <c r="K16" i="7"/>
  <c r="K8" i="7"/>
  <c r="K9" i="7"/>
  <c r="K17" i="7"/>
  <c r="K13" i="7"/>
  <c r="K10" i="7"/>
  <c r="K14" i="7"/>
  <c r="K18" i="7"/>
  <c r="K11" i="7"/>
  <c r="K15" i="7"/>
  <c r="K19" i="7"/>
  <c r="I5" i="7"/>
  <c r="I8" i="7"/>
  <c r="I16" i="7"/>
  <c r="I9" i="7"/>
  <c r="I6" i="7"/>
  <c r="I18" i="7"/>
  <c r="I13" i="7"/>
  <c r="I10" i="7"/>
  <c r="I14" i="7"/>
  <c r="I12" i="7"/>
  <c r="I11" i="7"/>
  <c r="I19" i="7"/>
  <c r="I17" i="7"/>
  <c r="I7" i="7"/>
  <c r="I15" i="7"/>
  <c r="U13" i="7" a="1"/>
  <c r="G21" i="7" l="1"/>
  <c r="F21" i="1"/>
  <c r="L15" i="52"/>
  <c r="L19" i="54"/>
  <c r="O9" i="54"/>
  <c r="Q21" i="55"/>
  <c r="L7" i="54"/>
  <c r="L10" i="54"/>
  <c r="O6" i="51"/>
  <c r="O6" i="54"/>
  <c r="O8" i="54"/>
  <c r="O11" i="54"/>
  <c r="L10" i="52"/>
  <c r="O7" i="52"/>
  <c r="O17" i="52"/>
  <c r="O18" i="52"/>
  <c r="O17" i="54"/>
  <c r="O15" i="54"/>
  <c r="L12" i="54"/>
  <c r="O11" i="52"/>
  <c r="L19" i="52"/>
  <c r="O18" i="54"/>
  <c r="L13" i="54"/>
  <c r="L6" i="52"/>
  <c r="L17" i="54"/>
  <c r="N21" i="54"/>
  <c r="O5" i="54"/>
  <c r="L5" i="54"/>
  <c r="K21" i="54"/>
  <c r="G21" i="54"/>
  <c r="O10" i="54"/>
  <c r="O7" i="54"/>
  <c r="L8" i="54"/>
  <c r="L11" i="54"/>
  <c r="L8" i="51"/>
  <c r="L8" i="52"/>
  <c r="L9" i="54"/>
  <c r="Q9" i="54" s="1"/>
  <c r="O19" i="54"/>
  <c r="L16" i="54"/>
  <c r="Q16" i="54" s="1"/>
  <c r="L18" i="54"/>
  <c r="L14" i="54"/>
  <c r="Q14" i="54" s="1"/>
  <c r="L6" i="54"/>
  <c r="Q6" i="54" s="1"/>
  <c r="I21" i="54"/>
  <c r="L15" i="54"/>
  <c r="O13" i="54"/>
  <c r="O12" i="54"/>
  <c r="O12" i="52"/>
  <c r="O16" i="52"/>
  <c r="Q16" i="52" s="1"/>
  <c r="O8" i="52"/>
  <c r="O14" i="52"/>
  <c r="Q14" i="52" s="1"/>
  <c r="I21" i="52"/>
  <c r="O9" i="52"/>
  <c r="Q9" i="52" s="1"/>
  <c r="G21" i="52"/>
  <c r="L12" i="52"/>
  <c r="O13" i="52"/>
  <c r="Q13" i="52" s="1"/>
  <c r="L12" i="51"/>
  <c r="L17" i="52"/>
  <c r="N21" i="52"/>
  <c r="O5" i="52"/>
  <c r="O15" i="52"/>
  <c r="L18" i="52"/>
  <c r="Q18" i="52" s="1"/>
  <c r="O6" i="52"/>
  <c r="Q6" i="52" s="1"/>
  <c r="L7" i="52"/>
  <c r="L5" i="52"/>
  <c r="K21" i="52"/>
  <c r="O10" i="52"/>
  <c r="L11" i="52"/>
  <c r="O19" i="52"/>
  <c r="U13" i="7"/>
  <c r="L17" i="51"/>
  <c r="L10" i="51"/>
  <c r="O14" i="51"/>
  <c r="O7" i="51"/>
  <c r="L18" i="51"/>
  <c r="L11" i="51"/>
  <c r="O13" i="51"/>
  <c r="L16" i="51"/>
  <c r="O9" i="51"/>
  <c r="L19" i="51"/>
  <c r="O16" i="51"/>
  <c r="L9" i="51"/>
  <c r="O18" i="51"/>
  <c r="L13" i="51"/>
  <c r="O10" i="51"/>
  <c r="N21" i="51"/>
  <c r="O5" i="51"/>
  <c r="L14" i="51"/>
  <c r="O17" i="51"/>
  <c r="O11" i="51"/>
  <c r="I21" i="51"/>
  <c r="O19" i="51"/>
  <c r="L7" i="51"/>
  <c r="L6" i="51"/>
  <c r="Q6" i="51" s="1"/>
  <c r="L15" i="51"/>
  <c r="Q15" i="51" s="1"/>
  <c r="O8" i="51"/>
  <c r="O12" i="51"/>
  <c r="Q12" i="51" s="1"/>
  <c r="L5" i="51"/>
  <c r="K21" i="51"/>
  <c r="Q21" i="53"/>
  <c r="N8" i="1"/>
  <c r="N18" i="1"/>
  <c r="N7" i="1"/>
  <c r="N9" i="1"/>
  <c r="N12" i="1"/>
  <c r="N16" i="1"/>
  <c r="N6" i="1"/>
  <c r="N14" i="1"/>
  <c r="N13" i="1"/>
  <c r="N10" i="1"/>
  <c r="N11" i="1"/>
  <c r="N15" i="1"/>
  <c r="N19" i="1"/>
  <c r="N17" i="1"/>
  <c r="N5" i="1"/>
  <c r="Q11" i="52" l="1"/>
  <c r="Q17" i="52"/>
  <c r="Q19" i="54"/>
  <c r="Q15" i="52"/>
  <c r="Q12" i="54"/>
  <c r="Q8" i="54"/>
  <c r="Q7" i="52"/>
  <c r="Q10" i="51"/>
  <c r="Q19" i="52"/>
  <c r="Q10" i="54"/>
  <c r="Q15" i="54"/>
  <c r="Q17" i="54"/>
  <c r="Q11" i="54"/>
  <c r="Q7" i="54"/>
  <c r="Q10" i="52"/>
  <c r="L21" i="54"/>
  <c r="Q18" i="54"/>
  <c r="Q13" i="51"/>
  <c r="Q13" i="54"/>
  <c r="Q8" i="52"/>
  <c r="Q5" i="54"/>
  <c r="Q8" i="51"/>
  <c r="Q12" i="52"/>
  <c r="O21" i="54"/>
  <c r="Q7" i="51"/>
  <c r="O21" i="52"/>
  <c r="Q5" i="52"/>
  <c r="Q19" i="51"/>
  <c r="L21" i="52"/>
  <c r="Q11" i="51"/>
  <c r="L21" i="51"/>
  <c r="Q16" i="51"/>
  <c r="Q14" i="51"/>
  <c r="Q17" i="51"/>
  <c r="Q9" i="51"/>
  <c r="Q18" i="51"/>
  <c r="O21" i="51"/>
  <c r="Q5" i="51"/>
  <c r="Q21" i="54" l="1"/>
  <c r="Q21" i="52"/>
  <c r="Q21" i="51"/>
  <c r="N21" i="7"/>
  <c r="K21" i="7"/>
  <c r="I21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Q5" i="7" l="1"/>
  <c r="Q17" i="7"/>
  <c r="Q18" i="7"/>
  <c r="Q19" i="7"/>
  <c r="Q13" i="7"/>
  <c r="Q16" i="7"/>
  <c r="Q11" i="7"/>
  <c r="Q9" i="7"/>
  <c r="L21" i="7"/>
  <c r="Q7" i="7"/>
  <c r="Q15" i="7"/>
  <c r="Q12" i="7"/>
  <c r="O21" i="7"/>
  <c r="Q8" i="7"/>
  <c r="Q14" i="7"/>
  <c r="Q10" i="7"/>
  <c r="Q6" i="7"/>
  <c r="Q21" i="7" l="1"/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H21" i="1" l="1"/>
  <c r="B19" i="1"/>
  <c r="R19" i="1" s="1"/>
  <c r="B18" i="1"/>
  <c r="R18" i="1" s="1"/>
  <c r="B17" i="1"/>
  <c r="R17" i="1" s="1"/>
  <c r="B16" i="1"/>
  <c r="R16" i="1" s="1"/>
  <c r="B15" i="1"/>
  <c r="R15" i="1" s="1"/>
  <c r="B14" i="1"/>
  <c r="R14" i="1" s="1"/>
  <c r="B13" i="1"/>
  <c r="R13" i="1" s="1"/>
  <c r="B12" i="1"/>
  <c r="R12" i="1" s="1"/>
  <c r="B11" i="1"/>
  <c r="R11" i="1" s="1"/>
  <c r="B10" i="1"/>
  <c r="R10" i="1" s="1"/>
  <c r="B9" i="1"/>
  <c r="R9" i="1" s="1"/>
  <c r="B8" i="1"/>
  <c r="R8" i="1" s="1"/>
  <c r="B7" i="1"/>
  <c r="R7" i="1" s="1"/>
  <c r="B6" i="1"/>
  <c r="R6" i="1" s="1"/>
  <c r="B5" i="1"/>
  <c r="AK20" i="3"/>
  <c r="AJ20" i="3"/>
  <c r="O20" i="3" s="1"/>
  <c r="AI20" i="3"/>
  <c r="U20" i="3" s="1"/>
  <c r="AH20" i="3"/>
  <c r="F20" i="3" s="1"/>
  <c r="AG20" i="3"/>
  <c r="E20" i="3" s="1"/>
  <c r="AF20" i="3"/>
  <c r="D20" i="3" s="1"/>
  <c r="U13" i="55" a="1"/>
  <c r="U13" i="51" a="1"/>
  <c r="Z20" i="3" l="1"/>
  <c r="U13" i="55"/>
  <c r="U13" i="51"/>
  <c r="R5" i="1"/>
  <c r="I20" i="3"/>
  <c r="R21" i="1"/>
  <c r="Y20" i="3"/>
  <c r="AD20" i="3"/>
  <c r="S20" i="3"/>
  <c r="L20" i="3"/>
  <c r="M20" i="3"/>
  <c r="T20" i="3"/>
  <c r="AA20" i="3"/>
  <c r="G20" i="3"/>
  <c r="K20" i="3"/>
  <c r="R20" i="3"/>
  <c r="P20" i="3"/>
  <c r="H20" i="3"/>
  <c r="AC20" i="3"/>
  <c r="V20" i="3"/>
  <c r="N20" i="3"/>
  <c r="W20" i="3"/>
  <c r="AB20" i="3"/>
  <c r="J21" i="1"/>
  <c r="P18" i="1" l="1"/>
  <c r="M21" i="1"/>
  <c r="P19" i="1" l="1"/>
  <c r="P13" i="1"/>
  <c r="P5" i="1"/>
  <c r="P15" i="1" l="1"/>
  <c r="P11" i="1"/>
  <c r="P10" i="1"/>
  <c r="P8" i="1"/>
  <c r="P17" i="1"/>
  <c r="P9" i="1"/>
  <c r="P12" i="1"/>
  <c r="P14" i="1"/>
  <c r="P6" i="1"/>
  <c r="P7" i="1"/>
  <c r="P16" i="1"/>
  <c r="N21" i="1"/>
  <c r="K21" i="1"/>
  <c r="P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<sst xmlns="http://schemas.openxmlformats.org/spreadsheetml/2006/main" count="195" uniqueCount="55">
  <si>
    <t>Dials</t>
  </si>
  <si>
    <t>Hours</t>
  </si>
  <si>
    <t>Enrollment Counselor:</t>
  </si>
  <si>
    <t>Goal:</t>
  </si>
  <si>
    <t>&gt;</t>
  </si>
  <si>
    <t>&gt;=</t>
  </si>
  <si>
    <t>&lt;</t>
  </si>
  <si>
    <t>Team Average:</t>
  </si>
  <si>
    <t>On-Queue</t>
  </si>
  <si>
    <t xml:space="preserve"> Inbound</t>
  </si>
  <si>
    <t>Intakes:</t>
  </si>
  <si>
    <t>MON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</si>
  <si>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</si>
  <si>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</si>
  <si>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t>TUE</t>
  </si>
  <si>
    <t>WED</t>
  </si>
  <si>
    <t>FRI</t>
  </si>
  <si>
    <t>SAT</t>
  </si>
  <si>
    <t>THURS</t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</si>
  <si>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</si>
  <si>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>Days Worked:</t>
  </si>
  <si>
    <t xml:space="preserve">Average </t>
  </si>
  <si>
    <t>ON QUE</t>
  </si>
  <si>
    <t>INBOUND</t>
  </si>
  <si>
    <t>DIALS</t>
  </si>
  <si>
    <t>TOTAL HANDLE</t>
  </si>
  <si>
    <t># Ecs on shift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</si>
  <si>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</si>
  <si>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</si>
  <si>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</si>
  <si>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t>-</t>
  </si>
  <si>
    <t>Daily Intakes</t>
  </si>
  <si>
    <t>Team Name + Nickname</t>
  </si>
  <si>
    <t>EC  1</t>
  </si>
  <si>
    <t>EC  2</t>
  </si>
  <si>
    <t>EC  3</t>
  </si>
  <si>
    <t>EC 4</t>
  </si>
  <si>
    <t>EC  5</t>
  </si>
  <si>
    <t>EC  6</t>
  </si>
  <si>
    <t>EC  7</t>
  </si>
  <si>
    <t>EC  8</t>
  </si>
  <si>
    <t>EC  9</t>
  </si>
  <si>
    <t>EC  10</t>
  </si>
  <si>
    <t>EC  11</t>
  </si>
  <si>
    <t>EC  12</t>
  </si>
  <si>
    <t>EC  13</t>
  </si>
  <si>
    <t>EC  14</t>
  </si>
  <si>
    <t>EC  15</t>
  </si>
  <si>
    <t xml:space="preserve"> Average from:</t>
  </si>
  <si>
    <t>Mon</t>
  </si>
  <si>
    <t>Lives Changed</t>
  </si>
  <si>
    <t>Week to date</t>
  </si>
  <si>
    <t xml:space="preserve">Per Day    </t>
  </si>
  <si>
    <r>
      <t xml:space="preserve"> Intakes Today    </t>
    </r>
    <r>
      <rPr>
        <sz val="14"/>
        <color theme="1"/>
        <rFont val="Calibri"/>
        <family val="2"/>
        <scheme val="minor"/>
      </rPr>
      <t>(Lives changed)</t>
    </r>
  </si>
  <si>
    <t>Shift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</si>
</sst>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h:mm:ss;@"/>
    <numFmt numFmtId="167" formatCode="dddd\,\ mmmm\ d"/>
    <numFmt numFmtId="168" formatCode="mmmm\ 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8BB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Border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2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7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9" fontId="5" fillId="7" borderId="0" xfId="1" applyFont="1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center" vertical="center"/>
    </xf>
    <xf numFmtId="1" fontId="8" fillId="7" borderId="0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0" fontId="5" fillId="7" borderId="0" xfId="0" applyNumberFormat="1" applyFont="1" applyFill="1" applyAlignment="1">
      <alignment horizontal="center" vertical="center"/>
    </xf>
    <xf numFmtId="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9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/>
    </xf>
    <xf numFmtId="0" fontId="0" fillId="7" borderId="0" xfId="0" applyFill="1"/>
    <xf numFmtId="20" fontId="0" fillId="7" borderId="0" xfId="0" applyNumberFormat="1" applyFill="1"/>
    <xf numFmtId="0" fontId="0" fillId="7" borderId="0" xfId="0" applyFill="1" applyAlignment="1"/>
    <xf numFmtId="0" fontId="0" fillId="7" borderId="0" xfId="0" applyNumberFormat="1" applyFill="1"/>
    <xf numFmtId="2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66" fontId="0" fillId="7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168" fontId="11" fillId="7" borderId="0" xfId="0" applyNumberFormat="1" applyFont="1" applyFill="1" applyBorder="1" applyAlignment="1">
      <alignment horizontal="left" vertical="center"/>
    </xf>
    <xf numFmtId="168" fontId="11" fillId="7" borderId="2" xfId="0" applyNumberFormat="1" applyFont="1" applyFill="1" applyBorder="1" applyAlignment="1">
      <alignment horizontal="left" vertical="center"/>
    </xf>
    <xf numFmtId="168" fontId="11" fillId="7" borderId="0" xfId="0" applyNumberFormat="1" applyFont="1" applyFill="1" applyBorder="1" applyAlignment="1">
      <alignment horizontal="right" vertical="center"/>
    </xf>
    <xf numFmtId="168" fontId="11" fillId="7" borderId="2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7" fontId="10" fillId="7" borderId="0" xfId="0" applyNumberFormat="1" applyFont="1" applyFill="1" applyAlignment="1">
      <alignment horizontal="center" vertical="center"/>
    </xf>
    <xf numFmtId="167" fontId="10" fillId="7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165" fontId="5" fillId="7" borderId="1" xfId="1" applyNumberFormat="1" applyFont="1" applyFill="1" applyBorder="1" applyAlignment="1">
      <alignment horizontal="center" vertical="center"/>
    </xf>
    <xf numFmtId="1" fontId="5" fillId="7" borderId="1" xfId="1" applyNumberFormat="1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1" fontId="5" fillId="7" borderId="0" xfId="0" applyNumberFormat="1" applyFont="1" applyFill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130"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63BE7B"/>
      <color rgb="FF98CE7F"/>
      <color rgb="FF69E830"/>
      <color rgb="FFE3EFD9"/>
      <color rgb="FF70AC48"/>
      <color rgb="FFC7E777"/>
      <color rgb="FF48BB15"/>
      <color rgb="FF1F4F09"/>
      <color rgb="FF307C0E"/>
      <color rgb="FF26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1708130"/>
          <a:ext cx="3652952" cy="3691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6F34FC-CC8A-498B-A60F-876030B9E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1158"/>
          <a:ext cx="3935913" cy="39524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A9D942A6-A71B-4C89-94A2-829101CE8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8E6B5C97-9136-47F3-BD7B-08EE85BDE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2EAFE0A2-BFF7-48ED-B3F7-421282EE0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06C9DF4A-675D-4F62-8230-95F0FE90A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70509491-87EB-4BDB-A3B5-AF8D810CD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6"/>
  <sheetViews>
    <sheetView zoomScale="68" zoomScaleNormal="68" workbookViewId="0">
      <selection activeCell="F21" sqref="F21"/>
    </sheetView>
  </sheetViews>
  <sheetFormatPr defaultColWidth="8.77734375" defaultRowHeight="14.4" x14ac:dyDescent="0.3"/>
  <cols>
    <col min="1" max="1" width="60.77734375" style="2" customWidth="1"/>
    <col min="2" max="2" width="10.441406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77734375" style="2" customWidth="1"/>
    <col min="9" max="9" width="4.88671875" style="2" customWidth="1"/>
    <col min="10" max="10" width="10.5546875" style="2" customWidth="1"/>
    <col min="11" max="11" width="10.6640625" style="2" customWidth="1"/>
    <col min="12" max="12" width="7" style="2" customWidth="1"/>
    <col min="13" max="13" width="10" style="2" bestFit="1" customWidth="1"/>
    <col min="14" max="14" width="10.77734375" style="2" customWidth="1"/>
    <col min="15" max="15" width="5.21875" style="2" customWidth="1"/>
    <col min="16" max="16" width="27.109375" style="2" customWidth="1"/>
    <col min="17" max="17" width="4.21875" style="2" customWidth="1"/>
    <col min="18" max="18" width="20" style="59" customWidth="1"/>
    <col min="19" max="19" width="4.21875" style="59" customWidth="1"/>
    <col min="20" max="20" width="19" style="59" customWidth="1"/>
    <col min="21" max="21" width="4.21875" style="59" customWidth="1"/>
    <col min="22" max="22" width="4.6640625" style="2" customWidth="1"/>
    <col min="23" max="23" width="5.88671875" style="2" customWidth="1"/>
    <col min="24" max="24" width="8.77734375" style="2" customWidth="1"/>
    <col min="25" max="16384" width="8.77734375" style="2"/>
  </cols>
  <sheetData>
    <row r="1" spans="1:26" s="1" customFormat="1" ht="52.8" customHeight="1" x14ac:dyDescent="0.3">
      <c r="A1" s="70" t="str">
        <f>'Entered Daily Stats'!A1</f>
        <v>Team Name + Nickname</v>
      </c>
      <c r="B1" s="70"/>
      <c r="C1" s="70"/>
      <c r="D1" s="70"/>
      <c r="F1" s="70" t="s">
        <v>48</v>
      </c>
      <c r="G1" s="70"/>
      <c r="H1" s="70"/>
      <c r="I1" s="70"/>
      <c r="J1" s="74">
        <f ca="1">TODAY()-WEEKDAY(TODAY(),2)+1</f>
        <v>43990</v>
      </c>
      <c r="K1" s="74"/>
      <c r="L1" s="70" t="s">
        <v>30</v>
      </c>
      <c r="M1" s="70"/>
      <c r="N1" s="72">
        <f ca="1">MIN(TODAY(),TODAY()-WEEKDAY(TODAY(),2)+6)</f>
        <v>43994</v>
      </c>
      <c r="O1" s="72"/>
      <c r="P1" s="72"/>
    </row>
    <row r="2" spans="1:26" s="1" customFormat="1" ht="25.2" customHeight="1" x14ac:dyDescent="0.3">
      <c r="A2" s="70"/>
      <c r="B2" s="70"/>
      <c r="C2" s="70"/>
      <c r="D2" s="70"/>
      <c r="F2" s="71"/>
      <c r="G2" s="71"/>
      <c r="H2" s="71"/>
      <c r="I2" s="71"/>
      <c r="J2" s="75"/>
      <c r="K2" s="75"/>
      <c r="L2" s="71"/>
      <c r="M2" s="71"/>
      <c r="N2" s="73"/>
      <c r="O2" s="73"/>
      <c r="P2" s="73"/>
    </row>
    <row r="3" spans="1:26" s="1" customFormat="1" ht="45.6" customHeight="1" x14ac:dyDescent="0.3">
      <c r="A3" s="71"/>
      <c r="B3" s="71"/>
      <c r="C3" s="71"/>
      <c r="D3" s="71"/>
      <c r="F3" s="14" t="s">
        <v>8</v>
      </c>
      <c r="G3" s="13"/>
      <c r="H3" s="14" t="s">
        <v>9</v>
      </c>
      <c r="J3" s="76" t="s">
        <v>0</v>
      </c>
      <c r="K3" s="76"/>
      <c r="M3" s="94" t="s">
        <v>1</v>
      </c>
      <c r="N3" s="94"/>
      <c r="R3" s="76" t="s">
        <v>50</v>
      </c>
      <c r="S3" s="76"/>
      <c r="T3" s="76"/>
      <c r="U3" s="30"/>
    </row>
    <row r="4" spans="1:26" s="1" customFormat="1" ht="59.4" customHeight="1" x14ac:dyDescent="0.3">
      <c r="B4" s="44" t="s">
        <v>20</v>
      </c>
      <c r="C4" s="3"/>
      <c r="D4" s="45" t="s">
        <v>2</v>
      </c>
      <c r="E4" s="5"/>
      <c r="F4" s="3"/>
      <c r="G4" s="3"/>
      <c r="H4" s="3"/>
      <c r="J4" s="3"/>
      <c r="K4" s="7" t="s">
        <v>12</v>
      </c>
      <c r="L4" s="4"/>
      <c r="M4" s="3"/>
      <c r="N4" s="7" t="s">
        <v>13</v>
      </c>
      <c r="P4" s="7" t="s">
        <v>19</v>
      </c>
      <c r="R4" s="44" t="s">
        <v>52</v>
      </c>
      <c r="T4" s="44" t="s">
        <v>51</v>
      </c>
      <c r="V4" s="69" t="s">
        <v>3</v>
      </c>
      <c r="W4" s="69"/>
      <c r="X4" s="69"/>
      <c r="Y4" s="8"/>
      <c r="Z4" s="8"/>
    </row>
    <row r="5" spans="1:26" s="1" customFormat="1" ht="22.8" customHeight="1" x14ac:dyDescent="0.3">
      <c r="B5" s="58">
        <f ca="1">SUM('Entered Daily Stats'!AF4:AK4)</f>
        <v>5</v>
      </c>
      <c r="D5" s="15" t="str">
        <f>'Entered Daily Stats'!A4</f>
        <v>EC  1</v>
      </c>
      <c r="E5" s="16"/>
      <c r="F5" s="20">
        <f ca="1">IFERROR(SUM(IFERROR('Entered Daily Stats'!D4/'Entered Daily Stats'!AF4,0),IFERROR('Entered Daily Stats'!E4/'Entered Daily Stats'!AG4,0),IFERROR('Entered Daily Stats'!F4/'Entered Daily Stats'!AH4,0),IFERROR('Entered Daily Stats'!G4/'Entered Daily Stats'!AI4,0),IFERROR('Entered Daily Stats'!H4/'Entered Daily Stats'!AJ4,0),IFERROR('Entered Daily Stats'!I4/'Entered Daily Stats'!AK4,0))/COUNTIF('Entered Daily Stats'!AF4:AK4,"&gt;0"),"")</f>
        <v>0.20652192508172956</v>
      </c>
      <c r="G5" s="16"/>
      <c r="H5" s="43">
        <f ca="1">IFERROR(SUM(IFERROR('Entered Daily Stats'!K4/'Entered Daily Stats'!AF4,0),IFERROR('Entered Daily Stats'!L4/'Entered Daily Stats'!AG4,0),IFERROR('Entered Daily Stats'!M4/'Entered Daily Stats'!AH4,0),IFERROR('Entered Daily Stats'!N4/'Entered Daily Stats'!AI4,0),IFERROR('Entered Daily Stats'!O4/'Entered Daily Stats'!AJ4,0),IFERROR('Entered Daily Stats'!P4/'Entered Daily Stats'!AK4,0))/COUNTIF('Entered Daily Stats'!AF4:AK4,"&gt;0"),"")</f>
        <v>6.2</v>
      </c>
      <c r="I5" s="18"/>
      <c r="J5" s="19">
        <f ca="1">IFERROR(SUM(IFERROR('Entered Daily Stats'!R4/'Entered Daily Stats'!AF4,0),IFERROR('Entered Daily Stats'!S4/'Entered Daily Stats'!AG4,0),IFERROR('Entered Daily Stats'!T4/'Entered Daily Stats'!AH4,0),IFERROR('Entered Daily Stats'!U4/'Entered Daily Stats'!AI4,0),IFERROR('Entered Daily Stats'!V4/'Entered Daily Stats'!AJ4,0),IFERROR('Entered Daily Stats'!W4/'Entered Daily Stats'!AK4,0))/COUNTIF('Entered Daily Stats'!AF4:AK4,"&gt;0"),0)</f>
        <v>40</v>
      </c>
      <c r="K5" s="19">
        <f ca="1">IFERROR(IF(J5=M5,0,MIN(MAX((-10*M5*24)+80,30),65)),"")</f>
        <v>43.319888189061288</v>
      </c>
      <c r="L5" s="18"/>
      <c r="M5" s="17">
        <f ca="1">IFERROR(SUM(IFERROR('Entered Daily Stats'!Y4/'Entered Daily Stats'!AF4,0),IFERROR('Entered Daily Stats'!Z4/'Entered Daily Stats'!AG4,0),IFERROR('Entered Daily Stats'!AA4/'Entered Daily Stats'!AH4,0),IFERROR('Entered Daily Stats'!AB4/'Entered Daily Stats'!AI4,0),IFERROR('Entered Daily Stats'!AC4/'Entered Daily Stats'!AJ4,0),IFERROR('Entered Daily Stats'!AD4/'Entered Daily Stats'!AK4,0))/COUNTIF('Entered Daily Stats'!AF4:AK4,"&gt;0"),0)</f>
        <v>0.15283379921224463</v>
      </c>
      <c r="N5" s="20">
        <f ca="1">IFERROR(IF(M5=J5,0,MIN(MAX(8-(J5/10),1.5),5)/24),"")</f>
        <v>0.16666666666666666</v>
      </c>
      <c r="O5" s="18"/>
      <c r="P5" s="21">
        <f ca="1">IF(J5=M5,"",((M5*24/(N5*24))+(J5/K5))/2)</f>
        <v>0.9201831063409176</v>
      </c>
      <c r="Q5" s="18"/>
      <c r="R5" s="102">
        <f ca="1">SUM('Entered Daily Stats'!AM4:AR4)/B5</f>
        <v>1.8</v>
      </c>
      <c r="S5" s="18"/>
      <c r="T5" s="103">
        <f ca="1">SUM('Entered Daily Stats'!AM4:AR4)</f>
        <v>9</v>
      </c>
      <c r="U5" s="18"/>
      <c r="V5" s="22"/>
      <c r="W5" s="18" t="s">
        <v>4</v>
      </c>
      <c r="X5" s="21">
        <v>1.3</v>
      </c>
      <c r="Y5" s="8"/>
      <c r="Z5" s="8"/>
    </row>
    <row r="6" spans="1:26" s="1" customFormat="1" ht="21.6" customHeight="1" x14ac:dyDescent="0.3">
      <c r="B6" s="58">
        <f ca="1">SUM('Entered Daily Stats'!AF5:AK5)</f>
        <v>3.5</v>
      </c>
      <c r="D6" s="15" t="str">
        <f>'Entered Daily Stats'!A5</f>
        <v>EC  2</v>
      </c>
      <c r="E6" s="16"/>
      <c r="F6" s="20">
        <f ca="1">IFERROR(SUM(IFERROR('Entered Daily Stats'!D5/'Entered Daily Stats'!AF5,0),IFERROR('Entered Daily Stats'!E5/'Entered Daily Stats'!AG5,0),IFERROR('Entered Daily Stats'!F5/'Entered Daily Stats'!AH5,0),IFERROR('Entered Daily Stats'!G5/'Entered Daily Stats'!AI5,0),IFERROR('Entered Daily Stats'!H5/'Entered Daily Stats'!AJ5,0),IFERROR('Entered Daily Stats'!I5/'Entered Daily Stats'!AK5,0))/COUNTIF('Entered Daily Stats'!AF5:AK5,"&gt;0"),"")</f>
        <v>0.19312979669231606</v>
      </c>
      <c r="G6" s="23"/>
      <c r="H6" s="43">
        <f ca="1">IFERROR(SUM(IFERROR('Entered Daily Stats'!K5/'Entered Daily Stats'!AF5,0),IFERROR('Entered Daily Stats'!L5/'Entered Daily Stats'!AG5,0),IFERROR('Entered Daily Stats'!M5/'Entered Daily Stats'!AH5,0),IFERROR('Entered Daily Stats'!N5/'Entered Daily Stats'!AI5,0),IFERROR('Entered Daily Stats'!O5/'Entered Daily Stats'!AJ5,0),IFERROR('Entered Daily Stats'!P5/'Entered Daily Stats'!AK5,0))/COUNTIF('Entered Daily Stats'!AF5:AK5,"&gt;0"),"")</f>
        <v>7.25</v>
      </c>
      <c r="I6" s="18"/>
      <c r="J6" s="19">
        <f ca="1">IFERROR(SUM(IFERROR('Entered Daily Stats'!R5/'Entered Daily Stats'!AF5,0),IFERROR('Entered Daily Stats'!S5/'Entered Daily Stats'!AG5,0),IFERROR('Entered Daily Stats'!T5/'Entered Daily Stats'!AH5,0),IFERROR('Entered Daily Stats'!U5/'Entered Daily Stats'!AI5,0),IFERROR('Entered Daily Stats'!V5/'Entered Daily Stats'!AJ5,0),IFERROR('Entered Daily Stats'!W5/'Entered Daily Stats'!AK5,0))/COUNTIF('Entered Daily Stats'!AF5:AK5,"&gt;0"),0)</f>
        <v>46.75</v>
      </c>
      <c r="K6" s="19">
        <f t="shared" ref="K6:K19" ca="1" si="0">IFERROR(IF(J6=M6,0,MIN(MAX((-10*M6*24)+80,30),65)),"")</f>
        <v>34.366668285276106</v>
      </c>
      <c r="L6" s="18"/>
      <c r="M6" s="17">
        <f ca="1">IFERROR(SUM(IFERROR('Entered Daily Stats'!Y5/'Entered Daily Stats'!AF5,0),IFERROR('Entered Daily Stats'!Z5/'Entered Daily Stats'!AG5,0),IFERROR('Entered Daily Stats'!AA5/'Entered Daily Stats'!AH5,0),IFERROR('Entered Daily Stats'!AB5/'Entered Daily Stats'!AI5,0),IFERROR('Entered Daily Stats'!AC5/'Entered Daily Stats'!AJ5,0),IFERROR('Entered Daily Stats'!AD5/'Entered Daily Stats'!AK5,0))/COUNTIF('Entered Daily Stats'!AF5:AK5,"&gt;0"),0)</f>
        <v>0.19013888214468291</v>
      </c>
      <c r="N6" s="20">
        <f t="shared" ref="N6:N19" ca="1" si="1">IFERROR(IF(M6=J6,0,MIN(MAX(8-(J6/10),1.5),5)/24),"")</f>
        <v>0.13854166666666667</v>
      </c>
      <c r="O6" s="18"/>
      <c r="P6" s="21">
        <f ca="1">IF(J6=M6,"",((M6*24/(N6*24))+(J6/K6))/2)</f>
        <v>1.3663803709303681</v>
      </c>
      <c r="Q6" s="18"/>
      <c r="R6" s="102">
        <f ca="1">SUM('Entered Daily Stats'!AM5:AR5)/B6</f>
        <v>1.7142857142857142</v>
      </c>
      <c r="S6" s="18"/>
      <c r="T6" s="103">
        <f ca="1">SUM('Entered Daily Stats'!AM5:AR5)</f>
        <v>6</v>
      </c>
      <c r="U6" s="18"/>
      <c r="V6" s="24"/>
      <c r="W6" s="18" t="s">
        <v>5</v>
      </c>
      <c r="X6" s="25">
        <v>1</v>
      </c>
      <c r="Y6" s="8"/>
      <c r="Z6" s="8"/>
    </row>
    <row r="7" spans="1:26" s="1" customFormat="1" ht="21.6" customHeight="1" x14ac:dyDescent="0.3">
      <c r="B7" s="58">
        <f ca="1">SUM('Entered Daily Stats'!AF6:AK6)</f>
        <v>5.25</v>
      </c>
      <c r="D7" s="15" t="str">
        <f>'Entered Daily Stats'!A6</f>
        <v>EC  3</v>
      </c>
      <c r="E7" s="16"/>
      <c r="F7" s="20">
        <f ca="1">IFERROR(SUM(IFERROR('Entered Daily Stats'!D6/'Entered Daily Stats'!AF6,0),IFERROR('Entered Daily Stats'!E6/'Entered Daily Stats'!AG6,0),IFERROR('Entered Daily Stats'!F6/'Entered Daily Stats'!AH6,0),IFERROR('Entered Daily Stats'!G6/'Entered Daily Stats'!AI6,0),IFERROR('Entered Daily Stats'!H6/'Entered Daily Stats'!AJ6,0),IFERROR('Entered Daily Stats'!I6/'Entered Daily Stats'!AK6,0))/COUNTIF('Entered Daily Stats'!AF6:AK6,"&gt;0"),"")</f>
        <v>0.23267093997874641</v>
      </c>
      <c r="G7" s="23"/>
      <c r="H7" s="43">
        <f ca="1">IFERROR(SUM(IFERROR('Entered Daily Stats'!K6/'Entered Daily Stats'!AF6,0),IFERROR('Entered Daily Stats'!L6/'Entered Daily Stats'!AG6,0),IFERROR('Entered Daily Stats'!M6/'Entered Daily Stats'!AH6,0),IFERROR('Entered Daily Stats'!N6/'Entered Daily Stats'!AI6,0),IFERROR('Entered Daily Stats'!O6/'Entered Daily Stats'!AJ6,0),IFERROR('Entered Daily Stats'!P6/'Entered Daily Stats'!AK6,0))/COUNTIF('Entered Daily Stats'!AF6:AK6,"&gt;0"),"")</f>
        <v>6.666666666666667</v>
      </c>
      <c r="I7" s="18"/>
      <c r="J7" s="19">
        <f ca="1">IFERROR(SUM(IFERROR('Entered Daily Stats'!R6/'Entered Daily Stats'!AF6,0),IFERROR('Entered Daily Stats'!S6/'Entered Daily Stats'!AG6,0),IFERROR('Entered Daily Stats'!T6/'Entered Daily Stats'!AH6,0),IFERROR('Entered Daily Stats'!U6/'Entered Daily Stats'!AI6,0),IFERROR('Entered Daily Stats'!V6/'Entered Daily Stats'!AJ6,0),IFERROR('Entered Daily Stats'!W6/'Entered Daily Stats'!AK6,0))/COUNTIF('Entered Daily Stats'!AF6:AK6,"&gt;0"),0)</f>
        <v>35.5</v>
      </c>
      <c r="K7" s="19">
        <f t="shared" ca="1" si="0"/>
        <v>46.486367231143554</v>
      </c>
      <c r="L7" s="18"/>
      <c r="M7" s="17">
        <f ca="1">IFERROR(SUM(IFERROR('Entered Daily Stats'!Y6/'Entered Daily Stats'!AF6,0),IFERROR('Entered Daily Stats'!Z6/'Entered Daily Stats'!AG6,0),IFERROR('Entered Daily Stats'!AA6/'Entered Daily Stats'!AH6,0),IFERROR('Entered Daily Stats'!AB6/'Entered Daily Stats'!AI6,0),IFERROR('Entered Daily Stats'!AC6/'Entered Daily Stats'!AJ6,0),IFERROR('Entered Daily Stats'!AD6/'Entered Daily Stats'!AK6,0))/COUNTIF('Entered Daily Stats'!AF6:AK6,"&gt;0"),0)</f>
        <v>0.13964013653690185</v>
      </c>
      <c r="N7" s="20">
        <f t="shared" ca="1" si="1"/>
        <v>0.18541666666666667</v>
      </c>
      <c r="O7" s="18"/>
      <c r="P7" s="21">
        <f t="shared" ref="P7:P17" ca="1" si="2">IF(J7=M7,"",((M7*24/(N7*24))+(J7/K7))/2)</f>
        <v>0.75839004645284747</v>
      </c>
      <c r="Q7" s="18"/>
      <c r="R7" s="102">
        <f ca="1">SUM('Entered Daily Stats'!AM6:AR6)/B7</f>
        <v>1.1428571428571428</v>
      </c>
      <c r="S7" s="18"/>
      <c r="T7" s="103">
        <f ca="1">SUM('Entered Daily Stats'!AM6:AR6)</f>
        <v>6</v>
      </c>
      <c r="U7" s="18"/>
      <c r="V7" s="26"/>
      <c r="W7" s="18" t="s">
        <v>6</v>
      </c>
      <c r="X7" s="25">
        <v>1</v>
      </c>
      <c r="Y7" s="8"/>
      <c r="Z7" s="8"/>
    </row>
    <row r="8" spans="1:26" s="1" customFormat="1" ht="21.6" customHeight="1" x14ac:dyDescent="0.3">
      <c r="B8" s="58">
        <f ca="1">SUM('Entered Daily Stats'!AF7:AK7)</f>
        <v>5</v>
      </c>
      <c r="D8" s="15" t="str">
        <f>'Entered Daily Stats'!A7</f>
        <v>EC 4</v>
      </c>
      <c r="E8" s="16"/>
      <c r="F8" s="20">
        <f ca="1">IFERROR(SUM(IFERROR('Entered Daily Stats'!D7/'Entered Daily Stats'!AF7,0),IFERROR('Entered Daily Stats'!E7/'Entered Daily Stats'!AG7,0),IFERROR('Entered Daily Stats'!F7/'Entered Daily Stats'!AH7,0),IFERROR('Entered Daily Stats'!G7/'Entered Daily Stats'!AI7,0),IFERROR('Entered Daily Stats'!H7/'Entered Daily Stats'!AJ7,0),IFERROR('Entered Daily Stats'!I7/'Entered Daily Stats'!AK7,0))/COUNTIF('Entered Daily Stats'!AF7:AK7,"&gt;0"),"")</f>
        <v>0.16473400142794298</v>
      </c>
      <c r="G8" s="23"/>
      <c r="H8" s="43">
        <f ca="1">IFERROR(SUM(IFERROR('Entered Daily Stats'!K7/'Entered Daily Stats'!AF7,0),IFERROR('Entered Daily Stats'!L7/'Entered Daily Stats'!AG7,0),IFERROR('Entered Daily Stats'!M7/'Entered Daily Stats'!AH7,0),IFERROR('Entered Daily Stats'!N7/'Entered Daily Stats'!AI7,0),IFERROR('Entered Daily Stats'!O7/'Entered Daily Stats'!AJ7,0),IFERROR('Entered Daily Stats'!P7/'Entered Daily Stats'!AK7,0))/COUNTIF('Entered Daily Stats'!AF7:AK7,"&gt;0"),"")</f>
        <v>4.4000000000000004</v>
      </c>
      <c r="I8" s="18"/>
      <c r="J8" s="19">
        <f ca="1">IFERROR(SUM(IFERROR('Entered Daily Stats'!R7/'Entered Daily Stats'!AF7,0),IFERROR('Entered Daily Stats'!S7/'Entered Daily Stats'!AG7,0),IFERROR('Entered Daily Stats'!T7/'Entered Daily Stats'!AH7,0),IFERROR('Entered Daily Stats'!U7/'Entered Daily Stats'!AI7,0),IFERROR('Entered Daily Stats'!V7/'Entered Daily Stats'!AJ7,0),IFERROR('Entered Daily Stats'!W7/'Entered Daily Stats'!AK7,0))/COUNTIF('Entered Daily Stats'!AF7:AK7,"&gt;0"),0)</f>
        <v>18.2</v>
      </c>
      <c r="K8" s="19">
        <f t="shared" ca="1" si="0"/>
        <v>57.213228430913155</v>
      </c>
      <c r="L8" s="18"/>
      <c r="M8" s="17">
        <f ca="1">IFERROR(SUM(IFERROR('Entered Daily Stats'!Y7/'Entered Daily Stats'!AF7,0),IFERROR('Entered Daily Stats'!Z7/'Entered Daily Stats'!AG7,0),IFERROR('Entered Daily Stats'!AA7/'Entered Daily Stats'!AH7,0),IFERROR('Entered Daily Stats'!AB7/'Entered Daily Stats'!AI7,0),IFERROR('Entered Daily Stats'!AC7/'Entered Daily Stats'!AJ7,0),IFERROR('Entered Daily Stats'!AD7/'Entered Daily Stats'!AK7,0))/COUNTIF('Entered Daily Stats'!AF7:AK7,"&gt;0"),0)</f>
        <v>9.4944881537861847E-2</v>
      </c>
      <c r="N8" s="20">
        <f t="shared" ca="1" si="1"/>
        <v>0.20833333333333334</v>
      </c>
      <c r="O8" s="18"/>
      <c r="P8" s="21">
        <f t="shared" ca="1" si="2"/>
        <v>0.38692184092675769</v>
      </c>
      <c r="Q8" s="18"/>
      <c r="R8" s="102">
        <f ca="1">SUM('Entered Daily Stats'!AM7:AR7)/B8</f>
        <v>3</v>
      </c>
      <c r="S8" s="18"/>
      <c r="T8" s="103">
        <f ca="1">SUM('Entered Daily Stats'!AM7:AR7)</f>
        <v>15</v>
      </c>
      <c r="U8" s="18"/>
      <c r="V8" s="27"/>
      <c r="W8" s="18" t="s">
        <v>6</v>
      </c>
      <c r="X8" s="21">
        <v>0.7</v>
      </c>
      <c r="Y8" s="8"/>
      <c r="Z8" s="8"/>
    </row>
    <row r="9" spans="1:26" s="1" customFormat="1" ht="21.6" customHeight="1" x14ac:dyDescent="0.3">
      <c r="B9" s="58">
        <f ca="1">SUM('Entered Daily Stats'!AF8:AK8)</f>
        <v>5.25</v>
      </c>
      <c r="D9" s="15" t="str">
        <f>'Entered Daily Stats'!A8</f>
        <v>EC  5</v>
      </c>
      <c r="E9" s="16"/>
      <c r="F9" s="20">
        <f ca="1">IFERROR(SUM(IFERROR('Entered Daily Stats'!D8/'Entered Daily Stats'!AF8,0),IFERROR('Entered Daily Stats'!E8/'Entered Daily Stats'!AG8,0),IFERROR('Entered Daily Stats'!F8/'Entered Daily Stats'!AH8,0),IFERROR('Entered Daily Stats'!G8/'Entered Daily Stats'!AI8,0),IFERROR('Entered Daily Stats'!H8/'Entered Daily Stats'!AJ8,0),IFERROR('Entered Daily Stats'!I8/'Entered Daily Stats'!AK8,0))/COUNTIF('Entered Daily Stats'!AF8:AK8,"&gt;0"),"")</f>
        <v>0.17836511639103328</v>
      </c>
      <c r="G9" s="23"/>
      <c r="H9" s="43">
        <f ca="1">IFERROR(SUM(IFERROR('Entered Daily Stats'!K8/'Entered Daily Stats'!AF8,0),IFERROR('Entered Daily Stats'!L8/'Entered Daily Stats'!AG8,0),IFERROR('Entered Daily Stats'!M8/'Entered Daily Stats'!AH8,0),IFERROR('Entered Daily Stats'!N8/'Entered Daily Stats'!AI8,0),IFERROR('Entered Daily Stats'!O8/'Entered Daily Stats'!AJ8,0),IFERROR('Entered Daily Stats'!P8/'Entered Daily Stats'!AK8,0))/COUNTIF('Entered Daily Stats'!AF8:AK8,"&gt;0"),"")</f>
        <v>4.5</v>
      </c>
      <c r="I9" s="18"/>
      <c r="J9" s="19">
        <f ca="1">IFERROR(SUM(IFERROR('Entered Daily Stats'!R8/'Entered Daily Stats'!AF8,0),IFERROR('Entered Daily Stats'!S8/'Entered Daily Stats'!AG8,0),IFERROR('Entered Daily Stats'!T8/'Entered Daily Stats'!AH8,0),IFERROR('Entered Daily Stats'!U8/'Entered Daily Stats'!AI8,0),IFERROR('Entered Daily Stats'!V8/'Entered Daily Stats'!AJ8,0),IFERROR('Entered Daily Stats'!W8/'Entered Daily Stats'!AK8,0))/COUNTIF('Entered Daily Stats'!AF8:AK8,"&gt;0"),0)</f>
        <v>24.5</v>
      </c>
      <c r="K9" s="19">
        <f t="shared" ca="1" si="0"/>
        <v>45.924393658929858</v>
      </c>
      <c r="L9" s="18"/>
      <c r="M9" s="17">
        <f ca="1">IFERROR(SUM(IFERROR('Entered Daily Stats'!Y8/'Entered Daily Stats'!AF8,0),IFERROR('Entered Daily Stats'!Z8/'Entered Daily Stats'!AG8,0),IFERROR('Entered Daily Stats'!AA8/'Entered Daily Stats'!AH8,0),IFERROR('Entered Daily Stats'!AB8/'Entered Daily Stats'!AI8,0),IFERROR('Entered Daily Stats'!AC8/'Entered Daily Stats'!AJ8,0),IFERROR('Entered Daily Stats'!AD8/'Entered Daily Stats'!AK8,0))/COUNTIF('Entered Daily Stats'!AF8:AK8,"&gt;0"),0)</f>
        <v>0.14198169308779227</v>
      </c>
      <c r="N9" s="20">
        <f t="shared" ca="1" si="1"/>
        <v>0.20833333333333334</v>
      </c>
      <c r="O9" s="18"/>
      <c r="P9" s="21">
        <f t="shared" ca="1" si="2"/>
        <v>0.60749883395173443</v>
      </c>
      <c r="Q9" s="18"/>
      <c r="R9" s="102">
        <f ca="1">SUM('Entered Daily Stats'!AM8:AR8)/B9</f>
        <v>1.9047619047619047</v>
      </c>
      <c r="S9" s="18"/>
      <c r="T9" s="103">
        <f ca="1">SUM('Entered Daily Stats'!AM8:AR8)</f>
        <v>10</v>
      </c>
      <c r="U9" s="18"/>
      <c r="V9" s="28"/>
      <c r="W9" s="18" t="s">
        <v>6</v>
      </c>
      <c r="X9" s="21">
        <v>0.5</v>
      </c>
      <c r="Y9" s="8"/>
      <c r="Z9" s="8"/>
    </row>
    <row r="10" spans="1:26" s="1" customFormat="1" ht="21.6" customHeight="1" x14ac:dyDescent="0.3">
      <c r="B10" s="58">
        <f ca="1">SUM('Entered Daily Stats'!AF9:AK9)</f>
        <v>6</v>
      </c>
      <c r="D10" s="15" t="str">
        <f>'Entered Daily Stats'!A9</f>
        <v>EC  6</v>
      </c>
      <c r="E10" s="16"/>
      <c r="F10" s="20">
        <f ca="1">IFERROR(SUM(IFERROR('Entered Daily Stats'!D9/'Entered Daily Stats'!AF9,0),IFERROR('Entered Daily Stats'!E9/'Entered Daily Stats'!AG9,0),IFERROR('Entered Daily Stats'!F9/'Entered Daily Stats'!AH9,0),IFERROR('Entered Daily Stats'!G9/'Entered Daily Stats'!AI9,0),IFERROR('Entered Daily Stats'!H9/'Entered Daily Stats'!AJ9,0),IFERROR('Entered Daily Stats'!I9/'Entered Daily Stats'!AK9,0))/COUNTIF('Entered Daily Stats'!AF9:AK9,"&gt;0"),"")</f>
        <v>0.20462339340832011</v>
      </c>
      <c r="G10" s="23"/>
      <c r="H10" s="43">
        <f ca="1">IFERROR(SUM(IFERROR('Entered Daily Stats'!K9/'Entered Daily Stats'!AF9,0),IFERROR('Entered Daily Stats'!L9/'Entered Daily Stats'!AG9,0),IFERROR('Entered Daily Stats'!M9/'Entered Daily Stats'!AH9,0),IFERROR('Entered Daily Stats'!N9/'Entered Daily Stats'!AI9,0),IFERROR('Entered Daily Stats'!O9/'Entered Daily Stats'!AJ9,0),IFERROR('Entered Daily Stats'!P9/'Entered Daily Stats'!AK9,0))/COUNTIF('Entered Daily Stats'!AF9:AK9,"&gt;0"),"")</f>
        <v>5.5</v>
      </c>
      <c r="I10" s="18"/>
      <c r="J10" s="19">
        <f ca="1">IFERROR(SUM(IFERROR('Entered Daily Stats'!R9/'Entered Daily Stats'!AF9,0),IFERROR('Entered Daily Stats'!S9/'Entered Daily Stats'!AG9,0),IFERROR('Entered Daily Stats'!T9/'Entered Daily Stats'!AH9,0),IFERROR('Entered Daily Stats'!U9/'Entered Daily Stats'!AI9,0),IFERROR('Entered Daily Stats'!V9/'Entered Daily Stats'!AJ9,0),IFERROR('Entered Daily Stats'!W9/'Entered Daily Stats'!AK9,0))/COUNTIF('Entered Daily Stats'!AF9:AK9,"&gt;0"),0)</f>
        <v>27.5</v>
      </c>
      <c r="K10" s="19">
        <f t="shared" ca="1" si="0"/>
        <v>30.605819034011482</v>
      </c>
      <c r="L10" s="18"/>
      <c r="M10" s="17">
        <f ca="1">IFERROR(SUM(IFERROR('Entered Daily Stats'!Y9/'Entered Daily Stats'!AF9,0),IFERROR('Entered Daily Stats'!Z9/'Entered Daily Stats'!AG9,0),IFERROR('Entered Daily Stats'!AA9/'Entered Daily Stats'!AH9,0),IFERROR('Entered Daily Stats'!AB9/'Entered Daily Stats'!AI9,0),IFERROR('Entered Daily Stats'!AC9/'Entered Daily Stats'!AJ9,0),IFERROR('Entered Daily Stats'!AD9/'Entered Daily Stats'!AK9,0))/COUNTIF('Entered Daily Stats'!AF9:AK9,"&gt;0"),0)</f>
        <v>0.20580908735828549</v>
      </c>
      <c r="N10" s="20">
        <f t="shared" ca="1" si="1"/>
        <v>0.20833333333333334</v>
      </c>
      <c r="O10" s="18"/>
      <c r="P10" s="21">
        <f t="shared" ca="1" si="2"/>
        <v>0.94320278139601044</v>
      </c>
      <c r="Q10" s="18"/>
      <c r="R10" s="102">
        <f ca="1">SUM('Entered Daily Stats'!AM9:AR9)/B10</f>
        <v>2.3333333333333335</v>
      </c>
      <c r="S10" s="18"/>
      <c r="T10" s="103">
        <f ca="1">SUM('Entered Daily Stats'!AM9:AR9)</f>
        <v>14</v>
      </c>
      <c r="U10" s="18"/>
      <c r="V10" s="29"/>
      <c r="W10" s="18" t="s">
        <v>6</v>
      </c>
      <c r="X10" s="21">
        <v>0.3</v>
      </c>
      <c r="Y10" s="8"/>
      <c r="Z10" s="8"/>
    </row>
    <row r="11" spans="1:26" s="1" customFormat="1" ht="21.6" customHeight="1" x14ac:dyDescent="0.3">
      <c r="B11" s="58">
        <f ca="1">SUM('Entered Daily Stats'!AF10:AK10)</f>
        <v>4</v>
      </c>
      <c r="D11" s="15" t="str">
        <f>'Entered Daily Stats'!A10</f>
        <v>EC  7</v>
      </c>
      <c r="E11" s="16"/>
      <c r="F11" s="20">
        <f ca="1">IFERROR(SUM(IFERROR('Entered Daily Stats'!D10/'Entered Daily Stats'!AF10,0),IFERROR('Entered Daily Stats'!E10/'Entered Daily Stats'!AG10,0),IFERROR('Entered Daily Stats'!F10/'Entered Daily Stats'!AH10,0),IFERROR('Entered Daily Stats'!G10/'Entered Daily Stats'!AI10,0),IFERROR('Entered Daily Stats'!H10/'Entered Daily Stats'!AJ10,0),IFERROR('Entered Daily Stats'!I10/'Entered Daily Stats'!AK10,0))/COUNTIF('Entered Daily Stats'!AF10:AK10,"&gt;0"),"")</f>
        <v>0.19741924531544586</v>
      </c>
      <c r="G11" s="23"/>
      <c r="H11" s="43">
        <f ca="1">IFERROR(SUM(IFERROR('Entered Daily Stats'!K10/'Entered Daily Stats'!AF10,0),IFERROR('Entered Daily Stats'!L10/'Entered Daily Stats'!AG10,0),IFERROR('Entered Daily Stats'!M10/'Entered Daily Stats'!AH10,0),IFERROR('Entered Daily Stats'!N10/'Entered Daily Stats'!AI10,0),IFERROR('Entered Daily Stats'!O10/'Entered Daily Stats'!AJ10,0),IFERROR('Entered Daily Stats'!P10/'Entered Daily Stats'!AK10,0))/COUNTIF('Entered Daily Stats'!AF10:AK10,"&gt;0"),"")</f>
        <v>8.25</v>
      </c>
      <c r="I11" s="18"/>
      <c r="J11" s="19">
        <f ca="1">IFERROR(SUM(IFERROR('Entered Daily Stats'!R10/'Entered Daily Stats'!AF10,0),IFERROR('Entered Daily Stats'!S10/'Entered Daily Stats'!AG10,0),IFERROR('Entered Daily Stats'!T10/'Entered Daily Stats'!AH10,0),IFERROR('Entered Daily Stats'!U10/'Entered Daily Stats'!AI10,0),IFERROR('Entered Daily Stats'!V10/'Entered Daily Stats'!AJ10,0),IFERROR('Entered Daily Stats'!W10/'Entered Daily Stats'!AK10,0))/COUNTIF('Entered Daily Stats'!AF10:AK10,"&gt;0"),0)</f>
        <v>17.25</v>
      </c>
      <c r="K11" s="19">
        <f t="shared" ca="1" si="0"/>
        <v>43.887098587695633</v>
      </c>
      <c r="L11" s="18"/>
      <c r="M11" s="17">
        <f ca="1">IFERROR(SUM(IFERROR('Entered Daily Stats'!Y10/'Entered Daily Stats'!AF10,0),IFERROR('Entered Daily Stats'!Z10/'Entered Daily Stats'!AG10,0),IFERROR('Entered Daily Stats'!AA10/'Entered Daily Stats'!AH10,0),IFERROR('Entered Daily Stats'!AB10/'Entered Daily Stats'!AI10,0),IFERROR('Entered Daily Stats'!AC10/'Entered Daily Stats'!AJ10,0),IFERROR('Entered Daily Stats'!AD10/'Entered Daily Stats'!AK10,0))/COUNTIF('Entered Daily Stats'!AF10:AK10,"&gt;0"),0)</f>
        <v>0.15047042255126819</v>
      </c>
      <c r="N11" s="20">
        <f t="shared" ca="1" si="1"/>
        <v>0.20833333333333334</v>
      </c>
      <c r="O11" s="18"/>
      <c r="P11" s="21">
        <f t="shared" ca="1" si="2"/>
        <v>0.55765601813005139</v>
      </c>
      <c r="Q11" s="18"/>
      <c r="R11" s="102">
        <f ca="1">SUM('Entered Daily Stats'!AM10:AR10)/B11</f>
        <v>1.5</v>
      </c>
      <c r="S11" s="18"/>
      <c r="T11" s="103">
        <f ca="1">SUM('Entered Daily Stats'!AM10:AR10)</f>
        <v>6</v>
      </c>
      <c r="U11" s="18"/>
      <c r="Y11" s="8"/>
      <c r="Z11" s="8"/>
    </row>
    <row r="12" spans="1:26" s="1" customFormat="1" ht="21.6" customHeight="1" x14ac:dyDescent="0.3">
      <c r="B12" s="58">
        <f ca="1">SUM('Entered Daily Stats'!AF11:AK11)</f>
        <v>4</v>
      </c>
      <c r="D12" s="15" t="str">
        <f>'Entered Daily Stats'!A11</f>
        <v>EC  8</v>
      </c>
      <c r="E12" s="16"/>
      <c r="F12" s="20">
        <f ca="1">IFERROR(SUM(IFERROR('Entered Daily Stats'!D11/'Entered Daily Stats'!AF11,0),IFERROR('Entered Daily Stats'!E11/'Entered Daily Stats'!AG11,0),IFERROR('Entered Daily Stats'!F11/'Entered Daily Stats'!AH11,0),IFERROR('Entered Daily Stats'!G11/'Entered Daily Stats'!AI11,0),IFERROR('Entered Daily Stats'!H11/'Entered Daily Stats'!AJ11,0),IFERROR('Entered Daily Stats'!I11/'Entered Daily Stats'!AK11,0))/COUNTIF('Entered Daily Stats'!AF11:AK11,"&gt;0"),"")</f>
        <v>0.13238568054303368</v>
      </c>
      <c r="G12" s="23"/>
      <c r="H12" s="43">
        <f ca="1">IFERROR(SUM(IFERROR('Entered Daily Stats'!K11/'Entered Daily Stats'!AF11,0),IFERROR('Entered Daily Stats'!L11/'Entered Daily Stats'!AG11,0),IFERROR('Entered Daily Stats'!M11/'Entered Daily Stats'!AH11,0),IFERROR('Entered Daily Stats'!N11/'Entered Daily Stats'!AI11,0),IFERROR('Entered Daily Stats'!O11/'Entered Daily Stats'!AJ11,0),IFERROR('Entered Daily Stats'!P11/'Entered Daily Stats'!AK11,0))/COUNTIF('Entered Daily Stats'!AF11:AK11,"&gt;0"),"")</f>
        <v>7</v>
      </c>
      <c r="I12" s="18"/>
      <c r="J12" s="19">
        <f ca="1">IFERROR(SUM(IFERROR('Entered Daily Stats'!R11/'Entered Daily Stats'!AF11,0),IFERROR('Entered Daily Stats'!S11/'Entered Daily Stats'!AG11,0),IFERROR('Entered Daily Stats'!T11/'Entered Daily Stats'!AH11,0),IFERROR('Entered Daily Stats'!U11/'Entered Daily Stats'!AI11,0),IFERROR('Entered Daily Stats'!V11/'Entered Daily Stats'!AJ11,0),IFERROR('Entered Daily Stats'!W11/'Entered Daily Stats'!AK11,0))/COUNTIF('Entered Daily Stats'!AF11:AK11,"&gt;0"),0)</f>
        <v>28</v>
      </c>
      <c r="K12" s="19">
        <f t="shared" ca="1" si="0"/>
        <v>36.324285265348514</v>
      </c>
      <c r="L12" s="18"/>
      <c r="M12" s="17">
        <f ca="1">IFERROR(SUM(IFERROR('Entered Daily Stats'!Y11/'Entered Daily Stats'!AF11,0),IFERROR('Entered Daily Stats'!Z11/'Entered Daily Stats'!AG11,0),IFERROR('Entered Daily Stats'!AA11/'Entered Daily Stats'!AH11,0),IFERROR('Entered Daily Stats'!AB11/'Entered Daily Stats'!AI11,0),IFERROR('Entered Daily Stats'!AC11/'Entered Daily Stats'!AJ11,0),IFERROR('Entered Daily Stats'!AD11/'Entered Daily Stats'!AK11,0))/COUNTIF('Entered Daily Stats'!AF11:AK11,"&gt;0"),0)</f>
        <v>0.18198214472771451</v>
      </c>
      <c r="N12" s="20">
        <f t="shared" ca="1" si="1"/>
        <v>0.20833333333333334</v>
      </c>
      <c r="O12" s="18"/>
      <c r="P12" s="21">
        <f t="shared" ca="1" si="2"/>
        <v>0.82217422844611932</v>
      </c>
      <c r="Q12" s="18"/>
      <c r="R12" s="102">
        <f ca="1">SUM('Entered Daily Stats'!AM11:AR11)/B12</f>
        <v>2.75</v>
      </c>
      <c r="S12" s="18"/>
      <c r="T12" s="103">
        <f ca="1">SUM('Entered Daily Stats'!AM11:AR11)</f>
        <v>11</v>
      </c>
      <c r="U12" s="18"/>
      <c r="V12" s="69"/>
      <c r="W12" s="69"/>
      <c r="X12" s="69"/>
      <c r="Y12" s="8"/>
      <c r="Z12" s="8"/>
    </row>
    <row r="13" spans="1:26" s="1" customFormat="1" ht="21.6" customHeight="1" x14ac:dyDescent="0.3">
      <c r="B13" s="58">
        <f ca="1">SUM('Entered Daily Stats'!AF12:AK12)</f>
        <v>5</v>
      </c>
      <c r="D13" s="15" t="str">
        <f>'Entered Daily Stats'!A12</f>
        <v>EC  9</v>
      </c>
      <c r="E13" s="16"/>
      <c r="F13" s="20">
        <f ca="1">IFERROR(SUM(IFERROR('Entered Daily Stats'!D12/'Entered Daily Stats'!AF12,0),IFERROR('Entered Daily Stats'!E12/'Entered Daily Stats'!AG12,0),IFERROR('Entered Daily Stats'!F12/'Entered Daily Stats'!AH12,0),IFERROR('Entered Daily Stats'!G12/'Entered Daily Stats'!AI12,0),IFERROR('Entered Daily Stats'!H12/'Entered Daily Stats'!AJ12,0),IFERROR('Entered Daily Stats'!I12/'Entered Daily Stats'!AK12,0))/COUNTIF('Entered Daily Stats'!AF12:AK12,"&gt;0"),"")</f>
        <v>0.23560440797032273</v>
      </c>
      <c r="G13" s="23"/>
      <c r="H13" s="43">
        <f ca="1">IFERROR(SUM(IFERROR('Entered Daily Stats'!K12/'Entered Daily Stats'!AF12,0),IFERROR('Entered Daily Stats'!L12/'Entered Daily Stats'!AG12,0),IFERROR('Entered Daily Stats'!M12/'Entered Daily Stats'!AH12,0),IFERROR('Entered Daily Stats'!N12/'Entered Daily Stats'!AI12,0),IFERROR('Entered Daily Stats'!O12/'Entered Daily Stats'!AJ12,0),IFERROR('Entered Daily Stats'!P12/'Entered Daily Stats'!AK12,0))/COUNTIF('Entered Daily Stats'!AF12:AK12,"&gt;0"),"")</f>
        <v>3</v>
      </c>
      <c r="I13" s="18"/>
      <c r="J13" s="19">
        <f ca="1">IFERROR(SUM(IFERROR('Entered Daily Stats'!R12/'Entered Daily Stats'!AF12,0),IFERROR('Entered Daily Stats'!S12/'Entered Daily Stats'!AG12,0),IFERROR('Entered Daily Stats'!T12/'Entered Daily Stats'!AH12,0),IFERROR('Entered Daily Stats'!U12/'Entered Daily Stats'!AI12,0),IFERROR('Entered Daily Stats'!V12/'Entered Daily Stats'!AJ12,0),IFERROR('Entered Daily Stats'!W12/'Entered Daily Stats'!AK12,0))/COUNTIF('Entered Daily Stats'!AF12:AK12,"&gt;0"),0)</f>
        <v>48.2</v>
      </c>
      <c r="K13" s="19">
        <f t="shared" ca="1" si="0"/>
        <v>47.39666057005428</v>
      </c>
      <c r="L13" s="18"/>
      <c r="M13" s="17">
        <f ca="1">IFERROR(SUM(IFERROR('Entered Daily Stats'!Y12/'Entered Daily Stats'!AF12,0),IFERROR('Entered Daily Stats'!Z12/'Entered Daily Stats'!AG12,0),IFERROR('Entered Daily Stats'!AA12/'Entered Daily Stats'!AH12,0),IFERROR('Entered Daily Stats'!AB12/'Entered Daily Stats'!AI12,0),IFERROR('Entered Daily Stats'!AC12/'Entered Daily Stats'!AJ12,0),IFERROR('Entered Daily Stats'!AD12/'Entered Daily Stats'!AK12,0))/COUNTIF('Entered Daily Stats'!AF12:AK12,"&gt;0"),0)</f>
        <v>0.13584724762477382</v>
      </c>
      <c r="N13" s="20">
        <f t="shared" ca="1" si="1"/>
        <v>0.13249999999999998</v>
      </c>
      <c r="O13" s="18"/>
      <c r="P13" s="21">
        <f t="shared" ca="1" si="2"/>
        <v>1.0211057647884099</v>
      </c>
      <c r="Q13" s="18"/>
      <c r="R13" s="102">
        <f ca="1">SUM('Entered Daily Stats'!AM12:AR12)/B13</f>
        <v>2.4</v>
      </c>
      <c r="S13" s="18"/>
      <c r="T13" s="103">
        <f ca="1">SUM('Entered Daily Stats'!AM12:AR12)</f>
        <v>12</v>
      </c>
      <c r="U13" s="18"/>
      <c r="V13" s="104"/>
      <c r="W13" s="104"/>
      <c r="X13" s="104"/>
      <c r="Y13" s="8"/>
      <c r="Z13" s="8"/>
    </row>
    <row r="14" spans="1:26" s="1" customFormat="1" ht="21.6" customHeight="1" x14ac:dyDescent="0.3">
      <c r="B14" s="58">
        <f ca="1">SUM('Entered Daily Stats'!AF13:AK13)</f>
        <v>2</v>
      </c>
      <c r="D14" s="15" t="str">
        <f>'Entered Daily Stats'!A13</f>
        <v>EC  10</v>
      </c>
      <c r="E14" s="16"/>
      <c r="F14" s="20">
        <f ca="1">IFERROR(SUM(IFERROR('Entered Daily Stats'!D13/'Entered Daily Stats'!AF13,0),IFERROR('Entered Daily Stats'!E13/'Entered Daily Stats'!AG13,0),IFERROR('Entered Daily Stats'!F13/'Entered Daily Stats'!AH13,0),IFERROR('Entered Daily Stats'!G13/'Entered Daily Stats'!AI13,0),IFERROR('Entered Daily Stats'!H13/'Entered Daily Stats'!AJ13,0),IFERROR('Entered Daily Stats'!I13/'Entered Daily Stats'!AK13,0))/COUNTIF('Entered Daily Stats'!AF13:AK13,"&gt;0"),"")</f>
        <v>0.19328333963874825</v>
      </c>
      <c r="G14" s="23"/>
      <c r="H14" s="43">
        <f ca="1">IFERROR(SUM(IFERROR('Entered Daily Stats'!K13/'Entered Daily Stats'!AF13,0),IFERROR('Entered Daily Stats'!L13/'Entered Daily Stats'!AG13,0),IFERROR('Entered Daily Stats'!M13/'Entered Daily Stats'!AH13,0),IFERROR('Entered Daily Stats'!N13/'Entered Daily Stats'!AI13,0),IFERROR('Entered Daily Stats'!O13/'Entered Daily Stats'!AJ13,0),IFERROR('Entered Daily Stats'!P13/'Entered Daily Stats'!AK13,0))/COUNTIF('Entered Daily Stats'!AF13:AK13,"&gt;0"),"")</f>
        <v>5.5</v>
      </c>
      <c r="I14" s="18"/>
      <c r="J14" s="19">
        <f ca="1">IFERROR(SUM(IFERROR('Entered Daily Stats'!R13/'Entered Daily Stats'!AF13,0),IFERROR('Entered Daily Stats'!S13/'Entered Daily Stats'!AG13,0),IFERROR('Entered Daily Stats'!T13/'Entered Daily Stats'!AH13,0),IFERROR('Entered Daily Stats'!U13/'Entered Daily Stats'!AI13,0),IFERROR('Entered Daily Stats'!V13/'Entered Daily Stats'!AJ13,0),IFERROR('Entered Daily Stats'!W13/'Entered Daily Stats'!AK13,0))/COUNTIF('Entered Daily Stats'!AF13:AK13,"&gt;0"),0)</f>
        <v>61.5</v>
      </c>
      <c r="K14" s="19">
        <f t="shared" ca="1" si="0"/>
        <v>53.02427105611455</v>
      </c>
      <c r="L14" s="18"/>
      <c r="M14" s="17">
        <f ca="1">IFERROR(SUM(IFERROR('Entered Daily Stats'!Y13/'Entered Daily Stats'!AF13,0),IFERROR('Entered Daily Stats'!Z13/'Entered Daily Stats'!AG13,0),IFERROR('Entered Daily Stats'!AA13/'Entered Daily Stats'!AH13,0),IFERROR('Entered Daily Stats'!AB13/'Entered Daily Stats'!AI13,0),IFERROR('Entered Daily Stats'!AC13/'Entered Daily Stats'!AJ13,0),IFERROR('Entered Daily Stats'!AD13/'Entered Daily Stats'!AK13,0))/COUNTIF('Entered Daily Stats'!AF13:AK13,"&gt;0"),0)</f>
        <v>0.11239887059952272</v>
      </c>
      <c r="N14" s="20">
        <f t="shared" ca="1" si="1"/>
        <v>7.7083333333333323E-2</v>
      </c>
      <c r="O14" s="18"/>
      <c r="P14" s="21">
        <f t="shared" ca="1" si="2"/>
        <v>1.3089968619144077</v>
      </c>
      <c r="Q14" s="18"/>
      <c r="R14" s="102">
        <f ca="1">SUM('Entered Daily Stats'!AM13:AR13)/B14</f>
        <v>3</v>
      </c>
      <c r="S14" s="18"/>
      <c r="T14" s="103">
        <f ca="1">SUM('Entered Daily Stats'!AM13:AR13)</f>
        <v>6</v>
      </c>
      <c r="U14" s="18"/>
      <c r="V14" s="104"/>
      <c r="W14" s="104"/>
      <c r="X14" s="104"/>
      <c r="Y14" s="8"/>
      <c r="Z14" s="8"/>
    </row>
    <row r="15" spans="1:26" s="1" customFormat="1" ht="21.6" customHeight="1" x14ac:dyDescent="0.3">
      <c r="B15" s="58">
        <f ca="1">SUM('Entered Daily Stats'!AF14:AK14)</f>
        <v>2.5</v>
      </c>
      <c r="D15" s="15" t="str">
        <f>'Entered Daily Stats'!A14</f>
        <v>EC  11</v>
      </c>
      <c r="E15" s="16"/>
      <c r="F15" s="20">
        <f ca="1">IFERROR(SUM(IFERROR('Entered Daily Stats'!D14/'Entered Daily Stats'!AF14,0),IFERROR('Entered Daily Stats'!E14/'Entered Daily Stats'!AG14,0),IFERROR('Entered Daily Stats'!F14/'Entered Daily Stats'!AH14,0),IFERROR('Entered Daily Stats'!G14/'Entered Daily Stats'!AI14,0),IFERROR('Entered Daily Stats'!H14/'Entered Daily Stats'!AJ14,0),IFERROR('Entered Daily Stats'!I14/'Entered Daily Stats'!AK14,0))/COUNTIF('Entered Daily Stats'!AF14:AK14,"&gt;0"),"")</f>
        <v>0.20677894583601911</v>
      </c>
      <c r="G15" s="23"/>
      <c r="H15" s="43">
        <f ca="1">IFERROR(SUM(IFERROR('Entered Daily Stats'!K14/'Entered Daily Stats'!AF14,0),IFERROR('Entered Daily Stats'!L14/'Entered Daily Stats'!AG14,0),IFERROR('Entered Daily Stats'!M14/'Entered Daily Stats'!AH14,0),IFERROR('Entered Daily Stats'!N14/'Entered Daily Stats'!AI14,0),IFERROR('Entered Daily Stats'!O14/'Entered Daily Stats'!AJ14,0),IFERROR('Entered Daily Stats'!P14/'Entered Daily Stats'!AK14,0))/COUNTIF('Entered Daily Stats'!AF14:AK14,"&gt;0"),"")</f>
        <v>7.333333333333333</v>
      </c>
      <c r="I15" s="18"/>
      <c r="J15" s="19">
        <f ca="1">IFERROR(SUM(IFERROR('Entered Daily Stats'!R14/'Entered Daily Stats'!AF14,0),IFERROR('Entered Daily Stats'!S14/'Entered Daily Stats'!AG14,0),IFERROR('Entered Daily Stats'!T14/'Entered Daily Stats'!AH14,0),IFERROR('Entered Daily Stats'!U14/'Entered Daily Stats'!AI14,0),IFERROR('Entered Daily Stats'!V14/'Entered Daily Stats'!AJ14,0),IFERROR('Entered Daily Stats'!W14/'Entered Daily Stats'!AK14,0))/COUNTIF('Entered Daily Stats'!AF14:AK14,"&gt;0"),0)</f>
        <v>37</v>
      </c>
      <c r="K15" s="19">
        <f t="shared" ca="1" si="0"/>
        <v>51.024443448755029</v>
      </c>
      <c r="L15" s="18"/>
      <c r="M15" s="17">
        <f ca="1">IFERROR(SUM(IFERROR('Entered Daily Stats'!Y14/'Entered Daily Stats'!AF14,0),IFERROR('Entered Daily Stats'!Z14/'Entered Daily Stats'!AG14,0),IFERROR('Entered Daily Stats'!AA14/'Entered Daily Stats'!AH14,0),IFERROR('Entered Daily Stats'!AB14/'Entered Daily Stats'!AI14,0),IFERROR('Entered Daily Stats'!AC14/'Entered Daily Stats'!AJ14,0),IFERROR('Entered Daily Stats'!AD14/'Entered Daily Stats'!AK14,0))/COUNTIF('Entered Daily Stats'!AF14:AK14,"&gt;0"),0)</f>
        <v>0.12073148563018739</v>
      </c>
      <c r="N15" s="20">
        <f t="shared" ca="1" si="1"/>
        <v>0.17916666666666667</v>
      </c>
      <c r="O15" s="18"/>
      <c r="P15" s="21">
        <f ca="1">IF(J15=M15,"",((M15*24/(N15*24))+(J15/K15))/2)</f>
        <v>0.69949639983276102</v>
      </c>
      <c r="Q15" s="18"/>
      <c r="R15" s="102">
        <f ca="1">SUM('Entered Daily Stats'!AM14:AR14)/B15</f>
        <v>2.4</v>
      </c>
      <c r="S15" s="18"/>
      <c r="T15" s="103">
        <f ca="1">SUM('Entered Daily Stats'!AM14:AR14)</f>
        <v>6</v>
      </c>
      <c r="U15" s="18"/>
      <c r="V15" s="8"/>
      <c r="W15" s="8"/>
      <c r="X15" s="8"/>
      <c r="Y15" s="8"/>
      <c r="Z15" s="8"/>
    </row>
    <row r="16" spans="1:26" s="1" customFormat="1" ht="21.6" customHeight="1" x14ac:dyDescent="0.3">
      <c r="B16" s="58">
        <f ca="1">SUM('Entered Daily Stats'!AF15:AK15)</f>
        <v>6</v>
      </c>
      <c r="D16" s="15" t="str">
        <f>'Entered Daily Stats'!A15</f>
        <v>EC  12</v>
      </c>
      <c r="E16" s="16"/>
      <c r="F16" s="20">
        <f ca="1">IFERROR(SUM(IFERROR('Entered Daily Stats'!D15/'Entered Daily Stats'!AF15,0),IFERROR('Entered Daily Stats'!E15/'Entered Daily Stats'!AG15,0),IFERROR('Entered Daily Stats'!F15/'Entered Daily Stats'!AH15,0),IFERROR('Entered Daily Stats'!G15/'Entered Daily Stats'!AI15,0),IFERROR('Entered Daily Stats'!H15/'Entered Daily Stats'!AJ15,0),IFERROR('Entered Daily Stats'!I15/'Entered Daily Stats'!AK15,0))/COUNTIF('Entered Daily Stats'!AF15:AK15,"&gt;0"),"")</f>
        <v>0.24627764002998101</v>
      </c>
      <c r="G16" s="23"/>
      <c r="H16" s="43">
        <f ca="1">IFERROR(SUM(IFERROR('Entered Daily Stats'!K15/'Entered Daily Stats'!AF15,0),IFERROR('Entered Daily Stats'!L15/'Entered Daily Stats'!AG15,0),IFERROR('Entered Daily Stats'!M15/'Entered Daily Stats'!AH15,0),IFERROR('Entered Daily Stats'!N15/'Entered Daily Stats'!AI15,0),IFERROR('Entered Daily Stats'!O15/'Entered Daily Stats'!AJ15,0),IFERROR('Entered Daily Stats'!P15/'Entered Daily Stats'!AK15,0))/COUNTIF('Entered Daily Stats'!AF15:AK15,"&gt;0"),"")</f>
        <v>7.333333333333333</v>
      </c>
      <c r="I16" s="18"/>
      <c r="J16" s="19">
        <f ca="1">IFERROR(SUM(IFERROR('Entered Daily Stats'!R15/'Entered Daily Stats'!AF15,0),IFERROR('Entered Daily Stats'!S15/'Entered Daily Stats'!AG15,0),IFERROR('Entered Daily Stats'!T15/'Entered Daily Stats'!AH15,0),IFERROR('Entered Daily Stats'!U15/'Entered Daily Stats'!AI15,0),IFERROR('Entered Daily Stats'!V15/'Entered Daily Stats'!AJ15,0),IFERROR('Entered Daily Stats'!W15/'Entered Daily Stats'!AK15,0))/COUNTIF('Entered Daily Stats'!AF15:AK15,"&gt;0"),0)</f>
        <v>32.666666666666664</v>
      </c>
      <c r="K16" s="19">
        <f t="shared" ca="1" si="0"/>
        <v>50.743619573010299</v>
      </c>
      <c r="L16" s="18"/>
      <c r="M16" s="17">
        <f ca="1">IFERROR(SUM(IFERROR('Entered Daily Stats'!Y15/'Entered Daily Stats'!AF15,0),IFERROR('Entered Daily Stats'!Z15/'Entered Daily Stats'!AG15,0),IFERROR('Entered Daily Stats'!AA15/'Entered Daily Stats'!AH15,0),IFERROR('Entered Daily Stats'!AB15/'Entered Daily Stats'!AI15,0),IFERROR('Entered Daily Stats'!AC15/'Entered Daily Stats'!AJ15,0),IFERROR('Entered Daily Stats'!AD15/'Entered Daily Stats'!AK15,0))/COUNTIF('Entered Daily Stats'!AF15:AK15,"&gt;0"),0)</f>
        <v>0.12190158511245708</v>
      </c>
      <c r="N16" s="20">
        <f t="shared" ca="1" si="1"/>
        <v>0.19722222222222222</v>
      </c>
      <c r="O16" s="18"/>
      <c r="P16" s="21">
        <f t="shared" ca="1" si="2"/>
        <v>0.63092582014148713</v>
      </c>
      <c r="Q16" s="18"/>
      <c r="R16" s="102">
        <f ca="1">SUM('Entered Daily Stats'!AM15:AR15)/B16</f>
        <v>0.33333333333333331</v>
      </c>
      <c r="S16" s="18"/>
      <c r="T16" s="103">
        <f ca="1">SUM('Entered Daily Stats'!AM15:AR15)</f>
        <v>2</v>
      </c>
      <c r="U16" s="18"/>
      <c r="V16" s="69"/>
      <c r="W16" s="69"/>
      <c r="X16" s="69"/>
      <c r="Y16" s="69"/>
    </row>
    <row r="17" spans="1:25" s="1" customFormat="1" ht="21.6" customHeight="1" x14ac:dyDescent="0.3">
      <c r="B17" s="58">
        <f ca="1">SUM('Entered Daily Stats'!AF16:AK16)</f>
        <v>5</v>
      </c>
      <c r="D17" s="15" t="str">
        <f>'Entered Daily Stats'!A16</f>
        <v>EC  13</v>
      </c>
      <c r="E17" s="16"/>
      <c r="F17" s="20">
        <f ca="1">IFERROR(SUM(IFERROR('Entered Daily Stats'!D16/'Entered Daily Stats'!AF16,0),IFERROR('Entered Daily Stats'!E16/'Entered Daily Stats'!AG16,0),IFERROR('Entered Daily Stats'!F16/'Entered Daily Stats'!AH16,0),IFERROR('Entered Daily Stats'!G16/'Entered Daily Stats'!AI16,0),IFERROR('Entered Daily Stats'!H16/'Entered Daily Stats'!AJ16,0),IFERROR('Entered Daily Stats'!I16/'Entered Daily Stats'!AK16,0))/COUNTIF('Entered Daily Stats'!AF16:AK16,"&gt;0"),"")</f>
        <v>0.14747472920602037</v>
      </c>
      <c r="G17" s="23"/>
      <c r="H17" s="43">
        <f ca="1">IFERROR(SUM(IFERROR('Entered Daily Stats'!K16/'Entered Daily Stats'!AF16,0),IFERROR('Entered Daily Stats'!L16/'Entered Daily Stats'!AG16,0),IFERROR('Entered Daily Stats'!M16/'Entered Daily Stats'!AH16,0),IFERROR('Entered Daily Stats'!N16/'Entered Daily Stats'!AI16,0),IFERROR('Entered Daily Stats'!O16/'Entered Daily Stats'!AJ16,0),IFERROR('Entered Daily Stats'!P16/'Entered Daily Stats'!AK16,0))/COUNTIF('Entered Daily Stats'!AF16:AK16,"&gt;0"),"")</f>
        <v>4.8</v>
      </c>
      <c r="I17" s="18"/>
      <c r="J17" s="19">
        <f ca="1">IFERROR(SUM(IFERROR('Entered Daily Stats'!R16/'Entered Daily Stats'!AF16,0),IFERROR('Entered Daily Stats'!S16/'Entered Daily Stats'!AG16,0),IFERROR('Entered Daily Stats'!T16/'Entered Daily Stats'!AH16,0),IFERROR('Entered Daily Stats'!U16/'Entered Daily Stats'!AI16,0),IFERROR('Entered Daily Stats'!V16/'Entered Daily Stats'!AJ16,0),IFERROR('Entered Daily Stats'!W16/'Entered Daily Stats'!AK16,0))/COUNTIF('Entered Daily Stats'!AF16:AK16,"&gt;0"),0)</f>
        <v>30.6</v>
      </c>
      <c r="K17" s="19">
        <f t="shared" ca="1" si="0"/>
        <v>45.104994111893035</v>
      </c>
      <c r="L17" s="18"/>
      <c r="M17" s="17">
        <f ca="1">IFERROR(SUM(IFERROR('Entered Daily Stats'!Y16/'Entered Daily Stats'!AF16,0),IFERROR('Entered Daily Stats'!Z16/'Entered Daily Stats'!AG16,0),IFERROR('Entered Daily Stats'!AA16/'Entered Daily Stats'!AH16,0),IFERROR('Entered Daily Stats'!AB16/'Entered Daily Stats'!AI16,0),IFERROR('Entered Daily Stats'!AC16/'Entered Daily Stats'!AJ16,0),IFERROR('Entered Daily Stats'!AD16/'Entered Daily Stats'!AK16,0))/COUNTIF('Entered Daily Stats'!AF16:AK16,"&gt;0"),0)</f>
        <v>0.14539585786711234</v>
      </c>
      <c r="N17" s="20">
        <f t="shared" ca="1" si="1"/>
        <v>0.20583333333333331</v>
      </c>
      <c r="O17" s="18"/>
      <c r="P17" s="21">
        <f t="shared" ca="1" si="2"/>
        <v>0.69239687645514858</v>
      </c>
      <c r="Q17" s="31"/>
      <c r="R17" s="102">
        <f ca="1">SUM('Entered Daily Stats'!AM16:AR16)/B17</f>
        <v>1.2</v>
      </c>
      <c r="S17" s="31"/>
      <c r="T17" s="103">
        <f ca="1">SUM('Entered Daily Stats'!AM16:AR16)</f>
        <v>6</v>
      </c>
      <c r="U17" s="31"/>
      <c r="V17" s="69"/>
      <c r="W17" s="69"/>
      <c r="X17" s="69"/>
      <c r="Y17" s="69"/>
    </row>
    <row r="18" spans="1:25" s="1" customFormat="1" ht="21.6" customHeight="1" x14ac:dyDescent="0.3">
      <c r="B18" s="58">
        <f ca="1">SUM('Entered Daily Stats'!AF17:AK17)</f>
        <v>4.75</v>
      </c>
      <c r="D18" s="15" t="str">
        <f>'Entered Daily Stats'!A17</f>
        <v>EC  14</v>
      </c>
      <c r="E18" s="32"/>
      <c r="F18" s="20">
        <f ca="1">IFERROR(SUM(IFERROR('Entered Daily Stats'!D17/'Entered Daily Stats'!AF17,0),IFERROR('Entered Daily Stats'!E17/'Entered Daily Stats'!AG17,0),IFERROR('Entered Daily Stats'!F17/'Entered Daily Stats'!AH17,0),IFERROR('Entered Daily Stats'!G17/'Entered Daily Stats'!AI17,0),IFERROR('Entered Daily Stats'!H17/'Entered Daily Stats'!AJ17,0),IFERROR('Entered Daily Stats'!I17/'Entered Daily Stats'!AK17,0))/COUNTIF('Entered Daily Stats'!AF17:AK17,"&gt;0"),"")</f>
        <v>0.15228083936419318</v>
      </c>
      <c r="G18" s="16"/>
      <c r="H18" s="43">
        <f ca="1">IFERROR(SUM(IFERROR('Entered Daily Stats'!K17/'Entered Daily Stats'!AF17,0),IFERROR('Entered Daily Stats'!L17/'Entered Daily Stats'!AG17,0),IFERROR('Entered Daily Stats'!M17/'Entered Daily Stats'!AH17,0),IFERROR('Entered Daily Stats'!N17/'Entered Daily Stats'!AI17,0),IFERROR('Entered Daily Stats'!O17/'Entered Daily Stats'!AJ17,0),IFERROR('Entered Daily Stats'!P17/'Entered Daily Stats'!AK17,0))/COUNTIF('Entered Daily Stats'!AF17:AK17,"&gt;0"),"")</f>
        <v>5.4</v>
      </c>
      <c r="I18" s="18"/>
      <c r="J18" s="19">
        <f ca="1">IFERROR(SUM(IFERROR('Entered Daily Stats'!R17/'Entered Daily Stats'!AF17,0),IFERROR('Entered Daily Stats'!S17/'Entered Daily Stats'!AG17,0),IFERROR('Entered Daily Stats'!T17/'Entered Daily Stats'!AH17,0),IFERROR('Entered Daily Stats'!U17/'Entered Daily Stats'!AI17,0),IFERROR('Entered Daily Stats'!V17/'Entered Daily Stats'!AJ17,0),IFERROR('Entered Daily Stats'!W17/'Entered Daily Stats'!AK17,0))/COUNTIF('Entered Daily Stats'!AF17:AK17,"&gt;0"),0)</f>
        <v>25.8</v>
      </c>
      <c r="K18" s="19">
        <f t="shared" ca="1" si="0"/>
        <v>45.889942612559494</v>
      </c>
      <c r="L18" s="18"/>
      <c r="M18" s="17">
        <f ca="1">IFERROR(SUM(IFERROR('Entered Daily Stats'!Y17/'Entered Daily Stats'!AF17,0),IFERROR('Entered Daily Stats'!Z17/'Entered Daily Stats'!AG17,0),IFERROR('Entered Daily Stats'!AA17/'Entered Daily Stats'!AH17,0),IFERROR('Entered Daily Stats'!AB17/'Entered Daily Stats'!AI17,0),IFERROR('Entered Daily Stats'!AC17/'Entered Daily Stats'!AJ17,0),IFERROR('Entered Daily Stats'!AD17/'Entered Daily Stats'!AK17,0))/COUNTIF('Entered Daily Stats'!AF17:AK17,"&gt;0"),0)</f>
        <v>0.14212523911433544</v>
      </c>
      <c r="N18" s="20">
        <f t="shared" ca="1" si="1"/>
        <v>0.20833333333333334</v>
      </c>
      <c r="O18" s="18"/>
      <c r="P18" s="21">
        <f ca="1">IF(J18=M18,"",((M18*24/(N18*24))+(J18/K18))/2)</f>
        <v>0.62220792039938055</v>
      </c>
      <c r="Q18" s="18"/>
      <c r="R18" s="102">
        <f ca="1">SUM('Entered Daily Stats'!AM17:AR17)/B18</f>
        <v>2.736842105263158</v>
      </c>
      <c r="S18" s="18"/>
      <c r="T18" s="103">
        <f ca="1">SUM('Entered Daily Stats'!AM17:AR17)</f>
        <v>13</v>
      </c>
      <c r="U18" s="18"/>
      <c r="V18" s="69"/>
      <c r="W18" s="69"/>
      <c r="X18" s="69"/>
      <c r="Y18" s="69"/>
    </row>
    <row r="19" spans="1:25" s="1" customFormat="1" ht="21.6" customHeight="1" x14ac:dyDescent="0.3">
      <c r="B19" s="58">
        <f ca="1">SUM('Entered Daily Stats'!AF18:AK18)</f>
        <v>6</v>
      </c>
      <c r="D19" s="15" t="str">
        <f>'Entered Daily Stats'!A18</f>
        <v>EC  15</v>
      </c>
      <c r="E19" s="16"/>
      <c r="F19" s="20">
        <f ca="1">IFERROR(SUM(IFERROR('Entered Daily Stats'!D18/'Entered Daily Stats'!AF18,0),IFERROR('Entered Daily Stats'!E18/'Entered Daily Stats'!AG18,0),IFERROR('Entered Daily Stats'!F18/'Entered Daily Stats'!AH18,0),IFERROR('Entered Daily Stats'!G18/'Entered Daily Stats'!AI18,0),IFERROR('Entered Daily Stats'!H18/'Entered Daily Stats'!AJ18,0),IFERROR('Entered Daily Stats'!I18/'Entered Daily Stats'!AK18,0))/COUNTIF('Entered Daily Stats'!AF18:AK18,"&gt;0"),"")</f>
        <v>0.1712104995550322</v>
      </c>
      <c r="G19" s="23"/>
      <c r="H19" s="43">
        <f ca="1">IFERROR(SUM(IFERROR('Entered Daily Stats'!K18/'Entered Daily Stats'!AF18,0),IFERROR('Entered Daily Stats'!L18/'Entered Daily Stats'!AG18,0),IFERROR('Entered Daily Stats'!M18/'Entered Daily Stats'!AH18,0),IFERROR('Entered Daily Stats'!N18/'Entered Daily Stats'!AI18,0),IFERROR('Entered Daily Stats'!O18/'Entered Daily Stats'!AJ18,0),IFERROR('Entered Daily Stats'!P18/'Entered Daily Stats'!AK18,0))/COUNTIF('Entered Daily Stats'!AF18:AK18,"&gt;0"),"")</f>
        <v>5.5</v>
      </c>
      <c r="I19" s="18"/>
      <c r="J19" s="19">
        <f ca="1">IFERROR(SUM(IFERROR('Entered Daily Stats'!R18/'Entered Daily Stats'!AF18,0),IFERROR('Entered Daily Stats'!S18/'Entered Daily Stats'!AG18,0),IFERROR('Entered Daily Stats'!T18/'Entered Daily Stats'!AH18,0),IFERROR('Entered Daily Stats'!U18/'Entered Daily Stats'!AI18,0),IFERROR('Entered Daily Stats'!V18/'Entered Daily Stats'!AJ18,0),IFERROR('Entered Daily Stats'!W18/'Entered Daily Stats'!AK18,0))/COUNTIF('Entered Daily Stats'!AF18:AK18,"&gt;0"),0)</f>
        <v>34</v>
      </c>
      <c r="K19" s="19">
        <f t="shared" ca="1" si="0"/>
        <v>53.610416742446368</v>
      </c>
      <c r="L19" s="18"/>
      <c r="M19" s="17">
        <f ca="1">IFERROR(SUM(IFERROR('Entered Daily Stats'!Y18/'Entered Daily Stats'!AF18,0),IFERROR('Entered Daily Stats'!Z18/'Entered Daily Stats'!AG18,0),IFERROR('Entered Daily Stats'!AA18/'Entered Daily Stats'!AH18,0),IFERROR('Entered Daily Stats'!AB18/'Entered Daily Stats'!AI18,0),IFERROR('Entered Daily Stats'!AC18/'Entered Daily Stats'!AJ18,0),IFERROR('Entered Daily Stats'!AD18/'Entered Daily Stats'!AK18,0))/COUNTIF('Entered Daily Stats'!AF18:AK18,"&gt;0"),0)</f>
        <v>0.10995659690647346</v>
      </c>
      <c r="N19" s="20">
        <f t="shared" ca="1" si="1"/>
        <v>0.19166666666666665</v>
      </c>
      <c r="O19" s="18"/>
      <c r="P19" s="21">
        <f ca="1">IF(J19=M19,"",((M19*24/(N19*24))+(J19/K19))/2)</f>
        <v>0.60394584897140424</v>
      </c>
      <c r="Q19" s="18"/>
      <c r="R19" s="102">
        <f ca="1">SUM('Entered Daily Stats'!AM18:AR18)/B19</f>
        <v>2.5</v>
      </c>
      <c r="S19" s="18"/>
      <c r="T19" s="103">
        <f ca="1">SUM('Entered Daily Stats'!AM18:AR18)</f>
        <v>15</v>
      </c>
      <c r="U19" s="18"/>
      <c r="V19" s="69"/>
      <c r="W19" s="69"/>
      <c r="X19" s="69"/>
      <c r="Y19" s="69"/>
    </row>
    <row r="20" spans="1:25" s="1" customFormat="1" ht="21.6" customHeight="1" x14ac:dyDescent="0.3">
      <c r="H20" s="33"/>
      <c r="P20" s="11"/>
      <c r="R20" s="1">
        <v>0</v>
      </c>
      <c r="T20" s="1">
        <v>0</v>
      </c>
    </row>
    <row r="21" spans="1:25" s="1" customFormat="1" ht="21.6" customHeight="1" x14ac:dyDescent="0.5">
      <c r="A21" s="46"/>
      <c r="B21" s="111"/>
      <c r="D21" s="42" t="s">
        <v>7</v>
      </c>
      <c r="E21" s="34"/>
      <c r="F21" s="35">
        <f ca="1">AVERAGEIF(F5:F19,"&gt;0")</f>
        <v>0.190850700029259</v>
      </c>
      <c r="G21" s="36"/>
      <c r="H21" s="37">
        <f ca="1">AVERAGEIF(H5:H19,"&gt;0")</f>
        <v>5.908888888888888</v>
      </c>
      <c r="I21" s="38"/>
      <c r="J21" s="39">
        <f ca="1">AVERAGEIF(J5:J19,"&gt;0")</f>
        <v>33.831111111111113</v>
      </c>
      <c r="K21" s="39">
        <f ca="1">AVERAGEIF(K5:K19,"&gt;0")</f>
        <v>45.661473119814175</v>
      </c>
      <c r="L21" s="38"/>
      <c r="M21" s="40">
        <f ca="1">AVERAGEIF(M5:M19,"&gt;0")</f>
        <v>0.14307719533410759</v>
      </c>
      <c r="N21" s="35">
        <f ca="1">AVERAGEIF(N5:N19,"&gt;0")</f>
        <v>0.18160648148148148</v>
      </c>
      <c r="O21" s="38"/>
      <c r="P21" s="41">
        <f ca="1">AVERAGEIF(P5:P19,"&gt;0")</f>
        <v>0.79609884793852037</v>
      </c>
      <c r="R21" s="37">
        <f ca="1">AVERAGEIF(R5:R19,"&gt;0")</f>
        <v>2.0476942355889722</v>
      </c>
      <c r="T21" s="105">
        <f ca="1">SUM(T5:T19)</f>
        <v>137</v>
      </c>
    </row>
    <row r="23" spans="1:25" ht="21" x14ac:dyDescent="0.3">
      <c r="D23" s="9"/>
      <c r="F23" s="6"/>
      <c r="G23" s="6"/>
      <c r="H23" s="6"/>
      <c r="I23" s="6"/>
      <c r="J23" s="6"/>
      <c r="K23" s="10"/>
      <c r="L23" s="6"/>
      <c r="M23" s="6"/>
    </row>
    <row r="24" spans="1:25" ht="21" x14ac:dyDescent="0.3">
      <c r="F24" s="6"/>
      <c r="G24" s="69"/>
      <c r="H24" s="69"/>
      <c r="I24" s="11"/>
      <c r="J24" s="69"/>
      <c r="K24" s="69"/>
      <c r="L24" s="11"/>
      <c r="M24" s="12"/>
    </row>
    <row r="25" spans="1:25" x14ac:dyDescent="0.3">
      <c r="A25" s="68"/>
      <c r="B25" s="3"/>
      <c r="C25" s="3"/>
      <c r="F25" s="6"/>
      <c r="G25" s="6"/>
      <c r="H25" s="6"/>
      <c r="I25" s="6"/>
      <c r="J25" s="6"/>
      <c r="K25" s="6"/>
      <c r="L25" s="6"/>
      <c r="M25" s="6"/>
    </row>
    <row r="26" spans="1:25" x14ac:dyDescent="0.3">
      <c r="A26" s="68"/>
      <c r="B26" s="3"/>
      <c r="C26" s="3"/>
      <c r="F26" s="6"/>
      <c r="G26" s="6"/>
      <c r="H26" s="6"/>
      <c r="I26" s="6"/>
      <c r="J26" s="6"/>
      <c r="K26" s="6"/>
      <c r="L26" s="6"/>
      <c r="M26" s="6"/>
    </row>
  </sheetData>
  <mergeCells count="15">
    <mergeCell ref="V16:Y19"/>
    <mergeCell ref="R3:T3"/>
    <mergeCell ref="V4:X4"/>
    <mergeCell ref="J3:K3"/>
    <mergeCell ref="M3:N3"/>
    <mergeCell ref="V13:X14"/>
    <mergeCell ref="V12:X12"/>
    <mergeCell ref="A25:A26"/>
    <mergeCell ref="G24:H24"/>
    <mergeCell ref="J24:K24"/>
    <mergeCell ref="A1:D3"/>
    <mergeCell ref="N1:P2"/>
    <mergeCell ref="F1:I2"/>
    <mergeCell ref="J1:K2"/>
    <mergeCell ref="L1:M2"/>
  </mergeCells>
  <phoneticPr fontId="2" type="noConversion"/>
  <conditionalFormatting sqref="S17 Q17 U1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9">
    <cfRule type="expression" dxfId="129" priority="82">
      <formula>(N5=5)</formula>
    </cfRule>
    <cfRule type="expression" dxfId="128" priority="83">
      <formula>(N5=1.5)</formula>
    </cfRule>
  </conditionalFormatting>
  <conditionalFormatting sqref="K5:L19">
    <cfRule type="expression" dxfId="127" priority="80">
      <formula>(K5=65)</formula>
    </cfRule>
    <cfRule type="expression" dxfId="126" priority="81">
      <formula>(K5=30)</formula>
    </cfRule>
  </conditionalFormatting>
  <conditionalFormatting sqref="P5:P2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expression" dxfId="125" priority="37">
      <formula>(N21=0)</formula>
    </cfRule>
    <cfRule type="expression" dxfId="124" priority="38" stopIfTrue="1">
      <formula>(N21=1.5)</formula>
    </cfRule>
  </conditionalFormatting>
  <conditionalFormatting sqref="F5:G21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:H2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21 M5:M21">
    <cfRule type="expression" dxfId="123" priority="36">
      <formula>(J5)&gt;(K5*$X$5)</formula>
    </cfRule>
    <cfRule type="expression" dxfId="122" priority="251">
      <formula>(J5)&gt;=K5</formula>
    </cfRule>
    <cfRule type="expression" dxfId="121" priority="252">
      <formula>(J5)&lt;(K5*$X$10)</formula>
    </cfRule>
    <cfRule type="expression" dxfId="120" priority="253">
      <formula>(J5)&lt;(K5*$X$9)</formula>
    </cfRule>
    <cfRule type="expression" dxfId="119" priority="254">
      <formula>(J5)&lt;(K5*$X$8)</formula>
    </cfRule>
    <cfRule type="expression" dxfId="118" priority="255">
      <formula>(J5)&lt;K5</formula>
    </cfRule>
  </conditionalFormatting>
  <conditionalFormatting sqref="J5:K21 M5:N21">
    <cfRule type="cellIs" dxfId="117" priority="16" stopIfTrue="1" operator="equal">
      <formula>0</formula>
    </cfRule>
  </conditionalFormatting>
  <conditionalFormatting sqref="H5:H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19">
    <cfRule type="expression" dxfId="116" priority="9">
      <formula>B5&gt;0</formula>
    </cfRule>
  </conditionalFormatting>
  <conditionalFormatting sqref="B5:B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conditionalFormatting sqref="R5:R21">
    <cfRule type="cellIs" dxfId="115" priority="6" stopIfTrue="1" operator="equal">
      <formula>0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21">
    <cfRule type="cellIs" dxfId="114" priority="2" stopIfTrue="1" operator="equal">
      <formula>0</formula>
    </cfRule>
  </conditionalFormatting>
  <conditionalFormatting sqref="T5:T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3"/>
  <sheetViews>
    <sheetView zoomScale="72" zoomScaleNormal="72" workbookViewId="0">
      <selection activeCell="D20" sqref="D20"/>
    </sheetView>
  </sheetViews>
  <sheetFormatPr defaultRowHeight="14.4" x14ac:dyDescent="0.3"/>
  <cols>
    <col min="1" max="1" width="12.21875" style="54" customWidth="1"/>
    <col min="2" max="2" width="8.88671875" style="54"/>
    <col min="3" max="3" width="17.5546875" style="54" customWidth="1"/>
    <col min="4" max="8" width="7.88671875" style="54" bestFit="1" customWidth="1"/>
    <col min="9" max="9" width="7.5546875" style="54" bestFit="1" customWidth="1"/>
    <col min="10" max="10" width="3.44140625" style="54" customWidth="1"/>
    <col min="11" max="11" width="5.44140625" style="54" bestFit="1" customWidth="1"/>
    <col min="12" max="12" width="4.44140625" style="54" bestFit="1" customWidth="1"/>
    <col min="13" max="13" width="5.21875" style="54" bestFit="1" customWidth="1"/>
    <col min="14" max="14" width="6.88671875" style="54" customWidth="1"/>
    <col min="15" max="15" width="3.88671875" style="54" customWidth="1"/>
    <col min="16" max="16" width="4.21875" style="54" customWidth="1"/>
    <col min="17" max="17" width="3.44140625" style="54" customWidth="1"/>
    <col min="18" max="18" width="5.44140625" style="54" bestFit="1" customWidth="1"/>
    <col min="19" max="19" width="4.44140625" style="54" bestFit="1" customWidth="1"/>
    <col min="20" max="20" width="5.21875" style="54" bestFit="1" customWidth="1"/>
    <col min="21" max="21" width="6.88671875" style="54" customWidth="1"/>
    <col min="22" max="22" width="3.88671875" style="54" customWidth="1"/>
    <col min="23" max="23" width="4.21875" style="54" customWidth="1"/>
    <col min="24" max="24" width="3.44140625" style="54" customWidth="1"/>
    <col min="25" max="30" width="7.88671875" style="54" bestFit="1" customWidth="1"/>
    <col min="31" max="31" width="3.44140625" style="54" customWidth="1"/>
    <col min="32" max="37" width="7.33203125" style="54" customWidth="1"/>
    <col min="38" max="38" width="3.44140625" style="54" customWidth="1"/>
    <col min="39" max="39" width="5.5546875" style="54" bestFit="1" customWidth="1"/>
    <col min="40" max="40" width="4.33203125" style="54" bestFit="1" customWidth="1"/>
    <col min="41" max="41" width="5.21875" style="54" bestFit="1" customWidth="1"/>
    <col min="42" max="42" width="6.6640625" style="54" bestFit="1" customWidth="1"/>
    <col min="43" max="43" width="3.77734375" style="54" bestFit="1" customWidth="1"/>
    <col min="44" max="44" width="4.109375" style="54" bestFit="1" customWidth="1"/>
    <col min="45" max="45" width="0.6640625" style="54" customWidth="1"/>
    <col min="46" max="16384" width="8.88671875" style="54"/>
  </cols>
  <sheetData>
    <row r="1" spans="1:46" ht="14.4" customHeight="1" x14ac:dyDescent="0.3">
      <c r="A1" s="86" t="s">
        <v>32</v>
      </c>
      <c r="B1" s="86"/>
      <c r="C1" s="8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56"/>
      <c r="AT1" s="56"/>
    </row>
    <row r="2" spans="1:46" ht="21" customHeight="1" x14ac:dyDescent="0.3">
      <c r="A2" s="86"/>
      <c r="B2" s="86"/>
      <c r="C2" s="86"/>
      <c r="D2" s="93" t="s">
        <v>22</v>
      </c>
      <c r="E2" s="94"/>
      <c r="F2" s="94"/>
      <c r="G2" s="94"/>
      <c r="H2" s="94"/>
      <c r="I2" s="95"/>
      <c r="J2" s="67"/>
      <c r="K2" s="93" t="s">
        <v>23</v>
      </c>
      <c r="L2" s="94"/>
      <c r="M2" s="94"/>
      <c r="N2" s="94"/>
      <c r="O2" s="94"/>
      <c r="P2" s="95"/>
      <c r="Q2" s="67"/>
      <c r="R2" s="93" t="s">
        <v>24</v>
      </c>
      <c r="S2" s="94"/>
      <c r="T2" s="94"/>
      <c r="U2" s="94"/>
      <c r="V2" s="94"/>
      <c r="W2" s="95"/>
      <c r="X2" s="67"/>
      <c r="Y2" s="93" t="s">
        <v>25</v>
      </c>
      <c r="Z2" s="94"/>
      <c r="AA2" s="94"/>
      <c r="AB2" s="94"/>
      <c r="AC2" s="94"/>
      <c r="AD2" s="95"/>
      <c r="AE2" s="67"/>
      <c r="AF2" s="93" t="s">
        <v>26</v>
      </c>
      <c r="AG2" s="94"/>
      <c r="AH2" s="94"/>
      <c r="AI2" s="94"/>
      <c r="AJ2" s="94"/>
      <c r="AK2" s="95"/>
      <c r="AL2" s="1"/>
      <c r="AM2" s="98" t="s">
        <v>31</v>
      </c>
      <c r="AN2" s="99"/>
      <c r="AO2" s="99"/>
      <c r="AP2" s="99"/>
      <c r="AQ2" s="99"/>
      <c r="AR2" s="100"/>
      <c r="AS2" s="56"/>
      <c r="AT2" s="56"/>
    </row>
    <row r="3" spans="1:46" ht="22.8" customHeight="1" x14ac:dyDescent="0.3">
      <c r="A3" s="87"/>
      <c r="B3" s="87"/>
      <c r="C3" s="87"/>
      <c r="D3" s="64" t="s">
        <v>11</v>
      </c>
      <c r="E3" s="64" t="s">
        <v>14</v>
      </c>
      <c r="F3" s="64" t="s">
        <v>15</v>
      </c>
      <c r="G3" s="64" t="s">
        <v>18</v>
      </c>
      <c r="H3" s="64" t="s">
        <v>16</v>
      </c>
      <c r="I3" s="64" t="s">
        <v>17</v>
      </c>
      <c r="J3" s="1"/>
      <c r="K3" s="64" t="s">
        <v>11</v>
      </c>
      <c r="L3" s="64" t="s">
        <v>14</v>
      </c>
      <c r="M3" s="64" t="s">
        <v>15</v>
      </c>
      <c r="N3" s="64" t="s">
        <v>18</v>
      </c>
      <c r="O3" s="64" t="s">
        <v>16</v>
      </c>
      <c r="P3" s="64" t="s">
        <v>17</v>
      </c>
      <c r="Q3" s="1"/>
      <c r="R3" s="64" t="s">
        <v>11</v>
      </c>
      <c r="S3" s="64" t="s">
        <v>14</v>
      </c>
      <c r="T3" s="64" t="s">
        <v>15</v>
      </c>
      <c r="U3" s="64" t="s">
        <v>18</v>
      </c>
      <c r="V3" s="64" t="s">
        <v>16</v>
      </c>
      <c r="W3" s="64" t="s">
        <v>17</v>
      </c>
      <c r="X3" s="1"/>
      <c r="Y3" s="64" t="s">
        <v>11</v>
      </c>
      <c r="Z3" s="64" t="s">
        <v>14</v>
      </c>
      <c r="AA3" s="64" t="s">
        <v>15</v>
      </c>
      <c r="AB3" s="64" t="s">
        <v>18</v>
      </c>
      <c r="AC3" s="64" t="s">
        <v>16</v>
      </c>
      <c r="AD3" s="64" t="s">
        <v>17</v>
      </c>
      <c r="AE3" s="1"/>
      <c r="AF3" s="64" t="s">
        <v>11</v>
      </c>
      <c r="AG3" s="64" t="s">
        <v>14</v>
      </c>
      <c r="AH3" s="64" t="s">
        <v>15</v>
      </c>
      <c r="AI3" s="64" t="s">
        <v>18</v>
      </c>
      <c r="AJ3" s="64" t="s">
        <v>16</v>
      </c>
      <c r="AK3" s="64" t="s">
        <v>17</v>
      </c>
      <c r="AL3" s="1"/>
      <c r="AM3" s="64" t="s">
        <v>49</v>
      </c>
      <c r="AN3" s="64" t="s">
        <v>14</v>
      </c>
      <c r="AO3" s="64" t="s">
        <v>15</v>
      </c>
      <c r="AP3" s="64" t="s">
        <v>18</v>
      </c>
      <c r="AQ3" s="64" t="s">
        <v>16</v>
      </c>
      <c r="AR3" s="64" t="s">
        <v>17</v>
      </c>
      <c r="AS3" s="56"/>
      <c r="AT3" s="56"/>
    </row>
    <row r="4" spans="1:46" ht="18" customHeight="1" x14ac:dyDescent="0.3">
      <c r="A4" s="83" t="s">
        <v>33</v>
      </c>
      <c r="B4" s="84"/>
      <c r="C4" s="85"/>
      <c r="D4" s="96">
        <f ca="1">((RAND()*0.2306)+0.0806)*AF4</f>
        <v>0.10949589847975635</v>
      </c>
      <c r="E4" s="96">
        <f t="shared" ref="E4:E18" ca="1" si="0">((RAND()*0.2306)+0.0806)*AG4</f>
        <v>0</v>
      </c>
      <c r="F4" s="96">
        <f ca="1">((RAND()*0.2306)+0.0806)*AH4</f>
        <v>0.17916144707732076</v>
      </c>
      <c r="G4" s="96">
        <f t="shared" ref="G4:G18" ca="1" si="1">((RAND()*0.2306)+0.0806)*AI4</f>
        <v>0.26294149419688512</v>
      </c>
      <c r="H4" s="96">
        <f t="shared" ref="H4:H18" ca="1" si="2">((RAND()*0.2306)+0.0806)*AJ4</f>
        <v>0.26052423775904704</v>
      </c>
      <c r="I4" s="96">
        <f t="shared" ref="I4:I18" ca="1" si="3">((RAND()*0.2306)+0.0806)*AK4</f>
        <v>0.22048654789563857</v>
      </c>
      <c r="J4" s="1"/>
      <c r="K4" s="64">
        <f ca="1">(INT(RAND()*10)+1)*AF4</f>
        <v>3</v>
      </c>
      <c r="L4" s="64">
        <f t="shared" ref="L4:L18" ca="1" si="4">(INT(RAND()*10)+1)*AG4</f>
        <v>0</v>
      </c>
      <c r="M4" s="64">
        <f t="shared" ref="M4:M18" ca="1" si="5">(INT(RAND()*10)+1)*AH4</f>
        <v>8</v>
      </c>
      <c r="N4" s="64">
        <f t="shared" ref="N4:N18" ca="1" si="6">(INT(RAND()*10)+1)*AI4</f>
        <v>10</v>
      </c>
      <c r="O4" s="64">
        <f t="shared" ref="O4:O18" ca="1" si="7">(INT(RAND()*10)+1)*AJ4</f>
        <v>9</v>
      </c>
      <c r="P4" s="64">
        <f t="shared" ref="P4:P18" ca="1" si="8">(INT(RAND()*10)+1)*AK4</f>
        <v>1</v>
      </c>
      <c r="Q4" s="1"/>
      <c r="R4" s="64">
        <f ca="1">(INT(RAND()*70)+1)*AF4</f>
        <v>56</v>
      </c>
      <c r="S4" s="64">
        <f t="shared" ref="S4:S18" ca="1" si="9">(INT(RAND()*70)+1)*AG4</f>
        <v>0</v>
      </c>
      <c r="T4" s="64">
        <f t="shared" ref="T4:T18" ca="1" si="10">(INT(RAND()*70)+1)*AH4</f>
        <v>23</v>
      </c>
      <c r="U4" s="64">
        <f t="shared" ref="U4:U18" ca="1" si="11">(INT(RAND()*70)+1)*AI4</f>
        <v>66</v>
      </c>
      <c r="V4" s="64">
        <f t="shared" ref="V4:V18" ca="1" si="12">(INT(RAND()*70)+1)*AJ4</f>
        <v>36</v>
      </c>
      <c r="W4" s="64">
        <f t="shared" ref="W4:W18" ca="1" si="13">(INT(RAND()*70)+1)*AK4</f>
        <v>19</v>
      </c>
      <c r="X4" s="1"/>
      <c r="Y4" s="96">
        <f ca="1">((RAND()*0.2194)+0.0354)*AF4</f>
        <v>0.22649838334433592</v>
      </c>
      <c r="Z4" s="96">
        <f t="shared" ref="Z4:Z18" ca="1" si="14">((RAND()*0.2194)+0.0354)*AG4</f>
        <v>0</v>
      </c>
      <c r="AA4" s="96">
        <f t="shared" ref="AA4:AA18" ca="1" si="15">((RAND()*0.2194)+0.0354)*AH4</f>
        <v>0.19985985456612004</v>
      </c>
      <c r="AB4" s="96">
        <f t="shared" ref="AB4:AB18" ca="1" si="16">((RAND()*0.2194)+0.0354)*AI4</f>
        <v>0.17972466769558154</v>
      </c>
      <c r="AC4" s="96">
        <f t="shared" ref="AC4:AC18" ca="1" si="17">((RAND()*0.2194)+0.0354)*AJ4</f>
        <v>5.9466088355840357E-2</v>
      </c>
      <c r="AD4" s="96">
        <f t="shared" ref="AD4:AD18" ca="1" si="18">((RAND()*0.2194)+0.0354)*AK4</f>
        <v>9.8620002099345308E-2</v>
      </c>
      <c r="AE4" s="1"/>
      <c r="AF4" s="64">
        <f ca="1">IF(RAND()*100&lt;22,0,IF((RAND()*100)&lt;=10,INT(RAND()*4)*0.25,1))</f>
        <v>1</v>
      </c>
      <c r="AG4" s="64">
        <f t="shared" ref="AG4:AK18" ca="1" si="19">IF(RAND()*100&lt;22,0,IF((RAND()*100)&lt;=10,INT(RAND()*4)*0.25,1))</f>
        <v>0</v>
      </c>
      <c r="AH4" s="64">
        <f t="shared" ca="1" si="19"/>
        <v>1</v>
      </c>
      <c r="AI4" s="64">
        <f t="shared" ca="1" si="19"/>
        <v>1</v>
      </c>
      <c r="AJ4" s="64">
        <f t="shared" ca="1" si="19"/>
        <v>1</v>
      </c>
      <c r="AK4" s="64">
        <f t="shared" ca="1" si="19"/>
        <v>1</v>
      </c>
      <c r="AL4" s="1"/>
      <c r="AM4" s="64">
        <f ca="1">INT(INT(RAND()*5)*AF4)</f>
        <v>2</v>
      </c>
      <c r="AN4" s="64">
        <f t="shared" ref="AN4:AN18" ca="1" si="20">INT(INT(RAND()*5)*AG4)</f>
        <v>0</v>
      </c>
      <c r="AO4" s="64">
        <f t="shared" ref="AO4:AO18" ca="1" si="21">INT(INT(RAND()*5)*AH4)</f>
        <v>0</v>
      </c>
      <c r="AP4" s="64">
        <f t="shared" ref="AP4:AP18" ca="1" si="22">INT(INT(RAND()*5)*AI4)</f>
        <v>3</v>
      </c>
      <c r="AQ4" s="64">
        <f t="shared" ref="AQ4:AQ18" ca="1" si="23">INT(INT(RAND()*5)*AJ4)</f>
        <v>0</v>
      </c>
      <c r="AR4" s="64">
        <f t="shared" ref="AR4:AR18" ca="1" si="24">INT(INT(RAND()*5)*AK4)</f>
        <v>4</v>
      </c>
      <c r="AS4" s="56"/>
      <c r="AT4" s="56"/>
    </row>
    <row r="5" spans="1:46" ht="18" customHeight="1" x14ac:dyDescent="0.3">
      <c r="A5" s="83" t="s">
        <v>34</v>
      </c>
      <c r="B5" s="84"/>
      <c r="C5" s="85"/>
      <c r="D5" s="96">
        <f t="shared" ref="D5:D18" ca="1" si="25">((RAND()*0.2306)+0.0806)*AF5</f>
        <v>0.14206915205585943</v>
      </c>
      <c r="E5" s="96">
        <f t="shared" ca="1" si="0"/>
        <v>0.12583255059857013</v>
      </c>
      <c r="F5" s="96">
        <f t="shared" ref="F5:F18" ca="1" si="26">((RAND()*0.2306)+0.0806)*AH5</f>
        <v>0.22811331048784883</v>
      </c>
      <c r="G5" s="96">
        <f t="shared" ca="1" si="1"/>
        <v>0</v>
      </c>
      <c r="H5" s="96">
        <f t="shared" ca="1" si="2"/>
        <v>0.15067162302841575</v>
      </c>
      <c r="I5" s="96">
        <f t="shared" ca="1" si="3"/>
        <v>0</v>
      </c>
      <c r="J5" s="1"/>
      <c r="K5" s="64">
        <f t="shared" ref="K5:K18" ca="1" si="27">(INT(RAND()*10)+1)*AF5</f>
        <v>10</v>
      </c>
      <c r="L5" s="64">
        <f t="shared" ca="1" si="4"/>
        <v>3</v>
      </c>
      <c r="M5" s="64">
        <f t="shared" ca="1" si="5"/>
        <v>7</v>
      </c>
      <c r="N5" s="64">
        <f t="shared" ca="1" si="6"/>
        <v>0</v>
      </c>
      <c r="O5" s="64">
        <f t="shared" ca="1" si="7"/>
        <v>6</v>
      </c>
      <c r="P5" s="64">
        <f t="shared" ca="1" si="8"/>
        <v>0</v>
      </c>
      <c r="Q5" s="1"/>
      <c r="R5" s="64">
        <f t="shared" ref="R5:R18" ca="1" si="28">(INT(RAND()*70)+1)*AF5</f>
        <v>42</v>
      </c>
      <c r="S5" s="64">
        <f t="shared" ca="1" si="9"/>
        <v>18</v>
      </c>
      <c r="T5" s="64">
        <f t="shared" ca="1" si="10"/>
        <v>68</v>
      </c>
      <c r="U5" s="64">
        <f t="shared" ca="1" si="11"/>
        <v>0</v>
      </c>
      <c r="V5" s="64">
        <f t="shared" ca="1" si="12"/>
        <v>41</v>
      </c>
      <c r="W5" s="64">
        <f t="shared" ca="1" si="13"/>
        <v>0</v>
      </c>
      <c r="X5" s="1"/>
      <c r="Y5" s="96">
        <f t="shared" ref="Y5:Y18" ca="1" si="29">((RAND()*0.2194)+0.0354)*AF5</f>
        <v>0.23607140947296706</v>
      </c>
      <c r="Z5" s="96">
        <f t="shared" ca="1" si="14"/>
        <v>0.10290524259441819</v>
      </c>
      <c r="AA5" s="96">
        <f t="shared" ca="1" si="15"/>
        <v>0.1548471605695223</v>
      </c>
      <c r="AB5" s="96">
        <f t="shared" ca="1" si="16"/>
        <v>0</v>
      </c>
      <c r="AC5" s="96">
        <f t="shared" ca="1" si="17"/>
        <v>0.16382647334740585</v>
      </c>
      <c r="AD5" s="96">
        <f t="shared" ca="1" si="18"/>
        <v>0</v>
      </c>
      <c r="AE5" s="1"/>
      <c r="AF5" s="64">
        <f t="shared" ref="AF5:AF18" ca="1" si="30">IF(RAND()*100&lt;22,0,IF((RAND()*100)&lt;=10,INT(RAND()*4)*0.25,1))</f>
        <v>1</v>
      </c>
      <c r="AG5" s="64">
        <f t="shared" ca="1" si="19"/>
        <v>0.5</v>
      </c>
      <c r="AH5" s="64">
        <f t="shared" ca="1" si="19"/>
        <v>1</v>
      </c>
      <c r="AI5" s="64">
        <f t="shared" ca="1" si="19"/>
        <v>0</v>
      </c>
      <c r="AJ5" s="64">
        <f t="shared" ca="1" si="19"/>
        <v>1</v>
      </c>
      <c r="AK5" s="64">
        <f t="shared" ca="1" si="19"/>
        <v>0</v>
      </c>
      <c r="AL5" s="1"/>
      <c r="AM5" s="64">
        <f t="shared" ref="AM5:AM18" ca="1" si="31">INT(INT(RAND()*5)*AF5)</f>
        <v>4</v>
      </c>
      <c r="AN5" s="64">
        <f t="shared" ca="1" si="20"/>
        <v>0</v>
      </c>
      <c r="AO5" s="64">
        <f t="shared" ca="1" si="21"/>
        <v>2</v>
      </c>
      <c r="AP5" s="64">
        <f t="shared" ca="1" si="22"/>
        <v>0</v>
      </c>
      <c r="AQ5" s="64">
        <f t="shared" ca="1" si="23"/>
        <v>0</v>
      </c>
      <c r="AR5" s="64">
        <f t="shared" ca="1" si="24"/>
        <v>0</v>
      </c>
      <c r="AS5" s="56"/>
      <c r="AT5" s="56"/>
    </row>
    <row r="6" spans="1:46" ht="18" customHeight="1" x14ac:dyDescent="0.3">
      <c r="A6" s="83" t="s">
        <v>35</v>
      </c>
      <c r="B6" s="84"/>
      <c r="C6" s="85"/>
      <c r="D6" s="96">
        <f t="shared" ca="1" si="25"/>
        <v>0.22256770879958246</v>
      </c>
      <c r="E6" s="96">
        <f t="shared" ca="1" si="0"/>
        <v>6.0892821585935779E-2</v>
      </c>
      <c r="F6" s="96">
        <f t="shared" ca="1" si="26"/>
        <v>0.18816855074780947</v>
      </c>
      <c r="G6" s="96">
        <f t="shared" ca="1" si="1"/>
        <v>0.24221688565886312</v>
      </c>
      <c r="H6" s="96">
        <f t="shared" ca="1" si="2"/>
        <v>0.26974614108682515</v>
      </c>
      <c r="I6" s="96">
        <f t="shared" ca="1" si="3"/>
        <v>0.22975506723565531</v>
      </c>
      <c r="J6" s="1"/>
      <c r="K6" s="64">
        <f t="shared" ca="1" si="27"/>
        <v>5</v>
      </c>
      <c r="L6" s="64">
        <f t="shared" ca="1" si="4"/>
        <v>2.5</v>
      </c>
      <c r="M6" s="64">
        <f t="shared" ca="1" si="5"/>
        <v>2</v>
      </c>
      <c r="N6" s="64">
        <f t="shared" ca="1" si="6"/>
        <v>8</v>
      </c>
      <c r="O6" s="64">
        <f t="shared" ca="1" si="7"/>
        <v>7</v>
      </c>
      <c r="P6" s="64">
        <f t="shared" ca="1" si="8"/>
        <v>8</v>
      </c>
      <c r="Q6" s="1"/>
      <c r="R6" s="64">
        <f t="shared" ca="1" si="28"/>
        <v>29</v>
      </c>
      <c r="S6" s="64">
        <f t="shared" ca="1" si="9"/>
        <v>16.75</v>
      </c>
      <c r="T6" s="64">
        <f t="shared" ca="1" si="10"/>
        <v>68</v>
      </c>
      <c r="U6" s="64">
        <f t="shared" ca="1" si="11"/>
        <v>8</v>
      </c>
      <c r="V6" s="64">
        <f t="shared" ca="1" si="12"/>
        <v>31</v>
      </c>
      <c r="W6" s="64">
        <f t="shared" ca="1" si="13"/>
        <v>10</v>
      </c>
      <c r="X6" s="1"/>
      <c r="Y6" s="96">
        <f t="shared" ca="1" si="29"/>
        <v>6.6496595185395677E-2</v>
      </c>
      <c r="Z6" s="96">
        <f t="shared" ca="1" si="14"/>
        <v>5.8512642365405002E-2</v>
      </c>
      <c r="AA6" s="96">
        <f t="shared" ca="1" si="15"/>
        <v>9.017697442268123E-2</v>
      </c>
      <c r="AB6" s="96">
        <f t="shared" ca="1" si="16"/>
        <v>0.11611396637810772</v>
      </c>
      <c r="AC6" s="96">
        <f t="shared" ca="1" si="17"/>
        <v>0.19192024027217036</v>
      </c>
      <c r="AD6" s="96">
        <f t="shared" ca="1" si="18"/>
        <v>0.13908247350143615</v>
      </c>
      <c r="AE6" s="1"/>
      <c r="AF6" s="64">
        <f t="shared" ca="1" si="30"/>
        <v>1</v>
      </c>
      <c r="AG6" s="64">
        <f t="shared" ca="1" si="19"/>
        <v>0.25</v>
      </c>
      <c r="AH6" s="64">
        <f t="shared" ca="1" si="19"/>
        <v>1</v>
      </c>
      <c r="AI6" s="64">
        <f t="shared" ca="1" si="19"/>
        <v>1</v>
      </c>
      <c r="AJ6" s="64">
        <f t="shared" ca="1" si="19"/>
        <v>1</v>
      </c>
      <c r="AK6" s="64">
        <f t="shared" ca="1" si="19"/>
        <v>1</v>
      </c>
      <c r="AL6" s="1"/>
      <c r="AM6" s="64">
        <f t="shared" ca="1" si="31"/>
        <v>2</v>
      </c>
      <c r="AN6" s="64">
        <f t="shared" ca="1" si="20"/>
        <v>0</v>
      </c>
      <c r="AO6" s="64">
        <f t="shared" ca="1" si="21"/>
        <v>0</v>
      </c>
      <c r="AP6" s="64">
        <f t="shared" ca="1" si="22"/>
        <v>1</v>
      </c>
      <c r="AQ6" s="64">
        <f t="shared" ca="1" si="23"/>
        <v>3</v>
      </c>
      <c r="AR6" s="64">
        <f t="shared" ca="1" si="24"/>
        <v>0</v>
      </c>
      <c r="AS6" s="56"/>
      <c r="AT6" s="56"/>
    </row>
    <row r="7" spans="1:46" ht="18" customHeight="1" x14ac:dyDescent="0.3">
      <c r="A7" s="83" t="s">
        <v>36</v>
      </c>
      <c r="B7" s="84"/>
      <c r="C7" s="85"/>
      <c r="D7" s="96">
        <f t="shared" ca="1" si="25"/>
        <v>8.7188068688709333E-2</v>
      </c>
      <c r="E7" s="96">
        <f t="shared" ca="1" si="0"/>
        <v>0.15797090947129311</v>
      </c>
      <c r="F7" s="96">
        <f t="shared" ca="1" si="26"/>
        <v>0.22945833328258175</v>
      </c>
      <c r="G7" s="96">
        <f t="shared" ca="1" si="1"/>
        <v>0.13085329699600101</v>
      </c>
      <c r="H7" s="96">
        <f t="shared" ca="1" si="2"/>
        <v>0</v>
      </c>
      <c r="I7" s="96">
        <f t="shared" ca="1" si="3"/>
        <v>0.2181993987011297</v>
      </c>
      <c r="J7" s="1"/>
      <c r="K7" s="64">
        <f t="shared" ca="1" si="27"/>
        <v>5</v>
      </c>
      <c r="L7" s="64">
        <f t="shared" ca="1" si="4"/>
        <v>1</v>
      </c>
      <c r="M7" s="64">
        <f t="shared" ca="1" si="5"/>
        <v>8</v>
      </c>
      <c r="N7" s="64">
        <f t="shared" ca="1" si="6"/>
        <v>7</v>
      </c>
      <c r="O7" s="64">
        <f t="shared" ca="1" si="7"/>
        <v>0</v>
      </c>
      <c r="P7" s="64">
        <f t="shared" ca="1" si="8"/>
        <v>1</v>
      </c>
      <c r="Q7" s="1"/>
      <c r="R7" s="64">
        <f t="shared" ca="1" si="28"/>
        <v>22</v>
      </c>
      <c r="S7" s="64">
        <f t="shared" ca="1" si="9"/>
        <v>14</v>
      </c>
      <c r="T7" s="64">
        <f t="shared" ca="1" si="10"/>
        <v>9</v>
      </c>
      <c r="U7" s="64">
        <f t="shared" ca="1" si="11"/>
        <v>24</v>
      </c>
      <c r="V7" s="64">
        <f t="shared" ca="1" si="12"/>
        <v>0</v>
      </c>
      <c r="W7" s="64">
        <f t="shared" ca="1" si="13"/>
        <v>22</v>
      </c>
      <c r="X7" s="1"/>
      <c r="Y7" s="96">
        <f t="shared" ca="1" si="29"/>
        <v>0.11678702423841011</v>
      </c>
      <c r="Z7" s="96">
        <f t="shared" ca="1" si="14"/>
        <v>0.13418041413046872</v>
      </c>
      <c r="AA7" s="96">
        <f t="shared" ca="1" si="15"/>
        <v>3.8545846282837297E-2</v>
      </c>
      <c r="AB7" s="96">
        <f t="shared" ca="1" si="16"/>
        <v>9.5891465637405734E-2</v>
      </c>
      <c r="AC7" s="96">
        <f t="shared" ca="1" si="17"/>
        <v>0</v>
      </c>
      <c r="AD7" s="96">
        <f t="shared" ca="1" si="18"/>
        <v>8.9319657400187352E-2</v>
      </c>
      <c r="AE7" s="1"/>
      <c r="AF7" s="64">
        <f t="shared" ca="1" si="30"/>
        <v>1</v>
      </c>
      <c r="AG7" s="64">
        <f t="shared" ca="1" si="19"/>
        <v>1</v>
      </c>
      <c r="AH7" s="64">
        <f t="shared" ca="1" si="19"/>
        <v>1</v>
      </c>
      <c r="AI7" s="64">
        <f t="shared" ca="1" si="19"/>
        <v>1</v>
      </c>
      <c r="AJ7" s="64">
        <f t="shared" ca="1" si="19"/>
        <v>0</v>
      </c>
      <c r="AK7" s="64">
        <f t="shared" ca="1" si="19"/>
        <v>1</v>
      </c>
      <c r="AL7" s="1"/>
      <c r="AM7" s="64">
        <f t="shared" ca="1" si="31"/>
        <v>4</v>
      </c>
      <c r="AN7" s="64">
        <f t="shared" ca="1" si="20"/>
        <v>4</v>
      </c>
      <c r="AO7" s="64">
        <f t="shared" ca="1" si="21"/>
        <v>0</v>
      </c>
      <c r="AP7" s="64">
        <f t="shared" ca="1" si="22"/>
        <v>3</v>
      </c>
      <c r="AQ7" s="64">
        <f t="shared" ca="1" si="23"/>
        <v>0</v>
      </c>
      <c r="AR7" s="64">
        <f t="shared" ca="1" si="24"/>
        <v>4</v>
      </c>
      <c r="AS7" s="56"/>
      <c r="AT7" s="56"/>
    </row>
    <row r="8" spans="1:46" ht="18" customHeight="1" x14ac:dyDescent="0.3">
      <c r="A8" s="83" t="s">
        <v>37</v>
      </c>
      <c r="B8" s="84"/>
      <c r="C8" s="85"/>
      <c r="D8" s="96">
        <f t="shared" ca="1" si="25"/>
        <v>0.17164145417358939</v>
      </c>
      <c r="E8" s="96">
        <f t="shared" ca="1" si="0"/>
        <v>6.8119101726694442E-2</v>
      </c>
      <c r="F8" s="96">
        <f t="shared" ca="1" si="26"/>
        <v>0.14355497815322221</v>
      </c>
      <c r="G8" s="96">
        <f t="shared" ca="1" si="1"/>
        <v>0.1198002381863881</v>
      </c>
      <c r="H8" s="96">
        <f t="shared" ca="1" si="2"/>
        <v>0.26561412715372257</v>
      </c>
      <c r="I8" s="96">
        <f t="shared" ca="1" si="3"/>
        <v>9.7103493772499674E-2</v>
      </c>
      <c r="J8" s="1"/>
      <c r="K8" s="64">
        <f t="shared" ca="1" si="27"/>
        <v>4</v>
      </c>
      <c r="L8" s="64">
        <f t="shared" ca="1" si="4"/>
        <v>0.75</v>
      </c>
      <c r="M8" s="64">
        <f t="shared" ca="1" si="5"/>
        <v>7</v>
      </c>
      <c r="N8" s="64">
        <f t="shared" ca="1" si="6"/>
        <v>2</v>
      </c>
      <c r="O8" s="64">
        <f t="shared" ca="1" si="7"/>
        <v>8</v>
      </c>
      <c r="P8" s="64">
        <f t="shared" ca="1" si="8"/>
        <v>3</v>
      </c>
      <c r="Q8" s="1"/>
      <c r="R8" s="64">
        <f t="shared" ca="1" si="28"/>
        <v>57</v>
      </c>
      <c r="S8" s="64">
        <f t="shared" ca="1" si="9"/>
        <v>5.75</v>
      </c>
      <c r="T8" s="64">
        <f t="shared" ca="1" si="10"/>
        <v>46</v>
      </c>
      <c r="U8" s="64">
        <f t="shared" ca="1" si="11"/>
        <v>15</v>
      </c>
      <c r="V8" s="64">
        <f t="shared" ca="1" si="12"/>
        <v>3</v>
      </c>
      <c r="W8" s="64">
        <f t="shared" ca="1" si="13"/>
        <v>3</v>
      </c>
      <c r="X8" s="1"/>
      <c r="Y8" s="96">
        <f t="shared" ca="1" si="29"/>
        <v>4.6223669385198875E-2</v>
      </c>
      <c r="Z8" s="96">
        <f t="shared" ca="1" si="14"/>
        <v>3.997163984834913E-2</v>
      </c>
      <c r="AA8" s="96">
        <f t="shared" ca="1" si="15"/>
        <v>0.19444409924772493</v>
      </c>
      <c r="AB8" s="96">
        <f t="shared" ca="1" si="16"/>
        <v>8.8317159630714043E-2</v>
      </c>
      <c r="AC8" s="96">
        <f t="shared" ca="1" si="17"/>
        <v>0.11934602564441908</v>
      </c>
      <c r="AD8" s="96">
        <f t="shared" ca="1" si="18"/>
        <v>0.24367264522530013</v>
      </c>
      <c r="AE8" s="1"/>
      <c r="AF8" s="64">
        <f t="shared" ca="1" si="30"/>
        <v>1</v>
      </c>
      <c r="AG8" s="64">
        <f t="shared" ca="1" si="19"/>
        <v>0.25</v>
      </c>
      <c r="AH8" s="64">
        <f t="shared" ca="1" si="19"/>
        <v>1</v>
      </c>
      <c r="AI8" s="64">
        <f t="shared" ca="1" si="19"/>
        <v>1</v>
      </c>
      <c r="AJ8" s="64">
        <f t="shared" ca="1" si="19"/>
        <v>1</v>
      </c>
      <c r="AK8" s="64">
        <f t="shared" ca="1" si="19"/>
        <v>1</v>
      </c>
      <c r="AL8" s="1"/>
      <c r="AM8" s="64">
        <f t="shared" ca="1" si="31"/>
        <v>2</v>
      </c>
      <c r="AN8" s="64">
        <f t="shared" ca="1" si="20"/>
        <v>0</v>
      </c>
      <c r="AO8" s="64">
        <f t="shared" ca="1" si="21"/>
        <v>4</v>
      </c>
      <c r="AP8" s="64">
        <f t="shared" ca="1" si="22"/>
        <v>0</v>
      </c>
      <c r="AQ8" s="64">
        <f t="shared" ca="1" si="23"/>
        <v>1</v>
      </c>
      <c r="AR8" s="64">
        <f t="shared" ca="1" si="24"/>
        <v>3</v>
      </c>
      <c r="AS8" s="56"/>
      <c r="AT8" s="56"/>
    </row>
    <row r="9" spans="1:46" ht="18" customHeight="1" x14ac:dyDescent="0.3">
      <c r="A9" s="83" t="s">
        <v>38</v>
      </c>
      <c r="B9" s="84"/>
      <c r="C9" s="85"/>
      <c r="D9" s="96">
        <f t="shared" ca="1" si="25"/>
        <v>0.25031721542615298</v>
      </c>
      <c r="E9" s="96">
        <f t="shared" ca="1" si="0"/>
        <v>0.29078522332911055</v>
      </c>
      <c r="F9" s="96">
        <f t="shared" ca="1" si="26"/>
        <v>0.29688581114543006</v>
      </c>
      <c r="G9" s="96">
        <f t="shared" ca="1" si="1"/>
        <v>0.10709396300524464</v>
      </c>
      <c r="H9" s="96">
        <f t="shared" ca="1" si="2"/>
        <v>0.12907568370611153</v>
      </c>
      <c r="I9" s="96">
        <f t="shared" ca="1" si="3"/>
        <v>0.15358246383787091</v>
      </c>
      <c r="J9" s="1"/>
      <c r="K9" s="64">
        <f t="shared" ca="1" si="27"/>
        <v>2</v>
      </c>
      <c r="L9" s="64">
        <f t="shared" ca="1" si="4"/>
        <v>4</v>
      </c>
      <c r="M9" s="64">
        <f t="shared" ca="1" si="5"/>
        <v>6</v>
      </c>
      <c r="N9" s="64">
        <f t="shared" ca="1" si="6"/>
        <v>6</v>
      </c>
      <c r="O9" s="64">
        <f t="shared" ca="1" si="7"/>
        <v>6</v>
      </c>
      <c r="P9" s="64">
        <f t="shared" ca="1" si="8"/>
        <v>9</v>
      </c>
      <c r="Q9" s="1"/>
      <c r="R9" s="64">
        <f t="shared" ca="1" si="28"/>
        <v>17</v>
      </c>
      <c r="S9" s="64">
        <f t="shared" ca="1" si="9"/>
        <v>38</v>
      </c>
      <c r="T9" s="64">
        <f t="shared" ca="1" si="10"/>
        <v>35</v>
      </c>
      <c r="U9" s="64">
        <f t="shared" ca="1" si="11"/>
        <v>35</v>
      </c>
      <c r="V9" s="64">
        <f t="shared" ca="1" si="12"/>
        <v>10</v>
      </c>
      <c r="W9" s="64">
        <f t="shared" ca="1" si="13"/>
        <v>30</v>
      </c>
      <c r="X9" s="1"/>
      <c r="Y9" s="96">
        <f t="shared" ca="1" si="29"/>
        <v>0.22410721704444475</v>
      </c>
      <c r="Z9" s="96">
        <f t="shared" ca="1" si="14"/>
        <v>0.16204752542233741</v>
      </c>
      <c r="AA9" s="96">
        <f t="shared" ca="1" si="15"/>
        <v>0.19106835433243302</v>
      </c>
      <c r="AB9" s="96">
        <f t="shared" ca="1" si="16"/>
        <v>0.21578131146706148</v>
      </c>
      <c r="AC9" s="96">
        <f t="shared" ca="1" si="17"/>
        <v>0.22368831544511469</v>
      </c>
      <c r="AD9" s="96">
        <f t="shared" ca="1" si="18"/>
        <v>0.21816180043832156</v>
      </c>
      <c r="AE9" s="1"/>
      <c r="AF9" s="64">
        <f t="shared" ca="1" si="30"/>
        <v>1</v>
      </c>
      <c r="AG9" s="64">
        <f t="shared" ca="1" si="19"/>
        <v>1</v>
      </c>
      <c r="AH9" s="64">
        <f t="shared" ca="1" si="19"/>
        <v>1</v>
      </c>
      <c r="AI9" s="64">
        <f t="shared" ca="1" si="19"/>
        <v>1</v>
      </c>
      <c r="AJ9" s="64">
        <f t="shared" ca="1" si="19"/>
        <v>1</v>
      </c>
      <c r="AK9" s="64">
        <f t="shared" ca="1" si="19"/>
        <v>1</v>
      </c>
      <c r="AL9" s="1"/>
      <c r="AM9" s="64">
        <f t="shared" ca="1" si="31"/>
        <v>4</v>
      </c>
      <c r="AN9" s="64">
        <f t="shared" ca="1" si="20"/>
        <v>0</v>
      </c>
      <c r="AO9" s="64">
        <f t="shared" ca="1" si="21"/>
        <v>1</v>
      </c>
      <c r="AP9" s="64">
        <f t="shared" ca="1" si="22"/>
        <v>4</v>
      </c>
      <c r="AQ9" s="64">
        <f t="shared" ca="1" si="23"/>
        <v>3</v>
      </c>
      <c r="AR9" s="64">
        <f t="shared" ca="1" si="24"/>
        <v>2</v>
      </c>
      <c r="AS9" s="56"/>
      <c r="AT9" s="56"/>
    </row>
    <row r="10" spans="1:46" ht="18" customHeight="1" x14ac:dyDescent="0.3">
      <c r="A10" s="83" t="s">
        <v>39</v>
      </c>
      <c r="B10" s="84"/>
      <c r="C10" s="85"/>
      <c r="D10" s="96">
        <f t="shared" ca="1" si="25"/>
        <v>0</v>
      </c>
      <c r="E10" s="96">
        <f t="shared" ca="1" si="0"/>
        <v>0</v>
      </c>
      <c r="F10" s="96">
        <f t="shared" ca="1" si="26"/>
        <v>0.21763037367917004</v>
      </c>
      <c r="G10" s="96">
        <f t="shared" ca="1" si="1"/>
        <v>0.16359741317568632</v>
      </c>
      <c r="H10" s="96">
        <f t="shared" ca="1" si="2"/>
        <v>0.16631629165871592</v>
      </c>
      <c r="I10" s="96">
        <f t="shared" ca="1" si="3"/>
        <v>0.24213290274821112</v>
      </c>
      <c r="J10" s="1"/>
      <c r="K10" s="64">
        <f t="shared" ca="1" si="27"/>
        <v>0</v>
      </c>
      <c r="L10" s="64">
        <f t="shared" ca="1" si="4"/>
        <v>0</v>
      </c>
      <c r="M10" s="64">
        <f t="shared" ca="1" si="5"/>
        <v>7</v>
      </c>
      <c r="N10" s="64">
        <f t="shared" ca="1" si="6"/>
        <v>6</v>
      </c>
      <c r="O10" s="64">
        <f t="shared" ca="1" si="7"/>
        <v>10</v>
      </c>
      <c r="P10" s="64">
        <f t="shared" ca="1" si="8"/>
        <v>10</v>
      </c>
      <c r="Q10" s="1"/>
      <c r="R10" s="64">
        <f t="shared" ca="1" si="28"/>
        <v>0</v>
      </c>
      <c r="S10" s="64">
        <f t="shared" ca="1" si="9"/>
        <v>0</v>
      </c>
      <c r="T10" s="64">
        <f t="shared" ca="1" si="10"/>
        <v>15</v>
      </c>
      <c r="U10" s="64">
        <f t="shared" ca="1" si="11"/>
        <v>6</v>
      </c>
      <c r="V10" s="64">
        <f t="shared" ca="1" si="12"/>
        <v>13</v>
      </c>
      <c r="W10" s="64">
        <f t="shared" ca="1" si="13"/>
        <v>35</v>
      </c>
      <c r="X10" s="1"/>
      <c r="Y10" s="96">
        <f t="shared" ca="1" si="29"/>
        <v>0</v>
      </c>
      <c r="Z10" s="96">
        <f t="shared" ca="1" si="14"/>
        <v>0</v>
      </c>
      <c r="AA10" s="96">
        <f t="shared" ca="1" si="15"/>
        <v>0.17118076808986765</v>
      </c>
      <c r="AB10" s="96">
        <f t="shared" ca="1" si="16"/>
        <v>8.3356239089760309E-2</v>
      </c>
      <c r="AC10" s="96">
        <f t="shared" ca="1" si="17"/>
        <v>0.25300534308647449</v>
      </c>
      <c r="AD10" s="96">
        <f t="shared" ca="1" si="18"/>
        <v>9.4339339938970271E-2</v>
      </c>
      <c r="AE10" s="1"/>
      <c r="AF10" s="64">
        <f t="shared" ca="1" si="30"/>
        <v>0</v>
      </c>
      <c r="AG10" s="64">
        <f t="shared" ca="1" si="19"/>
        <v>0</v>
      </c>
      <c r="AH10" s="64">
        <f t="shared" ca="1" si="19"/>
        <v>1</v>
      </c>
      <c r="AI10" s="64">
        <f t="shared" ca="1" si="19"/>
        <v>1</v>
      </c>
      <c r="AJ10" s="64">
        <f t="shared" ca="1" si="19"/>
        <v>1</v>
      </c>
      <c r="AK10" s="64">
        <f t="shared" ca="1" si="19"/>
        <v>1</v>
      </c>
      <c r="AL10" s="1"/>
      <c r="AM10" s="64">
        <f t="shared" ca="1" si="31"/>
        <v>0</v>
      </c>
      <c r="AN10" s="64">
        <f t="shared" ca="1" si="20"/>
        <v>0</v>
      </c>
      <c r="AO10" s="64">
        <f t="shared" ca="1" si="21"/>
        <v>2</v>
      </c>
      <c r="AP10" s="64">
        <f t="shared" ca="1" si="22"/>
        <v>0</v>
      </c>
      <c r="AQ10" s="64">
        <f t="shared" ca="1" si="23"/>
        <v>1</v>
      </c>
      <c r="AR10" s="64">
        <f t="shared" ca="1" si="24"/>
        <v>3</v>
      </c>
      <c r="AS10" s="56"/>
      <c r="AT10" s="56"/>
    </row>
    <row r="11" spans="1:46" ht="18" customHeight="1" x14ac:dyDescent="0.3">
      <c r="A11" s="83" t="s">
        <v>40</v>
      </c>
      <c r="B11" s="84"/>
      <c r="C11" s="85"/>
      <c r="D11" s="96">
        <f t="shared" ca="1" si="25"/>
        <v>0.20780151711355044</v>
      </c>
      <c r="E11" s="96">
        <f t="shared" ca="1" si="0"/>
        <v>0.12159426422746032</v>
      </c>
      <c r="F11" s="96">
        <f t="shared" ca="1" si="26"/>
        <v>0</v>
      </c>
      <c r="G11" s="96">
        <f t="shared" ca="1" si="1"/>
        <v>9.0826401588395167E-2</v>
      </c>
      <c r="H11" s="96">
        <f t="shared" ca="1" si="2"/>
        <v>0.1093205392427288</v>
      </c>
      <c r="I11" s="96">
        <f t="shared" ca="1" si="3"/>
        <v>0</v>
      </c>
      <c r="J11" s="1"/>
      <c r="K11" s="64">
        <f t="shared" ca="1" si="27"/>
        <v>8</v>
      </c>
      <c r="L11" s="64">
        <f t="shared" ca="1" si="4"/>
        <v>5</v>
      </c>
      <c r="M11" s="64">
        <f t="shared" ca="1" si="5"/>
        <v>0</v>
      </c>
      <c r="N11" s="64">
        <f t="shared" ca="1" si="6"/>
        <v>5</v>
      </c>
      <c r="O11" s="64">
        <f t="shared" ca="1" si="7"/>
        <v>10</v>
      </c>
      <c r="P11" s="64">
        <f t="shared" ca="1" si="8"/>
        <v>0</v>
      </c>
      <c r="Q11" s="1"/>
      <c r="R11" s="64">
        <f t="shared" ca="1" si="28"/>
        <v>60</v>
      </c>
      <c r="S11" s="64">
        <f t="shared" ca="1" si="9"/>
        <v>30</v>
      </c>
      <c r="T11" s="64">
        <f t="shared" ca="1" si="10"/>
        <v>0</v>
      </c>
      <c r="U11" s="64">
        <f t="shared" ca="1" si="11"/>
        <v>18</v>
      </c>
      <c r="V11" s="64">
        <f t="shared" ca="1" si="12"/>
        <v>4</v>
      </c>
      <c r="W11" s="64">
        <f t="shared" ca="1" si="13"/>
        <v>0</v>
      </c>
      <c r="X11" s="1"/>
      <c r="Y11" s="96">
        <f t="shared" ca="1" si="29"/>
        <v>0.12668286547306612</v>
      </c>
      <c r="Z11" s="96">
        <f t="shared" ca="1" si="14"/>
        <v>0.20455035027813084</v>
      </c>
      <c r="AA11" s="96">
        <f t="shared" ca="1" si="15"/>
        <v>0</v>
      </c>
      <c r="AB11" s="96">
        <f t="shared" ca="1" si="16"/>
        <v>0.14680194358633325</v>
      </c>
      <c r="AC11" s="96">
        <f t="shared" ca="1" si="17"/>
        <v>0.24989341957332784</v>
      </c>
      <c r="AD11" s="96">
        <f t="shared" ca="1" si="18"/>
        <v>0</v>
      </c>
      <c r="AE11" s="1"/>
      <c r="AF11" s="64">
        <f t="shared" ca="1" si="30"/>
        <v>1</v>
      </c>
      <c r="AG11" s="64">
        <f t="shared" ca="1" si="19"/>
        <v>1</v>
      </c>
      <c r="AH11" s="64">
        <f t="shared" ca="1" si="19"/>
        <v>0</v>
      </c>
      <c r="AI11" s="64">
        <f t="shared" ca="1" si="19"/>
        <v>1</v>
      </c>
      <c r="AJ11" s="64">
        <f t="shared" ca="1" si="19"/>
        <v>1</v>
      </c>
      <c r="AK11" s="64">
        <f t="shared" ca="1" si="19"/>
        <v>0</v>
      </c>
      <c r="AL11" s="1"/>
      <c r="AM11" s="64">
        <f t="shared" ca="1" si="31"/>
        <v>4</v>
      </c>
      <c r="AN11" s="64">
        <f t="shared" ca="1" si="20"/>
        <v>2</v>
      </c>
      <c r="AO11" s="64">
        <f t="shared" ca="1" si="21"/>
        <v>0</v>
      </c>
      <c r="AP11" s="64">
        <f t="shared" ca="1" si="22"/>
        <v>1</v>
      </c>
      <c r="AQ11" s="64">
        <f t="shared" ca="1" si="23"/>
        <v>4</v>
      </c>
      <c r="AR11" s="64">
        <f t="shared" ca="1" si="24"/>
        <v>0</v>
      </c>
      <c r="AS11" s="56"/>
      <c r="AT11" s="56"/>
    </row>
    <row r="12" spans="1:46" ht="18" customHeight="1" x14ac:dyDescent="0.3">
      <c r="A12" s="83" t="s">
        <v>41</v>
      </c>
      <c r="B12" s="84"/>
      <c r="C12" s="85"/>
      <c r="D12" s="96">
        <f t="shared" ca="1" si="25"/>
        <v>0.26220036451827555</v>
      </c>
      <c r="E12" s="96">
        <f t="shared" ca="1" si="0"/>
        <v>0.2773203166805025</v>
      </c>
      <c r="F12" s="96">
        <f t="shared" ca="1" si="26"/>
        <v>0.24156525204597259</v>
      </c>
      <c r="G12" s="96">
        <f t="shared" ca="1" si="1"/>
        <v>0.26135991919824919</v>
      </c>
      <c r="H12" s="96">
        <f t="shared" ca="1" si="2"/>
        <v>0.13557618740861382</v>
      </c>
      <c r="I12" s="96">
        <f t="shared" ca="1" si="3"/>
        <v>0</v>
      </c>
      <c r="J12" s="1"/>
      <c r="K12" s="64">
        <f t="shared" ca="1" si="27"/>
        <v>2</v>
      </c>
      <c r="L12" s="64">
        <f t="shared" ca="1" si="4"/>
        <v>4</v>
      </c>
      <c r="M12" s="64">
        <f t="shared" ca="1" si="5"/>
        <v>3</v>
      </c>
      <c r="N12" s="64">
        <f t="shared" ca="1" si="6"/>
        <v>3</v>
      </c>
      <c r="O12" s="64">
        <f t="shared" ca="1" si="7"/>
        <v>3</v>
      </c>
      <c r="P12" s="64">
        <f t="shared" ca="1" si="8"/>
        <v>0</v>
      </c>
      <c r="Q12" s="1"/>
      <c r="R12" s="64">
        <f t="shared" ca="1" si="28"/>
        <v>22</v>
      </c>
      <c r="S12" s="64">
        <f t="shared" ca="1" si="9"/>
        <v>70</v>
      </c>
      <c r="T12" s="64">
        <f t="shared" ca="1" si="10"/>
        <v>63</v>
      </c>
      <c r="U12" s="64">
        <f t="shared" ca="1" si="11"/>
        <v>55</v>
      </c>
      <c r="V12" s="64">
        <f t="shared" ca="1" si="12"/>
        <v>31</v>
      </c>
      <c r="W12" s="64">
        <f t="shared" ca="1" si="13"/>
        <v>0</v>
      </c>
      <c r="X12" s="1"/>
      <c r="Y12" s="96">
        <f t="shared" ca="1" si="29"/>
        <v>0.23123846339946103</v>
      </c>
      <c r="Z12" s="96">
        <f t="shared" ca="1" si="14"/>
        <v>5.7300331927073567E-2</v>
      </c>
      <c r="AA12" s="96">
        <f t="shared" ca="1" si="15"/>
        <v>0.18813456094350373</v>
      </c>
      <c r="AB12" s="96">
        <f t="shared" ca="1" si="16"/>
        <v>0.10568673708309803</v>
      </c>
      <c r="AC12" s="96">
        <f t="shared" ca="1" si="17"/>
        <v>9.6876144770732767E-2</v>
      </c>
      <c r="AD12" s="96">
        <f t="shared" ca="1" si="18"/>
        <v>0</v>
      </c>
      <c r="AE12" s="1"/>
      <c r="AF12" s="64">
        <f t="shared" ca="1" si="30"/>
        <v>1</v>
      </c>
      <c r="AG12" s="64">
        <f t="shared" ca="1" si="19"/>
        <v>1</v>
      </c>
      <c r="AH12" s="64">
        <f t="shared" ca="1" si="19"/>
        <v>1</v>
      </c>
      <c r="AI12" s="64">
        <f t="shared" ca="1" si="19"/>
        <v>1</v>
      </c>
      <c r="AJ12" s="64">
        <f t="shared" ca="1" si="19"/>
        <v>1</v>
      </c>
      <c r="AK12" s="64">
        <f t="shared" ca="1" si="19"/>
        <v>0</v>
      </c>
      <c r="AL12" s="1"/>
      <c r="AM12" s="64">
        <f t="shared" ca="1" si="31"/>
        <v>4</v>
      </c>
      <c r="AN12" s="64">
        <f t="shared" ca="1" si="20"/>
        <v>3</v>
      </c>
      <c r="AO12" s="64">
        <f t="shared" ca="1" si="21"/>
        <v>3</v>
      </c>
      <c r="AP12" s="64">
        <f t="shared" ca="1" si="22"/>
        <v>1</v>
      </c>
      <c r="AQ12" s="64">
        <f t="shared" ca="1" si="23"/>
        <v>1</v>
      </c>
      <c r="AR12" s="64">
        <f t="shared" ca="1" si="24"/>
        <v>0</v>
      </c>
      <c r="AS12" s="56"/>
      <c r="AT12" s="56"/>
    </row>
    <row r="13" spans="1:46" ht="18" customHeight="1" x14ac:dyDescent="0.3">
      <c r="A13" s="83" t="s">
        <v>42</v>
      </c>
      <c r="B13" s="84"/>
      <c r="C13" s="85"/>
      <c r="D13" s="96">
        <f t="shared" ca="1" si="25"/>
        <v>0</v>
      </c>
      <c r="E13" s="96">
        <f t="shared" ca="1" si="0"/>
        <v>0</v>
      </c>
      <c r="F13" s="96">
        <f t="shared" ca="1" si="26"/>
        <v>0.12680355484724193</v>
      </c>
      <c r="G13" s="96">
        <f t="shared" ca="1" si="1"/>
        <v>0</v>
      </c>
      <c r="H13" s="96">
        <f t="shared" ca="1" si="2"/>
        <v>0</v>
      </c>
      <c r="I13" s="96">
        <f t="shared" ca="1" si="3"/>
        <v>0.25976312443025457</v>
      </c>
      <c r="J13" s="1"/>
      <c r="K13" s="64">
        <f t="shared" ca="1" si="27"/>
        <v>0</v>
      </c>
      <c r="L13" s="64">
        <f t="shared" ca="1" si="4"/>
        <v>0</v>
      </c>
      <c r="M13" s="64">
        <f t="shared" ca="1" si="5"/>
        <v>9</v>
      </c>
      <c r="N13" s="64">
        <f t="shared" ca="1" si="6"/>
        <v>0</v>
      </c>
      <c r="O13" s="64">
        <f t="shared" ca="1" si="7"/>
        <v>0</v>
      </c>
      <c r="P13" s="64">
        <f t="shared" ca="1" si="8"/>
        <v>2</v>
      </c>
      <c r="Q13" s="1"/>
      <c r="R13" s="64">
        <f t="shared" ca="1" si="28"/>
        <v>0</v>
      </c>
      <c r="S13" s="64">
        <f t="shared" ca="1" si="9"/>
        <v>0</v>
      </c>
      <c r="T13" s="64">
        <f t="shared" ca="1" si="10"/>
        <v>60</v>
      </c>
      <c r="U13" s="64">
        <f t="shared" ca="1" si="11"/>
        <v>0</v>
      </c>
      <c r="V13" s="64">
        <f t="shared" ca="1" si="12"/>
        <v>0</v>
      </c>
      <c r="W13" s="64">
        <f t="shared" ca="1" si="13"/>
        <v>63</v>
      </c>
      <c r="X13" s="1"/>
      <c r="Y13" s="96">
        <f t="shared" ca="1" si="29"/>
        <v>0</v>
      </c>
      <c r="Z13" s="96">
        <f t="shared" ca="1" si="14"/>
        <v>0</v>
      </c>
      <c r="AA13" s="96">
        <f t="shared" ca="1" si="15"/>
        <v>6.5507813067208612E-2</v>
      </c>
      <c r="AB13" s="96">
        <f t="shared" ca="1" si="16"/>
        <v>0</v>
      </c>
      <c r="AC13" s="96">
        <f t="shared" ca="1" si="17"/>
        <v>0</v>
      </c>
      <c r="AD13" s="96">
        <f t="shared" ca="1" si="18"/>
        <v>0.15928992813183682</v>
      </c>
      <c r="AE13" s="1"/>
      <c r="AF13" s="64">
        <f t="shared" ca="1" si="30"/>
        <v>0</v>
      </c>
      <c r="AG13" s="64">
        <f t="shared" ca="1" si="19"/>
        <v>0</v>
      </c>
      <c r="AH13" s="64">
        <f t="shared" ca="1" si="19"/>
        <v>1</v>
      </c>
      <c r="AI13" s="64">
        <f t="shared" ca="1" si="19"/>
        <v>0</v>
      </c>
      <c r="AJ13" s="64">
        <f t="shared" ca="1" si="19"/>
        <v>0</v>
      </c>
      <c r="AK13" s="64">
        <f t="shared" ca="1" si="19"/>
        <v>1</v>
      </c>
      <c r="AL13" s="1"/>
      <c r="AM13" s="64">
        <f t="shared" ca="1" si="31"/>
        <v>0</v>
      </c>
      <c r="AN13" s="64">
        <f t="shared" ca="1" si="20"/>
        <v>0</v>
      </c>
      <c r="AO13" s="64">
        <f t="shared" ca="1" si="21"/>
        <v>4</v>
      </c>
      <c r="AP13" s="64">
        <f t="shared" ca="1" si="22"/>
        <v>0</v>
      </c>
      <c r="AQ13" s="64">
        <f t="shared" ca="1" si="23"/>
        <v>0</v>
      </c>
      <c r="AR13" s="64">
        <f t="shared" ca="1" si="24"/>
        <v>2</v>
      </c>
      <c r="AS13" s="56"/>
      <c r="AT13" s="56"/>
    </row>
    <row r="14" spans="1:46" ht="18" customHeight="1" x14ac:dyDescent="0.3">
      <c r="A14" s="83" t="s">
        <v>43</v>
      </c>
      <c r="B14" s="84"/>
      <c r="C14" s="85"/>
      <c r="D14" s="96">
        <f t="shared" ca="1" si="25"/>
        <v>0.25142700122517814</v>
      </c>
      <c r="E14" s="96">
        <f t="shared" ca="1" si="0"/>
        <v>0</v>
      </c>
      <c r="F14" s="96">
        <f t="shared" ca="1" si="26"/>
        <v>0</v>
      </c>
      <c r="G14" s="96">
        <f t="shared" ca="1" si="1"/>
        <v>0</v>
      </c>
      <c r="H14" s="96">
        <f t="shared" ca="1" si="2"/>
        <v>0.11215827000410995</v>
      </c>
      <c r="I14" s="96">
        <f t="shared" ca="1" si="3"/>
        <v>0.14459329627465928</v>
      </c>
      <c r="J14" s="1"/>
      <c r="K14" s="64">
        <f t="shared" ca="1" si="27"/>
        <v>7</v>
      </c>
      <c r="L14" s="64">
        <f t="shared" ca="1" si="4"/>
        <v>0</v>
      </c>
      <c r="M14" s="64">
        <f t="shared" ca="1" si="5"/>
        <v>0</v>
      </c>
      <c r="N14" s="64">
        <f t="shared" ca="1" si="6"/>
        <v>0</v>
      </c>
      <c r="O14" s="64">
        <f t="shared" ca="1" si="7"/>
        <v>5</v>
      </c>
      <c r="P14" s="64">
        <f t="shared" ca="1" si="8"/>
        <v>5</v>
      </c>
      <c r="Q14" s="1"/>
      <c r="R14" s="64">
        <f t="shared" ca="1" si="28"/>
        <v>40</v>
      </c>
      <c r="S14" s="64">
        <f t="shared" ca="1" si="9"/>
        <v>0</v>
      </c>
      <c r="T14" s="64">
        <f t="shared" ca="1" si="10"/>
        <v>0</v>
      </c>
      <c r="U14" s="64">
        <f t="shared" ca="1" si="11"/>
        <v>0</v>
      </c>
      <c r="V14" s="64">
        <f t="shared" ca="1" si="12"/>
        <v>5</v>
      </c>
      <c r="W14" s="64">
        <f t="shared" ca="1" si="13"/>
        <v>61</v>
      </c>
      <c r="X14" s="1"/>
      <c r="Y14" s="96">
        <f t="shared" ca="1" si="29"/>
        <v>0.13669837555546696</v>
      </c>
      <c r="Z14" s="96">
        <f t="shared" ca="1" si="14"/>
        <v>0</v>
      </c>
      <c r="AA14" s="96">
        <f t="shared" ca="1" si="15"/>
        <v>0</v>
      </c>
      <c r="AB14" s="96">
        <f t="shared" ca="1" si="16"/>
        <v>0</v>
      </c>
      <c r="AC14" s="96">
        <f t="shared" ca="1" si="17"/>
        <v>5.9525775500856741E-2</v>
      </c>
      <c r="AD14" s="96">
        <f t="shared" ca="1" si="18"/>
        <v>0.10644453033338172</v>
      </c>
      <c r="AE14" s="1"/>
      <c r="AF14" s="64">
        <f t="shared" ca="1" si="30"/>
        <v>1</v>
      </c>
      <c r="AG14" s="64">
        <f t="shared" ca="1" si="19"/>
        <v>0</v>
      </c>
      <c r="AH14" s="64">
        <f t="shared" ca="1" si="19"/>
        <v>0</v>
      </c>
      <c r="AI14" s="64">
        <f t="shared" ca="1" si="19"/>
        <v>0</v>
      </c>
      <c r="AJ14" s="64">
        <f t="shared" ca="1" si="19"/>
        <v>0.5</v>
      </c>
      <c r="AK14" s="64">
        <f t="shared" ca="1" si="19"/>
        <v>1</v>
      </c>
      <c r="AL14" s="1"/>
      <c r="AM14" s="64">
        <f t="shared" ca="1" si="31"/>
        <v>4</v>
      </c>
      <c r="AN14" s="64">
        <f t="shared" ca="1" si="20"/>
        <v>0</v>
      </c>
      <c r="AO14" s="64">
        <f t="shared" ca="1" si="21"/>
        <v>0</v>
      </c>
      <c r="AP14" s="64">
        <f t="shared" ca="1" si="22"/>
        <v>0</v>
      </c>
      <c r="AQ14" s="64">
        <f t="shared" ca="1" si="23"/>
        <v>1</v>
      </c>
      <c r="AR14" s="64">
        <f t="shared" ca="1" si="24"/>
        <v>1</v>
      </c>
      <c r="AS14" s="56"/>
      <c r="AT14" s="56"/>
    </row>
    <row r="15" spans="1:46" ht="18" customHeight="1" x14ac:dyDescent="0.3">
      <c r="A15" s="83" t="s">
        <v>44</v>
      </c>
      <c r="B15" s="84"/>
      <c r="C15" s="85"/>
      <c r="D15" s="96">
        <f t="shared" ca="1" si="25"/>
        <v>0.26270222169270141</v>
      </c>
      <c r="E15" s="96">
        <f t="shared" ca="1" si="0"/>
        <v>0.29765136875444614</v>
      </c>
      <c r="F15" s="96">
        <f t="shared" ca="1" si="26"/>
        <v>0.17101265732656024</v>
      </c>
      <c r="G15" s="96">
        <f t="shared" ca="1" si="1"/>
        <v>0.22606412883119398</v>
      </c>
      <c r="H15" s="96">
        <f t="shared" ca="1" si="2"/>
        <v>0.26210947647927235</v>
      </c>
      <c r="I15" s="96">
        <f t="shared" ca="1" si="3"/>
        <v>0.258125987095712</v>
      </c>
      <c r="J15" s="1"/>
      <c r="K15" s="64">
        <f t="shared" ca="1" si="27"/>
        <v>9</v>
      </c>
      <c r="L15" s="64">
        <f t="shared" ca="1" si="4"/>
        <v>5</v>
      </c>
      <c r="M15" s="64">
        <f t="shared" ca="1" si="5"/>
        <v>6</v>
      </c>
      <c r="N15" s="64">
        <f t="shared" ca="1" si="6"/>
        <v>9</v>
      </c>
      <c r="O15" s="64">
        <f t="shared" ca="1" si="7"/>
        <v>6</v>
      </c>
      <c r="P15" s="64">
        <f t="shared" ca="1" si="8"/>
        <v>9</v>
      </c>
      <c r="Q15" s="1"/>
      <c r="R15" s="64">
        <f t="shared" ca="1" si="28"/>
        <v>42</v>
      </c>
      <c r="S15" s="64">
        <f t="shared" ca="1" si="9"/>
        <v>54</v>
      </c>
      <c r="T15" s="64">
        <f t="shared" ca="1" si="10"/>
        <v>29</v>
      </c>
      <c r="U15" s="64">
        <f t="shared" ca="1" si="11"/>
        <v>10</v>
      </c>
      <c r="V15" s="64">
        <f t="shared" ca="1" si="12"/>
        <v>32</v>
      </c>
      <c r="W15" s="64">
        <f t="shared" ca="1" si="13"/>
        <v>29</v>
      </c>
      <c r="X15" s="1"/>
      <c r="Y15" s="96">
        <f t="shared" ca="1" si="29"/>
        <v>0.23721043484100079</v>
      </c>
      <c r="Z15" s="96">
        <f t="shared" ca="1" si="14"/>
        <v>8.5563257372759424E-2</v>
      </c>
      <c r="AA15" s="96">
        <f t="shared" ca="1" si="15"/>
        <v>0.11925018677651278</v>
      </c>
      <c r="AB15" s="96">
        <f t="shared" ca="1" si="16"/>
        <v>0.1237919454287546</v>
      </c>
      <c r="AC15" s="96">
        <f t="shared" ca="1" si="17"/>
        <v>5.7853330636706821E-2</v>
      </c>
      <c r="AD15" s="96">
        <f t="shared" ca="1" si="18"/>
        <v>0.10774035561900794</v>
      </c>
      <c r="AE15" s="1"/>
      <c r="AF15" s="64">
        <f t="shared" ca="1" si="30"/>
        <v>1</v>
      </c>
      <c r="AG15" s="64">
        <f t="shared" ca="1" si="19"/>
        <v>1</v>
      </c>
      <c r="AH15" s="64">
        <f t="shared" ca="1" si="19"/>
        <v>1</v>
      </c>
      <c r="AI15" s="64">
        <f t="shared" ca="1" si="19"/>
        <v>1</v>
      </c>
      <c r="AJ15" s="64">
        <f t="shared" ca="1" si="19"/>
        <v>1</v>
      </c>
      <c r="AK15" s="64">
        <f t="shared" ca="1" si="19"/>
        <v>1</v>
      </c>
      <c r="AL15" s="1"/>
      <c r="AM15" s="64">
        <f t="shared" ca="1" si="31"/>
        <v>0</v>
      </c>
      <c r="AN15" s="64">
        <f t="shared" ca="1" si="20"/>
        <v>1</v>
      </c>
      <c r="AO15" s="64">
        <f t="shared" ca="1" si="21"/>
        <v>0</v>
      </c>
      <c r="AP15" s="64">
        <f t="shared" ca="1" si="22"/>
        <v>1</v>
      </c>
      <c r="AQ15" s="64">
        <f t="shared" ca="1" si="23"/>
        <v>0</v>
      </c>
      <c r="AR15" s="64">
        <f t="shared" ca="1" si="24"/>
        <v>0</v>
      </c>
      <c r="AS15" s="56"/>
      <c r="AT15" s="56"/>
    </row>
    <row r="16" spans="1:46" ht="18" customHeight="1" x14ac:dyDescent="0.3">
      <c r="A16" s="83" t="s">
        <v>45</v>
      </c>
      <c r="B16" s="84"/>
      <c r="C16" s="85"/>
      <c r="D16" s="96">
        <f t="shared" ca="1" si="25"/>
        <v>0.15678012536318864</v>
      </c>
      <c r="E16" s="96">
        <f t="shared" ca="1" si="0"/>
        <v>0.14352963455869525</v>
      </c>
      <c r="F16" s="96">
        <f t="shared" ca="1" si="26"/>
        <v>0.20731527599748414</v>
      </c>
      <c r="G16" s="96">
        <f t="shared" ca="1" si="1"/>
        <v>0.12685610480185447</v>
      </c>
      <c r="H16" s="96">
        <f t="shared" ca="1" si="2"/>
        <v>0</v>
      </c>
      <c r="I16" s="96">
        <f t="shared" ca="1" si="3"/>
        <v>0.10289250530887926</v>
      </c>
      <c r="J16" s="1"/>
      <c r="K16" s="64">
        <f t="shared" ca="1" si="27"/>
        <v>2</v>
      </c>
      <c r="L16" s="64">
        <f t="shared" ca="1" si="4"/>
        <v>2</v>
      </c>
      <c r="M16" s="64">
        <f t="shared" ca="1" si="5"/>
        <v>4</v>
      </c>
      <c r="N16" s="64">
        <f t="shared" ca="1" si="6"/>
        <v>8</v>
      </c>
      <c r="O16" s="64">
        <f t="shared" ca="1" si="7"/>
        <v>0</v>
      </c>
      <c r="P16" s="64">
        <f t="shared" ca="1" si="8"/>
        <v>8</v>
      </c>
      <c r="Q16" s="1"/>
      <c r="R16" s="64">
        <f t="shared" ca="1" si="28"/>
        <v>16</v>
      </c>
      <c r="S16" s="64">
        <f t="shared" ca="1" si="9"/>
        <v>37</v>
      </c>
      <c r="T16" s="64">
        <f t="shared" ca="1" si="10"/>
        <v>19</v>
      </c>
      <c r="U16" s="64">
        <f t="shared" ca="1" si="11"/>
        <v>15</v>
      </c>
      <c r="V16" s="64">
        <f t="shared" ca="1" si="12"/>
        <v>0</v>
      </c>
      <c r="W16" s="64">
        <f t="shared" ca="1" si="13"/>
        <v>66</v>
      </c>
      <c r="X16" s="1"/>
      <c r="Y16" s="96">
        <f t="shared" ca="1" si="29"/>
        <v>0.13116163251401963</v>
      </c>
      <c r="Z16" s="96">
        <f t="shared" ca="1" si="14"/>
        <v>0.16139832173179142</v>
      </c>
      <c r="AA16" s="96">
        <f t="shared" ca="1" si="15"/>
        <v>0.18860870323430867</v>
      </c>
      <c r="AB16" s="96">
        <f t="shared" ca="1" si="16"/>
        <v>0.19324629773659446</v>
      </c>
      <c r="AC16" s="96">
        <f t="shared" ca="1" si="17"/>
        <v>0</v>
      </c>
      <c r="AD16" s="96">
        <f t="shared" ca="1" si="18"/>
        <v>5.2564334118847492E-2</v>
      </c>
      <c r="AE16" s="1"/>
      <c r="AF16" s="64">
        <f t="shared" ca="1" si="30"/>
        <v>1</v>
      </c>
      <c r="AG16" s="64">
        <f t="shared" ca="1" si="19"/>
        <v>1</v>
      </c>
      <c r="AH16" s="64">
        <f t="shared" ca="1" si="19"/>
        <v>1</v>
      </c>
      <c r="AI16" s="64">
        <f t="shared" ca="1" si="19"/>
        <v>1</v>
      </c>
      <c r="AJ16" s="64">
        <f t="shared" ca="1" si="19"/>
        <v>0</v>
      </c>
      <c r="AK16" s="64">
        <f t="shared" ca="1" si="19"/>
        <v>1</v>
      </c>
      <c r="AL16" s="1"/>
      <c r="AM16" s="64">
        <f t="shared" ca="1" si="31"/>
        <v>0</v>
      </c>
      <c r="AN16" s="64">
        <f t="shared" ca="1" si="20"/>
        <v>3</v>
      </c>
      <c r="AO16" s="64">
        <f t="shared" ca="1" si="21"/>
        <v>1</v>
      </c>
      <c r="AP16" s="64">
        <f t="shared" ca="1" si="22"/>
        <v>0</v>
      </c>
      <c r="AQ16" s="64">
        <f t="shared" ca="1" si="23"/>
        <v>0</v>
      </c>
      <c r="AR16" s="64">
        <f t="shared" ca="1" si="24"/>
        <v>2</v>
      </c>
      <c r="AS16" s="56"/>
      <c r="AT16" s="56"/>
    </row>
    <row r="17" spans="1:46" ht="18" customHeight="1" x14ac:dyDescent="0.3">
      <c r="A17" s="83" t="s">
        <v>46</v>
      </c>
      <c r="B17" s="84"/>
      <c r="C17" s="85"/>
      <c r="D17" s="96">
        <f t="shared" ca="1" si="25"/>
        <v>6.17635849028852E-2</v>
      </c>
      <c r="E17" s="96">
        <f t="shared" ca="1" si="0"/>
        <v>0.115689381863177</v>
      </c>
      <c r="F17" s="96">
        <f t="shared" ca="1" si="26"/>
        <v>0</v>
      </c>
      <c r="G17" s="96">
        <f t="shared" ca="1" si="1"/>
        <v>0.26793017930855151</v>
      </c>
      <c r="H17" s="96">
        <f t="shared" ca="1" si="2"/>
        <v>0.20352283826353998</v>
      </c>
      <c r="I17" s="96">
        <f t="shared" ca="1" si="3"/>
        <v>9.1910350848517147E-2</v>
      </c>
      <c r="J17" s="1"/>
      <c r="K17" s="64">
        <f t="shared" ca="1" si="27"/>
        <v>1.5</v>
      </c>
      <c r="L17" s="64">
        <f t="shared" ca="1" si="4"/>
        <v>2</v>
      </c>
      <c r="M17" s="64">
        <f t="shared" ca="1" si="5"/>
        <v>0</v>
      </c>
      <c r="N17" s="64">
        <f t="shared" ca="1" si="6"/>
        <v>6</v>
      </c>
      <c r="O17" s="64">
        <f t="shared" ca="1" si="7"/>
        <v>7</v>
      </c>
      <c r="P17" s="64">
        <f t="shared" ca="1" si="8"/>
        <v>10</v>
      </c>
      <c r="Q17" s="1"/>
      <c r="R17" s="64">
        <f t="shared" ca="1" si="28"/>
        <v>4.5</v>
      </c>
      <c r="S17" s="64">
        <f t="shared" ca="1" si="9"/>
        <v>45</v>
      </c>
      <c r="T17" s="64">
        <f t="shared" ca="1" si="10"/>
        <v>0</v>
      </c>
      <c r="U17" s="64">
        <f t="shared" ca="1" si="11"/>
        <v>55</v>
      </c>
      <c r="V17" s="64">
        <f t="shared" ca="1" si="12"/>
        <v>14</v>
      </c>
      <c r="W17" s="64">
        <f t="shared" ca="1" si="13"/>
        <v>9</v>
      </c>
      <c r="X17" s="1"/>
      <c r="Y17" s="96">
        <f t="shared" ca="1" si="29"/>
        <v>0.1713940132210528</v>
      </c>
      <c r="Z17" s="96">
        <f t="shared" ca="1" si="14"/>
        <v>0.16586307630790093</v>
      </c>
      <c r="AA17" s="96">
        <f t="shared" ca="1" si="15"/>
        <v>0</v>
      </c>
      <c r="AB17" s="96">
        <f t="shared" ca="1" si="16"/>
        <v>0.17759638273659739</v>
      </c>
      <c r="AC17" s="96">
        <f t="shared" ca="1" si="17"/>
        <v>5.018764032968101E-2</v>
      </c>
      <c r="AD17" s="96">
        <f t="shared" ca="1" si="18"/>
        <v>8.8453745236094228E-2</v>
      </c>
      <c r="AE17" s="1"/>
      <c r="AF17" s="64">
        <f t="shared" ca="1" si="30"/>
        <v>0.75</v>
      </c>
      <c r="AG17" s="64">
        <f t="shared" ca="1" si="19"/>
        <v>1</v>
      </c>
      <c r="AH17" s="64">
        <f t="shared" ca="1" si="19"/>
        <v>0</v>
      </c>
      <c r="AI17" s="64">
        <f t="shared" ca="1" si="19"/>
        <v>1</v>
      </c>
      <c r="AJ17" s="64">
        <f t="shared" ca="1" si="19"/>
        <v>1</v>
      </c>
      <c r="AK17" s="64">
        <f t="shared" ca="1" si="19"/>
        <v>1</v>
      </c>
      <c r="AL17" s="1"/>
      <c r="AM17" s="64">
        <f t="shared" ca="1" si="31"/>
        <v>2</v>
      </c>
      <c r="AN17" s="64">
        <f t="shared" ca="1" si="20"/>
        <v>2</v>
      </c>
      <c r="AO17" s="64">
        <f t="shared" ca="1" si="21"/>
        <v>0</v>
      </c>
      <c r="AP17" s="64">
        <f t="shared" ca="1" si="22"/>
        <v>1</v>
      </c>
      <c r="AQ17" s="64">
        <f t="shared" ca="1" si="23"/>
        <v>4</v>
      </c>
      <c r="AR17" s="64">
        <f t="shared" ca="1" si="24"/>
        <v>4</v>
      </c>
      <c r="AS17" s="56"/>
      <c r="AT17" s="56"/>
    </row>
    <row r="18" spans="1:46" ht="18" customHeight="1" x14ac:dyDescent="0.3">
      <c r="A18" s="83" t="s">
        <v>47</v>
      </c>
      <c r="B18" s="84"/>
      <c r="C18" s="85"/>
      <c r="D18" s="96">
        <f t="shared" ca="1" si="25"/>
        <v>8.1095103295270865E-2</v>
      </c>
      <c r="E18" s="96">
        <f t="shared" ca="1" si="0"/>
        <v>9.688528370129712E-2</v>
      </c>
      <c r="F18" s="96">
        <f t="shared" ca="1" si="26"/>
        <v>0.22865408498601747</v>
      </c>
      <c r="G18" s="96">
        <f t="shared" ca="1" si="1"/>
        <v>0.2919998958915172</v>
      </c>
      <c r="H18" s="96">
        <f t="shared" ca="1" si="2"/>
        <v>0.24494438586824399</v>
      </c>
      <c r="I18" s="96">
        <f t="shared" ca="1" si="3"/>
        <v>8.3684243587846499E-2</v>
      </c>
      <c r="J18" s="1"/>
      <c r="K18" s="64">
        <f t="shared" ca="1" si="27"/>
        <v>4</v>
      </c>
      <c r="L18" s="64">
        <f t="shared" ca="1" si="4"/>
        <v>10</v>
      </c>
      <c r="M18" s="64">
        <f t="shared" ca="1" si="5"/>
        <v>1</v>
      </c>
      <c r="N18" s="64">
        <f t="shared" ca="1" si="6"/>
        <v>5</v>
      </c>
      <c r="O18" s="64">
        <f t="shared" ca="1" si="7"/>
        <v>4</v>
      </c>
      <c r="P18" s="64">
        <f t="shared" ca="1" si="8"/>
        <v>9</v>
      </c>
      <c r="Q18" s="1"/>
      <c r="R18" s="64">
        <f t="shared" ca="1" si="28"/>
        <v>1</v>
      </c>
      <c r="S18" s="64">
        <f t="shared" ca="1" si="9"/>
        <v>58</v>
      </c>
      <c r="T18" s="64">
        <f t="shared" ca="1" si="10"/>
        <v>34</v>
      </c>
      <c r="U18" s="64">
        <f t="shared" ca="1" si="11"/>
        <v>16</v>
      </c>
      <c r="V18" s="64">
        <f t="shared" ca="1" si="12"/>
        <v>35</v>
      </c>
      <c r="W18" s="64">
        <f t="shared" ca="1" si="13"/>
        <v>60</v>
      </c>
      <c r="X18" s="1"/>
      <c r="Y18" s="96">
        <f t="shared" ca="1" si="29"/>
        <v>0.14481427252009865</v>
      </c>
      <c r="Z18" s="96">
        <f t="shared" ca="1" si="14"/>
        <v>5.3143194656926344E-2</v>
      </c>
      <c r="AA18" s="96">
        <f t="shared" ca="1" si="15"/>
        <v>7.2063780240640127E-2</v>
      </c>
      <c r="AB18" s="96">
        <f t="shared" ca="1" si="16"/>
        <v>7.6813006768406064E-2</v>
      </c>
      <c r="AC18" s="96">
        <f t="shared" ca="1" si="17"/>
        <v>0.17549007532488237</v>
      </c>
      <c r="AD18" s="96">
        <f t="shared" ca="1" si="18"/>
        <v>0.13741525192788706</v>
      </c>
      <c r="AE18" s="1"/>
      <c r="AF18" s="64">
        <f t="shared" ca="1" si="30"/>
        <v>1</v>
      </c>
      <c r="AG18" s="64">
        <f t="shared" ca="1" si="19"/>
        <v>1</v>
      </c>
      <c r="AH18" s="64">
        <f t="shared" ca="1" si="19"/>
        <v>1</v>
      </c>
      <c r="AI18" s="64">
        <f t="shared" ca="1" si="19"/>
        <v>1</v>
      </c>
      <c r="AJ18" s="64">
        <f t="shared" ca="1" si="19"/>
        <v>1</v>
      </c>
      <c r="AK18" s="64">
        <f t="shared" ca="1" si="19"/>
        <v>1</v>
      </c>
      <c r="AL18" s="1"/>
      <c r="AM18" s="64">
        <f t="shared" ca="1" si="31"/>
        <v>3</v>
      </c>
      <c r="AN18" s="64">
        <f t="shared" ca="1" si="20"/>
        <v>4</v>
      </c>
      <c r="AO18" s="64">
        <f t="shared" ca="1" si="21"/>
        <v>1</v>
      </c>
      <c r="AP18" s="64">
        <f t="shared" ca="1" si="22"/>
        <v>2</v>
      </c>
      <c r="AQ18" s="64">
        <f t="shared" ca="1" si="23"/>
        <v>1</v>
      </c>
      <c r="AR18" s="64">
        <f t="shared" ca="1" si="24"/>
        <v>4</v>
      </c>
      <c r="AS18" s="56"/>
      <c r="AT18" s="56"/>
    </row>
    <row r="19" spans="1:46" ht="14.4" customHeight="1" x14ac:dyDescent="0.3">
      <c r="A19" s="66"/>
      <c r="B19" s="66"/>
      <c r="C19" s="66"/>
      <c r="D19" s="97"/>
      <c r="E19" s="1"/>
      <c r="F19" s="1"/>
      <c r="G19" s="9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9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6"/>
      <c r="AT19" s="56"/>
    </row>
    <row r="20" spans="1:46" ht="18.600000000000001" customHeight="1" x14ac:dyDescent="0.3">
      <c r="A20" s="83" t="s">
        <v>21</v>
      </c>
      <c r="B20" s="84"/>
      <c r="C20" s="85"/>
      <c r="D20" s="60">
        <f ca="1">IFERROR((SUM(D4:D18)/$AF$20),"")</f>
        <v>0.17780779731252552</v>
      </c>
      <c r="E20" s="60">
        <f ca="1">IFERROR((SUM(E4:E18)/$AG$20),"")</f>
        <v>0.1951412062774647</v>
      </c>
      <c r="F20" s="60">
        <f ca="1">IFERROR((SUM(F4:F18)/$AH$20),"")</f>
        <v>0.20486030248138828</v>
      </c>
      <c r="G20" s="60">
        <f ca="1">IFERROR((SUM(G4:G18)/$AI$20),"")</f>
        <v>0.19096166006990248</v>
      </c>
      <c r="H20" s="60">
        <f ca="1">IFERROR((SUM(H4:H18)/$AJ$20),"")</f>
        <v>0.20083302623124755</v>
      </c>
      <c r="I20" s="60">
        <f ca="1">IFERROR((SUM(I4:I18)/$AK$20),"")</f>
        <v>0.17518578181140618</v>
      </c>
      <c r="J20" s="1"/>
      <c r="K20" s="61">
        <f ca="1">IFERROR((SUM(K4:K18)/$AF$20),"")</f>
        <v>4.9019607843137258</v>
      </c>
      <c r="L20" s="61">
        <f ca="1">IFERROR((SUM(L4:L18)/$AG$20),"")</f>
        <v>4.3611111111111107</v>
      </c>
      <c r="M20" s="61">
        <f ca="1">IFERROR((SUM(M4:M18)/$AH$20),"")</f>
        <v>5.666666666666667</v>
      </c>
      <c r="N20" s="61">
        <f ca="1">IFERROR((SUM(N4:N18)/$AI$20),"")</f>
        <v>6.25</v>
      </c>
      <c r="O20" s="61">
        <f ca="1">IFERROR((SUM(O4:O18)/$AJ$20),"")</f>
        <v>7.0434782608695654</v>
      </c>
      <c r="P20" s="61">
        <f ca="1">IFERROR((SUM(P4:P18)/$AK$20),"")</f>
        <v>6.25</v>
      </c>
      <c r="Q20" s="62"/>
      <c r="R20" s="61">
        <f ca="1">IFERROR((SUM(R4:R18)/$AF$20),"")</f>
        <v>32.03921568627451</v>
      </c>
      <c r="S20" s="61">
        <f ca="1">IFERROR((SUM(S4:S18)/$AG$20),"")</f>
        <v>42.944444444444443</v>
      </c>
      <c r="T20" s="61">
        <f ca="1">IFERROR((SUM(T4:T18)/$AH$20),"")</f>
        <v>39.083333333333336</v>
      </c>
      <c r="U20" s="61">
        <f ca="1">IFERROR((SUM(U4:U18)/$AI$20),"")</f>
        <v>26.916666666666668</v>
      </c>
      <c r="V20" s="61">
        <f ca="1">IFERROR((SUM(V4:V18)/$AJ$20),"")</f>
        <v>22.173913043478262</v>
      </c>
      <c r="W20" s="61">
        <f ca="1">IFERROR((SUM(W4:W18)/$AK$20),"")</f>
        <v>33.916666666666664</v>
      </c>
      <c r="X20" s="63"/>
      <c r="Y20" s="60">
        <f ca="1">IFERROR((SUM(Y4:Y18)/$AF$20),"")</f>
        <v>0.16434387107411128</v>
      </c>
      <c r="Z20" s="60">
        <f ca="1">IFERROR((SUM(Z4:Z18)/$AG$20),"")</f>
        <v>0.13615955518172898</v>
      </c>
      <c r="AA20" s="60">
        <f ca="1">IFERROR((SUM(AA4:AA18)/$AH$20),"")</f>
        <v>0.13947400848111335</v>
      </c>
      <c r="AB20" s="60">
        <f ca="1">IFERROR((SUM(AB4:AB18)/$AI$20),"")</f>
        <v>0.13359342693653456</v>
      </c>
      <c r="AC20" s="60">
        <f ca="1">IFERROR((SUM(AC4:AC18)/$AJ$20),"")</f>
        <v>0.14791990193805324</v>
      </c>
      <c r="AD20" s="60">
        <f ca="1">IFERROR((SUM(AD4:AD18)/$AK$20),"")</f>
        <v>0.12792533866421801</v>
      </c>
      <c r="AE20" s="1"/>
      <c r="AF20" s="64">
        <f ca="1">IF(SUM(AF4:AF18)=0,"",SUM(AF4:AF18))</f>
        <v>12.75</v>
      </c>
      <c r="AG20" s="64">
        <f t="shared" ref="AG20:AK20" ca="1" si="32">IF(SUM(AG4:AG18)=0,"",SUM(AG4:AG18))</f>
        <v>9</v>
      </c>
      <c r="AH20" s="64">
        <f t="shared" ca="1" si="32"/>
        <v>12</v>
      </c>
      <c r="AI20" s="64">
        <f t="shared" ca="1" si="32"/>
        <v>12</v>
      </c>
      <c r="AJ20" s="64">
        <f t="shared" ca="1" si="32"/>
        <v>11.5</v>
      </c>
      <c r="AK20" s="64">
        <f t="shared" ca="1" si="32"/>
        <v>12</v>
      </c>
      <c r="AL20" s="1"/>
      <c r="AM20" s="64">
        <f ca="1">SUM(AM4:AM18)</f>
        <v>35</v>
      </c>
      <c r="AN20" s="64">
        <f t="shared" ref="AN20:AR20" ca="1" si="33">SUM(AN4:AN18)</f>
        <v>19</v>
      </c>
      <c r="AO20" s="64">
        <f t="shared" ca="1" si="33"/>
        <v>18</v>
      </c>
      <c r="AP20" s="64">
        <f t="shared" ca="1" si="33"/>
        <v>17</v>
      </c>
      <c r="AQ20" s="64">
        <f t="shared" ca="1" si="33"/>
        <v>19</v>
      </c>
      <c r="AR20" s="64">
        <f t="shared" ca="1" si="33"/>
        <v>29</v>
      </c>
      <c r="AS20" s="56"/>
      <c r="AT20" s="56"/>
    </row>
    <row r="21" spans="1:46" ht="14.4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6"/>
      <c r="AT21" s="56"/>
    </row>
    <row r="22" spans="1:46" ht="14.4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6"/>
      <c r="AT22" s="56"/>
    </row>
    <row r="23" spans="1:46" ht="14.4" customHeight="1" x14ac:dyDescent="0.3">
      <c r="D23" s="55"/>
      <c r="E23" s="57"/>
      <c r="F23" s="57"/>
      <c r="Y23" s="55"/>
      <c r="Z23" s="57"/>
      <c r="AA23" s="57"/>
      <c r="AM23" s="56"/>
      <c r="AN23" s="56"/>
      <c r="AO23" s="56"/>
      <c r="AP23" s="56"/>
      <c r="AQ23" s="56"/>
      <c r="AR23" s="56"/>
      <c r="AS23" s="56"/>
      <c r="AT23" s="56"/>
    </row>
  </sheetData>
  <mergeCells count="23">
    <mergeCell ref="A20:C20"/>
    <mergeCell ref="A17:C17"/>
    <mergeCell ref="A18:C18"/>
    <mergeCell ref="A11:C11"/>
    <mergeCell ref="A12:C12"/>
    <mergeCell ref="A13:C13"/>
    <mergeCell ref="A14:C14"/>
    <mergeCell ref="A15:C15"/>
    <mergeCell ref="A16:C16"/>
    <mergeCell ref="AM2:AR2"/>
    <mergeCell ref="AF2:AK2"/>
    <mergeCell ref="A4:C4"/>
    <mergeCell ref="A10:C10"/>
    <mergeCell ref="D2:I2"/>
    <mergeCell ref="K2:P2"/>
    <mergeCell ref="A8:C8"/>
    <mergeCell ref="A9:C9"/>
    <mergeCell ref="R2:W2"/>
    <mergeCell ref="Y2:AD2"/>
    <mergeCell ref="A5:C5"/>
    <mergeCell ref="A6:C6"/>
    <mergeCell ref="A7:C7"/>
    <mergeCell ref="A1:C3"/>
  </mergeCells>
  <conditionalFormatting sqref="K4:P1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P1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W2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:AD2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P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2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R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AM5:AR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0:AR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conditionalFormatting sqref="AF4:AK18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689-DA2D-452A-B831-2E16341E9468}">
  <sheetPr codeName="Sheet3"/>
  <dimension ref="A1:Y24"/>
  <sheetViews>
    <sheetView tabSelected="1" zoomScale="73" zoomScaleNormal="73" workbookViewId="0">
      <selection activeCell="G5" sqref="G5"/>
    </sheetView>
  </sheetViews>
  <sheetFormatPr defaultColWidth="8.77734375" defaultRowHeight="14.4" x14ac:dyDescent="0.3"/>
  <cols>
    <col min="1" max="1" width="63.44140625" style="2" customWidth="1"/>
    <col min="2" max="2" width="6.21875" style="59" customWidth="1"/>
    <col min="3" max="3" width="13.77734375" style="59" customWidth="1"/>
    <col min="4" max="4" width="6" style="59" customWidth="1"/>
    <col min="5" max="5" width="25.5546875" style="2" bestFit="1" customWidth="1"/>
    <col min="6" max="6" width="6.109375" style="2" customWidth="1"/>
    <col min="7" max="7" width="13" style="2" customWidth="1"/>
    <col min="8" max="8" width="4.33203125" style="2" customWidth="1"/>
    <col min="9" max="9" width="11.77734375" style="2" customWidth="1"/>
    <col min="10" max="10" width="4.88671875" style="2" customWidth="1"/>
    <col min="11" max="11" width="8.21875" style="2" bestFit="1" customWidth="1"/>
    <col min="12" max="12" width="12.6640625" style="2" customWidth="1"/>
    <col min="13" max="13" width="3.77734375" style="2" customWidth="1"/>
    <col min="14" max="14" width="10" style="2" bestFit="1" customWidth="1"/>
    <col min="15" max="15" width="11.5546875" style="2" customWidth="1"/>
    <col min="16" max="16" width="5.21875" style="2" customWidth="1"/>
    <col min="17" max="17" width="18" style="2" customWidth="1"/>
    <col min="18" max="18" width="4.21875" style="2" customWidth="1"/>
    <col min="19" max="19" width="17.33203125" style="59" customWidth="1"/>
    <col min="20" max="20" width="4.21875" style="59" customWidth="1"/>
    <col min="21" max="21" width="4.6640625" style="2" customWidth="1"/>
    <col min="22" max="22" width="5.88671875" style="2" customWidth="1"/>
    <col min="23" max="16384" width="8.77734375" style="2"/>
  </cols>
  <sheetData>
    <row r="1" spans="1:25" s="1" customFormat="1" ht="14.4" customHeight="1" x14ac:dyDescent="0.3">
      <c r="A1" s="91" t="str">
        <f>'Entered Daily Stats'!A1</f>
        <v>Team Name + Nickname</v>
      </c>
      <c r="B1" s="91"/>
      <c r="C1" s="91"/>
      <c r="D1" s="91"/>
      <c r="E1" s="91"/>
      <c r="G1" s="89">
        <f ca="1">TODAY()-WEEKDAY(TODAY(),2)+(_xlfn.SHEET()-3+1)</f>
        <v>43990</v>
      </c>
      <c r="H1" s="89"/>
      <c r="I1" s="89"/>
      <c r="J1" s="89"/>
      <c r="K1" s="89"/>
      <c r="L1" s="89"/>
      <c r="M1" s="89"/>
      <c r="N1" s="89"/>
      <c r="O1" s="89"/>
    </row>
    <row r="2" spans="1:25" s="1" customFormat="1" ht="25.2" customHeight="1" x14ac:dyDescent="0.3">
      <c r="A2" s="91"/>
      <c r="B2" s="91"/>
      <c r="C2" s="91"/>
      <c r="D2" s="91"/>
      <c r="E2" s="91"/>
      <c r="G2" s="90"/>
      <c r="H2" s="90"/>
      <c r="I2" s="90"/>
      <c r="J2" s="90"/>
      <c r="K2" s="90"/>
      <c r="L2" s="90"/>
      <c r="M2" s="90"/>
      <c r="N2" s="90"/>
      <c r="O2" s="90"/>
    </row>
    <row r="3" spans="1:25" s="1" customFormat="1" ht="43.8" customHeight="1" x14ac:dyDescent="0.3">
      <c r="A3" s="92"/>
      <c r="B3" s="92"/>
      <c r="C3" s="92"/>
      <c r="D3" s="92"/>
      <c r="E3" s="92"/>
      <c r="G3" s="48" t="s">
        <v>8</v>
      </c>
      <c r="H3" s="42"/>
      <c r="I3" s="48" t="s">
        <v>9</v>
      </c>
      <c r="K3" s="76" t="s">
        <v>0</v>
      </c>
      <c r="L3" s="76"/>
      <c r="N3" s="76" t="s">
        <v>1</v>
      </c>
      <c r="O3" s="76"/>
    </row>
    <row r="4" spans="1:25" s="1" customFormat="1" ht="64.8" customHeight="1" x14ac:dyDescent="0.3">
      <c r="C4" s="45" t="s">
        <v>54</v>
      </c>
      <c r="E4" s="45" t="s">
        <v>2</v>
      </c>
      <c r="F4" s="5"/>
      <c r="G4" s="47"/>
      <c r="H4" s="47"/>
      <c r="I4" s="47"/>
      <c r="K4" s="47"/>
      <c r="L4" s="4" t="s">
        <v>27</v>
      </c>
      <c r="M4" s="4"/>
      <c r="N4" s="47"/>
      <c r="O4" s="4" t="s">
        <v>28</v>
      </c>
      <c r="Q4" s="7" t="s">
        <v>29</v>
      </c>
      <c r="S4" s="44" t="s">
        <v>53</v>
      </c>
      <c r="U4" s="88" t="s">
        <v>3</v>
      </c>
      <c r="V4" s="88"/>
      <c r="W4" s="88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Stats")),0)</f>
        <v>0.10949589847975635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3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56</v>
      </c>
      <c r="L5" s="19">
        <f ca="1">IF(K5=N5,0,MIN(MAX((-10*N5*24)+80,30),65))</f>
        <v>30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0.22649838334433592</v>
      </c>
      <c r="O5" s="20">
        <f ca="1">IF(N5=K5,0,MIN(MAX(8-(K5/10),1.5),5)/24)</f>
        <v>0.10000000000000002</v>
      </c>
      <c r="P5" s="18"/>
      <c r="Q5" s="21">
        <f ca="1">IF(K5=N5,"",((N5*24/(O5*24))+(K5/L5))/2)</f>
        <v>2.0658252500550125</v>
      </c>
      <c r="R5" s="18"/>
      <c r="S5" s="101" cm="1">
        <f t="array" aca="1" ref="S5" ca="1">INDIRECT(ADDRESS(ROW()-1,_xlfn.SHEET()-3+39,4,1,"Entered Daily Stats"))</f>
        <v>2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Stats")),0)</f>
        <v>0.14206915205585943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10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42</v>
      </c>
      <c r="L6" s="19">
        <f t="shared" ref="L6:L19" ca="1" si="0">IF(K6=N6,0,MIN(MAX((-10*N6*24)+80,30),65))</f>
        <v>30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0.23607140947296706</v>
      </c>
      <c r="O6" s="20">
        <f t="shared" ref="O6:O19" ca="1" si="1">IF(N6=K6,0,MIN(MAX(8-(K6/10),1.5),5)/24)</f>
        <v>0.15833333333333333</v>
      </c>
      <c r="P6" s="18"/>
      <c r="Q6" s="21">
        <f t="shared" ref="Q6:Q19" ca="1" si="2">IF(K6=N6,"",((N6*24/(O6*24))+(K6/L6))/2)</f>
        <v>1.4454886614935802</v>
      </c>
      <c r="R6" s="18"/>
      <c r="S6" s="101" cm="1">
        <f t="array" aca="1" ref="S6" ca="1">INDIRECT(ADDRESS(ROW()-1,_xlfn.SHEET()-3+39,4,1,"Entered Daily Stats"))</f>
        <v>4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Stats")),0)</f>
        <v>0.22256770879958246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5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29</v>
      </c>
      <c r="L7" s="19">
        <f t="shared" ca="1" si="0"/>
        <v>64.040817155505039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6.6496595185395677E-2</v>
      </c>
      <c r="O7" s="20">
        <f t="shared" ca="1" si="1"/>
        <v>0.20833333333333334</v>
      </c>
      <c r="P7" s="18"/>
      <c r="Q7" s="21">
        <f t="shared" ca="1" si="2"/>
        <v>0.38600992621517083</v>
      </c>
      <c r="R7" s="18"/>
      <c r="S7" s="101" cm="1">
        <f t="array" aca="1" ref="S7" ca="1">INDIRECT(ADDRESS(ROW()-1,_xlfn.SHEET()-3+39,4,1,"Entered Daily Stats"))</f>
        <v>2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Stats")),0)</f>
        <v>8.7188068688709333E-2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5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22</v>
      </c>
      <c r="L8" s="19">
        <f t="shared" ca="1" si="0"/>
        <v>51.971114182781569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0.11678702423841011</v>
      </c>
      <c r="O8" s="20">
        <f t="shared" ca="1" si="1"/>
        <v>0.20833333333333334</v>
      </c>
      <c r="P8" s="18"/>
      <c r="Q8" s="21">
        <f t="shared" ca="1" si="2"/>
        <v>0.49194489389451218</v>
      </c>
      <c r="R8" s="18"/>
      <c r="S8" s="101" cm="1">
        <f t="array" aca="1" ref="S8" ca="1">INDIRECT(ADDRESS(ROW()-1,_xlfn.SHEET()-3+39,4,1,"Entered Daily Stats"))</f>
        <v>4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Stats")),0)</f>
        <v>0.17164145417358939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4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57</v>
      </c>
      <c r="L9" s="19">
        <f t="shared" ca="1" si="0"/>
        <v>65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4.6223669385198875E-2</v>
      </c>
      <c r="O9" s="20">
        <f t="shared" ca="1" si="1"/>
        <v>9.5833333333333326E-2</v>
      </c>
      <c r="P9" s="18"/>
      <c r="Q9" s="21">
        <f t="shared" ca="1" si="2"/>
        <v>0.67962850916692386</v>
      </c>
      <c r="R9" s="18"/>
      <c r="S9" s="101" cm="1">
        <f t="array" aca="1" ref="S9" ca="1">INDIRECT(ADDRESS(ROW()-1,_xlfn.SHEET()-3+39,4,1,"Entered Daily Stats"))</f>
        <v>2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Stats")),0)</f>
        <v>0.25031721542615298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2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17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0.22410721704444475</v>
      </c>
      <c r="O10" s="20">
        <f t="shared" ca="1" si="1"/>
        <v>0.20833333333333334</v>
      </c>
      <c r="P10" s="18"/>
      <c r="Q10" s="21">
        <f t="shared" ca="1" si="2"/>
        <v>0.82119065424000082</v>
      </c>
      <c r="R10" s="18"/>
      <c r="S10" s="101" cm="1">
        <f t="array" aca="1" ref="S10" ca="1">INDIRECT(ADDRESS(ROW()-1,_xlfn.SHEET()-3+39,4,1,"Entered Daily Stats"))</f>
        <v>4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0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Stats")),0)</f>
        <v>0</v>
      </c>
      <c r="H11" s="49"/>
      <c r="I11" s="15" t="str" cm="1">
        <f t="array" aca="1" ref="I11" ca="1">IFERROR(INDIRECT(ADDRESS(ROW()-1,_xlfn.SHEET()-3+11,4,1,"Entered Daily Stats"))/INDIRECT(ADDRESS(ROW()-1,_xlfn.SHEET()-3+32,4,1,"Entered Daily Stats")),"")</f>
        <v/>
      </c>
      <c r="J11" s="18"/>
      <c r="K11" s="15" t="str" cm="1">
        <f t="array" aca="1" ref="K11" ca="1">IFERROR(INDIRECT(ADDRESS(ROW()-1,_xlfn.SHEET()-3+18,4,1,"Entered Daily Stats"))/INDIRECT(ADDRESS(ROW()-1,_xlfn.SHEET()-3+32,4,1,"Entered Daily Stats")),"")</f>
        <v/>
      </c>
      <c r="L11" s="19">
        <f t="shared" ca="1" si="0"/>
        <v>0</v>
      </c>
      <c r="M11" s="18"/>
      <c r="N11" s="17" t="str" cm="1">
        <f t="array" aca="1" ref="N11" ca="1">IFERROR(INDIRECT(ADDRESS(ROW()-1,_xlfn.SHEET()-3+25,4,1,"Entered Daily Stats"))/INDIRECT(ADDRESS(ROW()-1,_xlfn.SHEET()-3+32,4,1,"Entered Daily Stats")),"")</f>
        <v/>
      </c>
      <c r="O11" s="20">
        <f t="shared" ca="1" si="1"/>
        <v>0</v>
      </c>
      <c r="P11" s="18"/>
      <c r="Q11" s="21" t="str">
        <f t="shared" ca="1" si="2"/>
        <v/>
      </c>
      <c r="R11" s="18"/>
      <c r="S11" s="101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Stats")),0)</f>
        <v>0.20780151711355044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8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60</v>
      </c>
      <c r="L12" s="19">
        <f t="shared" ca="1" si="0"/>
        <v>49.596112286464134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0.12668286547306612</v>
      </c>
      <c r="O12" s="20">
        <f t="shared" ca="1" si="1"/>
        <v>8.3333333333333329E-2</v>
      </c>
      <c r="P12" s="18"/>
      <c r="Q12" s="21">
        <f t="shared" ca="1" si="2"/>
        <v>1.364983314289244</v>
      </c>
      <c r="R12" s="18"/>
      <c r="S12" s="101" cm="1">
        <f t="array" aca="1" ref="S12" ca="1">INDIRECT(ADDRESS(ROW()-1,_xlfn.SHEET()-3+39,4,1,"Entered Daily Stats"))</f>
        <v>4</v>
      </c>
      <c r="T12" s="18"/>
      <c r="U12" s="76" t="s">
        <v>10</v>
      </c>
      <c r="V12" s="76"/>
      <c r="W12" s="76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Stats")),0)</f>
        <v>0.26220036451827555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2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22</v>
      </c>
      <c r="L13" s="19">
        <f t="shared" ca="1" si="0"/>
        <v>30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0.23123846339946103</v>
      </c>
      <c r="O13" s="20">
        <f t="shared" ca="1" si="1"/>
        <v>0.20833333333333334</v>
      </c>
      <c r="P13" s="18"/>
      <c r="Q13" s="21">
        <f t="shared" ca="1" si="2"/>
        <v>0.92163897882537316</v>
      </c>
      <c r="R13" s="18"/>
      <c r="S13" s="101" cm="1">
        <f t="array" aca="1" ref="S13" ca="1">INDIRECT(ADDRESS(ROW()-1,_xlfn.SHEET()-3+39,4,1,"Entered Daily Stats"))</f>
        <v>4</v>
      </c>
      <c r="T13" s="18"/>
      <c r="U13" s="77" cm="1">
        <f t="array" aca="1" ref="U13" ca="1">INDIRECT(ADDRESS(20,_xlfn.SHEET()-3+39,3,1,"Entered Daily Stats"))</f>
        <v>35</v>
      </c>
      <c r="V13" s="78"/>
      <c r="W13" s="79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Stats")),0)</f>
        <v>0</v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101" cm="1">
        <f t="array" aca="1" ref="S14" ca="1">INDIRECT(ADDRESS(ROW()-1,_xlfn.SHEET()-3+39,4,1,"Entered Daily Stats"))</f>
        <v>0</v>
      </c>
      <c r="T14" s="18"/>
      <c r="U14" s="80"/>
      <c r="V14" s="81"/>
      <c r="W14" s="82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Stats")),0)</f>
        <v>0.25142700122517814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7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40</v>
      </c>
      <c r="L15" s="19">
        <f t="shared" ca="1" si="0"/>
        <v>47.192389866687932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0.13669837555546696</v>
      </c>
      <c r="O15" s="20">
        <f t="shared" ca="1" si="1"/>
        <v>0.16666666666666666</v>
      </c>
      <c r="P15" s="18"/>
      <c r="Q15" s="21">
        <f t="shared" ca="1" si="2"/>
        <v>0.83389226973326558</v>
      </c>
      <c r="R15" s="18"/>
      <c r="S15" s="101" cm="1">
        <f t="array" aca="1" ref="S15" ca="1">INDIRECT(ADDRESS(ROW()-1,_xlfn.SHEET()-3+39,4,1,"Entered Daily Stats"))</f>
        <v>4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Stats")),0)</f>
        <v>0.26270222169270141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9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42</v>
      </c>
      <c r="L16" s="19">
        <f t="shared" ca="1" si="0"/>
        <v>30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0.23721043484100079</v>
      </c>
      <c r="O16" s="20">
        <f t="shared" ca="1" si="1"/>
        <v>0.15833333333333333</v>
      </c>
      <c r="P16" s="18"/>
      <c r="Q16" s="21">
        <f t="shared" ca="1" si="2"/>
        <v>1.4490855837084236</v>
      </c>
      <c r="R16" s="18"/>
      <c r="S16" s="101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Stats")),0)</f>
        <v>0.15678012536318864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2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16</v>
      </c>
      <c r="L17" s="19">
        <f t="shared" ca="1" si="0"/>
        <v>48.521208196635286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0.13116163251401963</v>
      </c>
      <c r="O17" s="20">
        <f t="shared" ca="1" si="1"/>
        <v>0.20833333333333334</v>
      </c>
      <c r="P17" s="18"/>
      <c r="Q17" s="21">
        <f ca="1">IF(K17=N17,"",((N17*24/(O17*24))+(K17/L17))/2)</f>
        <v>0.47966427411240531</v>
      </c>
      <c r="R17" s="31"/>
      <c r="S17" s="101" cm="1">
        <f t="array" aca="1" ref="S17" ca="1">INDIRECT(ADDRESS(ROW()-1,_xlfn.SHEET()-3+39,4,1,"Entered Daily Stats"))</f>
        <v>0</v>
      </c>
      <c r="T17" s="31"/>
      <c r="U17" s="4"/>
      <c r="W17" s="47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0.75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Stats")),0)</f>
        <v>8.2351446537180267E-2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2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6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0.22852535096140372</v>
      </c>
      <c r="O18" s="20">
        <f t="shared" ca="1" si="1"/>
        <v>0.20833333333333334</v>
      </c>
      <c r="P18" s="18"/>
      <c r="Q18" s="21">
        <f ca="1">IF(K18=N18,"",((N18*24/(O18*24))+(K18/L18))/2)</f>
        <v>0.64846084230736889</v>
      </c>
      <c r="R18" s="18"/>
      <c r="S18" s="101" cm="1">
        <f t="array" aca="1" ref="S18" ca="1">INDIRECT(ADDRESS(ROW()-1,_xlfn.SHEET()-3+39,4,1,"Entered Daily Stats"))</f>
        <v>2</v>
      </c>
      <c r="T18" s="18"/>
      <c r="U18" s="18"/>
      <c r="V18" s="31"/>
      <c r="W18" s="47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Stats")),0)</f>
        <v>8.1095103295270865E-2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4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1</v>
      </c>
      <c r="L19" s="19">
        <f t="shared" ca="1" si="0"/>
        <v>45.244574595176317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0.14481427252009865</v>
      </c>
      <c r="O19" s="20">
        <f t="shared" ca="1" si="1"/>
        <v>0.20833333333333334</v>
      </c>
      <c r="P19" s="18"/>
      <c r="Q19" s="21">
        <f ca="1">IF(K19=N19,"",((N19*24/(O19*24))+(K19/L19))/2)</f>
        <v>0.35860530280875064</v>
      </c>
      <c r="R19" s="18"/>
      <c r="S19" s="101" cm="1">
        <f t="array" aca="1" ref="S19" ca="1">INDIRECT(ADDRESS(ROW()-1,_xlfn.SHEET()-3+39,4,1,"Entered Daily Stats"))</f>
        <v>3</v>
      </c>
      <c r="T19" s="18"/>
    </row>
    <row r="20" spans="1:24" s="1" customFormat="1" ht="21.6" customHeight="1" x14ac:dyDescent="0.3">
      <c r="C20" s="18">
        <v>0</v>
      </c>
      <c r="D20" s="18"/>
      <c r="E20" s="18"/>
      <c r="F20" s="18"/>
      <c r="G20" s="18">
        <v>0</v>
      </c>
      <c r="H20" s="18"/>
      <c r="I20" s="18">
        <v>0</v>
      </c>
      <c r="J20" s="18"/>
      <c r="K20" s="18"/>
      <c r="L20" s="18"/>
      <c r="M20" s="18"/>
      <c r="N20" s="18"/>
      <c r="O20" s="18"/>
      <c r="P20" s="18"/>
      <c r="Q20" s="18">
        <v>0</v>
      </c>
      <c r="R20" s="18"/>
      <c r="S20" s="18">
        <v>0</v>
      </c>
    </row>
    <row r="21" spans="1:24" s="1" customFormat="1" ht="21.6" customHeight="1" x14ac:dyDescent="0.3">
      <c r="C21" s="106">
        <f ca="1">SUM(C5:C19)</f>
        <v>12.75</v>
      </c>
      <c r="D21" s="18"/>
      <c r="E21" s="67" t="s">
        <v>7</v>
      </c>
      <c r="F21" s="107"/>
      <c r="G21" s="20">
        <f ca="1">IFERROR(AVERAGEIF(G5:G19,"&gt;0"),"")</f>
        <v>0.1759720982591535</v>
      </c>
      <c r="H21" s="108"/>
      <c r="I21" s="43">
        <f ca="1">IFERROR(AVERAGEIF(I5:I19,"&gt;0"),"")</f>
        <v>4.8461538461538458</v>
      </c>
      <c r="J21" s="18"/>
      <c r="K21" s="19">
        <f ca="1">IFERROR(AVERAGEIF(K5:K19,"&gt;0"),"")</f>
        <v>31.53846153846154</v>
      </c>
      <c r="L21" s="19">
        <f ca="1">IFERROR(AVERAGEIF(L5:L19,"&gt;0"),"")</f>
        <v>42.428170483326944</v>
      </c>
      <c r="M21" s="18"/>
      <c r="N21" s="20">
        <f ca="1">IFERROR(AVERAGEIF(N5:N19,"&gt;0"),"")</f>
        <v>0.16557813030271304</v>
      </c>
      <c r="O21" s="20">
        <f ca="1">IFERROR(AVERAGEIF(O5:O19,"&gt;0"),"")</f>
        <v>0.17083333333333334</v>
      </c>
      <c r="P21" s="18"/>
      <c r="Q21" s="109">
        <f ca="1">IFERROR(AVERAGEIF(Q5:Q19,"&gt;0"),"")</f>
        <v>0.91895526621923318</v>
      </c>
      <c r="R21" s="50"/>
      <c r="S21" s="110">
        <f ca="1">AVERAGEIF(S5:S19,"&gt;0")</f>
        <v>3.1818181818181817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8"/>
      <c r="I24" s="88"/>
      <c r="J24" s="1"/>
      <c r="K24" s="88"/>
      <c r="L24" s="88"/>
      <c r="M24" s="1"/>
      <c r="N24" s="7"/>
    </row>
  </sheetData>
  <mergeCells count="9">
    <mergeCell ref="H24:I24"/>
    <mergeCell ref="K24:L24"/>
    <mergeCell ref="G1:O2"/>
    <mergeCell ref="A1:E3"/>
    <mergeCell ref="U4:W4"/>
    <mergeCell ref="K3:L3"/>
    <mergeCell ref="N3:O3"/>
    <mergeCell ref="U13:W14"/>
    <mergeCell ref="U12:W12"/>
  </mergeCells>
  <conditionalFormatting sqref="O5:O19">
    <cfRule type="expression" dxfId="113" priority="58">
      <formula>(O5=5)</formula>
    </cfRule>
    <cfRule type="expression" dxfId="112" priority="59">
      <formula>(O5=1.5)</formula>
    </cfRule>
  </conditionalFormatting>
  <conditionalFormatting sqref="L5:M19">
    <cfRule type="expression" dxfId="111" priority="56">
      <formula>(L5=65)</formula>
    </cfRule>
    <cfRule type="expression" dxfId="110" priority="57">
      <formula>(L5=30)</formula>
    </cfRule>
  </conditionalFormatting>
  <conditionalFormatting sqref="V1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09" priority="35" stopIfTrue="1" operator="equal">
      <formula>""</formula>
    </cfRule>
    <cfRule type="expression" dxfId="108" priority="49">
      <formula>(K5)&gt;(L5*$W$5)</formula>
    </cfRule>
    <cfRule type="expression" dxfId="107" priority="62">
      <formula>(K5)&gt;=L5</formula>
    </cfRule>
    <cfRule type="expression" dxfId="106" priority="63">
      <formula>(K5)&lt;(L5*$W$10)</formula>
    </cfRule>
    <cfRule type="expression" dxfId="105" priority="64">
      <formula>(K5)&lt;(L5*$W$9)</formula>
    </cfRule>
    <cfRule type="expression" dxfId="104" priority="65">
      <formula>(K5)&lt;(L5*$W$8)</formula>
    </cfRule>
    <cfRule type="expression" dxfId="103" priority="66">
      <formula>(K5)&lt;L5</formula>
    </cfRule>
  </conditionalFormatting>
  <conditionalFormatting sqref="L5:L21 O5:O21">
    <cfRule type="cellIs" dxfId="102" priority="34" stopIfTrue="1" operator="equal">
      <formula>0</formula>
    </cfRule>
  </conditionalFormatting>
  <conditionalFormatting sqref="S5:S21">
    <cfRule type="cellIs" dxfId="101" priority="26" stopIfTrue="1" operator="equal">
      <formula>0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00" priority="22" stopIfTrue="1" operator="equal">
      <formula>0</formula>
    </cfRule>
  </conditionalFormatting>
  <conditionalFormatting sqref="G5:G2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99" priority="20" stopIfTrue="1" operator="equal">
      <formula>0</formula>
    </cfRule>
  </conditionalFormatting>
  <conditionalFormatting sqref="I5:I2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98" priority="17" stopIfTrue="1" operator="equal">
      <formula>0</formula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97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96" priority="1">
      <formula>C5=1</formula>
    </cfRule>
    <cfRule type="expression" dxfId="95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0EB4-DEFF-4111-9C18-050642F716CB}">
  <dimension ref="A1:Y24"/>
  <sheetViews>
    <sheetView zoomScale="73" zoomScaleNormal="73" workbookViewId="0">
      <selection activeCell="E24" sqref="E2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91" t="str">
        <f>'Entered Daily Stats'!A1</f>
        <v>Team Name + Nickname</v>
      </c>
      <c r="B1" s="91"/>
      <c r="C1" s="91"/>
      <c r="D1" s="91"/>
      <c r="E1" s="91"/>
      <c r="G1" s="89">
        <f ca="1">TODAY()-WEEKDAY(TODAY(),2)+(_xlfn.SHEET()-3+1)</f>
        <v>43991</v>
      </c>
      <c r="H1" s="89"/>
      <c r="I1" s="89"/>
      <c r="J1" s="89"/>
      <c r="K1" s="89"/>
      <c r="L1" s="89"/>
      <c r="M1" s="89"/>
      <c r="N1" s="89"/>
      <c r="O1" s="89"/>
    </row>
    <row r="2" spans="1:25" s="1" customFormat="1" ht="25.2" customHeight="1" x14ac:dyDescent="0.3">
      <c r="A2" s="91"/>
      <c r="B2" s="91"/>
      <c r="C2" s="91"/>
      <c r="D2" s="91"/>
      <c r="E2" s="91"/>
      <c r="G2" s="90"/>
      <c r="H2" s="90"/>
      <c r="I2" s="90"/>
      <c r="J2" s="90"/>
      <c r="K2" s="90"/>
      <c r="L2" s="90"/>
      <c r="M2" s="90"/>
      <c r="N2" s="90"/>
      <c r="O2" s="90"/>
    </row>
    <row r="3" spans="1:25" s="1" customFormat="1" ht="43.8" customHeight="1" x14ac:dyDescent="0.3">
      <c r="A3" s="92"/>
      <c r="B3" s="92"/>
      <c r="C3" s="92"/>
      <c r="D3" s="92"/>
      <c r="E3" s="92"/>
      <c r="G3" s="65" t="s">
        <v>8</v>
      </c>
      <c r="H3" s="67"/>
      <c r="I3" s="65" t="s">
        <v>9</v>
      </c>
      <c r="K3" s="76" t="s">
        <v>0</v>
      </c>
      <c r="L3" s="76"/>
      <c r="N3" s="76" t="s">
        <v>1</v>
      </c>
      <c r="O3" s="76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88" t="s">
        <v>3</v>
      </c>
      <c r="V4" s="88"/>
      <c r="W4" s="88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0</v>
      </c>
      <c r="D5" s="18"/>
      <c r="E5" s="15" t="str">
        <f>'Entered Daily Stats'!A4</f>
        <v>EC  1</v>
      </c>
      <c r="F5" s="18"/>
      <c r="G5" s="20" t="str" cm="1">
        <f t="array" aca="1" ref="G5" ca="1">IFERROR(INDIRECT(ADDRESS(ROW()-1,_xlfn.SHEET()-3+4,4,1,"Entered Daily Stats"))/INDIRECT(ADDRESS(ROW()-1,_xlfn.SHEET()-3+32,4,1,"Entered Daily Stats")),"")</f>
        <v/>
      </c>
      <c r="H5" s="18"/>
      <c r="I5" s="15" t="str" cm="1">
        <f t="array" aca="1" ref="I5" ca="1">IFERROR(INDIRECT(ADDRESS(ROW()-1,_xlfn.SHEET()-3+11,4,1,"Entered Daily Stats"))/INDIRECT(ADDRESS(ROW()-1,_xlfn.SHEET()-3+32,4,1,"Entered Daily Stats")),"")</f>
        <v/>
      </c>
      <c r="J5" s="18"/>
      <c r="K5" s="15" t="str" cm="1">
        <f t="array" aca="1" ref="K5" ca="1">IFERROR(INDIRECT(ADDRESS(ROW()-1,_xlfn.SHEET()-3+18,4,1,"Entered Daily Stats"))/INDIRECT(ADDRESS(ROW()-1,_xlfn.SHEET()-3+32,4,1,"Entered Daily Stats")),"")</f>
        <v/>
      </c>
      <c r="L5" s="19">
        <f ca="1">IF(K5=N5,0,MIN(MAX((-10*N5*24)+80,30),65))</f>
        <v>0</v>
      </c>
      <c r="M5" s="18"/>
      <c r="N5" s="17" t="str" cm="1">
        <f t="array" aca="1" ref="N5" ca="1">IFERROR(INDIRECT(ADDRESS(ROW()-1,_xlfn.SHEET()-3+25,4,1,"Entered Daily Stats"))/INDIRECT(ADDRESS(ROW()-1,_xlfn.SHEET()-3+32,4,1,"Entered Daily Stats")),"")</f>
        <v/>
      </c>
      <c r="O5" s="20">
        <f ca="1">IF(N5=K5,0,MIN(MAX(8-(K5/10),1.5),5)/24)</f>
        <v>0</v>
      </c>
      <c r="P5" s="18"/>
      <c r="Q5" s="21" t="str">
        <f ca="1">IF(K5=N5,"",((N5*24/(O5*24))+(K5/L5))/2)</f>
        <v/>
      </c>
      <c r="R5" s="18"/>
      <c r="S5" s="101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0.5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0.25166510119714025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6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36</v>
      </c>
      <c r="L6" s="19">
        <f t="shared" ref="L6:L19" ca="1" si="0">IF(K6=N6,0,MIN(MAX((-10*N6*24)+80,30),65))</f>
        <v>30.605483554679275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0.20581048518883638</v>
      </c>
      <c r="O6" s="20">
        <f t="shared" ref="O6:O19" ca="1" si="1">IF(N6=K6,0,MIN(MAX(8-(K6/10),1.5),5)/24)</f>
        <v>0.18333333333333335</v>
      </c>
      <c r="P6" s="18"/>
      <c r="Q6" s="21">
        <f t="shared" ref="Q6:Q19" ca="1" si="2">IF(K6=N6,"",((N6*24/(O6*24))+(K6/L6))/2)</f>
        <v>1.149431223815212</v>
      </c>
      <c r="R6" s="18"/>
      <c r="S6" s="101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0.25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0.24357128634374312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10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67</v>
      </c>
      <c r="L7" s="19">
        <f t="shared" ca="1" si="0"/>
        <v>30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0.23405056946162001</v>
      </c>
      <c r="O7" s="20">
        <f t="shared" ca="1" si="1"/>
        <v>6.25E-2</v>
      </c>
      <c r="P7" s="18"/>
      <c r="Q7" s="21">
        <f t="shared" ca="1" si="2"/>
        <v>2.9890712223596267</v>
      </c>
      <c r="R7" s="18"/>
      <c r="S7" s="101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0.15797090947129311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1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14</v>
      </c>
      <c r="L8" s="19">
        <f t="shared" ca="1" si="0"/>
        <v>47.796700608687502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0.13418041413046872</v>
      </c>
      <c r="O8" s="20">
        <f t="shared" ca="1" si="1"/>
        <v>0.20833333333333334</v>
      </c>
      <c r="P8" s="18"/>
      <c r="Q8" s="21">
        <f t="shared" ca="1" si="2"/>
        <v>0.46848661750754689</v>
      </c>
      <c r="R8" s="18"/>
      <c r="S8" s="101" cm="1">
        <f t="array" aca="1" ref="S8" ca="1">INDIRECT(ADDRESS(ROW()-1,_xlfn.SHEET()-3+39,4,1,"Entered Daily Stats"))</f>
        <v>4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0.25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0.27247640690677777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3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23</v>
      </c>
      <c r="L9" s="19">
        <f t="shared" ca="1" si="0"/>
        <v>41.627225745584838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0.15988655939339652</v>
      </c>
      <c r="O9" s="20">
        <f t="shared" ca="1" si="1"/>
        <v>0.20833333333333334</v>
      </c>
      <c r="P9" s="18"/>
      <c r="Q9" s="21">
        <f t="shared" ca="1" si="2"/>
        <v>0.65998924674059067</v>
      </c>
      <c r="R9" s="18"/>
      <c r="S9" s="101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0.29078522332911055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4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38</v>
      </c>
      <c r="L10" s="19">
        <f t="shared" ca="1" si="0"/>
        <v>41.108593898639015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0.16204752542233741</v>
      </c>
      <c r="O10" s="20">
        <f t="shared" ca="1" si="1"/>
        <v>0.17500000000000002</v>
      </c>
      <c r="P10" s="18"/>
      <c r="Q10" s="21">
        <f t="shared" ca="1" si="2"/>
        <v>0.92518339162771623</v>
      </c>
      <c r="R10" s="18"/>
      <c r="S10" s="101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0</v>
      </c>
      <c r="D11" s="18"/>
      <c r="E11" s="15" t="str">
        <f>'Entered Daily Stats'!A10</f>
        <v>EC  7</v>
      </c>
      <c r="F11" s="18"/>
      <c r="G11" s="20" t="str" cm="1">
        <f t="array" aca="1" ref="G11" ca="1">IFERROR(INDIRECT(ADDRESS(ROW()-1,_xlfn.SHEET()-3+4,4,1,"Entered Daily Stats"))/INDIRECT(ADDRESS(ROW()-1,_xlfn.SHEET()-3+32,4,1,"Entered Daily Stats")),"")</f>
        <v/>
      </c>
      <c r="H11" s="49"/>
      <c r="I11" s="15" t="str" cm="1">
        <f t="array" aca="1" ref="I11" ca="1">IFERROR(INDIRECT(ADDRESS(ROW()-1,_xlfn.SHEET()-3+11,4,1,"Entered Daily Stats"))/INDIRECT(ADDRESS(ROW()-1,_xlfn.SHEET()-3+32,4,1,"Entered Daily Stats")),"")</f>
        <v/>
      </c>
      <c r="J11" s="18"/>
      <c r="K11" s="15" t="str" cm="1">
        <f t="array" aca="1" ref="K11" ca="1">IFERROR(INDIRECT(ADDRESS(ROW()-1,_xlfn.SHEET()-3+18,4,1,"Entered Daily Stats"))/INDIRECT(ADDRESS(ROW()-1,_xlfn.SHEET()-3+32,4,1,"Entered Daily Stats")),"")</f>
        <v/>
      </c>
      <c r="L11" s="19">
        <f t="shared" ca="1" si="0"/>
        <v>0</v>
      </c>
      <c r="M11" s="18"/>
      <c r="N11" s="17" t="str" cm="1">
        <f t="array" aca="1" ref="N11" ca="1">IFERROR(INDIRECT(ADDRESS(ROW()-1,_xlfn.SHEET()-3+25,4,1,"Entered Daily Stats"))/INDIRECT(ADDRESS(ROW()-1,_xlfn.SHEET()-3+32,4,1,"Entered Daily Stats")),"")</f>
        <v/>
      </c>
      <c r="O11" s="20">
        <f t="shared" ca="1" si="1"/>
        <v>0</v>
      </c>
      <c r="P11" s="18"/>
      <c r="Q11" s="21" t="str">
        <f t="shared" ca="1" si="2"/>
        <v/>
      </c>
      <c r="R11" s="18"/>
      <c r="S11" s="101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0.12159426422746032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5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30</v>
      </c>
      <c r="L12" s="19">
        <f t="shared" ca="1" si="0"/>
        <v>30.907915933248603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0.20455035027813084</v>
      </c>
      <c r="O12" s="20">
        <f t="shared" ca="1" si="1"/>
        <v>0.20833333333333334</v>
      </c>
      <c r="P12" s="18"/>
      <c r="Q12" s="21">
        <f t="shared" ca="1" si="2"/>
        <v>0.97623340694973415</v>
      </c>
      <c r="R12" s="18"/>
      <c r="S12" s="101" cm="1">
        <f t="array" aca="1" ref="S12" ca="1">INDIRECT(ADDRESS(ROW()-1,_xlfn.SHEET()-3+39,4,1,"Entered Daily Stats"))</f>
        <v>2</v>
      </c>
      <c r="T12" s="18"/>
      <c r="U12" s="76" t="s">
        <v>10</v>
      </c>
      <c r="V12" s="76"/>
      <c r="W12" s="76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0.2773203166805025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4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70</v>
      </c>
      <c r="L13" s="19">
        <f t="shared" ca="1" si="0"/>
        <v>65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5.7300331927073567E-2</v>
      </c>
      <c r="O13" s="20">
        <f t="shared" ca="1" si="1"/>
        <v>6.25E-2</v>
      </c>
      <c r="P13" s="18"/>
      <c r="Q13" s="21">
        <f t="shared" ca="1" si="2"/>
        <v>0.99686419387812697</v>
      </c>
      <c r="R13" s="18"/>
      <c r="S13" s="101" cm="1">
        <f t="array" aca="1" ref="S13" ca="1">INDIRECT(ADDRESS(ROW()-1,_xlfn.SHEET()-3+39,4,1,"Entered Daily Stats"))</f>
        <v>3</v>
      </c>
      <c r="T13" s="18"/>
      <c r="U13" s="77" cm="1">
        <f t="array" aca="1" ref="U13" ca="1">INDIRECT(ADDRESS(20,_xlfn.SHEET()-3+39,3,1,"Entered Daily Stats"))</f>
        <v>19</v>
      </c>
      <c r="V13" s="78"/>
      <c r="W13" s="79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101" cm="1">
        <f t="array" aca="1" ref="S14" ca="1">INDIRECT(ADDRESS(ROW()-1,_xlfn.SHEET()-3+39,4,1,"Entered Daily Stats"))</f>
        <v>0</v>
      </c>
      <c r="T14" s="18"/>
      <c r="U14" s="80"/>
      <c r="V14" s="81"/>
      <c r="W14" s="82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101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0.29765136875444614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5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54</v>
      </c>
      <c r="L16" s="19">
        <f t="shared" ca="1" si="0"/>
        <v>59.464818230537738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8.5563257372759424E-2</v>
      </c>
      <c r="O16" s="20">
        <f t="shared" ca="1" si="1"/>
        <v>0.10833333333333332</v>
      </c>
      <c r="P16" s="18"/>
      <c r="Q16" s="21">
        <f t="shared" ca="1" si="2"/>
        <v>0.84895732965319781</v>
      </c>
      <c r="R16" s="18"/>
      <c r="S16" s="101" cm="1">
        <f t="array" aca="1" ref="S16" ca="1">INDIRECT(ADDRESS(ROW()-1,_xlfn.SHEET()-3+39,4,1,"Entered Daily Stats"))</f>
        <v>1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0.14352963455869525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2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37</v>
      </c>
      <c r="L17" s="19">
        <f t="shared" ca="1" si="0"/>
        <v>41.264402784370063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0.16139832173179142</v>
      </c>
      <c r="O17" s="20">
        <f t="shared" ca="1" si="1"/>
        <v>0.17916666666666667</v>
      </c>
      <c r="P17" s="18"/>
      <c r="Q17" s="21">
        <f ca="1">IF(K17=N17,"",((N17*24/(O17*24))+(K17/L17))/2)</f>
        <v>0.89874223199709924</v>
      </c>
      <c r="R17" s="31"/>
      <c r="S17" s="101" cm="1">
        <f t="array" aca="1" ref="S17" ca="1">INDIRECT(ADDRESS(ROW()-1,_xlfn.SHEET()-3+39,4,1,"Entered Daily Stats"))</f>
        <v>3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0.115689381863177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2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45</v>
      </c>
      <c r="L18" s="19">
        <f t="shared" ca="1" si="0"/>
        <v>40.192861686103775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0.16586307630790093</v>
      </c>
      <c r="O18" s="20">
        <f t="shared" ca="1" si="1"/>
        <v>0.14583333333333334</v>
      </c>
      <c r="P18" s="18"/>
      <c r="Q18" s="21">
        <f ca="1">IF(K18=N18,"",((N18*24/(O18*24))+(K18/L18))/2)</f>
        <v>1.1284743008652705</v>
      </c>
      <c r="R18" s="18"/>
      <c r="S18" s="101" cm="1">
        <f t="array" aca="1" ref="S18" ca="1">INDIRECT(ADDRESS(ROW()-1,_xlfn.SHEET()-3+39,4,1,"Entered Daily Stats"))</f>
        <v>2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9.688528370129712E-2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10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58</v>
      </c>
      <c r="L19" s="19">
        <f t="shared" ca="1" si="0"/>
        <v>65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5.3143194656926344E-2</v>
      </c>
      <c r="O19" s="20">
        <f t="shared" ca="1" si="1"/>
        <v>9.1666666666666674E-2</v>
      </c>
      <c r="P19" s="18"/>
      <c r="Q19" s="21">
        <f ca="1">IF(K19=N19,"",((N19*24/(O19*24))+(K19/L19))/2)</f>
        <v>0.73602581700980796</v>
      </c>
      <c r="R19" s="18"/>
      <c r="S19" s="101" cm="1">
        <f t="array" aca="1" ref="S19" ca="1">INDIRECT(ADDRESS(ROW()-1,_xlfn.SHEET()-3+39,4,1,"Entered Daily Stats"))</f>
        <v>4</v>
      </c>
      <c r="T19" s="18"/>
    </row>
    <row r="20" spans="1:24" s="1" customFormat="1" ht="21.6" customHeight="1" x14ac:dyDescent="0.3">
      <c r="C20" s="18">
        <v>0</v>
      </c>
      <c r="D20" s="18"/>
      <c r="E20" s="18"/>
      <c r="F20" s="18"/>
      <c r="G20" s="18">
        <v>0</v>
      </c>
      <c r="H20" s="18"/>
      <c r="I20" s="18">
        <v>0</v>
      </c>
      <c r="J20" s="18"/>
      <c r="K20" s="18"/>
      <c r="L20" s="18"/>
      <c r="M20" s="18"/>
      <c r="N20" s="18"/>
      <c r="O20" s="18"/>
      <c r="P20" s="18"/>
      <c r="Q20" s="18">
        <v>0</v>
      </c>
      <c r="R20" s="18"/>
      <c r="S20" s="18">
        <v>0</v>
      </c>
    </row>
    <row r="21" spans="1:24" s="1" customFormat="1" ht="21.6" customHeight="1" x14ac:dyDescent="0.3">
      <c r="C21" s="106">
        <f ca="1">SUM(C5:C19)</f>
        <v>9</v>
      </c>
      <c r="D21" s="18"/>
      <c r="E21" s="67" t="s">
        <v>7</v>
      </c>
      <c r="F21" s="107"/>
      <c r="G21" s="20">
        <f ca="1">IFERROR(AVERAGEIF(G5:G19,"&gt;0"),"")</f>
        <v>0.20628537973033118</v>
      </c>
      <c r="H21" s="108"/>
      <c r="I21" s="43">
        <f ca="1">IFERROR(AVERAGEIF(I5:I19,"&gt;0"),"")</f>
        <v>4.7272727272727275</v>
      </c>
      <c r="J21" s="18"/>
      <c r="K21" s="19">
        <f ca="1">IFERROR(AVERAGEIF(K5:K19,"&gt;0"),"")</f>
        <v>42.909090909090907</v>
      </c>
      <c r="L21" s="19">
        <f ca="1">IFERROR(AVERAGEIF(L5:L19,"&gt;0"),"")</f>
        <v>44.81527294925916</v>
      </c>
      <c r="M21" s="18"/>
      <c r="N21" s="20">
        <f ca="1">IFERROR(AVERAGEIF(N5:N19,"&gt;0"),"")</f>
        <v>0.14761764417011286</v>
      </c>
      <c r="O21" s="20">
        <f ca="1">IFERROR(AVERAGEIF(O5:O19,"&gt;0"),"")</f>
        <v>0.14848484848484847</v>
      </c>
      <c r="P21" s="18"/>
      <c r="Q21" s="109">
        <f ca="1">IFERROR(AVERAGEIF(Q5:Q19,"&gt;0"),"")</f>
        <v>1.0706780893094481</v>
      </c>
      <c r="R21" s="50"/>
      <c r="S21" s="110">
        <f ca="1">AVERAGEIF(S5:S19,"&gt;0")</f>
        <v>2.7142857142857144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8"/>
      <c r="I24" s="88"/>
      <c r="J24" s="1"/>
      <c r="K24" s="88"/>
      <c r="L24" s="88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37" priority="19">
      <formula>(O5=5)</formula>
    </cfRule>
    <cfRule type="expression" dxfId="36" priority="20">
      <formula>(O5=1.5)</formula>
    </cfRule>
  </conditionalFormatting>
  <conditionalFormatting sqref="L5:M19">
    <cfRule type="expression" dxfId="35" priority="17">
      <formula>(L5=65)</formula>
    </cfRule>
    <cfRule type="expression" dxfId="34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33" priority="14" stopIfTrue="1" operator="equal">
      <formula>""</formula>
    </cfRule>
    <cfRule type="expression" dxfId="32" priority="15">
      <formula>(K5)&gt;(L5*$W$5)</formula>
    </cfRule>
    <cfRule type="expression" dxfId="31" priority="21">
      <formula>(K5)&gt;=L5</formula>
    </cfRule>
    <cfRule type="expression" dxfId="30" priority="22">
      <formula>(K5)&lt;(L5*$W$10)</formula>
    </cfRule>
    <cfRule type="expression" dxfId="29" priority="23">
      <formula>(K5)&lt;(L5*$W$9)</formula>
    </cfRule>
    <cfRule type="expression" dxfId="28" priority="24">
      <formula>(K5)&lt;(L5*$W$8)</formula>
    </cfRule>
    <cfRule type="expression" dxfId="27" priority="25">
      <formula>(K5)&lt;L5</formula>
    </cfRule>
  </conditionalFormatting>
  <conditionalFormatting sqref="L5:L21 O5:O21">
    <cfRule type="cellIs" dxfId="26" priority="13" stopIfTrue="1" operator="equal">
      <formula>0</formula>
    </cfRule>
  </conditionalFormatting>
  <conditionalFormatting sqref="S5:S21">
    <cfRule type="cellIs" dxfId="25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24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23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22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1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20" priority="1">
      <formula>C5=1</formula>
    </cfRule>
    <cfRule type="expression" dxfId="19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16F-B6EE-436D-8B2D-B1213F005B21}">
  <dimension ref="A1:Y24"/>
  <sheetViews>
    <sheetView zoomScale="73" zoomScaleNormal="73" workbookViewId="0">
      <selection activeCell="E24" sqref="E2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91" t="str">
        <f>'Entered Daily Stats'!A1</f>
        <v>Team Name + Nickname</v>
      </c>
      <c r="B1" s="91"/>
      <c r="C1" s="91"/>
      <c r="D1" s="91"/>
      <c r="E1" s="91"/>
      <c r="G1" s="89">
        <f ca="1">TODAY()-WEEKDAY(TODAY(),2)+(_xlfn.SHEET()-3+1)</f>
        <v>43992</v>
      </c>
      <c r="H1" s="89"/>
      <c r="I1" s="89"/>
      <c r="J1" s="89"/>
      <c r="K1" s="89"/>
      <c r="L1" s="89"/>
      <c r="M1" s="89"/>
      <c r="N1" s="89"/>
      <c r="O1" s="89"/>
    </row>
    <row r="2" spans="1:25" s="1" customFormat="1" ht="25.2" customHeight="1" x14ac:dyDescent="0.3">
      <c r="A2" s="91"/>
      <c r="B2" s="91"/>
      <c r="C2" s="91"/>
      <c r="D2" s="91"/>
      <c r="E2" s="91"/>
      <c r="G2" s="90"/>
      <c r="H2" s="90"/>
      <c r="I2" s="90"/>
      <c r="J2" s="90"/>
      <c r="K2" s="90"/>
      <c r="L2" s="90"/>
      <c r="M2" s="90"/>
      <c r="N2" s="90"/>
      <c r="O2" s="90"/>
    </row>
    <row r="3" spans="1:25" s="1" customFormat="1" ht="43.8" customHeight="1" x14ac:dyDescent="0.3">
      <c r="A3" s="92"/>
      <c r="B3" s="92"/>
      <c r="C3" s="92"/>
      <c r="D3" s="92"/>
      <c r="E3" s="92"/>
      <c r="G3" s="65" t="s">
        <v>8</v>
      </c>
      <c r="H3" s="67"/>
      <c r="I3" s="65" t="s">
        <v>9</v>
      </c>
      <c r="K3" s="76" t="s">
        <v>0</v>
      </c>
      <c r="L3" s="76"/>
      <c r="N3" s="76" t="s">
        <v>1</v>
      </c>
      <c r="O3" s="76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88" t="s">
        <v>3</v>
      </c>
      <c r="V4" s="88"/>
      <c r="W4" s="88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0.17916144707732076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8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23</v>
      </c>
      <c r="L5" s="19">
        <f ca="1">IF(K5=N5,0,MIN(MAX((-10*N5*24)+80,30),65))</f>
        <v>32.033634904131191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0.19985985456612004</v>
      </c>
      <c r="O5" s="20">
        <f ca="1">IF(N5=K5,0,MIN(MAX(8-(K5/10),1.5),5)/24)</f>
        <v>0.20833333333333334</v>
      </c>
      <c r="P5" s="18"/>
      <c r="Q5" s="21">
        <f ca="1">IF(K5=N5,"",((N5*24/(O5*24))+(K5/L5))/2)</f>
        <v>0.83866131183659587</v>
      </c>
      <c r="R5" s="18"/>
      <c r="S5" s="101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0.22811331048784883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7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68</v>
      </c>
      <c r="L6" s="19">
        <f t="shared" ref="L6:L19" ca="1" si="0">IF(K6=N6,0,MIN(MAX((-10*N6*24)+80,30),65))</f>
        <v>42.836681463314648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0.1548471605695223</v>
      </c>
      <c r="O6" s="20">
        <f t="shared" ref="O6:O19" ca="1" si="1">IF(N6=K6,0,MIN(MAX(8-(K6/10),1.5),5)/24)</f>
        <v>6.25E-2</v>
      </c>
      <c r="P6" s="18"/>
      <c r="Q6" s="21">
        <f t="shared" ref="Q6:Q19" ca="1" si="2">IF(K6=N6,"",((N6*24/(O6*24))+(K6/L6))/2)</f>
        <v>2.0324895619443701</v>
      </c>
      <c r="R6" s="18"/>
      <c r="S6" s="101" cm="1">
        <f t="array" aca="1" ref="S6" ca="1">INDIRECT(ADDRESS(ROW()-1,_xlfn.SHEET()-3+39,4,1,"Entered Daily Stats"))</f>
        <v>2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0.18816855074780947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2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68</v>
      </c>
      <c r="L7" s="19">
        <f t="shared" ca="1" si="0"/>
        <v>58.357526138556508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9.017697442268123E-2</v>
      </c>
      <c r="O7" s="20">
        <f t="shared" ca="1" si="1"/>
        <v>6.25E-2</v>
      </c>
      <c r="P7" s="18"/>
      <c r="Q7" s="21">
        <f t="shared" ca="1" si="2"/>
        <v>1.3040313078909218</v>
      </c>
      <c r="R7" s="18"/>
      <c r="S7" s="101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0.22945833328258175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8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9</v>
      </c>
      <c r="L8" s="19">
        <f t="shared" ca="1" si="0"/>
        <v>65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3.8545846282837297E-2</v>
      </c>
      <c r="O8" s="20">
        <f t="shared" ca="1" si="1"/>
        <v>0.20833333333333334</v>
      </c>
      <c r="P8" s="18"/>
      <c r="Q8" s="21">
        <f t="shared" ca="1" si="2"/>
        <v>0.16174080030957874</v>
      </c>
      <c r="R8" s="18"/>
      <c r="S8" s="101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0.14355497815322221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7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46</v>
      </c>
      <c r="L9" s="19">
        <f t="shared" ca="1" si="0"/>
        <v>33.33341618054601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0.19444409924772493</v>
      </c>
      <c r="O9" s="20">
        <f t="shared" ca="1" si="1"/>
        <v>0.14166666666666669</v>
      </c>
      <c r="P9" s="18"/>
      <c r="Q9" s="21">
        <f t="shared" ca="1" si="2"/>
        <v>1.3762715765295184</v>
      </c>
      <c r="R9" s="18"/>
      <c r="S9" s="101" cm="1">
        <f t="array" aca="1" ref="S9" ca="1">INDIRECT(ADDRESS(ROW()-1,_xlfn.SHEET()-3+39,4,1,"Entered Daily Stats"))</f>
        <v>4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0.29688581114543006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6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35</v>
      </c>
      <c r="L10" s="19">
        <f t="shared" ca="1" si="0"/>
        <v>34.143594960216078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0.19106835433243302</v>
      </c>
      <c r="O10" s="20">
        <f t="shared" ca="1" si="1"/>
        <v>0.1875</v>
      </c>
      <c r="P10" s="18"/>
      <c r="Q10" s="21">
        <f t="shared" ca="1" si="2"/>
        <v>1.0220568369393772</v>
      </c>
      <c r="R10" s="18"/>
      <c r="S10" s="101" cm="1">
        <f t="array" aca="1" ref="S10" ca="1">INDIRECT(ADDRESS(ROW()-1,_xlfn.SHEET()-3+39,4,1,"Entered Daily Stats"))</f>
        <v>1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0.21763037367917004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7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15</v>
      </c>
      <c r="L11" s="19">
        <f t="shared" ca="1" si="0"/>
        <v>38.916615658431766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0.17118076808986765</v>
      </c>
      <c r="O11" s="20">
        <f t="shared" ca="1" si="1"/>
        <v>0.20833333333333334</v>
      </c>
      <c r="P11" s="18"/>
      <c r="Q11" s="21">
        <f t="shared" ca="1" si="2"/>
        <v>0.60355358209560617</v>
      </c>
      <c r="R11" s="18"/>
      <c r="S11" s="101" cm="1">
        <f t="array" aca="1" ref="S11" ca="1">INDIRECT(ADDRESS(ROW()-1,_xlfn.SHEET()-3+39,4,1,"Entered Daily Stats"))</f>
        <v>2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0</v>
      </c>
      <c r="D12" s="18"/>
      <c r="E12" s="15" t="str">
        <f>'Entered Daily Stats'!A11</f>
        <v>EC  8</v>
      </c>
      <c r="F12" s="18"/>
      <c r="G12" s="20" t="str" cm="1">
        <f t="array" aca="1" ref="G12" ca="1">IFERROR(INDIRECT(ADDRESS(ROW()-1,_xlfn.SHEET()-3+4,4,1,"Entered Daily Stats"))/INDIRECT(ADDRESS(ROW()-1,_xlfn.SHEET()-3+32,4,1,"Entered Daily Stats")),"")</f>
        <v/>
      </c>
      <c r="H12" s="49"/>
      <c r="I12" s="15" t="str" cm="1">
        <f t="array" aca="1" ref="I12" ca="1">IFERROR(INDIRECT(ADDRESS(ROW()-1,_xlfn.SHEET()-3+11,4,1,"Entered Daily Stats"))/INDIRECT(ADDRESS(ROW()-1,_xlfn.SHEET()-3+32,4,1,"Entered Daily Stats")),"")</f>
        <v/>
      </c>
      <c r="J12" s="18"/>
      <c r="K12" s="15" t="str" cm="1">
        <f t="array" aca="1" ref="K12" ca="1">IFERROR(INDIRECT(ADDRESS(ROW()-1,_xlfn.SHEET()-3+18,4,1,"Entered Daily Stats"))/INDIRECT(ADDRESS(ROW()-1,_xlfn.SHEET()-3+32,4,1,"Entered Daily Stats")),"")</f>
        <v/>
      </c>
      <c r="L12" s="19">
        <f t="shared" ca="1" si="0"/>
        <v>0</v>
      </c>
      <c r="M12" s="18"/>
      <c r="N12" s="17" t="str" cm="1">
        <f t="array" aca="1" ref="N12" ca="1">IFERROR(INDIRECT(ADDRESS(ROW()-1,_xlfn.SHEET()-3+25,4,1,"Entered Daily Stats"))/INDIRECT(ADDRESS(ROW()-1,_xlfn.SHEET()-3+32,4,1,"Entered Daily Stats")),"")</f>
        <v/>
      </c>
      <c r="O12" s="20">
        <f t="shared" ca="1" si="1"/>
        <v>0</v>
      </c>
      <c r="P12" s="18"/>
      <c r="Q12" s="21" t="str">
        <f t="shared" ca="1" si="2"/>
        <v/>
      </c>
      <c r="R12" s="18"/>
      <c r="S12" s="101" cm="1">
        <f t="array" aca="1" ref="S12" ca="1">INDIRECT(ADDRESS(ROW()-1,_xlfn.SHEET()-3+39,4,1,"Entered Daily Stats"))</f>
        <v>0</v>
      </c>
      <c r="T12" s="18"/>
      <c r="U12" s="76" t="s">
        <v>10</v>
      </c>
      <c r="V12" s="76"/>
      <c r="W12" s="76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0.24156525204597259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3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63</v>
      </c>
      <c r="L13" s="19">
        <f t="shared" ca="1" si="0"/>
        <v>34.847705373559108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0.18813456094350373</v>
      </c>
      <c r="O13" s="20">
        <f t="shared" ca="1" si="1"/>
        <v>7.0833333333333345E-2</v>
      </c>
      <c r="P13" s="18"/>
      <c r="Q13" s="21">
        <f t="shared" ca="1" si="2"/>
        <v>2.2319419277264352</v>
      </c>
      <c r="R13" s="18"/>
      <c r="S13" s="101" cm="1">
        <f t="array" aca="1" ref="S13" ca="1">INDIRECT(ADDRESS(ROW()-1,_xlfn.SHEET()-3+39,4,1,"Entered Daily Stats"))</f>
        <v>3</v>
      </c>
      <c r="T13" s="18"/>
      <c r="U13" s="77" cm="1">
        <f t="array" aca="1" ref="U13" ca="1">INDIRECT(ADDRESS(20,_xlfn.SHEET()-3+39,3,1,"Entered Daily Stats"))</f>
        <v>18</v>
      </c>
      <c r="V13" s="78"/>
      <c r="W13" s="79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0.12680355484724193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9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60</v>
      </c>
      <c r="L14" s="19">
        <f t="shared" ca="1" si="0"/>
        <v>64.278124863869934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6.5507813067208612E-2</v>
      </c>
      <c r="O14" s="20">
        <f t="shared" ca="1" si="1"/>
        <v>8.3333333333333329E-2</v>
      </c>
      <c r="P14" s="18"/>
      <c r="Q14" s="21">
        <f t="shared" ca="1" si="2"/>
        <v>0.85976864515570228</v>
      </c>
      <c r="R14" s="18"/>
      <c r="S14" s="101" cm="1">
        <f t="array" aca="1" ref="S14" ca="1">INDIRECT(ADDRESS(ROW()-1,_xlfn.SHEET()-3+39,4,1,"Entered Daily Stats"))</f>
        <v>4</v>
      </c>
      <c r="T14" s="18"/>
      <c r="U14" s="80"/>
      <c r="V14" s="81"/>
      <c r="W14" s="82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101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0.17101265732656024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6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29</v>
      </c>
      <c r="L16" s="19">
        <f t="shared" ca="1" si="0"/>
        <v>51.37995517363693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0.11925018677651278</v>
      </c>
      <c r="O16" s="20">
        <f t="shared" ca="1" si="1"/>
        <v>0.20833333333333334</v>
      </c>
      <c r="P16" s="18"/>
      <c r="Q16" s="21">
        <f t="shared" ca="1" si="2"/>
        <v>0.56841167151202998</v>
      </c>
      <c r="R16" s="18"/>
      <c r="S16" s="101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0.20731527599748414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4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19</v>
      </c>
      <c r="L17" s="19">
        <f t="shared" ca="1" si="0"/>
        <v>34.733911223765915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0.18860870323430867</v>
      </c>
      <c r="O17" s="20">
        <f t="shared" ca="1" si="1"/>
        <v>0.20833333333333334</v>
      </c>
      <c r="P17" s="18"/>
      <c r="Q17" s="21">
        <f ca="1">IF(K17=N17,"",((N17*24/(O17*24))+(K17/L17))/2)</f>
        <v>0.72616881316694748</v>
      </c>
      <c r="R17" s="31"/>
      <c r="S17" s="101" cm="1">
        <f t="array" aca="1" ref="S17" ca="1">INDIRECT(ADDRESS(ROW()-1,_xlfn.SHEET()-3+39,4,1,"Entered Daily Stats"))</f>
        <v>1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Stats"))/INDIRECT(ADDRESS(ROW()-1,_xlfn.SHEET()-3+32,4,1,"Entered Daily Stats")),"")</f>
        <v/>
      </c>
      <c r="H18" s="18"/>
      <c r="I18" s="15" t="str" cm="1">
        <f t="array" aca="1" ref="I18" ca="1">IFERROR(INDIRECT(ADDRESS(ROW()-1,_xlfn.SHEET()-3+11,4,1,"Entered Daily Stats"))/INDIRECT(ADDRESS(ROW()-1,_xlfn.SHEET()-3+32,4,1,"Entered Daily Stats")),"")</f>
        <v/>
      </c>
      <c r="J18" s="18"/>
      <c r="K18" s="15" t="str" cm="1">
        <f t="array" aca="1" ref="K18" ca="1">IFERROR(INDIRECT(ADDRESS(ROW()-1,_xlfn.SHEET()-3+18,4,1,"Entered Daily Stats"))/INDIRECT(ADDRESS(ROW()-1,_xlfn.SHEET()-3+32,4,1,"Entered Daily Stats")),"")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Stats"))/INDIRECT(ADDRESS(ROW()-1,_xlfn.SHEET()-3+32,4,1,"Entered Daily Stats")),"")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101" cm="1">
        <f t="array" aca="1" ref="S18" ca="1">INDIRECT(ADDRESS(ROW()-1,_xlfn.SHEET()-3+39,4,1,"Entered Daily Stats"))</f>
        <v>0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0.22865408498601747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1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34</v>
      </c>
      <c r="L19" s="19">
        <f t="shared" ca="1" si="0"/>
        <v>62.704692742246365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7.2063780240640127E-2</v>
      </c>
      <c r="O19" s="20">
        <f t="shared" ca="1" si="1"/>
        <v>0.19166666666666665</v>
      </c>
      <c r="P19" s="18"/>
      <c r="Q19" s="21">
        <f ca="1">IF(K19=N19,"",((N19*24/(O19*24))+(K19/L19))/2)</f>
        <v>0.45910455537422412</v>
      </c>
      <c r="R19" s="18"/>
      <c r="S19" s="101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>
        <v>0</v>
      </c>
      <c r="D20" s="18"/>
      <c r="E20" s="18"/>
      <c r="F20" s="18"/>
      <c r="G20" s="18">
        <v>0</v>
      </c>
      <c r="H20" s="18"/>
      <c r="I20" s="18">
        <v>0</v>
      </c>
      <c r="J20" s="18"/>
      <c r="K20" s="18"/>
      <c r="L20" s="18"/>
      <c r="M20" s="18"/>
      <c r="N20" s="18"/>
      <c r="O20" s="18"/>
      <c r="P20" s="18"/>
      <c r="Q20" s="18">
        <v>0</v>
      </c>
      <c r="R20" s="18"/>
      <c r="S20" s="18">
        <v>0</v>
      </c>
    </row>
    <row r="21" spans="1:24" s="1" customFormat="1" ht="21.6" customHeight="1" x14ac:dyDescent="0.3">
      <c r="C21" s="106">
        <f ca="1">SUM(C5:C19)</f>
        <v>12</v>
      </c>
      <c r="D21" s="18"/>
      <c r="E21" s="67" t="s">
        <v>7</v>
      </c>
      <c r="F21" s="107"/>
      <c r="G21" s="20">
        <f ca="1">IFERROR(AVERAGEIF(G5:G19,"&gt;0"),"")</f>
        <v>0.20486030248138828</v>
      </c>
      <c r="H21" s="108"/>
      <c r="I21" s="43">
        <f ca="1">IFERROR(AVERAGEIF(I5:I19,"&gt;0"),"")</f>
        <v>5.666666666666667</v>
      </c>
      <c r="J21" s="18"/>
      <c r="K21" s="19">
        <f ca="1">IFERROR(AVERAGEIF(K5:K19,"&gt;0"),"")</f>
        <v>39.083333333333336</v>
      </c>
      <c r="L21" s="19">
        <f ca="1">IFERROR(AVERAGEIF(L5:L19,"&gt;0"),"")</f>
        <v>46.047154890189539</v>
      </c>
      <c r="M21" s="18"/>
      <c r="N21" s="20">
        <f ca="1">IFERROR(AVERAGEIF(N5:N19,"&gt;0"),"")</f>
        <v>0.13947400848111335</v>
      </c>
      <c r="O21" s="20">
        <f ca="1">IFERROR(AVERAGEIF(O5:O19,"&gt;0"),"")</f>
        <v>0.1534722222222222</v>
      </c>
      <c r="P21" s="18"/>
      <c r="Q21" s="109">
        <f ca="1">IFERROR(AVERAGEIF(Q5:Q19,"&gt;0"),"")</f>
        <v>1.0153500492067755</v>
      </c>
      <c r="R21" s="50"/>
      <c r="S21" s="110">
        <f ca="1">AVERAGEIF(S5:S19,"&gt;0")</f>
        <v>2.25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8"/>
      <c r="I24" s="88"/>
      <c r="J24" s="1"/>
      <c r="K24" s="88"/>
      <c r="L24" s="88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8" priority="19">
      <formula>(O5=5)</formula>
    </cfRule>
    <cfRule type="expression" dxfId="17" priority="20">
      <formula>(O5=1.5)</formula>
    </cfRule>
  </conditionalFormatting>
  <conditionalFormatting sqref="L5:M19">
    <cfRule type="expression" dxfId="16" priority="17">
      <formula>(L5=65)</formula>
    </cfRule>
    <cfRule type="expression" dxfId="15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4" priority="14" stopIfTrue="1" operator="equal">
      <formula>""</formula>
    </cfRule>
    <cfRule type="expression" dxfId="13" priority="15">
      <formula>(K5)&gt;(L5*$W$5)</formula>
    </cfRule>
    <cfRule type="expression" dxfId="12" priority="21">
      <formula>(K5)&gt;=L5</formula>
    </cfRule>
    <cfRule type="expression" dxfId="11" priority="22">
      <formula>(K5)&lt;(L5*$W$10)</formula>
    </cfRule>
    <cfRule type="expression" dxfId="10" priority="23">
      <formula>(K5)&lt;(L5*$W$9)</formula>
    </cfRule>
    <cfRule type="expression" dxfId="9" priority="24">
      <formula>(K5)&lt;(L5*$W$8)</formula>
    </cfRule>
    <cfRule type="expression" dxfId="8" priority="25">
      <formula>(K5)&lt;L5</formula>
    </cfRule>
  </conditionalFormatting>
  <conditionalFormatting sqref="L5:L21 O5:O21">
    <cfRule type="cellIs" dxfId="7" priority="13" stopIfTrue="1" operator="equal">
      <formula>0</formula>
    </cfRule>
  </conditionalFormatting>
  <conditionalFormatting sqref="S5:S21">
    <cfRule type="cellIs" dxfId="6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5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3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" priority="1">
      <formula>C5=1</formula>
    </cfRule>
    <cfRule type="expression" dxfId="0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4EF5-B948-425E-A9E7-237B4209A13A}">
  <dimension ref="A1:Y24"/>
  <sheetViews>
    <sheetView zoomScale="73" zoomScaleNormal="73" workbookViewId="0">
      <selection activeCell="E24" sqref="E2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91" t="str">
        <f>'Entered Daily Stats'!A1</f>
        <v>Team Name + Nickname</v>
      </c>
      <c r="B1" s="91"/>
      <c r="C1" s="91"/>
      <c r="D1" s="91"/>
      <c r="E1" s="91"/>
      <c r="G1" s="89">
        <f ca="1">TODAY()-WEEKDAY(TODAY(),2)+(_xlfn.SHEET()-3+1)</f>
        <v>43993</v>
      </c>
      <c r="H1" s="89"/>
      <c r="I1" s="89"/>
      <c r="J1" s="89"/>
      <c r="K1" s="89"/>
      <c r="L1" s="89"/>
      <c r="M1" s="89"/>
      <c r="N1" s="89"/>
      <c r="O1" s="89"/>
    </row>
    <row r="2" spans="1:25" s="1" customFormat="1" ht="25.2" customHeight="1" x14ac:dyDescent="0.3">
      <c r="A2" s="91"/>
      <c r="B2" s="91"/>
      <c r="C2" s="91"/>
      <c r="D2" s="91"/>
      <c r="E2" s="91"/>
      <c r="G2" s="90"/>
      <c r="H2" s="90"/>
      <c r="I2" s="90"/>
      <c r="J2" s="90"/>
      <c r="K2" s="90"/>
      <c r="L2" s="90"/>
      <c r="M2" s="90"/>
      <c r="N2" s="90"/>
      <c r="O2" s="90"/>
    </row>
    <row r="3" spans="1:25" s="1" customFormat="1" ht="43.8" customHeight="1" x14ac:dyDescent="0.3">
      <c r="A3" s="92"/>
      <c r="B3" s="92"/>
      <c r="C3" s="92"/>
      <c r="D3" s="92"/>
      <c r="E3" s="92"/>
      <c r="G3" s="65" t="s">
        <v>8</v>
      </c>
      <c r="H3" s="67"/>
      <c r="I3" s="65" t="s">
        <v>9</v>
      </c>
      <c r="K3" s="76" t="s">
        <v>0</v>
      </c>
      <c r="L3" s="76"/>
      <c r="N3" s="76" t="s">
        <v>1</v>
      </c>
      <c r="O3" s="76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88" t="s">
        <v>3</v>
      </c>
      <c r="V4" s="88"/>
      <c r="W4" s="88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0.26294149419688512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10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66</v>
      </c>
      <c r="L5" s="19">
        <f ca="1">IF(K5=N5,0,MIN(MAX((-10*N5*24)+80,30),65))</f>
        <v>36.866079753060433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0.17972466769558154</v>
      </c>
      <c r="O5" s="20">
        <f ca="1">IF(N5=K5,0,MIN(MAX(8-(K5/10),1.5),5)/24)</f>
        <v>6.25E-2</v>
      </c>
      <c r="P5" s="18"/>
      <c r="Q5" s="21">
        <f ca="1">IF(K5=N5,"",((N5*24/(O5*24))+(K5/L5))/2)</f>
        <v>2.3329291326594328</v>
      </c>
      <c r="R5" s="18"/>
      <c r="S5" s="101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0</v>
      </c>
      <c r="D6" s="18"/>
      <c r="E6" s="15" t="str">
        <f>'Entered Daily Stats'!A5</f>
        <v>EC  2</v>
      </c>
      <c r="F6" s="18"/>
      <c r="G6" s="20" t="str" cm="1">
        <f t="array" aca="1" ref="G6" ca="1">IFERROR(INDIRECT(ADDRESS(ROW()-1,_xlfn.SHEET()-3+4,4,1,"Entered Daily Stats"))/INDIRECT(ADDRESS(ROW()-1,_xlfn.SHEET()-3+32,4,1,"Entered Daily Stats")),"")</f>
        <v/>
      </c>
      <c r="H6" s="49"/>
      <c r="I6" s="15" t="str" cm="1">
        <f t="array" aca="1" ref="I6" ca="1">IFERROR(INDIRECT(ADDRESS(ROW()-1,_xlfn.SHEET()-3+11,4,1,"Entered Daily Stats"))/INDIRECT(ADDRESS(ROW()-1,_xlfn.SHEET()-3+32,4,1,"Entered Daily Stats")),"")</f>
        <v/>
      </c>
      <c r="J6" s="18"/>
      <c r="K6" s="15" t="str" cm="1">
        <f t="array" aca="1" ref="K6" ca="1">IFERROR(INDIRECT(ADDRESS(ROW()-1,_xlfn.SHEET()-3+18,4,1,"Entered Daily Stats"))/INDIRECT(ADDRESS(ROW()-1,_xlfn.SHEET()-3+32,4,1,"Entered Daily Stats")),"")</f>
        <v/>
      </c>
      <c r="L6" s="19">
        <f t="shared" ref="L6:L19" ca="1" si="0">IF(K6=N6,0,MIN(MAX((-10*N6*24)+80,30),65))</f>
        <v>0</v>
      </c>
      <c r="M6" s="18"/>
      <c r="N6" s="17" t="str" cm="1">
        <f t="array" aca="1" ref="N6" ca="1">IFERROR(INDIRECT(ADDRESS(ROW()-1,_xlfn.SHEET()-3+25,4,1,"Entered Daily Stats"))/INDIRECT(ADDRESS(ROW()-1,_xlfn.SHEET()-3+32,4,1,"Entered Daily Stats")),"")</f>
        <v/>
      </c>
      <c r="O6" s="20">
        <f t="shared" ref="O6:O19" ca="1" si="1">IF(N6=K6,0,MIN(MAX(8-(K6/10),1.5),5)/24)</f>
        <v>0</v>
      </c>
      <c r="P6" s="18"/>
      <c r="Q6" s="21" t="str">
        <f t="shared" ref="Q6:Q19" ca="1" si="2">IF(K6=N6,"",((N6*24/(O6*24))+(K6/L6))/2)</f>
        <v/>
      </c>
      <c r="R6" s="18"/>
      <c r="S6" s="101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0.24221688565886312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8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8</v>
      </c>
      <c r="L7" s="19">
        <f t="shared" ca="1" si="0"/>
        <v>52.132648069254145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0.11611396637810772</v>
      </c>
      <c r="O7" s="20">
        <f t="shared" ca="1" si="1"/>
        <v>0.20833333333333334</v>
      </c>
      <c r="P7" s="18"/>
      <c r="Q7" s="21">
        <f t="shared" ca="1" si="2"/>
        <v>0.35540087055741448</v>
      </c>
      <c r="R7" s="18"/>
      <c r="S7" s="101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0.13085329699600101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7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24</v>
      </c>
      <c r="L8" s="19">
        <f t="shared" ca="1" si="0"/>
        <v>56.986048247022623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9.5891465637405734E-2</v>
      </c>
      <c r="O8" s="20">
        <f t="shared" ca="1" si="1"/>
        <v>0.20833333333333334</v>
      </c>
      <c r="P8" s="18"/>
      <c r="Q8" s="21">
        <f t="shared" ca="1" si="2"/>
        <v>0.44071737595544497</v>
      </c>
      <c r="R8" s="18"/>
      <c r="S8" s="101" cm="1">
        <f t="array" aca="1" ref="S8" ca="1">INDIRECT(ADDRESS(ROW()-1,_xlfn.SHEET()-3+39,4,1,"Entered Daily Stats"))</f>
        <v>3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0.1198002381863881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2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15</v>
      </c>
      <c r="L9" s="19">
        <f t="shared" ca="1" si="0"/>
        <v>58.803881688628628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8.8317159630714043E-2</v>
      </c>
      <c r="O9" s="20">
        <f t="shared" ca="1" si="1"/>
        <v>0.20833333333333334</v>
      </c>
      <c r="P9" s="18"/>
      <c r="Q9" s="21">
        <f t="shared" ca="1" si="2"/>
        <v>0.33950378378271567</v>
      </c>
      <c r="R9" s="18"/>
      <c r="S9" s="101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0.10709396300524464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6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35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0.21578131146706148</v>
      </c>
      <c r="O10" s="20">
        <f t="shared" ca="1" si="1"/>
        <v>0.1875</v>
      </c>
      <c r="P10" s="18"/>
      <c r="Q10" s="21">
        <f t="shared" ca="1" si="2"/>
        <v>1.158750163912164</v>
      </c>
      <c r="R10" s="18"/>
      <c r="S10" s="101" cm="1">
        <f t="array" aca="1" ref="S10" ca="1">INDIRECT(ADDRESS(ROW()-1,_xlfn.SHEET()-3+39,4,1,"Entered Daily Stats"))</f>
        <v>4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0.16359741317568632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6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6</v>
      </c>
      <c r="L11" s="19">
        <f t="shared" ca="1" si="0"/>
        <v>59.994502618457524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8.3356239089760309E-2</v>
      </c>
      <c r="O11" s="20">
        <f t="shared" ca="1" si="1"/>
        <v>0.20833333333333334</v>
      </c>
      <c r="P11" s="18"/>
      <c r="Q11" s="21">
        <f t="shared" ca="1" si="2"/>
        <v>0.25005955538648755</v>
      </c>
      <c r="R11" s="18"/>
      <c r="S11" s="101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9.0826401588395167E-2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5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18</v>
      </c>
      <c r="L12" s="19">
        <f t="shared" ca="1" si="0"/>
        <v>44.767533539280024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0.14680194358633325</v>
      </c>
      <c r="O12" s="20">
        <f t="shared" ca="1" si="1"/>
        <v>0.20833333333333334</v>
      </c>
      <c r="P12" s="18"/>
      <c r="Q12" s="21">
        <f t="shared" ca="1" si="2"/>
        <v>0.55336321394124344</v>
      </c>
      <c r="R12" s="18"/>
      <c r="S12" s="101" cm="1">
        <f t="array" aca="1" ref="S12" ca="1">INDIRECT(ADDRESS(ROW()-1,_xlfn.SHEET()-3+39,4,1,"Entered Daily Stats"))</f>
        <v>1</v>
      </c>
      <c r="T12" s="18"/>
      <c r="U12" s="76" t="s">
        <v>10</v>
      </c>
      <c r="V12" s="76"/>
      <c r="W12" s="76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0.26135991919824919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3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55</v>
      </c>
      <c r="L13" s="19">
        <f t="shared" ca="1" si="0"/>
        <v>54.635183100056473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0.10568673708309803</v>
      </c>
      <c r="O13" s="20">
        <f t="shared" ca="1" si="1"/>
        <v>0.10416666666666667</v>
      </c>
      <c r="P13" s="18"/>
      <c r="Q13" s="21">
        <f t="shared" ca="1" si="2"/>
        <v>1.0106350007363543</v>
      </c>
      <c r="R13" s="18"/>
      <c r="S13" s="101" cm="1">
        <f t="array" aca="1" ref="S13" ca="1">INDIRECT(ADDRESS(ROW()-1,_xlfn.SHEET()-3+39,4,1,"Entered Daily Stats"))</f>
        <v>1</v>
      </c>
      <c r="T13" s="18"/>
      <c r="U13" s="77" cm="1">
        <f t="array" aca="1" ref="U13" ca="1">INDIRECT(ADDRESS(20,_xlfn.SHEET()-3+39,3,1,"Entered Daily Stats"))</f>
        <v>17</v>
      </c>
      <c r="V13" s="78"/>
      <c r="W13" s="79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101" cm="1">
        <f t="array" aca="1" ref="S14" ca="1">INDIRECT(ADDRESS(ROW()-1,_xlfn.SHEET()-3+39,4,1,"Entered Daily Stats"))</f>
        <v>0</v>
      </c>
      <c r="T14" s="18"/>
      <c r="U14" s="80"/>
      <c r="V14" s="81"/>
      <c r="W14" s="82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101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0.22606412883119398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9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10</v>
      </c>
      <c r="L16" s="19">
        <f t="shared" ca="1" si="0"/>
        <v>50.289933097098896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0.1237919454287546</v>
      </c>
      <c r="O16" s="20">
        <f t="shared" ca="1" si="1"/>
        <v>0.20833333333333334</v>
      </c>
      <c r="P16" s="18"/>
      <c r="Q16" s="21">
        <f t="shared" ca="1" si="2"/>
        <v>0.3965241458975543</v>
      </c>
      <c r="R16" s="18"/>
      <c r="S16" s="101" cm="1">
        <f t="array" aca="1" ref="S16" ca="1">INDIRECT(ADDRESS(ROW()-1,_xlfn.SHEET()-3+39,4,1,"Entered Daily Stats"))</f>
        <v>1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0.12685610480185447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8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15</v>
      </c>
      <c r="L17" s="19">
        <f t="shared" ca="1" si="0"/>
        <v>33.620888543217326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0.19324629773659446</v>
      </c>
      <c r="O17" s="20">
        <f t="shared" ca="1" si="1"/>
        <v>0.20833333333333334</v>
      </c>
      <c r="P17" s="18"/>
      <c r="Q17" s="21">
        <f ca="1">IF(K17=N17,"",((N17*24/(O17*24))+(K17/L17))/2)</f>
        <v>0.68686671800880261</v>
      </c>
      <c r="R17" s="31"/>
      <c r="S17" s="101" cm="1">
        <f t="array" aca="1" ref="S17" ca="1">INDIRECT(ADDRESS(ROW()-1,_xlfn.SHEET()-3+39,4,1,"Entered Daily Stats"))</f>
        <v>0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0.26793017930855151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6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55</v>
      </c>
      <c r="L18" s="19">
        <f t="shared" ca="1" si="0"/>
        <v>37.376868143216626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0.17759638273659739</v>
      </c>
      <c r="O18" s="20">
        <f t="shared" ca="1" si="1"/>
        <v>0.10416666666666667</v>
      </c>
      <c r="P18" s="18"/>
      <c r="Q18" s="21">
        <f ca="1">IF(K18=N18,"",((N18*24/(O18*24))+(K18/L18))/2)</f>
        <v>1.5882118147989348</v>
      </c>
      <c r="R18" s="18"/>
      <c r="S18" s="101" cm="1">
        <f t="array" aca="1" ref="S18" ca="1">INDIRECT(ADDRESS(ROW()-1,_xlfn.SHEET()-3+39,4,1,"Entered Daily Stats"))</f>
        <v>1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0.2919998958915172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5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16</v>
      </c>
      <c r="L19" s="19">
        <f t="shared" ca="1" si="0"/>
        <v>61.564878375582545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7.6813006768406064E-2</v>
      </c>
      <c r="O19" s="20">
        <f t="shared" ca="1" si="1"/>
        <v>0.20833333333333334</v>
      </c>
      <c r="P19" s="18"/>
      <c r="Q19" s="21">
        <f ca="1">IF(K19=N19,"",((N19*24/(O19*24))+(K19/L19))/2)</f>
        <v>0.31429543462133469</v>
      </c>
      <c r="R19" s="18"/>
      <c r="S19" s="101" cm="1">
        <f t="array" aca="1" ref="S19" ca="1">INDIRECT(ADDRESS(ROW()-1,_xlfn.SHEET()-3+39,4,1,"Entered Daily Stats"))</f>
        <v>2</v>
      </c>
      <c r="T19" s="18"/>
    </row>
    <row r="20" spans="1:24" s="1" customFormat="1" ht="21.6" customHeight="1" x14ac:dyDescent="0.3">
      <c r="C20" s="18">
        <v>0</v>
      </c>
      <c r="D20" s="18"/>
      <c r="E20" s="18"/>
      <c r="F20" s="18"/>
      <c r="G20" s="18">
        <v>0</v>
      </c>
      <c r="H20" s="18"/>
      <c r="I20" s="18">
        <v>0</v>
      </c>
      <c r="J20" s="18"/>
      <c r="K20" s="18"/>
      <c r="L20" s="18"/>
      <c r="M20" s="18"/>
      <c r="N20" s="18"/>
      <c r="O20" s="18"/>
      <c r="P20" s="18"/>
      <c r="Q20" s="18">
        <v>0</v>
      </c>
      <c r="R20" s="18"/>
      <c r="S20" s="18">
        <v>0</v>
      </c>
    </row>
    <row r="21" spans="1:24" s="1" customFormat="1" ht="21.6" customHeight="1" x14ac:dyDescent="0.3">
      <c r="C21" s="106">
        <f ca="1">SUM(C5:C19)</f>
        <v>12</v>
      </c>
      <c r="D21" s="18"/>
      <c r="E21" s="67" t="s">
        <v>7</v>
      </c>
      <c r="F21" s="107"/>
      <c r="G21" s="20">
        <f ca="1">IFERROR(AVERAGEIF(G5:G19,"&gt;0"),"")</f>
        <v>0.19096166006990248</v>
      </c>
      <c r="H21" s="108"/>
      <c r="I21" s="43">
        <f ca="1">IFERROR(AVERAGEIF(I5:I19,"&gt;0"),"")</f>
        <v>6.25</v>
      </c>
      <c r="J21" s="18"/>
      <c r="K21" s="19">
        <f ca="1">IFERROR(AVERAGEIF(K5:K19,"&gt;0"),"")</f>
        <v>26.916666666666668</v>
      </c>
      <c r="L21" s="19">
        <f ca="1">IFERROR(AVERAGEIF(L5:L19,"&gt;0"),"")</f>
        <v>48.086537097906273</v>
      </c>
      <c r="M21" s="18"/>
      <c r="N21" s="20">
        <f ca="1">IFERROR(AVERAGEIF(N5:N19,"&gt;0"),"")</f>
        <v>0.13359342693653456</v>
      </c>
      <c r="O21" s="20">
        <f ca="1">IFERROR(AVERAGEIF(O5:O19,"&gt;0"),"")</f>
        <v>0.17708333333333334</v>
      </c>
      <c r="P21" s="18"/>
      <c r="Q21" s="109">
        <f ca="1">IFERROR(AVERAGEIF(Q5:Q19,"&gt;0"),"")</f>
        <v>0.78560476752149011</v>
      </c>
      <c r="R21" s="50"/>
      <c r="S21" s="110">
        <f ca="1">AVERAGEIF(S5:S19,"&gt;0")</f>
        <v>1.8888888888888888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8"/>
      <c r="I24" s="88"/>
      <c r="J24" s="1"/>
      <c r="K24" s="88"/>
      <c r="L24" s="88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75" priority="19">
      <formula>(O5=5)</formula>
    </cfRule>
    <cfRule type="expression" dxfId="74" priority="20">
      <formula>(O5=1.5)</formula>
    </cfRule>
  </conditionalFormatting>
  <conditionalFormatting sqref="L5:M19">
    <cfRule type="expression" dxfId="73" priority="17">
      <formula>(L5=65)</formula>
    </cfRule>
    <cfRule type="expression" dxfId="72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71" priority="14" stopIfTrue="1" operator="equal">
      <formula>""</formula>
    </cfRule>
    <cfRule type="expression" dxfId="70" priority="15">
      <formula>(K5)&gt;(L5*$W$5)</formula>
    </cfRule>
    <cfRule type="expression" dxfId="69" priority="21">
      <formula>(K5)&gt;=L5</formula>
    </cfRule>
    <cfRule type="expression" dxfId="68" priority="22">
      <formula>(K5)&lt;(L5*$W$10)</formula>
    </cfRule>
    <cfRule type="expression" dxfId="67" priority="23">
      <formula>(K5)&lt;(L5*$W$9)</formula>
    </cfRule>
    <cfRule type="expression" dxfId="66" priority="24">
      <formula>(K5)&lt;(L5*$W$8)</formula>
    </cfRule>
    <cfRule type="expression" dxfId="65" priority="25">
      <formula>(K5)&lt;L5</formula>
    </cfRule>
  </conditionalFormatting>
  <conditionalFormatting sqref="L5:L21 O5:O21">
    <cfRule type="cellIs" dxfId="64" priority="13" stopIfTrue="1" operator="equal">
      <formula>0</formula>
    </cfRule>
  </conditionalFormatting>
  <conditionalFormatting sqref="S5:S21">
    <cfRule type="cellIs" dxfId="63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62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61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60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59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58" priority="1">
      <formula>C5=1</formula>
    </cfRule>
    <cfRule type="expression" dxfId="57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761B-6610-456B-8986-E8F69F064962}">
  <dimension ref="A1:Y24"/>
  <sheetViews>
    <sheetView zoomScale="73" zoomScaleNormal="73" workbookViewId="0">
      <selection activeCell="E24" sqref="E2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91" t="str">
        <f>'Entered Daily Stats'!A1</f>
        <v>Team Name + Nickname</v>
      </c>
      <c r="B1" s="91"/>
      <c r="C1" s="91"/>
      <c r="D1" s="91"/>
      <c r="E1" s="91"/>
      <c r="G1" s="89">
        <f ca="1">TODAY()-WEEKDAY(TODAY(),2)+(_xlfn.SHEET()-3+1)</f>
        <v>43994</v>
      </c>
      <c r="H1" s="89"/>
      <c r="I1" s="89"/>
      <c r="J1" s="89"/>
      <c r="K1" s="89"/>
      <c r="L1" s="89"/>
      <c r="M1" s="89"/>
      <c r="N1" s="89"/>
      <c r="O1" s="89"/>
    </row>
    <row r="2" spans="1:25" s="1" customFormat="1" ht="25.2" customHeight="1" x14ac:dyDescent="0.3">
      <c r="A2" s="91"/>
      <c r="B2" s="91"/>
      <c r="C2" s="91"/>
      <c r="D2" s="91"/>
      <c r="E2" s="91"/>
      <c r="G2" s="90"/>
      <c r="H2" s="90"/>
      <c r="I2" s="90"/>
      <c r="J2" s="90"/>
      <c r="K2" s="90"/>
      <c r="L2" s="90"/>
      <c r="M2" s="90"/>
      <c r="N2" s="90"/>
      <c r="O2" s="90"/>
    </row>
    <row r="3" spans="1:25" s="1" customFormat="1" ht="43.8" customHeight="1" x14ac:dyDescent="0.3">
      <c r="A3" s="92"/>
      <c r="B3" s="92"/>
      <c r="C3" s="92"/>
      <c r="D3" s="92"/>
      <c r="E3" s="92"/>
      <c r="G3" s="65" t="s">
        <v>8</v>
      </c>
      <c r="H3" s="67"/>
      <c r="I3" s="65" t="s">
        <v>9</v>
      </c>
      <c r="K3" s="76" t="s">
        <v>0</v>
      </c>
      <c r="L3" s="76"/>
      <c r="N3" s="76" t="s">
        <v>1</v>
      </c>
      <c r="O3" s="76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88" t="s">
        <v>3</v>
      </c>
      <c r="V4" s="88"/>
      <c r="W4" s="88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0.26052423775904704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9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36</v>
      </c>
      <c r="L5" s="19">
        <f ca="1">IF(K5=N5,0,MIN(MAX((-10*N5*24)+80,30),65))</f>
        <v>65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5.9466088355840357E-2</v>
      </c>
      <c r="O5" s="20">
        <f ca="1">IF(N5=K5,0,MIN(MAX(8-(K5/10),1.5),5)/24)</f>
        <v>0.18333333333333335</v>
      </c>
      <c r="P5" s="18"/>
      <c r="Q5" s="21">
        <f ca="1">IF(K5=N5,"",((N5*24/(O5*24))+(K5/L5))/2)</f>
        <v>0.43910331789355062</v>
      </c>
      <c r="R5" s="18"/>
      <c r="S5" s="101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0.15067162302841575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6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41</v>
      </c>
      <c r="L6" s="19">
        <f t="shared" ref="L6:L19" ca="1" si="0">IF(K6=N6,0,MIN(MAX((-10*N6*24)+80,30),65))</f>
        <v>40.681646396622597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0.16382647334740585</v>
      </c>
      <c r="O6" s="20">
        <f t="shared" ref="O6:O19" ca="1" si="1">IF(N6=K6,0,MIN(MAX(8-(K6/10),1.5),5)/24)</f>
        <v>0.16250000000000001</v>
      </c>
      <c r="P6" s="18"/>
      <c r="Q6" s="21">
        <f t="shared" ref="Q6:Q19" ca="1" si="2">IF(K6=N6,"",((N6*24/(O6*24))+(K6/L6))/2)</f>
        <v>1.0079941988272751</v>
      </c>
      <c r="R6" s="18"/>
      <c r="S6" s="101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0.26974614108682515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7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31</v>
      </c>
      <c r="L7" s="19">
        <f t="shared" ca="1" si="0"/>
        <v>33.939142334679111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0.19192024027217036</v>
      </c>
      <c r="O7" s="20">
        <f t="shared" ca="1" si="1"/>
        <v>0.20416666666666669</v>
      </c>
      <c r="P7" s="18"/>
      <c r="Q7" s="21">
        <f t="shared" ca="1" si="2"/>
        <v>0.92670856593540796</v>
      </c>
      <c r="R7" s="18"/>
      <c r="S7" s="101" cm="1">
        <f t="array" aca="1" ref="S7" ca="1">INDIRECT(ADDRESS(ROW()-1,_xlfn.SHEET()-3+39,4,1,"Entered Daily Stats"))</f>
        <v>3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Stats"))/INDIRECT(ADDRESS(ROW()-1,_xlfn.SHEET()-3+32,4,1,"Entered Daily Stats")),"")</f>
        <v/>
      </c>
      <c r="H8" s="49"/>
      <c r="I8" s="15" t="str" cm="1">
        <f t="array" aca="1" ref="I8" ca="1">IFERROR(INDIRECT(ADDRESS(ROW()-1,_xlfn.SHEET()-3+11,4,1,"Entered Daily Stats"))/INDIRECT(ADDRESS(ROW()-1,_xlfn.SHEET()-3+32,4,1,"Entered Daily Stats")),"")</f>
        <v/>
      </c>
      <c r="J8" s="18"/>
      <c r="K8" s="15" t="str" cm="1">
        <f t="array" aca="1" ref="K8" ca="1">IFERROR(INDIRECT(ADDRESS(ROW()-1,_xlfn.SHEET()-3+18,4,1,"Entered Daily Stats"))/INDIRECT(ADDRESS(ROW()-1,_xlfn.SHEET()-3+32,4,1,"Entered Daily Stats")),"")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Stats"))/INDIRECT(ADDRESS(ROW()-1,_xlfn.SHEET()-3+32,4,1,"Entered Daily Stats")),"")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101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0.26561412715372257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8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3</v>
      </c>
      <c r="L9" s="19">
        <f t="shared" ca="1" si="0"/>
        <v>51.356953845339419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0.11934602564441908</v>
      </c>
      <c r="O9" s="20">
        <f t="shared" ca="1" si="1"/>
        <v>0.20833333333333334</v>
      </c>
      <c r="P9" s="18"/>
      <c r="Q9" s="21">
        <f t="shared" ca="1" si="2"/>
        <v>0.31563780130661617</v>
      </c>
      <c r="R9" s="18"/>
      <c r="S9" s="101" cm="1">
        <f t="array" aca="1" ref="S9" ca="1">INDIRECT(ADDRESS(ROW()-1,_xlfn.SHEET()-3+39,4,1,"Entered Daily Stats"))</f>
        <v>1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0.12907568370611153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6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10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0.22368831544511469</v>
      </c>
      <c r="O10" s="20">
        <f t="shared" ca="1" si="1"/>
        <v>0.20833333333333334</v>
      </c>
      <c r="P10" s="18"/>
      <c r="Q10" s="21">
        <f t="shared" ca="1" si="2"/>
        <v>0.70351862373494189</v>
      </c>
      <c r="R10" s="18"/>
      <c r="S10" s="101" cm="1">
        <f t="array" aca="1" ref="S10" ca="1">INDIRECT(ADDRESS(ROW()-1,_xlfn.SHEET()-3+39,4,1,"Entered Daily Stats"))</f>
        <v>3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0.16631629165871592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10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13</v>
      </c>
      <c r="L11" s="19">
        <f t="shared" ca="1" si="0"/>
        <v>30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0.25300534308647449</v>
      </c>
      <c r="O11" s="20">
        <f t="shared" ca="1" si="1"/>
        <v>0.20833333333333334</v>
      </c>
      <c r="P11" s="18"/>
      <c r="Q11" s="21">
        <f t="shared" ca="1" si="2"/>
        <v>0.82387949007420547</v>
      </c>
      <c r="R11" s="18"/>
      <c r="S11" s="101" cm="1">
        <f t="array" aca="1" ref="S11" ca="1">INDIRECT(ADDRESS(ROW()-1,_xlfn.SHEET()-3+39,4,1,"Entered Daily Stats"))</f>
        <v>1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0.1093205392427288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10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4</v>
      </c>
      <c r="L12" s="19">
        <f t="shared" ca="1" si="0"/>
        <v>30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0.24989341957332784</v>
      </c>
      <c r="O12" s="20">
        <f t="shared" ca="1" si="1"/>
        <v>0.20833333333333334</v>
      </c>
      <c r="P12" s="18"/>
      <c r="Q12" s="21">
        <f t="shared" ca="1" si="2"/>
        <v>0.6664108736426535</v>
      </c>
      <c r="R12" s="18"/>
      <c r="S12" s="101" cm="1">
        <f t="array" aca="1" ref="S12" ca="1">INDIRECT(ADDRESS(ROW()-1,_xlfn.SHEET()-3+39,4,1,"Entered Daily Stats"))</f>
        <v>4</v>
      </c>
      <c r="T12" s="18"/>
      <c r="U12" s="76" t="s">
        <v>10</v>
      </c>
      <c r="V12" s="76"/>
      <c r="W12" s="76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0.13557618740861382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3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31</v>
      </c>
      <c r="L13" s="19">
        <f t="shared" ca="1" si="0"/>
        <v>56.749725255024138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9.6876144770732767E-2</v>
      </c>
      <c r="O13" s="20">
        <f t="shared" ca="1" si="1"/>
        <v>0.20416666666666669</v>
      </c>
      <c r="P13" s="18"/>
      <c r="Q13" s="21">
        <f t="shared" ca="1" si="2"/>
        <v>0.51037677708888363</v>
      </c>
      <c r="R13" s="18"/>
      <c r="S13" s="101" cm="1">
        <f t="array" aca="1" ref="S13" ca="1">INDIRECT(ADDRESS(ROW()-1,_xlfn.SHEET()-3+39,4,1,"Entered Daily Stats"))</f>
        <v>1</v>
      </c>
      <c r="T13" s="18"/>
      <c r="U13" s="77" cm="1">
        <f t="array" aca="1" ref="U13" ca="1">INDIRECT(ADDRESS(20,_xlfn.SHEET()-3+39,3,1,"Entered Daily Stats"))</f>
        <v>19</v>
      </c>
      <c r="V13" s="78"/>
      <c r="W13" s="79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101" cm="1">
        <f t="array" aca="1" ref="S14" ca="1">INDIRECT(ADDRESS(ROW()-1,_xlfn.SHEET()-3+39,4,1,"Entered Daily Stats"))</f>
        <v>0</v>
      </c>
      <c r="T14" s="18"/>
      <c r="U14" s="80"/>
      <c r="V14" s="81"/>
      <c r="W14" s="82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0.5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0.22431654000821991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10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10</v>
      </c>
      <c r="L15" s="19">
        <f t="shared" ca="1" si="0"/>
        <v>51.427627759588766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0.11905155100171348</v>
      </c>
      <c r="O15" s="20">
        <f t="shared" ca="1" si="1"/>
        <v>0.20833333333333334</v>
      </c>
      <c r="P15" s="18"/>
      <c r="Q15" s="21">
        <f t="shared" ca="1" si="2"/>
        <v>0.38294772860120441</v>
      </c>
      <c r="R15" s="18"/>
      <c r="S15" s="101" cm="1">
        <f t="array" aca="1" ref="S15" ca="1">INDIRECT(ADDRESS(ROW()-1,_xlfn.SHEET()-3+39,4,1,"Entered Daily Stats"))</f>
        <v>1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0.26210947647927235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6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32</v>
      </c>
      <c r="L16" s="19">
        <f t="shared" ca="1" si="0"/>
        <v>65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5.7853330636706821E-2</v>
      </c>
      <c r="O16" s="20">
        <f t="shared" ca="1" si="1"/>
        <v>0.19999999999999998</v>
      </c>
      <c r="P16" s="18"/>
      <c r="Q16" s="21">
        <f t="shared" ca="1" si="2"/>
        <v>0.39078717274561325</v>
      </c>
      <c r="R16" s="18"/>
      <c r="S16" s="101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0</v>
      </c>
      <c r="D17" s="18"/>
      <c r="E17" s="15" t="str">
        <f>'Entered Daily Stats'!A16</f>
        <v>EC  13</v>
      </c>
      <c r="F17" s="18"/>
      <c r="G17" s="20" t="str" cm="1">
        <f t="array" aca="1" ref="G17" ca="1">IFERROR(INDIRECT(ADDRESS(ROW()-1,_xlfn.SHEET()-3+4,4,1,"Entered Daily Stats"))/INDIRECT(ADDRESS(ROW()-1,_xlfn.SHEET()-3+32,4,1,"Entered Daily Stats")),"")</f>
        <v/>
      </c>
      <c r="H17" s="49"/>
      <c r="I17" s="15" t="str" cm="1">
        <f t="array" aca="1" ref="I17" ca="1">IFERROR(INDIRECT(ADDRESS(ROW()-1,_xlfn.SHEET()-3+11,4,1,"Entered Daily Stats"))/INDIRECT(ADDRESS(ROW()-1,_xlfn.SHEET()-3+32,4,1,"Entered Daily Stats")),"")</f>
        <v/>
      </c>
      <c r="J17" s="18"/>
      <c r="K17" s="15" t="str" cm="1">
        <f t="array" aca="1" ref="K17" ca="1">IFERROR(INDIRECT(ADDRESS(ROW()-1,_xlfn.SHEET()-3+18,4,1,"Entered Daily Stats"))/INDIRECT(ADDRESS(ROW()-1,_xlfn.SHEET()-3+32,4,1,"Entered Daily Stats")),"")</f>
        <v/>
      </c>
      <c r="L17" s="19">
        <f t="shared" ca="1" si="0"/>
        <v>0</v>
      </c>
      <c r="M17" s="18"/>
      <c r="N17" s="17" t="str" cm="1">
        <f t="array" aca="1" ref="N17" ca="1">IFERROR(INDIRECT(ADDRESS(ROW()-1,_xlfn.SHEET()-3+25,4,1,"Entered Daily Stats"))/INDIRECT(ADDRESS(ROW()-1,_xlfn.SHEET()-3+32,4,1,"Entered Daily Stats")),"")</f>
        <v/>
      </c>
      <c r="O17" s="20">
        <f t="shared" ca="1" si="1"/>
        <v>0</v>
      </c>
      <c r="P17" s="18"/>
      <c r="Q17" s="21" t="str">
        <f ca="1">IF(K17=N17,"",((N17*24/(O17*24))+(K17/L17))/2)</f>
        <v/>
      </c>
      <c r="R17" s="31"/>
      <c r="S17" s="101" cm="1">
        <f t="array" aca="1" ref="S17" ca="1">INDIRECT(ADDRESS(ROW()-1,_xlfn.SHEET()-3+39,4,1,"Entered Daily Stats"))</f>
        <v>0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0.20352283826353998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7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14</v>
      </c>
      <c r="L18" s="19">
        <f t="shared" ca="1" si="0"/>
        <v>65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5.018764032968101E-2</v>
      </c>
      <c r="O18" s="20">
        <f t="shared" ca="1" si="1"/>
        <v>0.20833333333333334</v>
      </c>
      <c r="P18" s="18"/>
      <c r="Q18" s="21">
        <f ca="1">IF(K18=N18,"",((N18*24/(O18*24))+(K18/L18))/2)</f>
        <v>0.22814264448354213</v>
      </c>
      <c r="R18" s="18"/>
      <c r="S18" s="101" cm="1">
        <f t="array" aca="1" ref="S18" ca="1">INDIRECT(ADDRESS(ROW()-1,_xlfn.SHEET()-3+39,4,1,"Entered Daily Stats"))</f>
        <v>4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0.24494438586824399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4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35</v>
      </c>
      <c r="L19" s="19">
        <f t="shared" ca="1" si="0"/>
        <v>37.88238192202823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0.17549007532488237</v>
      </c>
      <c r="O19" s="20">
        <f t="shared" ca="1" si="1"/>
        <v>0.1875</v>
      </c>
      <c r="P19" s="18"/>
      <c r="Q19" s="21">
        <f ca="1">IF(K19=N19,"",((N19*24/(O19*24))+(K19/L19))/2)</f>
        <v>0.92992970253196117</v>
      </c>
      <c r="R19" s="18"/>
      <c r="S19" s="101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>
        <v>0</v>
      </c>
      <c r="D20" s="18"/>
      <c r="E20" s="18"/>
      <c r="F20" s="18"/>
      <c r="G20" s="18">
        <v>0</v>
      </c>
      <c r="H20" s="18"/>
      <c r="I20" s="18">
        <v>0</v>
      </c>
      <c r="J20" s="18"/>
      <c r="K20" s="18"/>
      <c r="L20" s="18"/>
      <c r="M20" s="18"/>
      <c r="N20" s="18"/>
      <c r="O20" s="18"/>
      <c r="P20" s="18"/>
      <c r="Q20" s="18">
        <v>0</v>
      </c>
      <c r="R20" s="18"/>
      <c r="S20" s="18">
        <v>0</v>
      </c>
    </row>
    <row r="21" spans="1:24" s="1" customFormat="1" ht="21.6" customHeight="1" x14ac:dyDescent="0.3">
      <c r="C21" s="106">
        <f ca="1">SUM(C5:C19)</f>
        <v>11.5</v>
      </c>
      <c r="D21" s="18"/>
      <c r="E21" s="67" t="s">
        <v>7</v>
      </c>
      <c r="F21" s="107"/>
      <c r="G21" s="20">
        <f ca="1">IFERROR(AVERAGEIF(G5:G19,"&gt;0"),"")</f>
        <v>0.20181150597195474</v>
      </c>
      <c r="H21" s="108"/>
      <c r="I21" s="43">
        <f ca="1">IFERROR(AVERAGEIF(I5:I19,"&gt;0"),"")</f>
        <v>7.166666666666667</v>
      </c>
      <c r="J21" s="18"/>
      <c r="K21" s="19">
        <f ca="1">IFERROR(AVERAGEIF(K5:K19,"&gt;0"),"")</f>
        <v>21.666666666666668</v>
      </c>
      <c r="L21" s="19">
        <f ca="1">IFERROR(AVERAGEIF(L5:L19,"&gt;0"),"")</f>
        <v>46.419789792773514</v>
      </c>
      <c r="M21" s="18"/>
      <c r="N21" s="20">
        <f ca="1">IFERROR(AVERAGEIF(N5:N19,"&gt;0"),"")</f>
        <v>0.14671705398237242</v>
      </c>
      <c r="O21" s="20">
        <f ca="1">IFERROR(AVERAGEIF(O5:O19,"&gt;0"),"")</f>
        <v>0.19930555555555554</v>
      </c>
      <c r="P21" s="18"/>
      <c r="Q21" s="109">
        <f ca="1">IFERROR(AVERAGEIF(Q5:Q19,"&gt;0"),"")</f>
        <v>0.61045307473882116</v>
      </c>
      <c r="R21" s="50"/>
      <c r="S21" s="110">
        <f ca="1">AVERAGEIF(S5:S19,"&gt;0")</f>
        <v>2.1111111111111112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8"/>
      <c r="I24" s="88"/>
      <c r="J24" s="1"/>
      <c r="K24" s="88"/>
      <c r="L24" s="88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56" priority="19">
      <formula>(O5=5)</formula>
    </cfRule>
    <cfRule type="expression" dxfId="55" priority="20">
      <formula>(O5=1.5)</formula>
    </cfRule>
  </conditionalFormatting>
  <conditionalFormatting sqref="L5:M19">
    <cfRule type="expression" dxfId="54" priority="17">
      <formula>(L5=65)</formula>
    </cfRule>
    <cfRule type="expression" dxfId="53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52" priority="14" stopIfTrue="1" operator="equal">
      <formula>""</formula>
    </cfRule>
    <cfRule type="expression" dxfId="51" priority="15">
      <formula>(K5)&gt;(L5*$W$5)</formula>
    </cfRule>
    <cfRule type="expression" dxfId="50" priority="21">
      <formula>(K5)&gt;=L5</formula>
    </cfRule>
    <cfRule type="expression" dxfId="49" priority="22">
      <formula>(K5)&lt;(L5*$W$10)</formula>
    </cfRule>
    <cfRule type="expression" dxfId="48" priority="23">
      <formula>(K5)&lt;(L5*$W$9)</formula>
    </cfRule>
    <cfRule type="expression" dxfId="47" priority="24">
      <formula>(K5)&lt;(L5*$W$8)</formula>
    </cfRule>
    <cfRule type="expression" dxfId="46" priority="25">
      <formula>(K5)&lt;L5</formula>
    </cfRule>
  </conditionalFormatting>
  <conditionalFormatting sqref="L5:L21 O5:O21">
    <cfRule type="cellIs" dxfId="45" priority="13" stopIfTrue="1" operator="equal">
      <formula>0</formula>
    </cfRule>
  </conditionalFormatting>
  <conditionalFormatting sqref="S5:S21">
    <cfRule type="cellIs" dxfId="44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43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2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41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40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39" priority="1">
      <formula>C5=1</formula>
    </cfRule>
    <cfRule type="expression" dxfId="38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DA8C-11CF-4563-AFD7-3A9F1318FB1C}">
  <dimension ref="A1:Y24"/>
  <sheetViews>
    <sheetView zoomScale="73" zoomScaleNormal="73" workbookViewId="0">
      <selection activeCell="D25" sqref="D25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91" t="str">
        <f>'Entered Daily Stats'!A1</f>
        <v>Team Name + Nickname</v>
      </c>
      <c r="B1" s="91"/>
      <c r="C1" s="91"/>
      <c r="D1" s="91"/>
      <c r="E1" s="91"/>
      <c r="G1" s="89">
        <f ca="1">TODAY()-WEEKDAY(TODAY(),2)+(_xlfn.SHEET()-3+1)</f>
        <v>43995</v>
      </c>
      <c r="H1" s="89"/>
      <c r="I1" s="89"/>
      <c r="J1" s="89"/>
      <c r="K1" s="89"/>
      <c r="L1" s="89"/>
      <c r="M1" s="89"/>
      <c r="N1" s="89"/>
      <c r="O1" s="89"/>
    </row>
    <row r="2" spans="1:25" s="1" customFormat="1" ht="25.2" customHeight="1" x14ac:dyDescent="0.3">
      <c r="A2" s="91"/>
      <c r="B2" s="91"/>
      <c r="C2" s="91"/>
      <c r="D2" s="91"/>
      <c r="E2" s="91"/>
      <c r="G2" s="90"/>
      <c r="H2" s="90"/>
      <c r="I2" s="90"/>
      <c r="J2" s="90"/>
      <c r="K2" s="90"/>
      <c r="L2" s="90"/>
      <c r="M2" s="90"/>
      <c r="N2" s="90"/>
      <c r="O2" s="90"/>
    </row>
    <row r="3" spans="1:25" s="1" customFormat="1" ht="43.8" customHeight="1" x14ac:dyDescent="0.3">
      <c r="A3" s="92"/>
      <c r="B3" s="92"/>
      <c r="C3" s="92"/>
      <c r="D3" s="92"/>
      <c r="E3" s="92"/>
      <c r="G3" s="65" t="s">
        <v>8</v>
      </c>
      <c r="H3" s="67"/>
      <c r="I3" s="65" t="s">
        <v>9</v>
      </c>
      <c r="K3" s="76" t="s">
        <v>0</v>
      </c>
      <c r="L3" s="76"/>
      <c r="N3" s="76" t="s">
        <v>1</v>
      </c>
      <c r="O3" s="76"/>
    </row>
    <row r="4" spans="1:25" s="1" customFormat="1" ht="64.8" customHeight="1" x14ac:dyDescent="0.3">
      <c r="C4" s="45" t="s">
        <v>54</v>
      </c>
      <c r="E4" s="45" t="s">
        <v>2</v>
      </c>
      <c r="F4" s="5"/>
      <c r="G4" s="66"/>
      <c r="H4" s="66"/>
      <c r="I4" s="66"/>
      <c r="K4" s="66"/>
      <c r="L4" s="4" t="s">
        <v>27</v>
      </c>
      <c r="M4" s="4"/>
      <c r="N4" s="66"/>
      <c r="O4" s="4" t="s">
        <v>28</v>
      </c>
      <c r="Q4" s="7" t="s">
        <v>29</v>
      </c>
      <c r="S4" s="44" t="s">
        <v>53</v>
      </c>
      <c r="U4" s="88" t="s">
        <v>3</v>
      </c>
      <c r="V4" s="88"/>
      <c r="W4" s="88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0.22048654789563857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1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19</v>
      </c>
      <c r="L5" s="19">
        <f ca="1">IF(K5=N5,0,MIN(MAX((-10*N5*24)+80,30),65))</f>
        <v>56.331199496157126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9.8620002099345308E-2</v>
      </c>
      <c r="O5" s="20">
        <f ca="1">IF(N5=K5,0,MIN(MAX(8-(K5/10),1.5),5)/24)</f>
        <v>0.20833333333333334</v>
      </c>
      <c r="P5" s="18"/>
      <c r="Q5" s="21">
        <f ca="1">IF(K5=N5,"",((N5*24/(O5*24))+(K5/L5))/2)</f>
        <v>0.40533344637415036</v>
      </c>
      <c r="R5" s="18"/>
      <c r="S5" s="101" cm="1">
        <f t="array" aca="1" ref="S5" ca="1">INDIRECT(ADDRESS(ROW()-1,_xlfn.SHEET()-3+39,4,1,"Entered Daily Stats"))</f>
        <v>4</v>
      </c>
      <c r="T5" s="18"/>
      <c r="U5" s="22"/>
      <c r="V5" s="18" t="s">
        <v>4</v>
      </c>
      <c r="W5" s="21"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0</v>
      </c>
      <c r="D6" s="18"/>
      <c r="E6" s="15" t="str">
        <f>'Entered Daily Stats'!A5</f>
        <v>EC  2</v>
      </c>
      <c r="F6" s="18"/>
      <c r="G6" s="20" t="str" cm="1">
        <f t="array" aca="1" ref="G6" ca="1">IFERROR(INDIRECT(ADDRESS(ROW()-1,_xlfn.SHEET()-3+4,4,1,"Entered Daily Stats"))/INDIRECT(ADDRESS(ROW()-1,_xlfn.SHEET()-3+32,4,1,"Entered Daily Stats")),"")</f>
        <v/>
      </c>
      <c r="H6" s="49"/>
      <c r="I6" s="15" t="str" cm="1">
        <f t="array" aca="1" ref="I6" ca="1">IFERROR(INDIRECT(ADDRESS(ROW()-1,_xlfn.SHEET()-3+11,4,1,"Entered Daily Stats"))/INDIRECT(ADDRESS(ROW()-1,_xlfn.SHEET()-3+32,4,1,"Entered Daily Stats")),"")</f>
        <v/>
      </c>
      <c r="J6" s="18"/>
      <c r="K6" s="15" t="str" cm="1">
        <f t="array" aca="1" ref="K6" ca="1">IFERROR(INDIRECT(ADDRESS(ROW()-1,_xlfn.SHEET()-3+18,4,1,"Entered Daily Stats"))/INDIRECT(ADDRESS(ROW()-1,_xlfn.SHEET()-3+32,4,1,"Entered Daily Stats")),"")</f>
        <v/>
      </c>
      <c r="L6" s="19">
        <f t="shared" ref="L6:L19" ca="1" si="0">IF(K6=N6,0,MIN(MAX((-10*N6*24)+80,30),65))</f>
        <v>0</v>
      </c>
      <c r="M6" s="18"/>
      <c r="N6" s="17" t="str" cm="1">
        <f t="array" aca="1" ref="N6" ca="1">IFERROR(INDIRECT(ADDRESS(ROW()-1,_xlfn.SHEET()-3+25,4,1,"Entered Daily Stats"))/INDIRECT(ADDRESS(ROW()-1,_xlfn.SHEET()-3+32,4,1,"Entered Daily Stats")),"")</f>
        <v/>
      </c>
      <c r="O6" s="20">
        <f t="shared" ref="O6:O19" ca="1" si="1">IF(N6=K6,0,MIN(MAX(8-(K6/10),1.5),5)/24)</f>
        <v>0</v>
      </c>
      <c r="P6" s="18"/>
      <c r="Q6" s="21" t="str">
        <f t="shared" ref="Q6:Q19" ca="1" si="2">IF(K6=N6,"",((N6*24/(O6*24))+(K6/L6))/2)</f>
        <v/>
      </c>
      <c r="R6" s="18"/>
      <c r="S6" s="101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50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0.22975506723565531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8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10</v>
      </c>
      <c r="L7" s="19">
        <f t="shared" ca="1" si="0"/>
        <v>46.62020635965532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0.13908247350143615</v>
      </c>
      <c r="O7" s="20">
        <f t="shared" ca="1" si="1"/>
        <v>0.20833333333333334</v>
      </c>
      <c r="P7" s="18"/>
      <c r="Q7" s="21">
        <f t="shared" ca="1" si="2"/>
        <v>0.44104756892173935</v>
      </c>
      <c r="R7" s="18"/>
      <c r="S7" s="101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50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0.2181993987011297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1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22</v>
      </c>
      <c r="L8" s="19">
        <f t="shared" ca="1" si="0"/>
        <v>58.563282223955035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8.9319657400187352E-2</v>
      </c>
      <c r="O8" s="20">
        <f t="shared" ca="1" si="1"/>
        <v>0.20833333333333334</v>
      </c>
      <c r="P8" s="18"/>
      <c r="Q8" s="21">
        <f t="shared" ca="1" si="2"/>
        <v>0.40219818009283775</v>
      </c>
      <c r="R8" s="18"/>
      <c r="S8" s="101" cm="1">
        <f t="array" aca="1" ref="S8" ca="1">INDIRECT(ADDRESS(ROW()-1,_xlfn.SHEET()-3+39,4,1,"Entered Daily Stats"))</f>
        <v>4</v>
      </c>
      <c r="T8" s="18"/>
      <c r="U8" s="27"/>
      <c r="V8" s="18" t="s">
        <v>6</v>
      </c>
      <c r="W8" s="21"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9.7103493772499674E-2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3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3</v>
      </c>
      <c r="L9" s="19">
        <f t="shared" ca="1" si="0"/>
        <v>30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0.24367264522530013</v>
      </c>
      <c r="O9" s="20">
        <f t="shared" ca="1" si="1"/>
        <v>0.20833333333333334</v>
      </c>
      <c r="P9" s="18"/>
      <c r="Q9" s="21">
        <f t="shared" ca="1" si="2"/>
        <v>0.63481434854072027</v>
      </c>
      <c r="R9" s="18"/>
      <c r="S9" s="101" cm="1">
        <f t="array" aca="1" ref="S9" ca="1">INDIRECT(ADDRESS(ROW()-1,_xlfn.SHEET()-3+39,4,1,"Entered Daily Stats"))</f>
        <v>3</v>
      </c>
      <c r="T9" s="18"/>
      <c r="U9" s="28"/>
      <c r="V9" s="18" t="s">
        <v>6</v>
      </c>
      <c r="W9" s="21"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0.15358246383787091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9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30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0.21816180043832156</v>
      </c>
      <c r="O10" s="20">
        <f t="shared" ca="1" si="1"/>
        <v>0.20833333333333334</v>
      </c>
      <c r="P10" s="18"/>
      <c r="Q10" s="21">
        <f t="shared" ca="1" si="2"/>
        <v>1.0235883210519718</v>
      </c>
      <c r="R10" s="18"/>
      <c r="S10" s="101" cm="1">
        <f t="array" aca="1" ref="S10" ca="1">INDIRECT(ADDRESS(ROW()-1,_xlfn.SHEET()-3+39,4,1,"Entered Daily Stats"))</f>
        <v>2</v>
      </c>
      <c r="T10" s="18"/>
      <c r="U10" s="29"/>
      <c r="V10" s="18" t="s">
        <v>6</v>
      </c>
      <c r="W10" s="21"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0.24213290274821112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10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35</v>
      </c>
      <c r="L11" s="19">
        <f t="shared" ca="1" si="0"/>
        <v>57.358558414647135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9.4339339938970271E-2</v>
      </c>
      <c r="O11" s="20">
        <f t="shared" ca="1" si="1"/>
        <v>0.1875</v>
      </c>
      <c r="P11" s="18"/>
      <c r="Q11" s="21">
        <f t="shared" ca="1" si="2"/>
        <v>0.55666989648429155</v>
      </c>
      <c r="R11" s="18"/>
      <c r="S11" s="101" cm="1">
        <f t="array" aca="1" ref="S11" ca="1">INDIRECT(ADDRESS(ROW()-1,_xlfn.SHEET()-3+39,4,1,"Entered Daily Stats"))</f>
        <v>3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0</v>
      </c>
      <c r="D12" s="18"/>
      <c r="E12" s="15" t="str">
        <f>'Entered Daily Stats'!A11</f>
        <v>EC  8</v>
      </c>
      <c r="F12" s="18"/>
      <c r="G12" s="20" t="str" cm="1">
        <f t="array" aca="1" ref="G12" ca="1">IFERROR(INDIRECT(ADDRESS(ROW()-1,_xlfn.SHEET()-3+4,4,1,"Entered Daily Stats"))/INDIRECT(ADDRESS(ROW()-1,_xlfn.SHEET()-3+32,4,1,"Entered Daily Stats")),"")</f>
        <v/>
      </c>
      <c r="H12" s="49"/>
      <c r="I12" s="15" t="str" cm="1">
        <f t="array" aca="1" ref="I12" ca="1">IFERROR(INDIRECT(ADDRESS(ROW()-1,_xlfn.SHEET()-3+11,4,1,"Entered Daily Stats"))/INDIRECT(ADDRESS(ROW()-1,_xlfn.SHEET()-3+32,4,1,"Entered Daily Stats")),"")</f>
        <v/>
      </c>
      <c r="J12" s="18"/>
      <c r="K12" s="15" t="str" cm="1">
        <f t="array" aca="1" ref="K12" ca="1">IFERROR(INDIRECT(ADDRESS(ROW()-1,_xlfn.SHEET()-3+18,4,1,"Entered Daily Stats"))/INDIRECT(ADDRESS(ROW()-1,_xlfn.SHEET()-3+32,4,1,"Entered Daily Stats")),"")</f>
        <v/>
      </c>
      <c r="L12" s="19">
        <f t="shared" ca="1" si="0"/>
        <v>0</v>
      </c>
      <c r="M12" s="18"/>
      <c r="N12" s="17" t="str" cm="1">
        <f t="array" aca="1" ref="N12" ca="1">IFERROR(INDIRECT(ADDRESS(ROW()-1,_xlfn.SHEET()-3+25,4,1,"Entered Daily Stats"))/INDIRECT(ADDRESS(ROW()-1,_xlfn.SHEET()-3+32,4,1,"Entered Daily Stats")),"")</f>
        <v/>
      </c>
      <c r="O12" s="20">
        <f t="shared" ca="1" si="1"/>
        <v>0</v>
      </c>
      <c r="P12" s="18"/>
      <c r="Q12" s="21" t="str">
        <f t="shared" ca="1" si="2"/>
        <v/>
      </c>
      <c r="R12" s="18"/>
      <c r="S12" s="101" cm="1">
        <f t="array" aca="1" ref="S12" ca="1">INDIRECT(ADDRESS(ROW()-1,_xlfn.SHEET()-3+39,4,1,"Entered Daily Stats"))</f>
        <v>0</v>
      </c>
      <c r="T12" s="18"/>
      <c r="U12" s="76" t="s">
        <v>10</v>
      </c>
      <c r="V12" s="76"/>
      <c r="W12" s="76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0</v>
      </c>
      <c r="D13" s="18"/>
      <c r="E13" s="15" t="str">
        <f>'Entered Daily Stats'!A12</f>
        <v>EC  9</v>
      </c>
      <c r="F13" s="18"/>
      <c r="G13" s="20" t="str" cm="1">
        <f t="array" aca="1" ref="G13" ca="1">IFERROR(INDIRECT(ADDRESS(ROW()-1,_xlfn.SHEET()-3+4,4,1,"Entered Daily Stats"))/INDIRECT(ADDRESS(ROW()-1,_xlfn.SHEET()-3+32,4,1,"Entered Daily Stats")),"")</f>
        <v/>
      </c>
      <c r="H13" s="49"/>
      <c r="I13" s="15" t="str" cm="1">
        <f t="array" aca="1" ref="I13" ca="1">IFERROR(INDIRECT(ADDRESS(ROW()-1,_xlfn.SHEET()-3+11,4,1,"Entered Daily Stats"))/INDIRECT(ADDRESS(ROW()-1,_xlfn.SHEET()-3+32,4,1,"Entered Daily Stats")),"")</f>
        <v/>
      </c>
      <c r="J13" s="18"/>
      <c r="K13" s="15" t="str" cm="1">
        <f t="array" aca="1" ref="K13" ca="1">IFERROR(INDIRECT(ADDRESS(ROW()-1,_xlfn.SHEET()-3+18,4,1,"Entered Daily Stats"))/INDIRECT(ADDRESS(ROW()-1,_xlfn.SHEET()-3+32,4,1,"Entered Daily Stats")),"")</f>
        <v/>
      </c>
      <c r="L13" s="19">
        <f t="shared" ca="1" si="0"/>
        <v>0</v>
      </c>
      <c r="M13" s="18"/>
      <c r="N13" s="17" t="str" cm="1">
        <f t="array" aca="1" ref="N13" ca="1">IFERROR(INDIRECT(ADDRESS(ROW()-1,_xlfn.SHEET()-3+25,4,1,"Entered Daily Stats"))/INDIRECT(ADDRESS(ROW()-1,_xlfn.SHEET()-3+32,4,1,"Entered Daily Stats")),"")</f>
        <v/>
      </c>
      <c r="O13" s="20">
        <f t="shared" ca="1" si="1"/>
        <v>0</v>
      </c>
      <c r="P13" s="18"/>
      <c r="Q13" s="21" t="str">
        <f t="shared" ca="1" si="2"/>
        <v/>
      </c>
      <c r="R13" s="18"/>
      <c r="S13" s="101" cm="1">
        <f t="array" aca="1" ref="S13" ca="1">INDIRECT(ADDRESS(ROW()-1,_xlfn.SHEET()-3+39,4,1,"Entered Daily Stats"))</f>
        <v>0</v>
      </c>
      <c r="T13" s="18"/>
      <c r="U13" s="77" cm="1">
        <f t="array" aca="1" ref="U13" ca="1">INDIRECT(ADDRESS(20,_xlfn.SHEET()-3+39,3,1,"Entered Daily Stats"))</f>
        <v>29</v>
      </c>
      <c r="V13" s="78"/>
      <c r="W13" s="79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0.25976312443025457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2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63</v>
      </c>
      <c r="L14" s="19">
        <f t="shared" ca="1" si="0"/>
        <v>41.770417248359166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0.15928992813183682</v>
      </c>
      <c r="O14" s="20">
        <f t="shared" ca="1" si="1"/>
        <v>7.0833333333333345E-2</v>
      </c>
      <c r="P14" s="18"/>
      <c r="Q14" s="21">
        <f t="shared" ca="1" si="2"/>
        <v>1.8785217178267275</v>
      </c>
      <c r="R14" s="18"/>
      <c r="S14" s="101" cm="1">
        <f t="array" aca="1" ref="S14" ca="1">INDIRECT(ADDRESS(ROW()-1,_xlfn.SHEET()-3+39,4,1,"Entered Daily Stats"))</f>
        <v>2</v>
      </c>
      <c r="T14" s="18"/>
      <c r="U14" s="80"/>
      <c r="V14" s="81"/>
      <c r="W14" s="82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0.14459329627465928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5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61</v>
      </c>
      <c r="L15" s="19">
        <f t="shared" ca="1" si="0"/>
        <v>54.453312719988389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0.10644453033338172</v>
      </c>
      <c r="O15" s="20">
        <f t="shared" ca="1" si="1"/>
        <v>7.9166666666666677E-2</v>
      </c>
      <c r="P15" s="18"/>
      <c r="Q15" s="21">
        <f t="shared" ca="1" si="2"/>
        <v>1.2323940909138065</v>
      </c>
      <c r="R15" s="18"/>
      <c r="S15" s="101" cm="1">
        <f t="array" aca="1" ref="S15" ca="1">INDIRECT(ADDRESS(ROW()-1,_xlfn.SHEET()-3+39,4,1,"Entered Daily Stats"))</f>
        <v>1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0.258125987095712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9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29</v>
      </c>
      <c r="L16" s="19">
        <f t="shared" ca="1" si="0"/>
        <v>54.142314651438092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0.10774035561900794</v>
      </c>
      <c r="O16" s="20">
        <f t="shared" ca="1" si="1"/>
        <v>0.20833333333333334</v>
      </c>
      <c r="P16" s="18"/>
      <c r="Q16" s="21">
        <f t="shared" ca="1" si="2"/>
        <v>0.52638956325522002</v>
      </c>
      <c r="R16" s="18"/>
      <c r="S16" s="101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0.10289250530887926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8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66</v>
      </c>
      <c r="L17" s="19">
        <f t="shared" ca="1" si="0"/>
        <v>65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5.2564334118847492E-2</v>
      </c>
      <c r="O17" s="20">
        <f t="shared" ca="1" si="1"/>
        <v>6.25E-2</v>
      </c>
      <c r="P17" s="18"/>
      <c r="Q17" s="21">
        <f ca="1">IF(K17=N17,"",((N17*24/(O17*24))+(K17/L17))/2)</f>
        <v>0.92820698064308771</v>
      </c>
      <c r="R17" s="31"/>
      <c r="S17" s="101" cm="1">
        <f t="array" aca="1" ref="S17" ca="1">INDIRECT(ADDRESS(ROW()-1,_xlfn.SHEET()-3+39,4,1,"Entered Daily Stats"))</f>
        <v>2</v>
      </c>
      <c r="T17" s="31"/>
      <c r="U17" s="4"/>
      <c r="W17" s="66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9.1910350848517147E-2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10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9</v>
      </c>
      <c r="L18" s="19">
        <f t="shared" ca="1" si="0"/>
        <v>58.77110114333739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8.8453745236094228E-2</v>
      </c>
      <c r="O18" s="20">
        <f t="shared" ca="1" si="1"/>
        <v>0.20833333333333334</v>
      </c>
      <c r="P18" s="18"/>
      <c r="Q18" s="21">
        <f ca="1">IF(K18=N18,"",((N18*24/(O18*24))+(K18/L18))/2)</f>
        <v>0.28885723235407718</v>
      </c>
      <c r="R18" s="18"/>
      <c r="S18" s="101" cm="1">
        <f t="array" aca="1" ref="S18" ca="1">INDIRECT(ADDRESS(ROW()-1,_xlfn.SHEET()-3+39,4,1,"Entered Daily Stats"))</f>
        <v>4</v>
      </c>
      <c r="T18" s="18"/>
      <c r="U18" s="18"/>
      <c r="V18" s="31"/>
      <c r="W18" s="66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8.3684243587846499E-2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9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60</v>
      </c>
      <c r="L19" s="19">
        <f t="shared" ca="1" si="0"/>
        <v>47.020339537307109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0.13741525192788706</v>
      </c>
      <c r="O19" s="20">
        <f t="shared" ca="1" si="1"/>
        <v>8.3333333333333329E-2</v>
      </c>
      <c r="P19" s="18"/>
      <c r="Q19" s="21">
        <f ca="1">IF(K19=N19,"",((N19*24/(O19*24))+(K19/L19))/2)</f>
        <v>1.462513276088977</v>
      </c>
      <c r="R19" s="18"/>
      <c r="S19" s="101" cm="1">
        <f t="array" aca="1" ref="S19" ca="1">INDIRECT(ADDRESS(ROW()-1,_xlfn.SHEET()-3+39,4,1,"Entered Daily Stats"))</f>
        <v>4</v>
      </c>
      <c r="T19" s="18"/>
    </row>
    <row r="20" spans="1:24" s="1" customFormat="1" ht="21.6" customHeight="1" x14ac:dyDescent="0.3">
      <c r="C20" s="18">
        <v>0</v>
      </c>
      <c r="D20" s="18"/>
      <c r="E20" s="18"/>
      <c r="F20" s="18"/>
      <c r="G20" s="18">
        <v>0</v>
      </c>
      <c r="H20" s="18"/>
      <c r="I20" s="18">
        <v>0</v>
      </c>
      <c r="J20" s="18"/>
      <c r="K20" s="18"/>
      <c r="L20" s="18"/>
      <c r="M20" s="18"/>
      <c r="N20" s="18"/>
      <c r="O20" s="18"/>
      <c r="P20" s="18"/>
      <c r="Q20" s="18">
        <v>0</v>
      </c>
      <c r="R20" s="18"/>
      <c r="S20" s="18">
        <v>0</v>
      </c>
    </row>
    <row r="21" spans="1:24" s="1" customFormat="1" ht="21.6" customHeight="1" x14ac:dyDescent="0.3">
      <c r="C21" s="106">
        <f ca="1">SUM(C5:C19)</f>
        <v>12</v>
      </c>
      <c r="D21" s="18"/>
      <c r="E21" s="67" t="s">
        <v>7</v>
      </c>
      <c r="F21" s="107"/>
      <c r="G21" s="20"/>
      <c r="H21" s="108"/>
      <c r="I21" s="43">
        <f ca="1">IFERROR(AVERAGEIF(I5:I19,"&gt;0"),"")</f>
        <v>6.25</v>
      </c>
      <c r="J21" s="18"/>
      <c r="K21" s="19">
        <f ca="1">IFERROR(AVERAGEIF(K5:K19,"&gt;0"),"")</f>
        <v>33.916666666666664</v>
      </c>
      <c r="L21" s="19">
        <f ca="1">IFERROR(AVERAGEIF(L5:L19,"&gt;0"),"")</f>
        <v>50.002560982903731</v>
      </c>
      <c r="M21" s="18"/>
      <c r="N21" s="20">
        <f ca="1">IFERROR(AVERAGEIF(N5:N19,"&gt;0"),"")</f>
        <v>0.12792533866421801</v>
      </c>
      <c r="O21" s="20">
        <f ca="1">IFERROR(AVERAGEIF(O5:O19,"&gt;0"),"")</f>
        <v>0.16180555555555554</v>
      </c>
      <c r="P21" s="18"/>
      <c r="Q21" s="109">
        <f ca="1">IFERROR(AVERAGEIF(Q5:Q19,"&gt;0"),"")</f>
        <v>0.81504455187896729</v>
      </c>
      <c r="R21" s="50"/>
      <c r="S21" s="110">
        <f ca="1">AVERAGEIF(S5:S19,"&gt;0")</f>
        <v>2.9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8"/>
      <c r="I24" s="88"/>
      <c r="J24" s="1"/>
      <c r="K24" s="88"/>
      <c r="L24" s="88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94" priority="19">
      <formula>(O5=5)</formula>
    </cfRule>
    <cfRule type="expression" dxfId="93" priority="20">
      <formula>(O5=1.5)</formula>
    </cfRule>
  </conditionalFormatting>
  <conditionalFormatting sqref="L5:M19">
    <cfRule type="expression" dxfId="92" priority="17">
      <formula>(L5=65)</formula>
    </cfRule>
    <cfRule type="expression" dxfId="91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90" priority="14" stopIfTrue="1" operator="equal">
      <formula>""</formula>
    </cfRule>
    <cfRule type="expression" dxfId="89" priority="15">
      <formula>(K5)&gt;(L5*$W$5)</formula>
    </cfRule>
    <cfRule type="expression" dxfId="88" priority="21">
      <formula>(K5)&gt;=L5</formula>
    </cfRule>
    <cfRule type="expression" dxfId="87" priority="22">
      <formula>(K5)&lt;(L5*$W$10)</formula>
    </cfRule>
    <cfRule type="expression" dxfId="86" priority="23">
      <formula>(K5)&lt;(L5*$W$9)</formula>
    </cfRule>
    <cfRule type="expression" dxfId="85" priority="24">
      <formula>(K5)&lt;(L5*$W$8)</formula>
    </cfRule>
    <cfRule type="expression" dxfId="84" priority="25">
      <formula>(K5)&lt;L5</formula>
    </cfRule>
  </conditionalFormatting>
  <conditionalFormatting sqref="L5:L21 O5:O21">
    <cfRule type="cellIs" dxfId="83" priority="13" stopIfTrue="1" operator="equal">
      <formula>0</formula>
    </cfRule>
  </conditionalFormatting>
  <conditionalFormatting sqref="S5:S21">
    <cfRule type="cellIs" dxfId="82" priority="11" stopIfTrue="1" operator="equal">
      <formula>0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81" priority="9" stopIfTrue="1" operator="equal">
      <formula>0</formula>
    </cfRule>
  </conditionalFormatting>
  <conditionalFormatting sqref="G5:G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80" priority="7" stopIfTrue="1" operator="equal">
      <formula>0</formula>
    </cfRule>
  </conditionalFormatting>
  <conditionalFormatting sqref="I5:I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21">
    <cfRule type="cellIs" dxfId="79" priority="5" stopIfTrue="1" operator="equal">
      <formula>0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78" priority="3" stopIfTrue="1" operator="equal">
      <formula>0</formula>
    </cfRule>
  </conditionalFormatting>
  <conditionalFormatting sqref="C5:C19">
    <cfRule type="colorScale" priority="4">
      <colorScale>
        <cfvo type="min"/>
        <cfvo type="max"/>
        <color rgb="FFFFEF9C"/>
        <color rgb="FF63BE7B"/>
      </colorScale>
    </cfRule>
  </conditionalFormatting>
  <conditionalFormatting sqref="E5:E19">
    <cfRule type="expression" dxfId="77" priority="1">
      <formula>C5=1</formula>
    </cfRule>
    <cfRule type="expression" dxfId="76" priority="2">
      <formula>C5&gt;0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Weekly Average</vt:lpstr>
      <vt:lpstr>Entered Daily Stats</vt:lpstr>
      <vt:lpstr>Monday</vt:lpstr>
      <vt:lpstr>Tuesday</vt:lpstr>
      <vt:lpstr>Wednesday</vt:lpstr>
      <vt:lpstr>Thursday</vt:lpstr>
      <vt:lpstr>Friday</vt:lpstr>
      <vt:lpstr>Saturday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2020-06-13T03:33:44Z</dcterms:modified>
  <cp:category/>
  <cp:contentStatus/>
</cp:coreProperties>
</file>