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Lambdak_m1" sheetId="1" r:id="rId1"/>
    <sheet name="Lambdak_M" sheetId="2" r:id="rId2"/>
    <sheet name="Lambda_k_m1" sheetId="3" r:id="rId3"/>
    <sheet name="Lambda_k_M" sheetId="7" r:id="rId4"/>
    <sheet name="Mu_k_M" sheetId="4" r:id="rId5"/>
    <sheet name="Mu_k_m1" sheetId="8" r:id="rId6"/>
    <sheet name="P_LMP" sheetId="5" r:id="rId7"/>
    <sheet name="Q_LMP" sheetId="6" r:id="rId8"/>
    <sheet name="Voltages" sheetId="9" r:id="rId9"/>
    <sheet name="Eigenvalues" sheetId="10" r:id="rId10"/>
    <sheet name="Primal" sheetId="11" r:id="rId11"/>
  </sheets>
  <calcPr calcId="145621"/>
</workbook>
</file>

<file path=xl/calcChain.xml><?xml version="1.0" encoding="utf-8"?>
<calcChain xmlns="http://schemas.openxmlformats.org/spreadsheetml/2006/main">
  <c r="D3" i="5" l="1"/>
  <c r="D2" i="5"/>
  <c r="C3" i="5"/>
  <c r="C2" i="5"/>
  <c r="B3" i="5"/>
  <c r="B2" i="5"/>
  <c r="B4" i="5"/>
  <c r="B5" i="5"/>
  <c r="B6" i="5"/>
  <c r="B7" i="5"/>
  <c r="B8" i="5"/>
  <c r="B9" i="5"/>
  <c r="B10" i="5"/>
  <c r="B11" i="5"/>
  <c r="B12" i="5"/>
  <c r="B13" i="5"/>
  <c r="B14" i="5"/>
  <c r="B15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2" i="6"/>
  <c r="D29" i="9"/>
  <c r="E29" i="9"/>
  <c r="F29" i="9"/>
  <c r="G29" i="9"/>
  <c r="H29" i="9"/>
  <c r="I29" i="9"/>
  <c r="J29" i="9"/>
  <c r="K29" i="9"/>
  <c r="L29" i="9"/>
  <c r="D30" i="9"/>
  <c r="E30" i="9"/>
  <c r="F30" i="9"/>
  <c r="G30" i="9"/>
  <c r="H30" i="9"/>
  <c r="I30" i="9"/>
  <c r="J30" i="9"/>
  <c r="K30" i="9"/>
  <c r="L30" i="9"/>
  <c r="D31" i="9"/>
  <c r="E31" i="9"/>
  <c r="F31" i="9"/>
  <c r="G31" i="9"/>
  <c r="H31" i="9"/>
  <c r="I31" i="9"/>
  <c r="J31" i="9"/>
  <c r="K31" i="9"/>
  <c r="L31" i="9"/>
  <c r="D32" i="9"/>
  <c r="E32" i="9"/>
  <c r="F32" i="9"/>
  <c r="G32" i="9"/>
  <c r="H32" i="9"/>
  <c r="I32" i="9"/>
  <c r="J32" i="9"/>
  <c r="K32" i="9"/>
  <c r="L32" i="9"/>
  <c r="D33" i="9"/>
  <c r="E33" i="9"/>
  <c r="F33" i="9"/>
  <c r="G33" i="9"/>
  <c r="H33" i="9"/>
  <c r="I33" i="9"/>
  <c r="J33" i="9"/>
  <c r="K33" i="9"/>
  <c r="L33" i="9"/>
  <c r="D34" i="9"/>
  <c r="E34" i="9"/>
  <c r="F34" i="9"/>
  <c r="G34" i="9"/>
  <c r="H34" i="9"/>
  <c r="I34" i="9"/>
  <c r="J34" i="9"/>
  <c r="K34" i="9"/>
  <c r="L34" i="9"/>
  <c r="D35" i="9"/>
  <c r="E35" i="9"/>
  <c r="F35" i="9"/>
  <c r="G35" i="9"/>
  <c r="H35" i="9"/>
  <c r="I35" i="9"/>
  <c r="J35" i="9"/>
  <c r="K35" i="9"/>
  <c r="L35" i="9"/>
  <c r="D36" i="9"/>
  <c r="E36" i="9"/>
  <c r="F36" i="9"/>
  <c r="G36" i="9"/>
  <c r="H36" i="9"/>
  <c r="I36" i="9"/>
  <c r="J36" i="9"/>
  <c r="K36" i="9"/>
  <c r="L36" i="9"/>
  <c r="D37" i="9"/>
  <c r="E37" i="9"/>
  <c r="F37" i="9"/>
  <c r="G37" i="9"/>
  <c r="H37" i="9"/>
  <c r="I37" i="9"/>
  <c r="J37" i="9"/>
  <c r="K37" i="9"/>
  <c r="L37" i="9"/>
  <c r="D38" i="9"/>
  <c r="E38" i="9"/>
  <c r="F38" i="9"/>
  <c r="G38" i="9"/>
  <c r="H38" i="9"/>
  <c r="I38" i="9"/>
  <c r="J38" i="9"/>
  <c r="K38" i="9"/>
  <c r="L38" i="9"/>
  <c r="D39" i="9"/>
  <c r="E39" i="9"/>
  <c r="F39" i="9"/>
  <c r="G39" i="9"/>
  <c r="H39" i="9"/>
  <c r="I39" i="9"/>
  <c r="J39" i="9"/>
  <c r="K39" i="9"/>
  <c r="L39" i="9"/>
  <c r="D40" i="9"/>
  <c r="E40" i="9"/>
  <c r="F40" i="9"/>
  <c r="G40" i="9"/>
  <c r="H40" i="9"/>
  <c r="I40" i="9"/>
  <c r="J40" i="9"/>
  <c r="K40" i="9"/>
  <c r="L40" i="9"/>
  <c r="D41" i="9"/>
  <c r="E41" i="9"/>
  <c r="F41" i="9"/>
  <c r="G41" i="9"/>
  <c r="H41" i="9"/>
  <c r="I41" i="9"/>
  <c r="J41" i="9"/>
  <c r="K41" i="9"/>
  <c r="L41" i="9"/>
  <c r="K28" i="9"/>
  <c r="J28" i="9"/>
  <c r="H28" i="9"/>
  <c r="G28" i="9"/>
  <c r="E28" i="9"/>
  <c r="D28" i="9"/>
  <c r="L28" i="9"/>
  <c r="I28" i="9"/>
  <c r="F28" i="9"/>
  <c r="D4" i="9"/>
  <c r="E4" i="9"/>
  <c r="F4" i="9"/>
  <c r="G4" i="9"/>
  <c r="H4" i="9"/>
  <c r="I4" i="9"/>
  <c r="J4" i="9"/>
  <c r="K4" i="9"/>
  <c r="L4" i="9"/>
  <c r="D5" i="9"/>
  <c r="E5" i="9"/>
  <c r="F5" i="9"/>
  <c r="G5" i="9"/>
  <c r="H5" i="9"/>
  <c r="I5" i="9"/>
  <c r="J5" i="9"/>
  <c r="K5" i="9"/>
  <c r="L5" i="9"/>
  <c r="D6" i="9"/>
  <c r="E6" i="9"/>
  <c r="F6" i="9"/>
  <c r="G6" i="9"/>
  <c r="H6" i="9"/>
  <c r="I6" i="9"/>
  <c r="J6" i="9"/>
  <c r="K6" i="9"/>
  <c r="L6" i="9"/>
  <c r="D7" i="9"/>
  <c r="E7" i="9"/>
  <c r="F7" i="9"/>
  <c r="G7" i="9"/>
  <c r="H7" i="9"/>
  <c r="I7" i="9"/>
  <c r="J7" i="9"/>
  <c r="K7" i="9"/>
  <c r="L7" i="9"/>
  <c r="D8" i="9"/>
  <c r="E8" i="9"/>
  <c r="F8" i="9"/>
  <c r="G8" i="9"/>
  <c r="H8" i="9"/>
  <c r="I8" i="9"/>
  <c r="J8" i="9"/>
  <c r="K8" i="9"/>
  <c r="L8" i="9"/>
  <c r="D9" i="9"/>
  <c r="E9" i="9"/>
  <c r="F9" i="9"/>
  <c r="G9" i="9"/>
  <c r="H9" i="9"/>
  <c r="I9" i="9"/>
  <c r="J9" i="9"/>
  <c r="K9" i="9"/>
  <c r="L9" i="9"/>
  <c r="D10" i="9"/>
  <c r="E10" i="9"/>
  <c r="F10" i="9"/>
  <c r="G10" i="9"/>
  <c r="H10" i="9"/>
  <c r="I10" i="9"/>
  <c r="J10" i="9"/>
  <c r="K10" i="9"/>
  <c r="L10" i="9"/>
  <c r="D11" i="9"/>
  <c r="E11" i="9"/>
  <c r="F11" i="9"/>
  <c r="G11" i="9"/>
  <c r="H11" i="9"/>
  <c r="I11" i="9"/>
  <c r="J11" i="9"/>
  <c r="K11" i="9"/>
  <c r="L11" i="9"/>
  <c r="D12" i="9"/>
  <c r="E12" i="9"/>
  <c r="F12" i="9"/>
  <c r="G12" i="9"/>
  <c r="H12" i="9"/>
  <c r="I12" i="9"/>
  <c r="J12" i="9"/>
  <c r="K12" i="9"/>
  <c r="L12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D15" i="9"/>
  <c r="E15" i="9"/>
  <c r="F15" i="9"/>
  <c r="G15" i="9"/>
  <c r="H15" i="9"/>
  <c r="I15" i="9"/>
  <c r="J15" i="9"/>
  <c r="K15" i="9"/>
  <c r="L15" i="9"/>
  <c r="D16" i="9"/>
  <c r="E16" i="9"/>
  <c r="F16" i="9"/>
  <c r="G16" i="9"/>
  <c r="H16" i="9"/>
  <c r="I16" i="9"/>
  <c r="J16" i="9"/>
  <c r="K16" i="9"/>
  <c r="L16" i="9"/>
  <c r="K3" i="9"/>
  <c r="J3" i="9"/>
  <c r="H3" i="9"/>
  <c r="G3" i="9"/>
  <c r="L3" i="9"/>
  <c r="I3" i="9"/>
  <c r="F3" i="9"/>
  <c r="E3" i="9"/>
  <c r="D3" i="9"/>
  <c r="B30" i="9"/>
  <c r="B29" i="9"/>
  <c r="B28" i="9"/>
  <c r="B5" i="9"/>
  <c r="B4" i="9"/>
  <c r="B3" i="9"/>
  <c r="H22" i="9"/>
  <c r="I22" i="9"/>
  <c r="G22" i="9"/>
  <c r="B22" i="9"/>
  <c r="C22" i="9"/>
  <c r="A22" i="9"/>
  <c r="J21" i="9"/>
  <c r="I21" i="9"/>
  <c r="H21" i="9"/>
  <c r="G21" i="9"/>
  <c r="D21" i="9"/>
  <c r="C21" i="9"/>
  <c r="B21" i="9"/>
  <c r="A21" i="9"/>
</calcChain>
</file>

<file path=xl/sharedStrings.xml><?xml version="1.0" encoding="utf-8"?>
<sst xmlns="http://schemas.openxmlformats.org/spreadsheetml/2006/main" count="88" uniqueCount="44">
  <si>
    <t>*10^(-7)</t>
  </si>
  <si>
    <t>Eigenvalues</t>
  </si>
  <si>
    <t>Zero Eigenvectors</t>
  </si>
  <si>
    <t>Minimum Eigenvalue:</t>
  </si>
  <si>
    <t>Optimal Dual Objective:</t>
  </si>
  <si>
    <t>Number of Iterations:</t>
  </si>
  <si>
    <t>Solution Tolerance:</t>
  </si>
  <si>
    <t>Rank of the Dual Matrix</t>
  </si>
  <si>
    <t>Bus #</t>
  </si>
  <si>
    <t>Binding Upper Limit Voltage Constraint: 1, 6, 9</t>
  </si>
  <si>
    <t>No lower limit Voltage Constraint Binding</t>
  </si>
  <si>
    <t>On the Basis of Eigenvector 1:</t>
  </si>
  <si>
    <t>Binding:6</t>
  </si>
  <si>
    <t>Binding:1</t>
  </si>
  <si>
    <t>Binding:9</t>
  </si>
  <si>
    <t>Si_1</t>
  </si>
  <si>
    <t>Si_2</t>
  </si>
  <si>
    <t>V_real</t>
  </si>
  <si>
    <t>V_imag</t>
  </si>
  <si>
    <t>V_mod</t>
  </si>
  <si>
    <t>On the Basis of Eigenvector 2:</t>
  </si>
  <si>
    <t>P_d_k</t>
  </si>
  <si>
    <t>P_inj</t>
  </si>
  <si>
    <t>Q_inj</t>
  </si>
  <si>
    <t>Q_d_k</t>
  </si>
  <si>
    <t>P_1_output</t>
  </si>
  <si>
    <t>P_2_output</t>
  </si>
  <si>
    <t>Optimal Primal Objective:</t>
  </si>
  <si>
    <t>Binding 1:</t>
  </si>
  <si>
    <t>Binding 9</t>
  </si>
  <si>
    <t>Based on Eigenvector 1 &amp; 2, Binding 6:</t>
  </si>
  <si>
    <t>Binding 9:</t>
  </si>
  <si>
    <t>1.3374    1.0662   -0.9412   -0.4743   -0.0733   -0.1119   -0.0017   -0.0001   -0.2958</t>
  </si>
  <si>
    <t xml:space="preserve">  -0.0891   -0.0354   -0.0617   -0.1338   -0.1500</t>
  </si>
  <si>
    <t xml:space="preserve"> -0.1706    0.2637    0.1396    0.0448   -0.0209   -0.0454   -0.0036   -0.0532    0.0245</t>
  </si>
  <si>
    <t xml:space="preserve">  -0.0586   -0.0183   -0.0158   -0.0586   -0.0499</t>
  </si>
  <si>
    <t xml:space="preserve"> 1.3372    1.0661   -0.9411   -0.4742   -0.0733   -0.1119   -0.0017   -0.0001   -0.2957</t>
  </si>
  <si>
    <t xml:space="preserve"> -0.1706    0.2636    0.1396    0.0448   -0.0209   -0.0454   -0.0036   -0.0532    0.0245</t>
  </si>
  <si>
    <t xml:space="preserve"> -0.0586   -0.0183   -0.0158   -0.0586   -0.0499</t>
  </si>
  <si>
    <t xml:space="preserve">  1.3376    1.0664   -0.9414   -0.4743   -0.0733   -0.1119   -0.0017   -0.0001   -0.2958</t>
  </si>
  <si>
    <t xml:space="preserve">  -0.0892   -0.0354   -0.0617   -0.1338   -0.1500</t>
  </si>
  <si>
    <t xml:space="preserve">  -0.1706    0.2637    0.1396    0.0448   -0.0209   -0.0454   -0.0036   -0.0532    0.0245</t>
  </si>
  <si>
    <t>Binding 6</t>
  </si>
  <si>
    <t>Binding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</si>
</sst>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s="1" t="s">
        <v>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50.0822</v>
      </c>
    </row>
    <row r="5" spans="1:2" x14ac:dyDescent="0.25">
      <c r="A5">
        <v>4</v>
      </c>
      <c r="B5">
        <v>50.39</v>
      </c>
    </row>
    <row r="6" spans="1:2" x14ac:dyDescent="0.25">
      <c r="A6">
        <v>5</v>
      </c>
      <c r="B6">
        <v>50.354799999999997</v>
      </c>
    </row>
    <row r="7" spans="1:2" x14ac:dyDescent="0.25">
      <c r="A7">
        <v>6</v>
      </c>
      <c r="B7">
        <v>50.338099999999997</v>
      </c>
    </row>
    <row r="8" spans="1:2" x14ac:dyDescent="0.25">
      <c r="A8">
        <v>7</v>
      </c>
      <c r="B8">
        <v>50.225900000000003</v>
      </c>
    </row>
    <row r="9" spans="1:2" x14ac:dyDescent="0.25">
      <c r="A9">
        <v>8</v>
      </c>
      <c r="B9">
        <v>50.223599999999998</v>
      </c>
    </row>
    <row r="10" spans="1:2" x14ac:dyDescent="0.25">
      <c r="A10">
        <v>9</v>
      </c>
      <c r="B10">
        <v>50.235999999999997</v>
      </c>
    </row>
    <row r="11" spans="1:2" x14ac:dyDescent="0.25">
      <c r="A11">
        <v>10</v>
      </c>
      <c r="B11">
        <v>50.220599999999997</v>
      </c>
    </row>
    <row r="12" spans="1:2" x14ac:dyDescent="0.25">
      <c r="A12">
        <v>11</v>
      </c>
      <c r="B12">
        <v>50.236400000000003</v>
      </c>
    </row>
    <row r="13" spans="1:2" x14ac:dyDescent="0.25">
      <c r="A13">
        <v>12</v>
      </c>
      <c r="B13">
        <v>50.187899999999999</v>
      </c>
    </row>
    <row r="14" spans="1:2" x14ac:dyDescent="0.25">
      <c r="A14">
        <v>13</v>
      </c>
      <c r="B14">
        <v>50.188800000000001</v>
      </c>
    </row>
    <row r="15" spans="1:2" x14ac:dyDescent="0.25">
      <c r="A15">
        <v>14</v>
      </c>
      <c r="B15">
        <v>50.023800000000001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" workbookViewId="0">
      <selection activeCell="J21" sqref="J21"/>
    </sheetView>
  </sheetViews>
  <sheetFormatPr defaultRowHeight="15" x14ac:dyDescent="0.25"/>
  <sheetData>
    <row r="1" spans="2:5" x14ac:dyDescent="0.25">
      <c r="B1" s="1" t="s">
        <v>1</v>
      </c>
      <c r="D1" s="1" t="s">
        <v>2</v>
      </c>
    </row>
    <row r="2" spans="2:5" x14ac:dyDescent="0.25">
      <c r="B2">
        <v>0</v>
      </c>
      <c r="C2">
        <v>1</v>
      </c>
      <c r="D2">
        <v>0.26350000000000001</v>
      </c>
      <c r="E2">
        <v>-6.3600000000000004E-2</v>
      </c>
    </row>
    <row r="3" spans="2:5" x14ac:dyDescent="0.25">
      <c r="B3">
        <v>0</v>
      </c>
      <c r="C3">
        <v>2</v>
      </c>
      <c r="D3">
        <v>0.26540000000000002</v>
      </c>
      <c r="E3">
        <v>-5.1999999999999998E-2</v>
      </c>
    </row>
    <row r="4" spans="2:5" x14ac:dyDescent="0.25">
      <c r="B4">
        <v>4.6600000000000003E-2</v>
      </c>
      <c r="C4">
        <v>3</v>
      </c>
      <c r="D4">
        <v>0.26219999999999999</v>
      </c>
      <c r="E4">
        <v>-1.5100000000000001E-2</v>
      </c>
    </row>
    <row r="5" spans="2:5" x14ac:dyDescent="0.25">
      <c r="B5">
        <v>4.6600000000000003E-2</v>
      </c>
      <c r="C5">
        <v>4</v>
      </c>
      <c r="D5">
        <v>0.26050000000000001</v>
      </c>
      <c r="E5">
        <v>-2.5399999999999999E-2</v>
      </c>
    </row>
    <row r="6" spans="2:5" x14ac:dyDescent="0.25">
      <c r="B6">
        <v>0.1263</v>
      </c>
      <c r="C6">
        <v>5</v>
      </c>
      <c r="D6">
        <v>0.26</v>
      </c>
      <c r="E6">
        <v>-3.1600000000000003E-2</v>
      </c>
    </row>
    <row r="7" spans="2:5" x14ac:dyDescent="0.25">
      <c r="B7">
        <v>0.1263</v>
      </c>
      <c r="C7">
        <v>6</v>
      </c>
      <c r="D7">
        <v>0.27089999999999997</v>
      </c>
      <c r="E7">
        <v>-8.8999999999999999E-3</v>
      </c>
    </row>
    <row r="8" spans="2:5" x14ac:dyDescent="0.25">
      <c r="B8">
        <v>0.38300000000000001</v>
      </c>
      <c r="C8">
        <v>7</v>
      </c>
      <c r="D8">
        <v>0.26840000000000003</v>
      </c>
      <c r="E8">
        <v>-1.15E-2</v>
      </c>
    </row>
    <row r="9" spans="2:5" x14ac:dyDescent="0.25">
      <c r="B9">
        <v>0.38300000000000001</v>
      </c>
      <c r="C9">
        <v>8</v>
      </c>
      <c r="D9">
        <v>0.2661</v>
      </c>
      <c r="E9">
        <v>-1.14E-2</v>
      </c>
    </row>
    <row r="10" spans="2:5" x14ac:dyDescent="0.25">
      <c r="B10">
        <v>26.298400000000001</v>
      </c>
      <c r="C10">
        <v>9</v>
      </c>
      <c r="D10">
        <v>0.27100000000000002</v>
      </c>
      <c r="E10">
        <v>-4.0000000000000001E-3</v>
      </c>
    </row>
    <row r="11" spans="2:5" x14ac:dyDescent="0.25">
      <c r="B11">
        <v>26.298400000000001</v>
      </c>
      <c r="C11">
        <v>10</v>
      </c>
      <c r="D11">
        <v>0.26900000000000002</v>
      </c>
      <c r="E11">
        <v>-3.5000000000000001E-3</v>
      </c>
    </row>
    <row r="12" spans="2:5" x14ac:dyDescent="0.25">
      <c r="B12">
        <v>52.8964</v>
      </c>
      <c r="C12">
        <v>11</v>
      </c>
      <c r="D12">
        <v>0.26879999999999998</v>
      </c>
      <c r="E12">
        <v>-5.5999999999999999E-3</v>
      </c>
    </row>
    <row r="13" spans="2:5" x14ac:dyDescent="0.25">
      <c r="B13">
        <v>52.8964</v>
      </c>
      <c r="C13">
        <v>12</v>
      </c>
      <c r="D13">
        <v>0.2676</v>
      </c>
      <c r="E13">
        <v>-5.1999999999999998E-3</v>
      </c>
    </row>
    <row r="14" spans="2:5" x14ac:dyDescent="0.25">
      <c r="B14">
        <v>71.436300000000003</v>
      </c>
      <c r="C14">
        <v>13</v>
      </c>
      <c r="D14">
        <v>0.26640000000000003</v>
      </c>
      <c r="E14">
        <v>-4.5999999999999999E-3</v>
      </c>
    </row>
    <row r="15" spans="2:5" x14ac:dyDescent="0.25">
      <c r="B15">
        <v>71.436300000000003</v>
      </c>
      <c r="C15">
        <v>14</v>
      </c>
      <c r="D15">
        <v>0.26440000000000002</v>
      </c>
      <c r="E15">
        <v>5.0000000000000001E-4</v>
      </c>
    </row>
    <row r="16" spans="2:5" x14ac:dyDescent="0.25">
      <c r="B16">
        <v>92.440399999999997</v>
      </c>
      <c r="C16">
        <v>1</v>
      </c>
      <c r="D16" s="3">
        <v>6.3600000000000004E-2</v>
      </c>
      <c r="E16" s="3">
        <v>0.26350000000000001</v>
      </c>
    </row>
    <row r="17" spans="1:5" x14ac:dyDescent="0.25">
      <c r="B17">
        <v>92.440399999999997</v>
      </c>
      <c r="C17">
        <v>2</v>
      </c>
      <c r="D17" s="3">
        <v>5.1999999999999998E-2</v>
      </c>
      <c r="E17" s="3">
        <v>0.26540000000000002</v>
      </c>
    </row>
    <row r="18" spans="1:5" x14ac:dyDescent="0.25">
      <c r="B18">
        <v>109.5231</v>
      </c>
      <c r="C18">
        <v>3</v>
      </c>
      <c r="D18" s="3">
        <v>1.5100000000000001E-2</v>
      </c>
      <c r="E18" s="3">
        <v>0.26219999999999999</v>
      </c>
    </row>
    <row r="19" spans="1:5" x14ac:dyDescent="0.25">
      <c r="B19">
        <v>109.5231</v>
      </c>
      <c r="C19">
        <v>4</v>
      </c>
      <c r="D19" s="3">
        <v>2.5399999999999999E-2</v>
      </c>
      <c r="E19" s="3">
        <v>0.26050000000000001</v>
      </c>
    </row>
    <row r="20" spans="1:5" x14ac:dyDescent="0.25">
      <c r="B20">
        <v>154.56790000000001</v>
      </c>
      <c r="C20">
        <v>5</v>
      </c>
      <c r="D20" s="3">
        <v>3.1600000000000003E-2</v>
      </c>
      <c r="E20" s="3">
        <v>0.26</v>
      </c>
    </row>
    <row r="21" spans="1:5" x14ac:dyDescent="0.25">
      <c r="B21">
        <v>154.56790000000001</v>
      </c>
      <c r="C21">
        <v>6</v>
      </c>
      <c r="D21" s="3">
        <v>8.8999999999999999E-3</v>
      </c>
      <c r="E21" s="3">
        <v>0.27089999999999997</v>
      </c>
    </row>
    <row r="22" spans="1:5" x14ac:dyDescent="0.25">
      <c r="B22">
        <v>211.63560000000001</v>
      </c>
      <c r="C22">
        <v>7</v>
      </c>
      <c r="D22" s="3">
        <v>1.15E-2</v>
      </c>
      <c r="E22" s="3">
        <v>0.26840000000000003</v>
      </c>
    </row>
    <row r="23" spans="1:5" x14ac:dyDescent="0.25">
      <c r="B23">
        <v>211.63560000000001</v>
      </c>
      <c r="C23">
        <v>8</v>
      </c>
      <c r="D23" s="3">
        <v>1.14E-2</v>
      </c>
      <c r="E23" s="3">
        <v>0.2661</v>
      </c>
    </row>
    <row r="24" spans="1:5" x14ac:dyDescent="0.25">
      <c r="B24">
        <v>230.1491</v>
      </c>
      <c r="C24">
        <v>9</v>
      </c>
      <c r="D24" s="3">
        <v>4.0000000000000001E-3</v>
      </c>
      <c r="E24" s="3">
        <v>0.27100000000000002</v>
      </c>
    </row>
    <row r="25" spans="1:5" x14ac:dyDescent="0.25">
      <c r="B25">
        <v>230.1491</v>
      </c>
      <c r="C25">
        <v>10</v>
      </c>
      <c r="D25" s="3">
        <v>3.5000000000000001E-3</v>
      </c>
      <c r="E25" s="3">
        <v>0.26900000000000002</v>
      </c>
    </row>
    <row r="26" spans="1:5" x14ac:dyDescent="0.25">
      <c r="B26">
        <v>274.39690000000002</v>
      </c>
      <c r="C26">
        <v>11</v>
      </c>
      <c r="D26" s="3">
        <v>5.5999999999999999E-3</v>
      </c>
      <c r="E26" s="3">
        <v>0.26879999999999998</v>
      </c>
    </row>
    <row r="27" spans="1:5" x14ac:dyDescent="0.25">
      <c r="B27">
        <v>274.39690000000002</v>
      </c>
      <c r="C27">
        <v>12</v>
      </c>
      <c r="D27" s="3">
        <v>5.1999999999999998E-3</v>
      </c>
      <c r="E27" s="3">
        <v>0.2676</v>
      </c>
    </row>
    <row r="28" spans="1:5" x14ac:dyDescent="0.25">
      <c r="B28">
        <v>378.46620000000001</v>
      </c>
      <c r="C28">
        <v>13</v>
      </c>
      <c r="D28" s="3">
        <v>4.5999999999999999E-3</v>
      </c>
      <c r="E28" s="3">
        <v>0.26640000000000003</v>
      </c>
    </row>
    <row r="29" spans="1:5" x14ac:dyDescent="0.25">
      <c r="B29">
        <v>378.46620000000001</v>
      </c>
      <c r="C29">
        <v>14</v>
      </c>
      <c r="D29" s="3">
        <v>-5.0000000000000001E-4</v>
      </c>
      <c r="E29" s="3">
        <v>0.26440000000000002</v>
      </c>
    </row>
    <row r="32" spans="1:5" x14ac:dyDescent="0.25">
      <c r="A32" s="1" t="s">
        <v>3</v>
      </c>
    </row>
    <row r="33" spans="1:2" x14ac:dyDescent="0.25">
      <c r="B33" s="2">
        <v>-1.0325999999999999E-8</v>
      </c>
    </row>
    <row r="34" spans="1:2" x14ac:dyDescent="0.25">
      <c r="A34" s="1" t="s">
        <v>4</v>
      </c>
    </row>
    <row r="35" spans="1:2" x14ac:dyDescent="0.25">
      <c r="B35">
        <v>53.004899999999999</v>
      </c>
    </row>
    <row r="36" spans="1:2" x14ac:dyDescent="0.25">
      <c r="A36" s="1" t="s">
        <v>5</v>
      </c>
    </row>
    <row r="37" spans="1:2" x14ac:dyDescent="0.25">
      <c r="B37">
        <v>17</v>
      </c>
    </row>
    <row r="38" spans="1:2" x14ac:dyDescent="0.25">
      <c r="A38" s="1" t="s">
        <v>6</v>
      </c>
    </row>
    <row r="39" spans="1:2" x14ac:dyDescent="0.25">
      <c r="B39" s="2">
        <v>1.4901000000000001E-8</v>
      </c>
    </row>
    <row r="40" spans="1:2" x14ac:dyDescent="0.25">
      <c r="A40" s="1" t="s">
        <v>7</v>
      </c>
    </row>
    <row r="41" spans="1:2" x14ac:dyDescent="0.25">
      <c r="B41">
        <v>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L35"/>
  <sheetViews>
    <sheetView workbookViewId="0">
      <selection activeCell="I32" sqref="I32"/>
    </sheetView>
  </sheetViews>
  <sheetFormatPr defaultRowHeight="15" x14ac:dyDescent="0.25"/>
  <cols>
    <col min="1" max="1" width="48.7109375" customWidth="1"/>
  </cols>
  <sheetData>
    <row r="11" spans="1:11" x14ac:dyDescent="0.25">
      <c r="B11" s="1" t="s">
        <v>21</v>
      </c>
    </row>
    <row r="12" spans="1:11" x14ac:dyDescent="0.25">
      <c r="A12" s="1" t="s">
        <v>30</v>
      </c>
      <c r="B12" s="1" t="s">
        <v>22</v>
      </c>
      <c r="C12" t="s">
        <v>32</v>
      </c>
      <c r="K12" t="s">
        <v>33</v>
      </c>
    </row>
    <row r="13" spans="1:11" x14ac:dyDescent="0.25">
      <c r="B13" s="1" t="s">
        <v>23</v>
      </c>
      <c r="C13" t="s">
        <v>34</v>
      </c>
      <c r="K13" t="s">
        <v>35</v>
      </c>
    </row>
    <row r="14" spans="1:11" x14ac:dyDescent="0.25">
      <c r="B14" s="1" t="s">
        <v>24</v>
      </c>
    </row>
    <row r="15" spans="1:11" x14ac:dyDescent="0.25">
      <c r="B15" s="1" t="s">
        <v>25</v>
      </c>
      <c r="D15">
        <v>1.3373999999999999</v>
      </c>
    </row>
    <row r="16" spans="1:11" x14ac:dyDescent="0.25">
      <c r="B16" s="1" t="s">
        <v>26</v>
      </c>
      <c r="D16">
        <v>1.2831999999999999</v>
      </c>
    </row>
    <row r="17" spans="1:12" x14ac:dyDescent="0.25">
      <c r="B17" s="1" t="s">
        <v>27</v>
      </c>
    </row>
    <row r="18" spans="1:12" x14ac:dyDescent="0.25">
      <c r="D18">
        <v>52.901600000000002</v>
      </c>
    </row>
    <row r="19" spans="1:12" x14ac:dyDescent="0.25">
      <c r="A19" s="1" t="s">
        <v>28</v>
      </c>
      <c r="B19" s="1" t="s">
        <v>22</v>
      </c>
      <c r="D19" t="s">
        <v>36</v>
      </c>
      <c r="L19" t="s">
        <v>33</v>
      </c>
    </row>
    <row r="20" spans="1:12" x14ac:dyDescent="0.25">
      <c r="B20" s="1" t="s">
        <v>23</v>
      </c>
      <c r="D20" t="s">
        <v>37</v>
      </c>
      <c r="L20" t="s">
        <v>38</v>
      </c>
    </row>
    <row r="21" spans="1:12" x14ac:dyDescent="0.25">
      <c r="B21" s="1" t="s">
        <v>25</v>
      </c>
      <c r="D21">
        <v>1.3371999999999999</v>
      </c>
    </row>
    <row r="22" spans="1:12" x14ac:dyDescent="0.25">
      <c r="B22" s="1" t="s">
        <v>26</v>
      </c>
      <c r="D22">
        <v>1.2830999999999999</v>
      </c>
    </row>
    <row r="23" spans="1:12" x14ac:dyDescent="0.25">
      <c r="B23" s="1" t="s">
        <v>27</v>
      </c>
    </row>
    <row r="24" spans="1:12" x14ac:dyDescent="0.25">
      <c r="D24">
        <v>52.894199999999998</v>
      </c>
    </row>
    <row r="25" spans="1:12" x14ac:dyDescent="0.25">
      <c r="A25" s="1" t="s">
        <v>31</v>
      </c>
      <c r="B25" s="1" t="s">
        <v>22</v>
      </c>
      <c r="D25" t="s">
        <v>39</v>
      </c>
      <c r="L25" t="s">
        <v>40</v>
      </c>
    </row>
    <row r="26" spans="1:12" x14ac:dyDescent="0.25">
      <c r="B26" s="1" t="s">
        <v>23</v>
      </c>
      <c r="D26" t="s">
        <v>41</v>
      </c>
      <c r="L26" t="s">
        <v>35</v>
      </c>
    </row>
    <row r="27" spans="1:12" x14ac:dyDescent="0.25">
      <c r="B27" s="1" t="s">
        <v>25</v>
      </c>
      <c r="D27">
        <v>1.3375999999999999</v>
      </c>
    </row>
    <row r="28" spans="1:12" x14ac:dyDescent="0.25">
      <c r="B28" s="1" t="s">
        <v>26</v>
      </c>
      <c r="D28">
        <v>1.2834000000000001</v>
      </c>
    </row>
    <row r="29" spans="1:12" x14ac:dyDescent="0.25">
      <c r="B29" s="1" t="s">
        <v>27</v>
      </c>
    </row>
    <row r="30" spans="1:12" x14ac:dyDescent="0.25">
      <c r="D30">
        <v>52.907600000000002</v>
      </c>
    </row>
    <row r="31" spans="1:12" x14ac:dyDescent="0.25">
      <c r="A31" s="1"/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72.362300000000005</v>
      </c>
    </row>
    <row r="5" spans="1:2" x14ac:dyDescent="0.25">
      <c r="A5">
        <v>4</v>
      </c>
      <c r="B5">
        <v>72.240700000000004</v>
      </c>
    </row>
    <row r="6" spans="1:2" x14ac:dyDescent="0.25">
      <c r="A6">
        <v>5</v>
      </c>
      <c r="B6">
        <v>71.893000000000001</v>
      </c>
    </row>
    <row r="7" spans="1:2" x14ac:dyDescent="0.25">
      <c r="A7">
        <v>6</v>
      </c>
      <c r="B7">
        <v>71.867999999999995</v>
      </c>
    </row>
    <row r="8" spans="1:2" x14ac:dyDescent="0.25">
      <c r="A8">
        <v>7</v>
      </c>
      <c r="B8">
        <v>72.095200000000006</v>
      </c>
    </row>
    <row r="9" spans="1:2" x14ac:dyDescent="0.25">
      <c r="A9">
        <v>8</v>
      </c>
      <c r="B9">
        <v>72.093000000000004</v>
      </c>
    </row>
    <row r="10" spans="1:2" x14ac:dyDescent="0.25">
      <c r="A10">
        <v>9</v>
      </c>
      <c r="B10">
        <v>72.111599999999996</v>
      </c>
    </row>
    <row r="11" spans="1:2" x14ac:dyDescent="0.25">
      <c r="A11">
        <v>10</v>
      </c>
      <c r="B11">
        <v>72.159599999999998</v>
      </c>
    </row>
    <row r="12" spans="1:2" x14ac:dyDescent="0.25">
      <c r="A12">
        <v>11</v>
      </c>
      <c r="B12">
        <v>72.046099999999996</v>
      </c>
    </row>
    <row r="13" spans="1:2" x14ac:dyDescent="0.25">
      <c r="A13">
        <v>12</v>
      </c>
      <c r="B13">
        <v>72.069999999999993</v>
      </c>
    </row>
    <row r="14" spans="1:2" x14ac:dyDescent="0.25">
      <c r="A14">
        <v>13</v>
      </c>
      <c r="B14">
        <v>72.191299999999998</v>
      </c>
    </row>
    <row r="15" spans="1:2" x14ac:dyDescent="0.25">
      <c r="A15">
        <v>14</v>
      </c>
      <c r="B15">
        <v>72.407799999999995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59.145000000000003</v>
      </c>
    </row>
    <row r="6" spans="1:2" x14ac:dyDescent="0.25">
      <c r="A6">
        <v>5</v>
      </c>
      <c r="B6">
        <v>59.113500000000002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59.194899999999997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59.2104</v>
      </c>
    </row>
    <row r="11" spans="1:2" x14ac:dyDescent="0.25">
      <c r="A11">
        <v>10</v>
      </c>
      <c r="B11">
        <v>59.143500000000003</v>
      </c>
    </row>
    <row r="12" spans="1:2" x14ac:dyDescent="0.25">
      <c r="A12">
        <v>11</v>
      </c>
      <c r="B12">
        <v>59.157499999999999</v>
      </c>
    </row>
    <row r="13" spans="1:2" x14ac:dyDescent="0.25">
      <c r="A13">
        <v>12</v>
      </c>
      <c r="B13">
        <v>59.073</v>
      </c>
    </row>
    <row r="14" spans="1:2" x14ac:dyDescent="0.25">
      <c r="A14">
        <v>13</v>
      </c>
      <c r="B14">
        <v>59.0642</v>
      </c>
    </row>
    <row r="15" spans="1:2" x14ac:dyDescent="0.25">
      <c r="A15">
        <v>14</v>
      </c>
      <c r="B15">
        <v>59.101100000000002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59.237499999999997</v>
      </c>
    </row>
    <row r="6" spans="1:2" x14ac:dyDescent="0.25">
      <c r="A6">
        <v>5</v>
      </c>
      <c r="B6">
        <v>59.267499999999998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59.194600000000001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59.1614</v>
      </c>
    </row>
    <row r="11" spans="1:2" x14ac:dyDescent="0.25">
      <c r="A11">
        <v>10</v>
      </c>
      <c r="B11">
        <v>59.179499999999997</v>
      </c>
    </row>
    <row r="12" spans="1:2" x14ac:dyDescent="0.25">
      <c r="A12">
        <v>11</v>
      </c>
      <c r="B12">
        <v>59.227800000000002</v>
      </c>
    </row>
    <row r="13" spans="1:2" x14ac:dyDescent="0.25">
      <c r="A13">
        <v>12</v>
      </c>
      <c r="B13">
        <v>59.274799999999999</v>
      </c>
    </row>
    <row r="14" spans="1:2" x14ac:dyDescent="0.25">
      <c r="A14">
        <v>13</v>
      </c>
      <c r="B14">
        <v>59.307699999999997</v>
      </c>
    </row>
    <row r="15" spans="1:2" x14ac:dyDescent="0.25">
      <c r="A15">
        <v>14</v>
      </c>
      <c r="B15">
        <v>59.336300000000001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sheetData>
    <row r="1" spans="1:2" x14ac:dyDescent="0.25">
      <c r="A1" s="1" t="s">
        <v>8</v>
      </c>
    </row>
    <row r="2" spans="1:2" x14ac:dyDescent="0.25">
      <c r="A2">
        <v>1</v>
      </c>
      <c r="B2">
        <v>1.6800999999999999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1.1136999999999999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0.1678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1" t="s">
        <v>8</v>
      </c>
      <c r="B1" t="s">
        <v>0</v>
      </c>
    </row>
    <row r="2" spans="1:2" x14ac:dyDescent="0.25">
      <c r="A2">
        <v>1</v>
      </c>
      <c r="B2">
        <v>0.47010000000000002</v>
      </c>
    </row>
    <row r="3" spans="1:2" x14ac:dyDescent="0.25">
      <c r="A3">
        <v>2</v>
      </c>
      <c r="B3">
        <v>0.47960000000000003</v>
      </c>
    </row>
    <row r="4" spans="1:2" x14ac:dyDescent="0.25">
      <c r="A4">
        <v>3</v>
      </c>
      <c r="B4">
        <v>0.71050000000000002</v>
      </c>
    </row>
    <row r="5" spans="1:2" x14ac:dyDescent="0.25">
      <c r="A5">
        <v>4</v>
      </c>
      <c r="B5">
        <v>0.75639999999999996</v>
      </c>
    </row>
    <row r="6" spans="1:2" x14ac:dyDescent="0.25">
      <c r="A6">
        <v>5</v>
      </c>
      <c r="B6">
        <v>0.74750000000000005</v>
      </c>
    </row>
    <row r="7" spans="1:2" x14ac:dyDescent="0.25">
      <c r="A7">
        <v>6</v>
      </c>
      <c r="B7">
        <v>0.4929</v>
      </c>
    </row>
    <row r="8" spans="1:2" x14ac:dyDescent="0.25">
      <c r="A8">
        <v>7</v>
      </c>
      <c r="B8">
        <v>0.59630000000000005</v>
      </c>
    </row>
    <row r="9" spans="1:2" x14ac:dyDescent="0.25">
      <c r="A9">
        <v>8</v>
      </c>
      <c r="B9">
        <v>0.74070000000000003</v>
      </c>
    </row>
    <row r="10" spans="1:2" x14ac:dyDescent="0.25">
      <c r="A10">
        <v>9</v>
      </c>
      <c r="B10">
        <v>0.4955</v>
      </c>
    </row>
    <row r="11" spans="1:2" x14ac:dyDescent="0.25">
      <c r="A11">
        <v>10</v>
      </c>
      <c r="B11">
        <v>0.5302</v>
      </c>
    </row>
    <row r="12" spans="1:2" x14ac:dyDescent="0.25">
      <c r="A12">
        <v>11</v>
      </c>
      <c r="B12">
        <v>0.54390000000000005</v>
      </c>
    </row>
    <row r="13" spans="1:2" x14ac:dyDescent="0.25">
      <c r="A13">
        <v>12</v>
      </c>
      <c r="B13">
        <v>0.5756</v>
      </c>
    </row>
    <row r="14" spans="1:2" x14ac:dyDescent="0.25">
      <c r="A14">
        <v>13</v>
      </c>
      <c r="B14">
        <v>0.6129</v>
      </c>
    </row>
    <row r="15" spans="1:2" x14ac:dyDescent="0.25">
      <c r="A15">
        <v>14</v>
      </c>
      <c r="B15">
        <v>0.65769999999999995</v>
      </c>
    </row>
    <row r="16" spans="1:2" x14ac:dyDescent="0.25">
      <c r="A16" s="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4" sqref="D4"/>
    </sheetView>
  </sheetViews>
  <sheetFormatPr defaultRowHeight="15" x14ac:dyDescent="0.25"/>
  <sheetData>
    <row r="1" spans="1:4" x14ac:dyDescent="0.25">
      <c r="A1" s="1" t="s">
        <v>8</v>
      </c>
      <c r="B1" s="1" t="s">
        <v>42</v>
      </c>
      <c r="C1" s="1" t="s">
        <v>43</v>
      </c>
      <c r="D1" s="1" t="s">
        <v>29</v>
      </c>
    </row>
    <row r="2" spans="1:4" x14ac:dyDescent="0.25">
      <c r="A2">
        <v>1</v>
      </c>
      <c r="B2">
        <f>Lambdak_M!B2-Lambdak_m1!B2+(1.3374*0.043*2)+20</f>
        <v>20.115016399999998</v>
      </c>
      <c r="C2">
        <f>20+(1.3372*0.043*2)</f>
        <v>20.1149992</v>
      </c>
      <c r="D2">
        <f>20+(1.3376*2*0.043)</f>
        <v>20.1150336</v>
      </c>
    </row>
    <row r="3" spans="1:4" x14ac:dyDescent="0.25">
      <c r="A3">
        <v>2</v>
      </c>
      <c r="B3">
        <f>Lambdak_M!B3-Lambdak_m1!B3+(1.2832*0.25*2)+20</f>
        <v>20.6416</v>
      </c>
      <c r="C3">
        <f>20+(1.2831*0.25*2)</f>
        <v>20.641549999999999</v>
      </c>
      <c r="D3">
        <f>20+(1.2834*0.25*2)</f>
        <v>20.6417</v>
      </c>
    </row>
    <row r="4" spans="1:4" x14ac:dyDescent="0.25">
      <c r="A4">
        <v>3</v>
      </c>
      <c r="B4">
        <f>Lambdak_M!B4-Lambdak_m1!B4</f>
        <v>22.280100000000004</v>
      </c>
      <c r="C4">
        <v>22.280100000000004</v>
      </c>
      <c r="D4">
        <v>22.280100000000004</v>
      </c>
    </row>
    <row r="5" spans="1:4" x14ac:dyDescent="0.25">
      <c r="A5">
        <v>4</v>
      </c>
      <c r="B5">
        <f>Lambdak_M!B5-Lambdak_m1!B5</f>
        <v>21.850700000000003</v>
      </c>
      <c r="C5">
        <v>21.850700000000003</v>
      </c>
      <c r="D5">
        <v>21.850700000000003</v>
      </c>
    </row>
    <row r="6" spans="1:4" x14ac:dyDescent="0.25">
      <c r="A6">
        <v>5</v>
      </c>
      <c r="B6">
        <f>Lambdak_M!B6-Lambdak_m1!B6</f>
        <v>21.538200000000003</v>
      </c>
      <c r="C6">
        <v>21.538200000000003</v>
      </c>
      <c r="D6">
        <v>21.538200000000003</v>
      </c>
    </row>
    <row r="7" spans="1:4" x14ac:dyDescent="0.25">
      <c r="A7">
        <v>6</v>
      </c>
      <c r="B7">
        <f>Lambdak_M!B7-Lambdak_m1!B7</f>
        <v>21.529899999999998</v>
      </c>
      <c r="C7">
        <v>21.529899999999998</v>
      </c>
      <c r="D7">
        <v>21.529899999999998</v>
      </c>
    </row>
    <row r="8" spans="1:4" x14ac:dyDescent="0.25">
      <c r="A8">
        <v>7</v>
      </c>
      <c r="B8">
        <f>Lambdak_M!B8-Lambdak_m1!B8</f>
        <v>21.869300000000003</v>
      </c>
      <c r="C8">
        <v>21.869300000000003</v>
      </c>
      <c r="D8">
        <v>21.869300000000003</v>
      </c>
    </row>
    <row r="9" spans="1:4" x14ac:dyDescent="0.25">
      <c r="A9">
        <v>8</v>
      </c>
      <c r="B9">
        <f>Lambdak_M!B9-Lambdak_m1!B9</f>
        <v>21.869400000000006</v>
      </c>
      <c r="C9">
        <v>21.869400000000006</v>
      </c>
      <c r="D9">
        <v>21.869400000000006</v>
      </c>
    </row>
    <row r="10" spans="1:4" x14ac:dyDescent="0.25">
      <c r="A10">
        <v>9</v>
      </c>
      <c r="B10">
        <f>Lambdak_M!B10-Lambdak_m1!B10</f>
        <v>21.875599999999999</v>
      </c>
      <c r="C10">
        <v>21.875599999999999</v>
      </c>
      <c r="D10">
        <v>21.875599999999999</v>
      </c>
    </row>
    <row r="11" spans="1:4" x14ac:dyDescent="0.25">
      <c r="A11">
        <v>10</v>
      </c>
      <c r="B11">
        <f>Lambdak_M!B11-Lambdak_m1!B11</f>
        <v>21.939</v>
      </c>
      <c r="C11">
        <v>21.939</v>
      </c>
      <c r="D11">
        <v>21.939</v>
      </c>
    </row>
    <row r="12" spans="1:4" x14ac:dyDescent="0.25">
      <c r="A12">
        <v>11</v>
      </c>
      <c r="B12">
        <f>Lambdak_M!B12-Lambdak_m1!B12</f>
        <v>21.809699999999992</v>
      </c>
      <c r="C12">
        <v>21.809699999999992</v>
      </c>
      <c r="D12">
        <v>21.809699999999992</v>
      </c>
    </row>
    <row r="13" spans="1:4" x14ac:dyDescent="0.25">
      <c r="A13">
        <v>12</v>
      </c>
      <c r="B13">
        <f>Lambdak_M!B13-Lambdak_m1!B13</f>
        <v>21.882099999999994</v>
      </c>
      <c r="C13">
        <v>21.882099999999994</v>
      </c>
      <c r="D13">
        <v>21.882099999999994</v>
      </c>
    </row>
    <row r="14" spans="1:4" x14ac:dyDescent="0.25">
      <c r="A14">
        <v>13</v>
      </c>
      <c r="B14">
        <f>Lambdak_M!B14-Lambdak_m1!B14</f>
        <v>22.002499999999998</v>
      </c>
      <c r="C14">
        <v>22.002499999999998</v>
      </c>
      <c r="D14">
        <v>22.002499999999998</v>
      </c>
    </row>
    <row r="15" spans="1:4" x14ac:dyDescent="0.25">
      <c r="A15">
        <v>14</v>
      </c>
      <c r="B15">
        <f>Lambdak_M!B15-Lambdak_m1!B15</f>
        <v>22.383999999999993</v>
      </c>
      <c r="C15">
        <v>22.383999999999993</v>
      </c>
      <c r="D15">
        <v>22.383999999999993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1" t="s">
        <v>8</v>
      </c>
      <c r="B1" s="1" t="s">
        <v>42</v>
      </c>
      <c r="C1" s="1" t="s">
        <v>43</v>
      </c>
      <c r="D1" s="1" t="s">
        <v>29</v>
      </c>
    </row>
    <row r="2" spans="1:4" x14ac:dyDescent="0.25">
      <c r="A2">
        <v>1</v>
      </c>
      <c r="B2">
        <f>Lambda_k_M!B2-Lambda_k_m1!B2</f>
        <v>0</v>
      </c>
      <c r="C2">
        <v>0</v>
      </c>
      <c r="D2">
        <v>0</v>
      </c>
    </row>
    <row r="3" spans="1:4" x14ac:dyDescent="0.25">
      <c r="A3">
        <v>2</v>
      </c>
      <c r="B3">
        <f>Lambda_k_M!B3-Lambda_k_m1!B3</f>
        <v>0</v>
      </c>
      <c r="C3">
        <v>0</v>
      </c>
      <c r="D3">
        <v>0</v>
      </c>
    </row>
    <row r="4" spans="1:4" x14ac:dyDescent="0.25">
      <c r="A4">
        <v>3</v>
      </c>
      <c r="B4">
        <f>Lambda_k_M!B4-Lambda_k_m1!B4</f>
        <v>0</v>
      </c>
      <c r="C4">
        <v>0</v>
      </c>
      <c r="D4">
        <v>0</v>
      </c>
    </row>
    <row r="5" spans="1:4" x14ac:dyDescent="0.25">
      <c r="A5">
        <v>4</v>
      </c>
      <c r="B5">
        <f>Lambda_k_M!B5-Lambda_k_m1!B5</f>
        <v>9.2499999999994031E-2</v>
      </c>
      <c r="C5">
        <v>9.2499999999994031E-2</v>
      </c>
      <c r="D5">
        <v>9.2499999999994031E-2</v>
      </c>
    </row>
    <row r="6" spans="1:4" x14ac:dyDescent="0.25">
      <c r="A6">
        <v>5</v>
      </c>
      <c r="B6">
        <f>Lambda_k_M!B6-Lambda_k_m1!B6</f>
        <v>0.15399999999999636</v>
      </c>
      <c r="C6">
        <v>0.15399999999999636</v>
      </c>
      <c r="D6">
        <v>0.15399999999999636</v>
      </c>
    </row>
    <row r="7" spans="1:4" x14ac:dyDescent="0.25">
      <c r="A7">
        <v>6</v>
      </c>
      <c r="B7">
        <f>Lambda_k_M!B7-Lambda_k_m1!B7</f>
        <v>0</v>
      </c>
      <c r="C7">
        <v>0</v>
      </c>
      <c r="D7">
        <v>0</v>
      </c>
    </row>
    <row r="8" spans="1:4" x14ac:dyDescent="0.25">
      <c r="A8">
        <v>7</v>
      </c>
      <c r="B8">
        <f>Lambda_k_M!B8-Lambda_k_m1!B8</f>
        <v>-2.9999999999574811E-4</v>
      </c>
      <c r="C8">
        <v>-2.9999999999574811E-4</v>
      </c>
      <c r="D8">
        <v>-2.9999999999574811E-4</v>
      </c>
    </row>
    <row r="9" spans="1:4" x14ac:dyDescent="0.25">
      <c r="A9">
        <v>8</v>
      </c>
      <c r="B9">
        <f>Lambda_k_M!B9-Lambda_k_m1!B9</f>
        <v>0</v>
      </c>
      <c r="C9">
        <v>0</v>
      </c>
      <c r="D9">
        <v>0</v>
      </c>
    </row>
    <row r="10" spans="1:4" x14ac:dyDescent="0.25">
      <c r="A10">
        <v>9</v>
      </c>
      <c r="B10">
        <f>Lambda_k_M!B10-Lambda_k_m1!B10</f>
        <v>-4.8999999999999488E-2</v>
      </c>
      <c r="C10">
        <v>-4.8999999999999488E-2</v>
      </c>
      <c r="D10">
        <v>-4.8999999999999488E-2</v>
      </c>
    </row>
    <row r="11" spans="1:4" x14ac:dyDescent="0.25">
      <c r="A11">
        <v>10</v>
      </c>
      <c r="B11">
        <f>Lambda_k_M!B11-Lambda_k_m1!B11</f>
        <v>3.5999999999994259E-2</v>
      </c>
      <c r="C11">
        <v>3.5999999999994259E-2</v>
      </c>
      <c r="D11">
        <v>3.5999999999994259E-2</v>
      </c>
    </row>
    <row r="12" spans="1:4" x14ac:dyDescent="0.25">
      <c r="A12">
        <v>11</v>
      </c>
      <c r="B12">
        <f>Lambda_k_M!B12-Lambda_k_m1!B12</f>
        <v>7.0300000000003138E-2</v>
      </c>
      <c r="C12">
        <v>7.0300000000003138E-2</v>
      </c>
      <c r="D12">
        <v>7.0300000000003138E-2</v>
      </c>
    </row>
    <row r="13" spans="1:4" x14ac:dyDescent="0.25">
      <c r="A13">
        <v>12</v>
      </c>
      <c r="B13">
        <f>Lambda_k_M!B13-Lambda_k_m1!B13</f>
        <v>0.20179999999999865</v>
      </c>
      <c r="C13">
        <v>0.20179999999999865</v>
      </c>
      <c r="D13">
        <v>0.20179999999999865</v>
      </c>
    </row>
    <row r="14" spans="1:4" x14ac:dyDescent="0.25">
      <c r="A14">
        <v>13</v>
      </c>
      <c r="B14">
        <f>Lambda_k_M!B14-Lambda_k_m1!B14</f>
        <v>0.24349999999999739</v>
      </c>
      <c r="C14">
        <v>0.24349999999999739</v>
      </c>
      <c r="D14">
        <v>0.24349999999999739</v>
      </c>
    </row>
    <row r="15" spans="1:4" x14ac:dyDescent="0.25">
      <c r="A15">
        <v>14</v>
      </c>
      <c r="B15">
        <f>Lambda_k_M!B15-Lambda_k_m1!B15</f>
        <v>0.23519999999999897</v>
      </c>
      <c r="C15">
        <v>0.23519999999999897</v>
      </c>
      <c r="D15">
        <v>0.23519999999999897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O33" sqref="O33"/>
    </sheetView>
  </sheetViews>
  <sheetFormatPr defaultRowHeight="15" x14ac:dyDescent="0.25"/>
  <sheetData>
    <row r="1" spans="1:12" x14ac:dyDescent="0.25">
      <c r="A1" s="1" t="s">
        <v>11</v>
      </c>
      <c r="D1" s="1" t="s">
        <v>12</v>
      </c>
      <c r="E1" s="1"/>
      <c r="F1" s="1"/>
      <c r="G1" s="1" t="s">
        <v>13</v>
      </c>
      <c r="H1" s="1"/>
      <c r="I1" s="1"/>
      <c r="J1" s="1" t="s">
        <v>14</v>
      </c>
    </row>
    <row r="2" spans="1:12" x14ac:dyDescent="0.25">
      <c r="A2" s="1" t="s">
        <v>8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17</v>
      </c>
      <c r="H2" s="1" t="s">
        <v>18</v>
      </c>
      <c r="I2" s="4" t="s">
        <v>19</v>
      </c>
      <c r="J2" s="1" t="s">
        <v>17</v>
      </c>
      <c r="K2" s="1" t="s">
        <v>18</v>
      </c>
      <c r="L2" s="1" t="s">
        <v>19</v>
      </c>
    </row>
    <row r="3" spans="1:12" x14ac:dyDescent="0.25">
      <c r="A3">
        <v>1</v>
      </c>
      <c r="B3">
        <f>-C3*(Eigenvalues!D2/Eigenvalues!D16)</f>
        <v>-3.8016042087801414</v>
      </c>
      <c r="C3">
        <v>0.91757885266951411</v>
      </c>
      <c r="D3">
        <f>$B$3*Eigenvalues!D2-Voltages!$C$3*Eigenvalues!D16</f>
        <v>-1.0600807240433483</v>
      </c>
      <c r="E3">
        <f>$C$3*Eigenvalues!D2+Voltages!$B$3*Eigenvalues!D16</f>
        <v>0</v>
      </c>
      <c r="F3">
        <f>SQRT((D3^2)+(E3^2))</f>
        <v>1.0600807240433483</v>
      </c>
      <c r="G3">
        <f>$B$4*Eigenvalues!D2-Voltages!$C$4*Eigenvalues!D16</f>
        <v>-1.0600000000000003</v>
      </c>
      <c r="H3">
        <f>$C$4*Eigenvalues!D2+Voltages!$B$4*Eigenvalues!D16</f>
        <v>0</v>
      </c>
      <c r="I3" s="5">
        <f>SQRT((G3^2)+(H3^2))</f>
        <v>1.0600000000000003</v>
      </c>
      <c r="J3">
        <f>$B$5*Eigenvalues!D2-Voltages!$C$5*Eigenvalues!D16</f>
        <v>-1.0601458072526722</v>
      </c>
      <c r="K3">
        <f>$C$5*Eigenvalues!D2+Voltages!$B$5*Eigenvalues!D16</f>
        <v>0</v>
      </c>
      <c r="L3">
        <f>SQRT((J3^2)+(K3^2))</f>
        <v>1.0601458072526722</v>
      </c>
    </row>
    <row r="4" spans="1:12" x14ac:dyDescent="0.25">
      <c r="A4">
        <v>2</v>
      </c>
      <c r="B4">
        <f>-C4*(Eigenvalues!D2/Eigenvalues!D16)</f>
        <v>-3.8013147205779863</v>
      </c>
      <c r="C4">
        <v>0.91750897999529379</v>
      </c>
      <c r="D4">
        <f>$B$3*Eigenvalues!D3-Voltages!$C$3*Eigenvalues!D17</f>
        <v>-1.0566598573490642</v>
      </c>
      <c r="E4">
        <f>$C$3*Eigenvalues!D3+Voltages!$B$3*Eigenvalues!D17</f>
        <v>4.5842008641921728E-2</v>
      </c>
      <c r="F4">
        <f t="shared" ref="F4:F16" si="0">SQRT((D4^2)+(E4^2))</f>
        <v>1.0576537920743587</v>
      </c>
      <c r="G4">
        <f>$B$4*Eigenvalues!D3-Voltages!$C$4*Eigenvalues!D17</f>
        <v>-1.056579393801153</v>
      </c>
      <c r="H4">
        <f>$C$4*Eigenvalues!D3+Voltages!$B$4*Eigenvalues!D17</f>
        <v>4.5838517820695701E-2</v>
      </c>
      <c r="I4" s="5">
        <f t="shared" ref="I4:I16" si="1">SQRT((G4^2)+(H4^2))</f>
        <v>1.0575732528393531</v>
      </c>
      <c r="J4">
        <f>$B$5*Eigenvalues!D3-Voltages!$C$5*Eigenvalues!D17</f>
        <v>-1.0567247305357188</v>
      </c>
      <c r="K4">
        <f>$C$5*Eigenvalues!D3+Voltages!$B$5*Eigenvalues!D17</f>
        <v>4.5844823092724002E-2</v>
      </c>
      <c r="L4">
        <f t="shared" ref="L4:L16" si="2">SQRT((J4^2)+(K4^2))</f>
        <v>1.0577187262832168</v>
      </c>
    </row>
    <row r="5" spans="1:12" x14ac:dyDescent="0.25">
      <c r="A5">
        <v>3</v>
      </c>
      <c r="B5">
        <f>-C5*(Eigenvalues!D2/Eigenvalues!D16)</f>
        <v>-3.8018376066685042</v>
      </c>
      <c r="C5">
        <v>0.9176351870364966</v>
      </c>
      <c r="D5">
        <f>$B$3*Eigenvalues!D4-Voltages!$C$3*Eigenvalues!D18</f>
        <v>-1.0106360642174628</v>
      </c>
      <c r="E5">
        <f>$C$3*Eigenvalues!D4+Voltages!$B$3*Eigenvalues!D18</f>
        <v>0.18318495161736648</v>
      </c>
      <c r="F5">
        <f t="shared" si="0"/>
        <v>1.0271036855137947</v>
      </c>
      <c r="G5">
        <f>$B$4*Eigenvalues!D4-Voltages!$C$4*Eigenvalues!D18</f>
        <v>-1.0105591053334768</v>
      </c>
      <c r="H5">
        <f>$C$4*Eigenvalues!D4+Voltages!$B$4*Eigenvalues!D18</f>
        <v>0.18317100227403843</v>
      </c>
      <c r="I5" s="5">
        <f t="shared" si="1"/>
        <v>1.0270254726375938</v>
      </c>
      <c r="J5">
        <f>$B$5*Eigenvalues!D4-Voltages!$C$5*Eigenvalues!D18</f>
        <v>-1.0106981117927329</v>
      </c>
      <c r="K5">
        <f>$C$5*Eigenvalues!D4+Voltages!$B$5*Eigenvalues!D18</f>
        <v>0.18319619818027499</v>
      </c>
      <c r="L5">
        <f t="shared" si="2"/>
        <v>1.0271667441117349</v>
      </c>
    </row>
    <row r="6" spans="1:12" x14ac:dyDescent="0.25">
      <c r="A6">
        <v>4</v>
      </c>
      <c r="D6">
        <f>$B$3*Eigenvalues!D5-Voltages!$C$3*Eigenvalues!D19</f>
        <v>-1.0136243992450324</v>
      </c>
      <c r="E6">
        <f>$C$3*Eigenvalues!D5+Voltages!$B$3*Eigenvalues!D19</f>
        <v>0.14246854421739286</v>
      </c>
      <c r="F6">
        <f t="shared" si="0"/>
        <v>1.0235876654377367</v>
      </c>
      <c r="G6">
        <f>$B$4*Eigenvalues!D5-Voltages!$C$4*Eigenvalues!D19</f>
        <v>-1.0135472128024459</v>
      </c>
      <c r="H6">
        <f>$C$4*Eigenvalues!D5+Voltages!$B$4*Eigenvalues!D19</f>
        <v>0.14245769538609321</v>
      </c>
      <c r="I6" s="5">
        <f t="shared" si="1"/>
        <v>1.0235097203028036</v>
      </c>
      <c r="J6">
        <f>$B$5*Eigenvalues!D5-Voltages!$C$5*Eigenvalues!D19</f>
        <v>-1.0136866302878724</v>
      </c>
      <c r="K6">
        <f>$C$5*Eigenvalues!D5+Voltages!$B$5*Eigenvalues!D19</f>
        <v>0.14247729101362738</v>
      </c>
      <c r="L6">
        <f t="shared" si="2"/>
        <v>1.023650508171106</v>
      </c>
    </row>
    <row r="7" spans="1:12" x14ac:dyDescent="0.25">
      <c r="A7">
        <v>5</v>
      </c>
      <c r="D7">
        <f>$B$3*Eigenvalues!D6-Voltages!$C$3*Eigenvalues!D20</f>
        <v>-1.0174125860271934</v>
      </c>
      <c r="E7">
        <f>$C$3*Eigenvalues!D6+Voltages!$B$3*Eigenvalues!D20</f>
        <v>0.1184398086966212</v>
      </c>
      <c r="F7">
        <f t="shared" si="0"/>
        <v>1.0242833389695614</v>
      </c>
      <c r="G7">
        <f>$B$4*Eigenvalues!D6-Voltages!$C$4*Eigenvalues!D20</f>
        <v>-1.0173351111181277</v>
      </c>
      <c r="H7">
        <f>$C$4*Eigenvalues!D6+Voltages!$B$4*Eigenvalues!D20</f>
        <v>0.118430789628512</v>
      </c>
      <c r="I7" s="5">
        <f t="shared" si="1"/>
        <v>1.0242053408598133</v>
      </c>
      <c r="J7">
        <f>$B$5*Eigenvalues!D6-Voltages!$C$5*Eigenvalues!D20</f>
        <v>-1.0174750496441645</v>
      </c>
      <c r="K7">
        <f>$C$5*Eigenvalues!D6+Voltages!$B$5*Eigenvalues!D20</f>
        <v>0.11844708025876438</v>
      </c>
      <c r="L7">
        <f t="shared" si="2"/>
        <v>1.024346224413514</v>
      </c>
    </row>
    <row r="8" spans="1:12" x14ac:dyDescent="0.25">
      <c r="A8">
        <v>6</v>
      </c>
      <c r="D8">
        <f>$B$3*Eigenvalues!D7-Voltages!$C$3*Eigenvalues!D21</f>
        <v>-1.0380210319472989</v>
      </c>
      <c r="E8">
        <f>$C$3*Eigenvalues!D7+Voltages!$B$3*Eigenvalues!D21</f>
        <v>0.21473783373002808</v>
      </c>
      <c r="F8">
        <f t="shared" si="0"/>
        <v>1.0600000000000003</v>
      </c>
      <c r="G8">
        <f>$B$4*Eigenvalues!D7-Voltages!$C$4*Eigenvalues!D21</f>
        <v>-1.0379419877265343</v>
      </c>
      <c r="H8">
        <f>$C$4*Eigenvalues!D7+Voltages!$B$4*Eigenvalues!D21</f>
        <v>0.21472148166758098</v>
      </c>
      <c r="I8" s="5">
        <f t="shared" si="1"/>
        <v>1.0599192821037036</v>
      </c>
      <c r="J8">
        <f>$B$5*Eigenvalues!D7-Voltages!$C$5*Eigenvalues!D21</f>
        <v>-1.0380847608111226</v>
      </c>
      <c r="K8">
        <f>$C$5*Eigenvalues!D7+Voltages!$B$5*Eigenvalues!D21</f>
        <v>0.21475101746883724</v>
      </c>
      <c r="L8">
        <f t="shared" si="2"/>
        <v>1.0600650782533054</v>
      </c>
    </row>
    <row r="9" spans="1:12" x14ac:dyDescent="0.25">
      <c r="A9">
        <v>7</v>
      </c>
      <c r="D9">
        <f>$B$3*Eigenvalues!D8-Voltages!$C$3*Eigenvalues!D22</f>
        <v>-1.0309027264422894</v>
      </c>
      <c r="E9">
        <f>$C$3*Eigenvalues!D8+Voltages!$B$3*Eigenvalues!D22</f>
        <v>0.202559715655526</v>
      </c>
      <c r="F9">
        <f t="shared" si="0"/>
        <v>1.0506145200750812</v>
      </c>
      <c r="G9">
        <f>$B$4*Eigenvalues!D8-Voltages!$C$4*Eigenvalues!D22</f>
        <v>-1.0308242242730776</v>
      </c>
      <c r="H9">
        <f>$C$4*Eigenvalues!D8+Voltages!$B$4*Eigenvalues!D22</f>
        <v>0.20254429094409004</v>
      </c>
      <c r="I9" s="5">
        <f t="shared" si="1"/>
        <v>1.0505345168733089</v>
      </c>
      <c r="J9">
        <f>$B$5*Eigenvalues!D8-Voltages!$C$5*Eigenvalues!D22</f>
        <v>-1.0309660182807465</v>
      </c>
      <c r="K9">
        <f>$C$5*Eigenvalues!D8+Voltages!$B$5*Eigenvalues!D22</f>
        <v>0.20257215172390791</v>
      </c>
      <c r="L9">
        <f t="shared" si="2"/>
        <v>1.0506790221108018</v>
      </c>
    </row>
    <row r="10" spans="1:12" x14ac:dyDescent="0.25">
      <c r="A10">
        <v>8</v>
      </c>
      <c r="D10">
        <f>$B$3*Eigenvalues!D9-Voltages!$C$3*Eigenvalues!D23</f>
        <v>-1.0220672788768279</v>
      </c>
      <c r="E10">
        <f>$C$3*Eigenvalues!D9+Voltages!$B$3*Eigenvalues!D23</f>
        <v>0.20082944471526409</v>
      </c>
      <c r="F10">
        <f t="shared" si="0"/>
        <v>1.0416112462984088</v>
      </c>
      <c r="G10">
        <f>$B$4*Eigenvalues!D9-Voltages!$C$4*Eigenvalues!D23</f>
        <v>-1.0219894495177484</v>
      </c>
      <c r="H10">
        <f>$C$4*Eigenvalues!D9+Voltages!$B$4*Eigenvalues!D23</f>
        <v>0.20081415176215864</v>
      </c>
      <c r="I10" s="5">
        <f t="shared" si="1"/>
        <v>1.0415319286865601</v>
      </c>
      <c r="J10">
        <f>$B$5*Eigenvalues!D9-Voltages!$C$5*Eigenvalues!D23</f>
        <v>-1.0221300282667052</v>
      </c>
      <c r="K10">
        <f>$C$5*Eigenvalues!D9+Voltages!$B$5*Eigenvalues!D23</f>
        <v>0.20084177455439078</v>
      </c>
      <c r="L10">
        <f t="shared" si="2"/>
        <v>1.0416751955819301</v>
      </c>
    </row>
    <row r="11" spans="1:12" x14ac:dyDescent="0.25">
      <c r="A11">
        <v>9</v>
      </c>
      <c r="D11">
        <f>$B$3*Eigenvalues!D10-Voltages!$C$3*Eigenvalues!D24</f>
        <v>-1.0339050559900964</v>
      </c>
      <c r="E11">
        <f>$C$3*Eigenvalues!D10+Voltages!$B$3*Eigenvalues!D24</f>
        <v>0.23345745223831779</v>
      </c>
      <c r="F11">
        <f t="shared" si="0"/>
        <v>1.0599349257419017</v>
      </c>
      <c r="G11">
        <f>$B$4*Eigenvalues!D10-Voltages!$C$4*Eigenvalues!D24</f>
        <v>-1.0338263251966155</v>
      </c>
      <c r="H11">
        <f>$C$4*Eigenvalues!D10+Voltages!$B$4*Eigenvalues!D24</f>
        <v>0.23343967469641269</v>
      </c>
      <c r="I11" s="5">
        <f t="shared" si="1"/>
        <v>1.0598542128009423</v>
      </c>
      <c r="J11">
        <f>$B$5*Eigenvalues!D10-Voltages!$C$5*Eigenvalues!D24</f>
        <v>-1.0339685321553107</v>
      </c>
      <c r="K11">
        <f>$C$5*Eigenvalues!D10+Voltages!$B$5*Eigenvalues!D24</f>
        <v>0.23347178526021659</v>
      </c>
      <c r="L11">
        <f t="shared" si="2"/>
        <v>1.0600000000000003</v>
      </c>
    </row>
    <row r="12" spans="1:12" x14ac:dyDescent="0.25">
      <c r="A12">
        <v>10</v>
      </c>
      <c r="D12">
        <f>$B$3*Eigenvalues!D11-Voltages!$C$3*Eigenvalues!D25</f>
        <v>-1.0258430581462015</v>
      </c>
      <c r="E12">
        <f>$C$3*Eigenvalues!D11+Voltages!$B$3*Eigenvalues!D25</f>
        <v>0.23352309663736881</v>
      </c>
      <c r="F12">
        <f t="shared" si="0"/>
        <v>1.0520869814848279</v>
      </c>
      <c r="G12">
        <f>$B$4*Eigenvalues!D11-Voltages!$C$4*Eigenvalues!D25</f>
        <v>-1.0257649412654619</v>
      </c>
      <c r="H12">
        <f>$C$4*Eigenvalues!D11+Voltages!$B$4*Eigenvalues!D25</f>
        <v>0.2335053140967111</v>
      </c>
      <c r="I12" s="5">
        <f t="shared" si="1"/>
        <v>1.0520068661566522</v>
      </c>
      <c r="J12">
        <f>$B$5*Eigenvalues!D11-Voltages!$C$5*Eigenvalues!D25</f>
        <v>-1.0259060393484556</v>
      </c>
      <c r="K12">
        <f>$C$5*Eigenvalues!D11+Voltages!$B$5*Eigenvalues!D25</f>
        <v>0.23353743368947782</v>
      </c>
      <c r="L12">
        <f t="shared" si="2"/>
        <v>1.052151573921696</v>
      </c>
    </row>
    <row r="13" spans="1:12" x14ac:dyDescent="0.25">
      <c r="A13">
        <v>11</v>
      </c>
      <c r="D13">
        <f>$B$3*Eigenvalues!D12-Voltages!$C$3*Eigenvalues!D26</f>
        <v>-1.0270096528950512</v>
      </c>
      <c r="E13">
        <f>$C$3*Eigenvalues!D12+Voltages!$B$3*Eigenvalues!D26</f>
        <v>0.22535621202839656</v>
      </c>
      <c r="F13">
        <f t="shared" si="0"/>
        <v>1.0514438879176582</v>
      </c>
      <c r="G13">
        <f>$B$4*Eigenvalues!D12-Voltages!$C$4*Eigenvalues!D26</f>
        <v>-1.0269314471793363</v>
      </c>
      <c r="H13">
        <f>$C$4*Eigenvalues!D12+Voltages!$B$4*Eigenvalues!D26</f>
        <v>0.22533905138749824</v>
      </c>
      <c r="I13" s="5">
        <f t="shared" si="1"/>
        <v>1.051363821560388</v>
      </c>
      <c r="J13">
        <f>$B$5*Eigenvalues!D12-Voltages!$C$5*Eigenvalues!D26</f>
        <v>-1.0270727057198983</v>
      </c>
      <c r="K13">
        <f>$C$5*Eigenvalues!D12+Voltages!$B$5*Eigenvalues!D26</f>
        <v>0.22537004767806668</v>
      </c>
      <c r="L13">
        <f t="shared" si="2"/>
        <v>1.0515084408720676</v>
      </c>
    </row>
    <row r="14" spans="1:12" x14ac:dyDescent="0.25">
      <c r="A14">
        <v>12</v>
      </c>
      <c r="D14">
        <f>$B$3*Eigenvalues!D13-Voltages!$C$3*Eigenvalues!D27</f>
        <v>-1.0220806963034472</v>
      </c>
      <c r="E14">
        <f>$C$3*Eigenvalues!D13+Voltages!$B$3*Eigenvalues!D27</f>
        <v>0.22577575908870523</v>
      </c>
      <c r="F14">
        <f t="shared" si="0"/>
        <v>1.0467204226288034</v>
      </c>
      <c r="G14">
        <f>$B$4*Eigenvalues!D13-Voltages!$C$4*Eigenvalues!D27</f>
        <v>-1.0220028659226448</v>
      </c>
      <c r="H14">
        <f>$C$4*Eigenvalues!D13+Voltages!$B$4*Eigenvalues!D27</f>
        <v>0.22575856649973508</v>
      </c>
      <c r="I14" s="5">
        <f t="shared" si="1"/>
        <v>1.0466407159584969</v>
      </c>
      <c r="J14">
        <f>$B$5*Eigenvalues!D13-Voltages!$C$5*Eigenvalues!D27</f>
        <v>-1.0221434465170816</v>
      </c>
      <c r="K14">
        <f>$C$5*Eigenvalues!D13+Voltages!$B$5*Eigenvalues!D27</f>
        <v>0.22578962049629028</v>
      </c>
      <c r="L14">
        <f t="shared" si="2"/>
        <v>1.0467846855880518</v>
      </c>
    </row>
    <row r="15" spans="1:12" x14ac:dyDescent="0.25">
      <c r="A15">
        <v>13</v>
      </c>
      <c r="D15">
        <f>$B$3*Eigenvalues!D14-Voltages!$C$3*Eigenvalues!D28</f>
        <v>-1.0169682239413096</v>
      </c>
      <c r="E15">
        <f>$C$3*Eigenvalues!D14+Voltages!$B$3*Eigenvalues!D28</f>
        <v>0.22695562699076993</v>
      </c>
      <c r="F15">
        <f t="shared" si="0"/>
        <v>1.0419852326828414</v>
      </c>
      <c r="G15">
        <f>$B$4*Eigenvalues!D14-Voltages!$C$4*Eigenvalues!D28</f>
        <v>-1.016890782869954</v>
      </c>
      <c r="H15">
        <f>$C$4*Eigenvalues!D14+Voltages!$B$4*Eigenvalues!D28</f>
        <v>0.22693834455608755</v>
      </c>
      <c r="I15" s="5">
        <f t="shared" si="1"/>
        <v>1.0419058865923185</v>
      </c>
      <c r="J15">
        <f>$B$5*Eigenvalues!D14-Voltages!$C$5*Eigenvalues!D28</f>
        <v>-1.0170306602768575</v>
      </c>
      <c r="K15">
        <f>$C$5*Eigenvalues!D14+Voltages!$B$5*Eigenvalues!D28</f>
        <v>0.2269695608358476</v>
      </c>
      <c r="L15">
        <f t="shared" si="2"/>
        <v>1.0420492049270986</v>
      </c>
    </row>
    <row r="16" spans="1:12" x14ac:dyDescent="0.25">
      <c r="A16">
        <v>14</v>
      </c>
      <c r="D16">
        <f>$B$3*Eigenvalues!D15-Voltages!$C$3*Eigenvalues!D29</f>
        <v>-1.0046853633751347</v>
      </c>
      <c r="E16">
        <f>$C$3*Eigenvalues!D15+Voltages!$B$3*Eigenvalues!D29</f>
        <v>0.24450865075020961</v>
      </c>
      <c r="F16">
        <f t="shared" si="0"/>
        <v>1.0340102318990438</v>
      </c>
      <c r="G16">
        <f>$B$4*Eigenvalues!D15-Voltages!$C$4*Eigenvalues!D29</f>
        <v>-1.0046088576308221</v>
      </c>
      <c r="H16">
        <f>$C$4*Eigenvalues!D15+Voltages!$B$4*Eigenvalues!D29</f>
        <v>0.24449003167104469</v>
      </c>
      <c r="I16" s="5">
        <f t="shared" si="1"/>
        <v>1.0339314930965271</v>
      </c>
      <c r="J16">
        <f>$B$5*Eigenvalues!D15-Voltages!$C$5*Eigenvalues!D29</f>
        <v>-1.0047470456096343</v>
      </c>
      <c r="K16">
        <f>$C$5*Eigenvalues!D15+Voltages!$B$5*Eigenvalues!D29</f>
        <v>0.24452366225578398</v>
      </c>
      <c r="L16">
        <f t="shared" si="2"/>
        <v>1.0340737145214887</v>
      </c>
    </row>
    <row r="21" spans="1:12" x14ac:dyDescent="0.25">
      <c r="A21">
        <f>1.06*Eigenvalues!D16</f>
        <v>6.7416000000000004E-2</v>
      </c>
      <c r="B21">
        <f>SQRT(((Eigenvalues!D2^2)+(Eigenvalues!D16^2))*((Eigenvalues!D7^2)+(Eigenvalues!D21^2)))</f>
        <v>7.3471614786965164E-2</v>
      </c>
      <c r="C21">
        <f>SQRT(((Eigenvalues!D2^2)+(Eigenvalues!D16^2))*((Eigenvalues!D2^2)+(Eigenvalues!D16^2)))</f>
        <v>7.3477210000000001E-2</v>
      </c>
      <c r="D21">
        <f>SQRT(((Eigenvalues!D2^2)+(Eigenvalues!D16^2))*((Eigenvalues!D10^2)+(Eigenvalues!D24^2)))</f>
        <v>7.3467104305056152E-2</v>
      </c>
      <c r="G21">
        <f>1.06*Eigenvalues!E16</f>
        <v>0.27931</v>
      </c>
      <c r="H21">
        <f>SQRT(((Eigenvalues!E2^2)+(Eigenvalues!E16^2))*((Eigenvalues!E7^2)+(Eigenvalues!E21^2)))</f>
        <v>7.3471614786965164E-2</v>
      </c>
      <c r="I21">
        <f>SQRT(((Eigenvalues!E2^2)+(Eigenvalues!E16^2))*((Eigenvalues!E2^2)+(Eigenvalues!E16^2)))</f>
        <v>7.3477210000000001E-2</v>
      </c>
      <c r="J21">
        <f>SQRT(((Eigenvalues!E2^2)+(Eigenvalues!E16^2))*((Eigenvalues!E10^2)+(Eigenvalues!E24^2)))</f>
        <v>7.3467104305056152E-2</v>
      </c>
    </row>
    <row r="22" spans="1:12" x14ac:dyDescent="0.25">
      <c r="A22">
        <f>$A$21/B21</f>
        <v>0.91757885266951411</v>
      </c>
      <c r="B22">
        <f t="shared" ref="B22:C22" si="3">$A$21/C21</f>
        <v>0.91750897999529379</v>
      </c>
      <c r="C22">
        <f t="shared" si="3"/>
        <v>0.9176351870364966</v>
      </c>
      <c r="G22">
        <f>$G$21/H21</f>
        <v>3.8016042087801409</v>
      </c>
      <c r="H22">
        <f t="shared" ref="H22:I22" si="4">$G$21/I21</f>
        <v>3.8013147205779858</v>
      </c>
      <c r="I22">
        <f t="shared" si="4"/>
        <v>3.8018376066685038</v>
      </c>
    </row>
    <row r="26" spans="1:12" x14ac:dyDescent="0.25">
      <c r="A26" s="1" t="s">
        <v>20</v>
      </c>
      <c r="D26" s="1" t="s">
        <v>12</v>
      </c>
      <c r="E26" s="1"/>
      <c r="F26" s="1"/>
      <c r="G26" s="1" t="s">
        <v>13</v>
      </c>
      <c r="H26" s="1"/>
      <c r="I26" s="1"/>
      <c r="J26" s="1" t="s">
        <v>14</v>
      </c>
    </row>
    <row r="27" spans="1:12" x14ac:dyDescent="0.25">
      <c r="A27" s="1" t="s">
        <v>8</v>
      </c>
      <c r="B27" s="1" t="s">
        <v>15</v>
      </c>
      <c r="C27" s="1" t="s">
        <v>16</v>
      </c>
      <c r="D27" s="1" t="s">
        <v>17</v>
      </c>
      <c r="E27" s="1" t="s">
        <v>18</v>
      </c>
      <c r="F27" s="1" t="s">
        <v>19</v>
      </c>
      <c r="G27" s="1" t="s">
        <v>17</v>
      </c>
      <c r="H27" s="1" t="s">
        <v>18</v>
      </c>
      <c r="I27" s="1" t="s">
        <v>19</v>
      </c>
      <c r="J27" s="1" t="s">
        <v>17</v>
      </c>
      <c r="K27" s="1" t="s">
        <v>18</v>
      </c>
      <c r="L27" s="1" t="s">
        <v>19</v>
      </c>
    </row>
    <row r="28" spans="1:12" x14ac:dyDescent="0.25">
      <c r="A28">
        <v>1</v>
      </c>
      <c r="B28">
        <f>-C28*(Eigenvalues!E2/Eigenvalues!E16)</f>
        <v>0.91757885266951411</v>
      </c>
      <c r="C28">
        <v>3.8016042087801409</v>
      </c>
      <c r="D28">
        <f>$B$28*Eigenvalues!E2-Voltages!$C$28*Eigenvalues!E16</f>
        <v>-1.0600807240433483</v>
      </c>
      <c r="E28">
        <f>$C$28*Eigenvalues!E2+Voltages!$B$28*Eigenvalues!E16</f>
        <v>0</v>
      </c>
      <c r="F28">
        <f>SQRT((D28^2)+(E28^2))</f>
        <v>1.0600807240433483</v>
      </c>
      <c r="G28">
        <f>$B$29*Eigenvalues!E2-Voltages!$C$29*Eigenvalues!E16</f>
        <v>-1.06</v>
      </c>
      <c r="H28">
        <f>$C$29*Eigenvalues!E2+Voltages!$B$29*Eigenvalues!E16</f>
        <v>0</v>
      </c>
      <c r="I28" s="5">
        <f>SQRT((G28^2)+(H28^2))</f>
        <v>1.06</v>
      </c>
      <c r="J28">
        <f>$B$30*Eigenvalues!E2-Voltages!$C$30*Eigenvalues!E16</f>
        <v>-1.0601458072526719</v>
      </c>
      <c r="K28">
        <f>$C$30*Eigenvalues!E2+Voltages!$B$30*Eigenvalues!E16</f>
        <v>0</v>
      </c>
      <c r="L28">
        <f>SQRT((J28^2)+(K28^2))</f>
        <v>1.0601458072526719</v>
      </c>
    </row>
    <row r="29" spans="1:12" x14ac:dyDescent="0.25">
      <c r="A29">
        <v>2</v>
      </c>
      <c r="B29">
        <f>-C29*(Eigenvalues!E2/Eigenvalues!E16)</f>
        <v>0.91750897999529368</v>
      </c>
      <c r="C29">
        <v>3.8013147205779858</v>
      </c>
      <c r="D29">
        <f>$B$28*Eigenvalues!E3-Voltages!$C$28*Eigenvalues!E17</f>
        <v>-1.0566598573490642</v>
      </c>
      <c r="E29">
        <f>$C$28*Eigenvalues!E3+Voltages!$B$28*Eigenvalues!E17</f>
        <v>4.5842008641921755E-2</v>
      </c>
      <c r="F29">
        <f t="shared" ref="F29:F41" si="5">SQRT((D29^2)+(E29^2))</f>
        <v>1.0576537920743587</v>
      </c>
      <c r="G29">
        <f>$B$29*Eigenvalues!E3-Voltages!$C$29*Eigenvalues!E17</f>
        <v>-1.0565793938011527</v>
      </c>
      <c r="H29">
        <f>$C$29*Eigenvalues!E3+Voltages!$B$29*Eigenvalues!E17</f>
        <v>4.5838517820695701E-2</v>
      </c>
      <c r="I29" s="5">
        <f t="shared" ref="I29:I41" si="6">SQRT((G29^2)+(H29^2))</f>
        <v>1.0575732528393529</v>
      </c>
      <c r="J29">
        <f>$B$30*Eigenvalues!E3-Voltages!$C$30*Eigenvalues!E17</f>
        <v>-1.0567247305357188</v>
      </c>
      <c r="K29">
        <f>$C$30*Eigenvalues!E3+Voltages!$B$30*Eigenvalues!E17</f>
        <v>4.5844823092724002E-2</v>
      </c>
      <c r="L29">
        <f t="shared" ref="L29:L41" si="7">SQRT((J29^2)+(K29^2))</f>
        <v>1.0577187262832168</v>
      </c>
    </row>
    <row r="30" spans="1:12" x14ac:dyDescent="0.25">
      <c r="A30">
        <v>3</v>
      </c>
      <c r="B30">
        <f>-C30*(Eigenvalues!E2/Eigenvalues!E16)</f>
        <v>0.91763518703649649</v>
      </c>
      <c r="C30">
        <v>3.8018376066685038</v>
      </c>
      <c r="D30">
        <f>$B$28*Eigenvalues!E4-Voltages!$C$28*Eigenvalues!E18</f>
        <v>-1.0106360642174625</v>
      </c>
      <c r="E30">
        <f>$C$28*Eigenvalues!E4+Voltages!$B$28*Eigenvalues!E18</f>
        <v>0.18318495161736648</v>
      </c>
      <c r="F30">
        <f t="shared" si="5"/>
        <v>1.0271036855137945</v>
      </c>
      <c r="G30">
        <f>$B$29*Eigenvalues!E4-Voltages!$C$29*Eigenvalues!E18</f>
        <v>-1.0105591053334768</v>
      </c>
      <c r="H30">
        <f>$C$29*Eigenvalues!E4+Voltages!$B$29*Eigenvalues!E18</f>
        <v>0.1831710022740384</v>
      </c>
      <c r="I30" s="5">
        <f t="shared" si="6"/>
        <v>1.0270254726375938</v>
      </c>
      <c r="J30">
        <f>$B$30*Eigenvalues!E4-Voltages!$C$30*Eigenvalues!E18</f>
        <v>-1.0106981117927327</v>
      </c>
      <c r="K30">
        <f>$C$30*Eigenvalues!E4+Voltages!$B$30*Eigenvalues!E18</f>
        <v>0.18319619818027497</v>
      </c>
      <c r="L30">
        <f t="shared" si="7"/>
        <v>1.0271667441117347</v>
      </c>
    </row>
    <row r="31" spans="1:12" x14ac:dyDescent="0.25">
      <c r="A31">
        <v>4</v>
      </c>
      <c r="D31">
        <f>$B$28*Eigenvalues!E5-Voltages!$C$28*Eigenvalues!E19</f>
        <v>-1.0136243992450324</v>
      </c>
      <c r="E31">
        <f>$C$28*Eigenvalues!E5+Voltages!$B$28*Eigenvalues!E19</f>
        <v>0.14246854421739286</v>
      </c>
      <c r="F31">
        <f t="shared" si="5"/>
        <v>1.0235876654377367</v>
      </c>
      <c r="G31">
        <f>$B$29*Eigenvalues!E5-Voltages!$C$29*Eigenvalues!E19</f>
        <v>-1.0135472128024459</v>
      </c>
      <c r="H31">
        <f>$C$29*Eigenvalues!E5+Voltages!$B$29*Eigenvalues!E19</f>
        <v>0.14245769538609318</v>
      </c>
      <c r="I31" s="5">
        <f t="shared" si="6"/>
        <v>1.0235097203028036</v>
      </c>
      <c r="J31">
        <f>$B$30*Eigenvalues!E5-Voltages!$C$30*Eigenvalues!E19</f>
        <v>-1.0136866302878722</v>
      </c>
      <c r="K31">
        <f>$C$30*Eigenvalues!E5+Voltages!$B$30*Eigenvalues!E19</f>
        <v>0.14247729101362733</v>
      </c>
      <c r="L31">
        <f t="shared" si="7"/>
        <v>1.0236505081711058</v>
      </c>
    </row>
    <row r="32" spans="1:12" x14ac:dyDescent="0.25">
      <c r="A32">
        <v>5</v>
      </c>
      <c r="D32">
        <f>$B$28*Eigenvalues!E6-Voltages!$C$28*Eigenvalues!E20</f>
        <v>-1.0174125860271932</v>
      </c>
      <c r="E32">
        <f>$C$28*Eigenvalues!E6+Voltages!$B$28*Eigenvalues!E20</f>
        <v>0.11843980869662121</v>
      </c>
      <c r="F32">
        <f t="shared" si="5"/>
        <v>1.0242833389695611</v>
      </c>
      <c r="G32">
        <f>$B$29*Eigenvalues!E6-Voltages!$C$29*Eigenvalues!E20</f>
        <v>-1.0173351111181277</v>
      </c>
      <c r="H32">
        <f>$C$29*Eigenvalues!E6+Voltages!$B$29*Eigenvalues!E20</f>
        <v>0.11843078962851199</v>
      </c>
      <c r="I32" s="5">
        <f t="shared" si="6"/>
        <v>1.0242053408598133</v>
      </c>
      <c r="J32">
        <f>$B$30*Eigenvalues!E6-Voltages!$C$30*Eigenvalues!E20</f>
        <v>-1.0174750496441645</v>
      </c>
      <c r="K32">
        <f>$C$30*Eigenvalues!E6+Voltages!$B$30*Eigenvalues!E20</f>
        <v>0.11844708025876437</v>
      </c>
      <c r="L32">
        <f t="shared" si="7"/>
        <v>1.024346224413514</v>
      </c>
    </row>
    <row r="33" spans="1:12" x14ac:dyDescent="0.25">
      <c r="A33">
        <v>6</v>
      </c>
      <c r="D33">
        <f>$B$28*Eigenvalues!E7-Voltages!$C$28*Eigenvalues!E21</f>
        <v>-1.0380210319472989</v>
      </c>
      <c r="E33">
        <f>$C$28*Eigenvalues!E7+Voltages!$B$28*Eigenvalues!E21</f>
        <v>0.21473783373002808</v>
      </c>
      <c r="F33">
        <f t="shared" si="5"/>
        <v>1.0600000000000003</v>
      </c>
      <c r="G33">
        <f>$B$29*Eigenvalues!E7-Voltages!$C$29*Eigenvalues!E21</f>
        <v>-1.0379419877265343</v>
      </c>
      <c r="H33">
        <f>$C$29*Eigenvalues!E7+Voltages!$B$29*Eigenvalues!E21</f>
        <v>0.21472148166758098</v>
      </c>
      <c r="I33" s="5">
        <f t="shared" si="6"/>
        <v>1.0599192821037036</v>
      </c>
      <c r="J33">
        <f>$B$30*Eigenvalues!E7-Voltages!$C$30*Eigenvalues!E21</f>
        <v>-1.0380847608111226</v>
      </c>
      <c r="K33">
        <f>$C$30*Eigenvalues!E7+Voltages!$B$30*Eigenvalues!E21</f>
        <v>0.21475101746883721</v>
      </c>
      <c r="L33">
        <f t="shared" si="7"/>
        <v>1.0600650782533054</v>
      </c>
    </row>
    <row r="34" spans="1:12" x14ac:dyDescent="0.25">
      <c r="A34">
        <v>7</v>
      </c>
      <c r="D34">
        <f>$B$28*Eigenvalues!E8-Voltages!$C$28*Eigenvalues!E22</f>
        <v>-1.0309027264422894</v>
      </c>
      <c r="E34">
        <f>$C$28*Eigenvalues!E8+Voltages!$B$28*Eigenvalues!E22</f>
        <v>0.202559715655526</v>
      </c>
      <c r="F34">
        <f t="shared" si="5"/>
        <v>1.0506145200750812</v>
      </c>
      <c r="G34">
        <f>$B$29*Eigenvalues!E8-Voltages!$C$29*Eigenvalues!E22</f>
        <v>-1.0308242242730774</v>
      </c>
      <c r="H34">
        <f>$C$29*Eigenvalues!E8+Voltages!$B$29*Eigenvalues!E22</f>
        <v>0.20254429094409002</v>
      </c>
      <c r="I34" s="5">
        <f t="shared" si="6"/>
        <v>1.0505345168733087</v>
      </c>
      <c r="J34">
        <f>$B$30*Eigenvalues!E8-Voltages!$C$30*Eigenvalues!E22</f>
        <v>-1.0309660182807463</v>
      </c>
      <c r="K34">
        <f>$C$30*Eigenvalues!E8+Voltages!$B$30*Eigenvalues!E22</f>
        <v>0.20257215172390788</v>
      </c>
      <c r="L34">
        <f t="shared" si="7"/>
        <v>1.0506790221108016</v>
      </c>
    </row>
    <row r="35" spans="1:12" x14ac:dyDescent="0.25">
      <c r="A35">
        <v>8</v>
      </c>
      <c r="D35">
        <f>$B$28*Eigenvalues!E9-Voltages!$C$28*Eigenvalues!E23</f>
        <v>-1.0220672788768279</v>
      </c>
      <c r="E35">
        <f>$C$28*Eigenvalues!E9+Voltages!$B$28*Eigenvalues!E23</f>
        <v>0.20082944471526409</v>
      </c>
      <c r="F35">
        <f t="shared" si="5"/>
        <v>1.0416112462984088</v>
      </c>
      <c r="G35">
        <f>$B$29*Eigenvalues!E9-Voltages!$C$29*Eigenvalues!E23</f>
        <v>-1.0219894495177484</v>
      </c>
      <c r="H35">
        <f>$C$29*Eigenvalues!E9+Voltages!$B$29*Eigenvalues!E23</f>
        <v>0.20081415176215861</v>
      </c>
      <c r="I35" s="5">
        <f t="shared" si="6"/>
        <v>1.0415319286865601</v>
      </c>
      <c r="J35">
        <f>$B$30*Eigenvalues!E9-Voltages!$C$30*Eigenvalues!E23</f>
        <v>-1.022130028266705</v>
      </c>
      <c r="K35">
        <f>$C$30*Eigenvalues!E9+Voltages!$B$30*Eigenvalues!E23</f>
        <v>0.20084177455439076</v>
      </c>
      <c r="L35">
        <f t="shared" si="7"/>
        <v>1.0416751955819299</v>
      </c>
    </row>
    <row r="36" spans="1:12" x14ac:dyDescent="0.25">
      <c r="A36">
        <v>9</v>
      </c>
      <c r="D36">
        <f>$B$28*Eigenvalues!E10-Voltages!$C$28*Eigenvalues!E24</f>
        <v>-1.0339050559900964</v>
      </c>
      <c r="E36">
        <f>$C$28*Eigenvalues!E10+Voltages!$B$28*Eigenvalues!E24</f>
        <v>0.23345745223831779</v>
      </c>
      <c r="F36">
        <f t="shared" si="5"/>
        <v>1.0599349257419017</v>
      </c>
      <c r="G36">
        <f>$B$29*Eigenvalues!E10-Voltages!$C$29*Eigenvalues!E24</f>
        <v>-1.0338263251966155</v>
      </c>
      <c r="H36">
        <f>$C$29*Eigenvalues!E10+Voltages!$B$29*Eigenvalues!E24</f>
        <v>0.23343967469641266</v>
      </c>
      <c r="I36" s="5">
        <f t="shared" si="6"/>
        <v>1.0598542128009423</v>
      </c>
      <c r="J36">
        <f>$B$30*Eigenvalues!E10-Voltages!$C$30*Eigenvalues!E24</f>
        <v>-1.0339685321553105</v>
      </c>
      <c r="K36">
        <f>$C$30*Eigenvalues!E10+Voltages!$B$30*Eigenvalues!E24</f>
        <v>0.23347178526021656</v>
      </c>
      <c r="L36">
        <f t="shared" si="7"/>
        <v>1.06</v>
      </c>
    </row>
    <row r="37" spans="1:12" x14ac:dyDescent="0.25">
      <c r="A37">
        <v>10</v>
      </c>
      <c r="D37">
        <f>$B$28*Eigenvalues!E11-Voltages!$C$28*Eigenvalues!E25</f>
        <v>-1.0258430581462012</v>
      </c>
      <c r="E37">
        <f>$C$28*Eigenvalues!E11+Voltages!$B$28*Eigenvalues!E25</f>
        <v>0.23352309663736881</v>
      </c>
      <c r="F37">
        <f t="shared" si="5"/>
        <v>1.0520869814848277</v>
      </c>
      <c r="G37">
        <f>$B$29*Eigenvalues!E11-Voltages!$C$29*Eigenvalues!E25</f>
        <v>-1.0257649412654619</v>
      </c>
      <c r="H37">
        <f>$C$29*Eigenvalues!E11+Voltages!$B$29*Eigenvalues!E25</f>
        <v>0.23350531409671108</v>
      </c>
      <c r="I37" s="5">
        <f t="shared" si="6"/>
        <v>1.0520068661566522</v>
      </c>
      <c r="J37">
        <f>$B$30*Eigenvalues!E11-Voltages!$C$30*Eigenvalues!E25</f>
        <v>-1.0259060393484554</v>
      </c>
      <c r="K37">
        <f>$C$30*Eigenvalues!E11+Voltages!$B$30*Eigenvalues!E25</f>
        <v>0.2335374336894778</v>
      </c>
      <c r="L37">
        <f t="shared" si="7"/>
        <v>1.0521515739216958</v>
      </c>
    </row>
    <row r="38" spans="1:12" x14ac:dyDescent="0.25">
      <c r="A38">
        <v>11</v>
      </c>
      <c r="D38">
        <f>$B$28*Eigenvalues!E12-Voltages!$C$28*Eigenvalues!E26</f>
        <v>-1.0270096528950512</v>
      </c>
      <c r="E38">
        <f>$C$28*Eigenvalues!E12+Voltages!$B$28*Eigenvalues!E26</f>
        <v>0.22535621202839659</v>
      </c>
      <c r="F38">
        <f t="shared" si="5"/>
        <v>1.0514438879176582</v>
      </c>
      <c r="G38">
        <f>$B$29*Eigenvalues!E12-Voltages!$C$29*Eigenvalues!E26</f>
        <v>-1.0269314471793363</v>
      </c>
      <c r="H38">
        <f>$C$29*Eigenvalues!E12+Voltages!$B$29*Eigenvalues!E26</f>
        <v>0.22533905138749821</v>
      </c>
      <c r="I38" s="5">
        <f t="shared" si="6"/>
        <v>1.051363821560388</v>
      </c>
      <c r="J38">
        <f>$B$30*Eigenvalues!E12-Voltages!$C$30*Eigenvalues!E26</f>
        <v>-1.0270727057198981</v>
      </c>
      <c r="K38">
        <f>$C$30*Eigenvalues!E12+Voltages!$B$30*Eigenvalues!E26</f>
        <v>0.22537004767806662</v>
      </c>
      <c r="L38">
        <f t="shared" si="7"/>
        <v>1.0515084408720674</v>
      </c>
    </row>
    <row r="39" spans="1:12" x14ac:dyDescent="0.25">
      <c r="A39">
        <v>12</v>
      </c>
      <c r="D39">
        <f>$B$28*Eigenvalues!E13-Voltages!$C$28*Eigenvalues!E27</f>
        <v>-1.022080696303447</v>
      </c>
      <c r="E39">
        <f>$C$28*Eigenvalues!E13+Voltages!$B$28*Eigenvalues!E27</f>
        <v>0.22577575908870523</v>
      </c>
      <c r="F39">
        <f t="shared" si="5"/>
        <v>1.0467204226288032</v>
      </c>
      <c r="G39">
        <f>$B$29*Eigenvalues!E13-Voltages!$C$29*Eigenvalues!E27</f>
        <v>-1.0220028659226446</v>
      </c>
      <c r="H39">
        <f>$C$29*Eigenvalues!E13+Voltages!$B$29*Eigenvalues!E27</f>
        <v>0.22575856649973505</v>
      </c>
      <c r="I39" s="5">
        <f t="shared" si="6"/>
        <v>1.0466407159584965</v>
      </c>
      <c r="J39">
        <f>$B$30*Eigenvalues!E13-Voltages!$C$30*Eigenvalues!E27</f>
        <v>-1.0221434465170813</v>
      </c>
      <c r="K39">
        <f>$C$30*Eigenvalues!E13+Voltages!$B$30*Eigenvalues!E27</f>
        <v>0.22578962049629026</v>
      </c>
      <c r="L39">
        <f t="shared" si="7"/>
        <v>1.0467846855880518</v>
      </c>
    </row>
    <row r="40" spans="1:12" x14ac:dyDescent="0.25">
      <c r="A40">
        <v>13</v>
      </c>
      <c r="D40">
        <f>$B$28*Eigenvalues!E14-Voltages!$C$28*Eigenvalues!E28</f>
        <v>-1.0169682239413094</v>
      </c>
      <c r="E40">
        <f>$C$28*Eigenvalues!E14+Voltages!$B$28*Eigenvalues!E28</f>
        <v>0.22695562699076993</v>
      </c>
      <c r="F40">
        <f t="shared" si="5"/>
        <v>1.0419852326828412</v>
      </c>
      <c r="G40">
        <f>$B$29*Eigenvalues!E14-Voltages!$C$29*Eigenvalues!E28</f>
        <v>-1.0168907828699538</v>
      </c>
      <c r="H40">
        <f>$C$29*Eigenvalues!E14+Voltages!$B$29*Eigenvalues!E28</f>
        <v>0.22693834455608752</v>
      </c>
      <c r="I40" s="5">
        <f t="shared" si="6"/>
        <v>1.0419058865923183</v>
      </c>
      <c r="J40">
        <f>$B$30*Eigenvalues!E14-Voltages!$C$30*Eigenvalues!E28</f>
        <v>-1.0170306602768573</v>
      </c>
      <c r="K40">
        <f>$C$30*Eigenvalues!E14+Voltages!$B$30*Eigenvalues!E28</f>
        <v>0.22696956083584757</v>
      </c>
      <c r="L40">
        <f t="shared" si="7"/>
        <v>1.0420492049270984</v>
      </c>
    </row>
    <row r="41" spans="1:12" x14ac:dyDescent="0.25">
      <c r="A41">
        <v>14</v>
      </c>
      <c r="D41">
        <f>$B$28*Eigenvalues!E15-Voltages!$C$28*Eigenvalues!E29</f>
        <v>-1.0046853633751345</v>
      </c>
      <c r="E41">
        <f>$C$28*Eigenvalues!E15+Voltages!$B$28*Eigenvalues!E29</f>
        <v>0.24450865075020961</v>
      </c>
      <c r="F41">
        <f t="shared" si="5"/>
        <v>1.0340102318990436</v>
      </c>
      <c r="G41">
        <f>$B$29*Eigenvalues!E15-Voltages!$C$29*Eigenvalues!E29</f>
        <v>-1.0046088576308219</v>
      </c>
      <c r="H41">
        <f>$C$29*Eigenvalues!E15+Voltages!$B$29*Eigenvalues!E29</f>
        <v>0.24449003167104466</v>
      </c>
      <c r="I41" s="5">
        <f t="shared" si="6"/>
        <v>1.0339314930965269</v>
      </c>
      <c r="J41">
        <f>$B$30*Eigenvalues!E15-Voltages!$C$30*Eigenvalues!E29</f>
        <v>-1.0047470456096341</v>
      </c>
      <c r="K41">
        <f>$C$30*Eigenvalues!E15+Voltages!$B$30*Eigenvalues!E29</f>
        <v>0.24452366225578395</v>
      </c>
      <c r="L41">
        <f t="shared" si="7"/>
        <v>1.0340737145214884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Lambdak_m1</vt:lpstr>
      <vt:lpstr>Lambdak_M</vt:lpstr>
      <vt:lpstr>Lambda_k_m1</vt:lpstr>
      <vt:lpstr>Lambda_k_M</vt:lpstr>
      <vt:lpstr>Mu_k_M</vt:lpstr>
      <vt:lpstr>Mu_k_m1</vt:lpstr>
      <vt:lpstr>P_LMP</vt:lpstr>
      <vt:lpstr>Q_LMP</vt:lpstr>
      <vt:lpstr>Voltages</vt:lpstr>
      <vt:lpstr>Eigenvalues</vt:lpstr>
      <vt:lpstr>Primal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2012-05-16T16:59:35Z</dcterms:modified>
</cp:coreProperties>
</file>