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Lambdak_m1" sheetId="2" r:id="rId1"/>
    <sheet name="Lambdak_M" sheetId="1" r:id="rId2"/>
    <sheet name="Lambda_k_m1" sheetId="4" r:id="rId3"/>
    <sheet name="Lambda_k_M" sheetId="3" r:id="rId4"/>
    <sheet name="Mu_k_M" sheetId="5" r:id="rId5"/>
    <sheet name="Mu_k_m1" sheetId="6" r:id="rId6"/>
    <sheet name="P_LMP" sheetId="7" r:id="rId7"/>
    <sheet name="Q_LMP" sheetId="8" r:id="rId8"/>
    <sheet name="Voltages" sheetId="9" r:id="rId9"/>
    <sheet name="Eigenvalues" sheetId="10" r:id="rId10"/>
    <sheet name="Primal" sheetId="11" r:id="rId11"/>
  </sheets>
  <calcPr calcId="145621"/>
</workbook>
</file>

<file path=xl/calcChain.xml><?xml version="1.0" encoding="utf-8"?>
<calcChain xmlns="http://schemas.openxmlformats.org/spreadsheetml/2006/main">
  <c r="E3" i="7" l="1"/>
  <c r="E2" i="7"/>
  <c r="D3" i="7"/>
  <c r="D2" i="7"/>
  <c r="C3" i="7"/>
  <c r="C2" i="7"/>
  <c r="B3" i="7"/>
  <c r="B2" i="7"/>
  <c r="B3" i="8"/>
  <c r="B4" i="8"/>
  <c r="B5" i="8"/>
  <c r="B6" i="8"/>
  <c r="B7" i="8"/>
  <c r="B8" i="8"/>
  <c r="B9" i="8"/>
  <c r="B10" i="8"/>
  <c r="B11" i="8"/>
  <c r="B12" i="8"/>
  <c r="B13" i="8"/>
  <c r="B14" i="8"/>
  <c r="B15" i="8"/>
  <c r="B2" i="8"/>
  <c r="B4" i="7"/>
  <c r="B5" i="7"/>
  <c r="B6" i="7"/>
  <c r="B7" i="7"/>
  <c r="B8" i="7"/>
  <c r="B9" i="7"/>
  <c r="B10" i="7"/>
  <c r="B11" i="7"/>
  <c r="B12" i="7"/>
  <c r="B13" i="7"/>
  <c r="B14" i="7"/>
  <c r="B15" i="7"/>
  <c r="N66" i="9" l="1"/>
  <c r="N67" i="9"/>
  <c r="N68" i="9"/>
  <c r="N69" i="9"/>
  <c r="N70" i="9"/>
  <c r="N71" i="9"/>
  <c r="N72" i="9"/>
  <c r="N73" i="9"/>
  <c r="N74" i="9"/>
  <c r="N75" i="9"/>
  <c r="N76" i="9"/>
  <c r="N77" i="9"/>
  <c r="N78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N65" i="9"/>
  <c r="M65" i="9"/>
  <c r="K65" i="9"/>
  <c r="J65" i="9"/>
  <c r="H65" i="9"/>
  <c r="G65" i="9"/>
  <c r="E65" i="9"/>
  <c r="D65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N47" i="9"/>
  <c r="M47" i="9"/>
  <c r="K47" i="9"/>
  <c r="J47" i="9"/>
  <c r="H47" i="9"/>
  <c r="G47" i="9"/>
  <c r="E47" i="9"/>
  <c r="D47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N29" i="9"/>
  <c r="M29" i="9"/>
  <c r="K29" i="9"/>
  <c r="J29" i="9"/>
  <c r="H29" i="9"/>
  <c r="G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29" i="9"/>
  <c r="O78" i="9"/>
  <c r="L78" i="9"/>
  <c r="I78" i="9"/>
  <c r="F78" i="9"/>
  <c r="O77" i="9"/>
  <c r="L77" i="9"/>
  <c r="I77" i="9"/>
  <c r="F77" i="9"/>
  <c r="O76" i="9"/>
  <c r="L76" i="9"/>
  <c r="I76" i="9"/>
  <c r="F76" i="9"/>
  <c r="O75" i="9"/>
  <c r="L75" i="9"/>
  <c r="I75" i="9"/>
  <c r="F75" i="9"/>
  <c r="O74" i="9"/>
  <c r="L74" i="9"/>
  <c r="I74" i="9"/>
  <c r="F74" i="9"/>
  <c r="O73" i="9"/>
  <c r="L73" i="9"/>
  <c r="I73" i="9"/>
  <c r="F73" i="9"/>
  <c r="O72" i="9"/>
  <c r="L72" i="9"/>
  <c r="I72" i="9"/>
  <c r="F72" i="9"/>
  <c r="O71" i="9"/>
  <c r="L71" i="9"/>
  <c r="I71" i="9"/>
  <c r="F71" i="9"/>
  <c r="O70" i="9"/>
  <c r="L70" i="9"/>
  <c r="I70" i="9"/>
  <c r="F70" i="9"/>
  <c r="O69" i="9"/>
  <c r="L69" i="9"/>
  <c r="I69" i="9"/>
  <c r="F69" i="9"/>
  <c r="O68" i="9"/>
  <c r="L68" i="9"/>
  <c r="I68" i="9"/>
  <c r="F68" i="9"/>
  <c r="O67" i="9"/>
  <c r="L67" i="9"/>
  <c r="I67" i="9"/>
  <c r="F67" i="9"/>
  <c r="O66" i="9"/>
  <c r="L66" i="9"/>
  <c r="I66" i="9"/>
  <c r="F66" i="9"/>
  <c r="O65" i="9"/>
  <c r="L65" i="9"/>
  <c r="I65" i="9"/>
  <c r="F65" i="9"/>
  <c r="O60" i="9"/>
  <c r="L60" i="9"/>
  <c r="I60" i="9"/>
  <c r="F60" i="9"/>
  <c r="O59" i="9"/>
  <c r="L59" i="9"/>
  <c r="I59" i="9"/>
  <c r="F59" i="9"/>
  <c r="O58" i="9"/>
  <c r="L58" i="9"/>
  <c r="I58" i="9"/>
  <c r="F58" i="9"/>
  <c r="O57" i="9"/>
  <c r="L57" i="9"/>
  <c r="I57" i="9"/>
  <c r="F57" i="9"/>
  <c r="O56" i="9"/>
  <c r="L56" i="9"/>
  <c r="I56" i="9"/>
  <c r="F56" i="9"/>
  <c r="O55" i="9"/>
  <c r="L55" i="9"/>
  <c r="I55" i="9"/>
  <c r="F55" i="9"/>
  <c r="O54" i="9"/>
  <c r="L54" i="9"/>
  <c r="I54" i="9"/>
  <c r="F54" i="9"/>
  <c r="O53" i="9"/>
  <c r="L53" i="9"/>
  <c r="I53" i="9"/>
  <c r="F53" i="9"/>
  <c r="O52" i="9"/>
  <c r="L52" i="9"/>
  <c r="I52" i="9"/>
  <c r="F52" i="9"/>
  <c r="O51" i="9"/>
  <c r="L51" i="9"/>
  <c r="I51" i="9"/>
  <c r="F51" i="9"/>
  <c r="O50" i="9"/>
  <c r="L50" i="9"/>
  <c r="I50" i="9"/>
  <c r="F50" i="9"/>
  <c r="O49" i="9"/>
  <c r="L49" i="9"/>
  <c r="I49" i="9"/>
  <c r="F49" i="9"/>
  <c r="O48" i="9"/>
  <c r="L48" i="9"/>
  <c r="I48" i="9"/>
  <c r="F48" i="9"/>
  <c r="O47" i="9"/>
  <c r="L47" i="9"/>
  <c r="I47" i="9"/>
  <c r="F47" i="9"/>
  <c r="O42" i="9"/>
  <c r="L42" i="9"/>
  <c r="I42" i="9"/>
  <c r="F42" i="9"/>
  <c r="O41" i="9"/>
  <c r="L41" i="9"/>
  <c r="I41" i="9"/>
  <c r="F41" i="9"/>
  <c r="O40" i="9"/>
  <c r="L40" i="9"/>
  <c r="I40" i="9"/>
  <c r="F40" i="9"/>
  <c r="O39" i="9"/>
  <c r="L39" i="9"/>
  <c r="I39" i="9"/>
  <c r="F39" i="9"/>
  <c r="O38" i="9"/>
  <c r="L38" i="9"/>
  <c r="I38" i="9"/>
  <c r="F38" i="9"/>
  <c r="O37" i="9"/>
  <c r="L37" i="9"/>
  <c r="I37" i="9"/>
  <c r="F37" i="9"/>
  <c r="O36" i="9"/>
  <c r="L36" i="9"/>
  <c r="I36" i="9"/>
  <c r="F36" i="9"/>
  <c r="O35" i="9"/>
  <c r="L35" i="9"/>
  <c r="I35" i="9"/>
  <c r="F35" i="9"/>
  <c r="O34" i="9"/>
  <c r="L34" i="9"/>
  <c r="I34" i="9"/>
  <c r="F34" i="9"/>
  <c r="O33" i="9"/>
  <c r="L33" i="9"/>
  <c r="I33" i="9"/>
  <c r="F33" i="9"/>
  <c r="O32" i="9"/>
  <c r="L32" i="9"/>
  <c r="I32" i="9"/>
  <c r="F32" i="9"/>
  <c r="O31" i="9"/>
  <c r="L31" i="9"/>
  <c r="I31" i="9"/>
  <c r="F31" i="9"/>
  <c r="O30" i="9"/>
  <c r="L30" i="9"/>
  <c r="I30" i="9"/>
  <c r="F30" i="9"/>
  <c r="O29" i="9"/>
  <c r="L29" i="9"/>
  <c r="I29" i="9"/>
  <c r="F29" i="9"/>
  <c r="B68" i="9"/>
  <c r="B67" i="9"/>
  <c r="B66" i="9"/>
  <c r="B65" i="9"/>
  <c r="B49" i="9"/>
  <c r="B48" i="9"/>
  <c r="B47" i="9"/>
  <c r="B50" i="9"/>
  <c r="B32" i="9"/>
  <c r="B31" i="9"/>
  <c r="B30" i="9"/>
  <c r="B29" i="9"/>
  <c r="W24" i="9"/>
  <c r="V24" i="9"/>
  <c r="U24" i="9"/>
  <c r="T24" i="9"/>
  <c r="S24" i="9"/>
  <c r="Q24" i="9"/>
  <c r="P24" i="9"/>
  <c r="O24" i="9"/>
  <c r="N24" i="9"/>
  <c r="M24" i="9"/>
  <c r="T25" i="9"/>
  <c r="U25" i="9"/>
  <c r="V25" i="9"/>
  <c r="S25" i="9"/>
  <c r="N25" i="9"/>
  <c r="O25" i="9"/>
  <c r="P25" i="9"/>
  <c r="M25" i="9"/>
  <c r="H25" i="9"/>
  <c r="I25" i="9"/>
  <c r="J25" i="9"/>
  <c r="G25" i="9"/>
  <c r="K24" i="9"/>
  <c r="J24" i="9"/>
  <c r="I24" i="9"/>
  <c r="H24" i="9"/>
  <c r="G24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O3" i="9"/>
  <c r="L3" i="9"/>
  <c r="I3" i="9"/>
  <c r="N3" i="9"/>
  <c r="M3" i="9"/>
  <c r="K3" i="9"/>
  <c r="J3" i="9"/>
  <c r="H3" i="9"/>
  <c r="G3" i="9"/>
  <c r="E3" i="9"/>
  <c r="D3" i="9"/>
  <c r="B6" i="9"/>
  <c r="B5" i="9"/>
  <c r="B4" i="9"/>
  <c r="B3" i="9"/>
  <c r="B25" i="9"/>
  <c r="C25" i="9"/>
  <c r="D25" i="9"/>
  <c r="A25" i="9"/>
  <c r="E24" i="9"/>
  <c r="D24" i="9"/>
  <c r="C24" i="9"/>
  <c r="B24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A24" i="9"/>
  <c r="C3" i="9"/>
  <c r="D4" i="9"/>
  <c r="F4" i="9" s="1"/>
  <c r="D16" i="9"/>
  <c r="F16" i="9" s="1"/>
  <c r="F3" i="9" l="1"/>
  <c r="D15" i="9"/>
  <c r="F15" i="9" s="1"/>
  <c r="D14" i="9"/>
  <c r="F14" i="9" s="1"/>
  <c r="D13" i="9"/>
  <c r="F13" i="9" s="1"/>
  <c r="D12" i="9"/>
  <c r="F12" i="9" s="1"/>
  <c r="D11" i="9"/>
  <c r="F11" i="9" s="1"/>
  <c r="D10" i="9"/>
  <c r="F10" i="9" s="1"/>
  <c r="D9" i="9"/>
  <c r="F9" i="9" s="1"/>
  <c r="D8" i="9"/>
  <c r="F8" i="9" s="1"/>
  <c r="D7" i="9"/>
  <c r="F7" i="9" s="1"/>
  <c r="D6" i="9"/>
  <c r="F6" i="9" s="1"/>
  <c r="D5" i="9"/>
  <c r="F5" i="9" s="1"/>
</calcChain>
</file>

<file path=xl/sharedStrings.xml><?xml version="1.0" encoding="utf-8"?>
<sst xmlns="http://schemas.openxmlformats.org/spreadsheetml/2006/main" count="150" uniqueCount="57">
  <si>
    <t>*10^(-7)</t>
  </si>
  <si>
    <t>Eigenvalues</t>
  </si>
  <si>
    <t>Minimum Eigenvalue:</t>
  </si>
  <si>
    <t>Optimal Dual Objective:</t>
  </si>
  <si>
    <t>Number of Iterations:</t>
  </si>
  <si>
    <t>Solution Tolerance:</t>
  </si>
  <si>
    <t>Rank of the Dual Matrix</t>
  </si>
  <si>
    <t>Zero Eigenvectors:</t>
  </si>
  <si>
    <t>No Voltage lower limit constraint binding</t>
  </si>
  <si>
    <t>Voltage Upper Limit Constraint Binding for Buses 1, 6, 8 &amp; 9</t>
  </si>
  <si>
    <t>Si_1</t>
  </si>
  <si>
    <t>Si_2</t>
  </si>
  <si>
    <t>On the Basis of Eigenvector 1:</t>
  </si>
  <si>
    <t>V_real</t>
  </si>
  <si>
    <t>V_imag</t>
  </si>
  <si>
    <t>V_mod</t>
  </si>
  <si>
    <t>Bus #</t>
  </si>
  <si>
    <t>Binding:6</t>
  </si>
  <si>
    <t>Binding:1</t>
  </si>
  <si>
    <t>Binding:8</t>
  </si>
  <si>
    <t>Binding:9</t>
  </si>
  <si>
    <t>On the Basis of Eigenvector 2:</t>
  </si>
  <si>
    <t>On the Basis of Eigenvector 3:</t>
  </si>
  <si>
    <t>On the Basis of Eigenvector 4:</t>
  </si>
  <si>
    <t>P_inj</t>
  </si>
  <si>
    <t>Q_inj</t>
  </si>
  <si>
    <t xml:space="preserve"> 1.3196    1.0611   -0.9305   -0.5134   -0.0359   -0.1543    0.2755   -0.0017   -0.5262</t>
  </si>
  <si>
    <t xml:space="preserve"> -0.0850   -0.0328   -0.0585   -0.1331   -0.1447</t>
  </si>
  <si>
    <t xml:space="preserve"> -0.1753    0.2606    0.1388   -0.0041   -0.0012   -0.0650    0.1166    0.0350   -0.1334</t>
  </si>
  <si>
    <t xml:space="preserve"> -0.0595   -0.0164   -0.0144   -0.0597   -0.0482</t>
  </si>
  <si>
    <t>P_d_k</t>
  </si>
  <si>
    <t>0;.217;.942;.478;.076;.112;0;0;.295;.09;.035;.061;.135;.149</t>
  </si>
  <si>
    <t>0;.127;.190;-.039;.016;.075;0;0;-.024;.058;.018;.016;.058;.05</t>
  </si>
  <si>
    <t>Q_d_k</t>
  </si>
  <si>
    <t>P_1_output</t>
  </si>
  <si>
    <t>P_2_output</t>
  </si>
  <si>
    <t>Optimal Primal Objective:</t>
  </si>
  <si>
    <t>Based on Eigenvector 1 &amp; 2, Binding 8:</t>
  </si>
  <si>
    <t xml:space="preserve"> 1.3508    1.0862   -0.9525   -0.5255   -0.0368   -0.1579    0.2820   -0.0017   -0.5387</t>
  </si>
  <si>
    <t xml:space="preserve"> -0.0870   -0.0336   -0.0599   -0.1362   -0.1482</t>
  </si>
  <si>
    <t xml:space="preserve"> -0.1794    0.2668    0.1421   -0.0042   -0.0012   -0.0666    0.1193    0.0359   -0.1366</t>
  </si>
  <si>
    <t xml:space="preserve"> -0.0609   -0.0168   -0.0148   -0.0611   -0.0494</t>
  </si>
  <si>
    <t>Binding 6:</t>
  </si>
  <si>
    <t>Binding 1:</t>
  </si>
  <si>
    <t xml:space="preserve"> 1.3388    1.0765   -0.9441   -0.5208   -0.0364   -0.1565    0.2795   -0.0017   -0.5339</t>
  </si>
  <si>
    <t xml:space="preserve"> -0.1778    0.2644    0.1409   -0.0041   -0.0012   -0.0660    0.1183    0.0355   -0.1354</t>
  </si>
  <si>
    <t xml:space="preserve"> -0.0603   -0.0167   -0.0146   -0.0606   -0.0489</t>
  </si>
  <si>
    <t xml:space="preserve">  -0.0862   -0.0333   -0.0594   -0.1350   -0.1468</t>
  </si>
  <si>
    <t>Binding 9</t>
  </si>
  <si>
    <t xml:space="preserve"> 1.3511    1.0864   -0.9528   -0.5257   -0.0368   -0.1580    0.2821   -0.0017   -0.5388</t>
  </si>
  <si>
    <t xml:space="preserve"> -0.0870   -0.0336   -0.0599   -0.1363   -0.1482</t>
  </si>
  <si>
    <t xml:space="preserve">  -0.1795    0.2668    0.1422   -0.0042   -0.0012   -0.0666    0.1194    0.0359   -0.1366</t>
  </si>
  <si>
    <t xml:space="preserve">  -0.0609   -0.0168   -0.0148   -0.0611   -0.0494</t>
  </si>
  <si>
    <t>Binding 1</t>
  </si>
  <si>
    <t>Binding 6</t>
  </si>
  <si>
    <t>Binding 8</t>
  </si>
  <si>
    <t>Bus#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</si>
</sst>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A15"/>
    </sheetView>
  </sheetViews>
  <sheetFormatPr defaultRowHeight="15" x14ac:dyDescent="0.25"/>
  <sheetData>
    <row r="1" spans="1:2" x14ac:dyDescent="0.25">
      <c r="A1" s="1" t="s">
        <v>56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50.2121</v>
      </c>
    </row>
    <row r="5" spans="1:2" x14ac:dyDescent="0.25">
      <c r="A5">
        <v>4</v>
      </c>
      <c r="B5">
        <v>50.383899999999997</v>
      </c>
    </row>
    <row r="6" spans="1:2" x14ac:dyDescent="0.25">
      <c r="A6">
        <v>5</v>
      </c>
      <c r="B6">
        <v>50.484000000000002</v>
      </c>
    </row>
    <row r="7" spans="1:2" x14ac:dyDescent="0.25">
      <c r="A7">
        <v>6</v>
      </c>
      <c r="B7">
        <v>50.467599999999997</v>
      </c>
    </row>
    <row r="8" spans="1:2" x14ac:dyDescent="0.25">
      <c r="A8">
        <v>7</v>
      </c>
      <c r="B8">
        <v>50.249499999999998</v>
      </c>
    </row>
    <row r="9" spans="1:2" x14ac:dyDescent="0.25">
      <c r="A9">
        <v>8</v>
      </c>
      <c r="B9">
        <v>50.247300000000003</v>
      </c>
    </row>
    <row r="10" spans="1:2" x14ac:dyDescent="0.25">
      <c r="A10">
        <v>9</v>
      </c>
      <c r="B10">
        <v>50.365499999999997</v>
      </c>
    </row>
    <row r="11" spans="1:2" x14ac:dyDescent="0.25">
      <c r="A11">
        <v>10</v>
      </c>
      <c r="B11">
        <v>50.349800000000002</v>
      </c>
    </row>
    <row r="12" spans="1:2" x14ac:dyDescent="0.25">
      <c r="A12">
        <v>11</v>
      </c>
      <c r="B12">
        <v>50.248100000000001</v>
      </c>
    </row>
    <row r="13" spans="1:2" x14ac:dyDescent="0.25">
      <c r="A13">
        <v>12</v>
      </c>
      <c r="B13">
        <v>50.200299999999999</v>
      </c>
    </row>
    <row r="14" spans="1:2" x14ac:dyDescent="0.25">
      <c r="A14">
        <v>13</v>
      </c>
      <c r="B14">
        <v>50.317999999999998</v>
      </c>
    </row>
    <row r="15" spans="1:2" x14ac:dyDescent="0.25">
      <c r="A15">
        <v>14</v>
      </c>
      <c r="B15">
        <v>50.035200000000003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workbookViewId="0">
      <selection activeCell="C33" sqref="C33"/>
    </sheetView>
  </sheetViews>
  <sheetFormatPr defaultRowHeight="15" x14ac:dyDescent="0.25"/>
  <cols>
    <col min="2" max="2" width="13.7109375" customWidth="1"/>
  </cols>
  <sheetData>
    <row r="1" spans="2:7" x14ac:dyDescent="0.25">
      <c r="B1" s="1" t="s">
        <v>1</v>
      </c>
      <c r="D1" s="1" t="s">
        <v>7</v>
      </c>
    </row>
    <row r="2" spans="2:7" x14ac:dyDescent="0.25">
      <c r="B2">
        <v>0</v>
      </c>
      <c r="C2">
        <v>1</v>
      </c>
      <c r="D2">
        <v>0.26379999999999998</v>
      </c>
      <c r="E2">
        <v>6.1800000000000001E-2</v>
      </c>
      <c r="F2">
        <v>8.4000000000000005E-2</v>
      </c>
      <c r="G2">
        <v>-2.86E-2</v>
      </c>
    </row>
    <row r="3" spans="2:7" x14ac:dyDescent="0.25">
      <c r="B3">
        <v>0</v>
      </c>
      <c r="C3">
        <v>2</v>
      </c>
      <c r="D3">
        <v>0.26569999999999999</v>
      </c>
      <c r="E3">
        <v>5.0200000000000002E-2</v>
      </c>
      <c r="F3">
        <v>8.5000000000000006E-2</v>
      </c>
      <c r="G3">
        <v>-2.4899999999999999E-2</v>
      </c>
    </row>
    <row r="4" spans="2:7" x14ac:dyDescent="0.25">
      <c r="B4">
        <v>0</v>
      </c>
      <c r="C4">
        <v>3</v>
      </c>
      <c r="D4">
        <v>0.26229999999999998</v>
      </c>
      <c r="E4">
        <v>1.32E-2</v>
      </c>
      <c r="F4">
        <v>8.5300000000000001E-2</v>
      </c>
      <c r="G4">
        <v>-1.2699999999999999E-2</v>
      </c>
    </row>
    <row r="5" spans="2:7" x14ac:dyDescent="0.25">
      <c r="B5">
        <v>0</v>
      </c>
      <c r="C5">
        <v>4</v>
      </c>
      <c r="D5">
        <v>0.26069999999999999</v>
      </c>
      <c r="E5">
        <v>2.35E-2</v>
      </c>
      <c r="F5">
        <v>8.4500000000000006E-2</v>
      </c>
      <c r="G5">
        <v>-1.6E-2</v>
      </c>
    </row>
    <row r="6" spans="2:7" x14ac:dyDescent="0.25">
      <c r="B6">
        <v>2.4899999999999999E-2</v>
      </c>
      <c r="C6">
        <v>5</v>
      </c>
      <c r="D6">
        <v>0.26019999999999999</v>
      </c>
      <c r="E6">
        <v>2.9700000000000001E-2</v>
      </c>
      <c r="F6">
        <v>8.3599999999999994E-2</v>
      </c>
      <c r="G6">
        <v>-1.8100000000000002E-2</v>
      </c>
    </row>
    <row r="7" spans="2:7" x14ac:dyDescent="0.25">
      <c r="B7">
        <v>2.4899999999999999E-2</v>
      </c>
      <c r="C7">
        <v>6</v>
      </c>
      <c r="D7">
        <v>0.2697</v>
      </c>
      <c r="E7">
        <v>4.4000000000000003E-3</v>
      </c>
      <c r="F7">
        <v>-0.218</v>
      </c>
      <c r="G7">
        <v>-3.85E-2</v>
      </c>
    </row>
    <row r="8" spans="2:7" x14ac:dyDescent="0.25">
      <c r="B8">
        <v>0.25209999999999999</v>
      </c>
      <c r="C8">
        <v>7</v>
      </c>
      <c r="D8">
        <v>0.27110000000000001</v>
      </c>
      <c r="E8">
        <v>1.29E-2</v>
      </c>
      <c r="F8">
        <v>0.53849999999999998</v>
      </c>
      <c r="G8">
        <v>0.13780000000000001</v>
      </c>
    </row>
    <row r="9" spans="2:7" x14ac:dyDescent="0.25">
      <c r="B9">
        <v>0.25209999999999999</v>
      </c>
      <c r="C9">
        <v>8</v>
      </c>
      <c r="D9">
        <v>0.27260000000000001</v>
      </c>
      <c r="E9">
        <v>1.29E-2</v>
      </c>
      <c r="F9">
        <v>0.54149999999999998</v>
      </c>
      <c r="G9">
        <v>0.1386</v>
      </c>
    </row>
    <row r="10" spans="2:7" x14ac:dyDescent="0.25">
      <c r="B10">
        <v>26.2882</v>
      </c>
      <c r="C10">
        <v>9</v>
      </c>
      <c r="D10">
        <v>0.2697</v>
      </c>
      <c r="E10">
        <v>-5.0000000000000001E-4</v>
      </c>
      <c r="F10">
        <v>-0.22059999999999999</v>
      </c>
      <c r="G10">
        <v>-4.2200000000000001E-2</v>
      </c>
    </row>
    <row r="11" spans="2:7" x14ac:dyDescent="0.25">
      <c r="B11">
        <v>26.2882</v>
      </c>
      <c r="C11">
        <v>10</v>
      </c>
      <c r="D11">
        <v>0.26769999999999999</v>
      </c>
      <c r="E11">
        <v>-8.9999999999999998E-4</v>
      </c>
      <c r="F11">
        <v>-0.21829999999999999</v>
      </c>
      <c r="G11">
        <v>-4.2299999999999997E-2</v>
      </c>
    </row>
    <row r="12" spans="2:7" x14ac:dyDescent="0.25">
      <c r="B12">
        <v>52.942700000000002</v>
      </c>
      <c r="C12">
        <v>11</v>
      </c>
      <c r="D12">
        <v>0.2676</v>
      </c>
      <c r="E12">
        <v>1.1999999999999999E-3</v>
      </c>
      <c r="F12">
        <v>-0.21709999999999999</v>
      </c>
      <c r="G12">
        <v>-4.07E-2</v>
      </c>
    </row>
    <row r="13" spans="2:7" x14ac:dyDescent="0.25">
      <c r="B13">
        <v>52.942700000000002</v>
      </c>
      <c r="C13">
        <v>12</v>
      </c>
      <c r="D13">
        <v>0.26640000000000003</v>
      </c>
      <c r="E13">
        <v>8.0000000000000004E-4</v>
      </c>
      <c r="F13">
        <v>-0.21510000000000001</v>
      </c>
      <c r="G13">
        <v>-4.0899999999999999E-2</v>
      </c>
    </row>
    <row r="14" spans="2:7" x14ac:dyDescent="0.25">
      <c r="B14">
        <v>71.451499999999996</v>
      </c>
      <c r="C14">
        <v>13</v>
      </c>
      <c r="D14">
        <v>0.2651</v>
      </c>
      <c r="E14">
        <v>2.0000000000000001E-4</v>
      </c>
      <c r="F14">
        <v>-0.2142</v>
      </c>
      <c r="G14">
        <v>-4.1200000000000001E-2</v>
      </c>
    </row>
    <row r="15" spans="2:7" x14ac:dyDescent="0.25">
      <c r="B15">
        <v>71.451499999999996</v>
      </c>
      <c r="C15">
        <v>14</v>
      </c>
      <c r="D15">
        <v>0.2631</v>
      </c>
      <c r="E15">
        <v>-4.7999999999999996E-3</v>
      </c>
      <c r="F15">
        <v>-0.21329999999999999</v>
      </c>
      <c r="G15">
        <v>-4.48E-2</v>
      </c>
    </row>
    <row r="16" spans="2:7" x14ac:dyDescent="0.25">
      <c r="B16">
        <v>92.495699999999999</v>
      </c>
      <c r="C16">
        <v>1</v>
      </c>
      <c r="D16" s="3">
        <v>6.1800000000000001E-2</v>
      </c>
      <c r="E16" s="3">
        <v>-0.26379999999999998</v>
      </c>
      <c r="F16" s="3">
        <v>2.86E-2</v>
      </c>
      <c r="G16" s="3">
        <v>8.4000000000000005E-2</v>
      </c>
    </row>
    <row r="17" spans="1:7" x14ac:dyDescent="0.25">
      <c r="B17">
        <v>92.495699999999999</v>
      </c>
      <c r="C17">
        <v>2</v>
      </c>
      <c r="D17" s="3">
        <v>5.0200000000000002E-2</v>
      </c>
      <c r="E17" s="3">
        <v>-0.26569999999999999</v>
      </c>
      <c r="F17" s="3">
        <v>2.4899999999999999E-2</v>
      </c>
      <c r="G17" s="3">
        <v>8.5000000000000006E-2</v>
      </c>
    </row>
    <row r="18" spans="1:7" x14ac:dyDescent="0.25">
      <c r="B18">
        <v>109.4867</v>
      </c>
      <c r="C18">
        <v>3</v>
      </c>
      <c r="D18" s="3">
        <v>1.32E-2</v>
      </c>
      <c r="E18" s="3">
        <v>-0.26229999999999998</v>
      </c>
      <c r="F18" s="3">
        <v>1.2699999999999999E-2</v>
      </c>
      <c r="G18" s="3">
        <v>8.5300000000000001E-2</v>
      </c>
    </row>
    <row r="19" spans="1:7" x14ac:dyDescent="0.25">
      <c r="B19">
        <v>109.4867</v>
      </c>
      <c r="C19">
        <v>4</v>
      </c>
      <c r="D19" s="3">
        <v>2.35E-2</v>
      </c>
      <c r="E19" s="3">
        <v>-0.26069999999999999</v>
      </c>
      <c r="F19" s="3">
        <v>1.6E-2</v>
      </c>
      <c r="G19" s="3">
        <v>8.4500000000000006E-2</v>
      </c>
    </row>
    <row r="20" spans="1:7" x14ac:dyDescent="0.25">
      <c r="B20">
        <v>154.58709999999999</v>
      </c>
      <c r="C20">
        <v>5</v>
      </c>
      <c r="D20" s="3">
        <v>2.9700000000000001E-2</v>
      </c>
      <c r="E20" s="3">
        <v>-0.26019999999999999</v>
      </c>
      <c r="F20" s="3">
        <v>1.8100000000000002E-2</v>
      </c>
      <c r="G20" s="3">
        <v>8.3599999999999994E-2</v>
      </c>
    </row>
    <row r="21" spans="1:7" x14ac:dyDescent="0.25">
      <c r="B21">
        <v>154.58709999999999</v>
      </c>
      <c r="C21">
        <v>6</v>
      </c>
      <c r="D21" s="3">
        <v>4.4000000000000003E-3</v>
      </c>
      <c r="E21" s="3">
        <v>-0.2697</v>
      </c>
      <c r="F21" s="3">
        <v>3.85E-2</v>
      </c>
      <c r="G21" s="3">
        <v>-0.218</v>
      </c>
    </row>
    <row r="22" spans="1:7" x14ac:dyDescent="0.25">
      <c r="B22">
        <v>211.8468</v>
      </c>
      <c r="C22">
        <v>7</v>
      </c>
      <c r="D22" s="3">
        <v>1.29E-2</v>
      </c>
      <c r="E22" s="3">
        <v>-0.27110000000000001</v>
      </c>
      <c r="F22" s="3">
        <v>-0.13780000000000001</v>
      </c>
      <c r="G22" s="3">
        <v>0.53849999999999998</v>
      </c>
    </row>
    <row r="23" spans="1:7" x14ac:dyDescent="0.25">
      <c r="B23">
        <v>211.8468</v>
      </c>
      <c r="C23">
        <v>8</v>
      </c>
      <c r="D23" s="3">
        <v>1.29E-2</v>
      </c>
      <c r="E23" s="3">
        <v>-0.27260000000000001</v>
      </c>
      <c r="F23" s="3">
        <v>-0.1386</v>
      </c>
      <c r="G23" s="3">
        <v>0.54149999999999998</v>
      </c>
    </row>
    <row r="24" spans="1:7" x14ac:dyDescent="0.25">
      <c r="B24">
        <v>230.2518</v>
      </c>
      <c r="C24">
        <v>9</v>
      </c>
      <c r="D24" s="3">
        <v>-5.0000000000000001E-4</v>
      </c>
      <c r="E24" s="3">
        <v>-0.2697</v>
      </c>
      <c r="F24" s="3">
        <v>4.2200000000000001E-2</v>
      </c>
      <c r="G24" s="3">
        <v>-0.22059999999999999</v>
      </c>
    </row>
    <row r="25" spans="1:7" x14ac:dyDescent="0.25">
      <c r="B25">
        <v>230.2518</v>
      </c>
      <c r="C25">
        <v>10</v>
      </c>
      <c r="D25" s="3">
        <v>-8.9999999999999998E-4</v>
      </c>
      <c r="E25" s="3">
        <v>-0.26769999999999999</v>
      </c>
      <c r="F25" s="3">
        <v>4.2299999999999997E-2</v>
      </c>
      <c r="G25" s="3">
        <v>-0.21829999999999999</v>
      </c>
    </row>
    <row r="26" spans="1:7" x14ac:dyDescent="0.25">
      <c r="B26">
        <v>274.42110000000002</v>
      </c>
      <c r="C26">
        <v>11</v>
      </c>
      <c r="D26" s="3">
        <v>1.1999999999999999E-3</v>
      </c>
      <c r="E26" s="3">
        <v>-0.2676</v>
      </c>
      <c r="F26" s="3">
        <v>4.07E-2</v>
      </c>
      <c r="G26" s="3">
        <v>-0.21709999999999999</v>
      </c>
    </row>
    <row r="27" spans="1:7" x14ac:dyDescent="0.25">
      <c r="B27">
        <v>274.42110000000002</v>
      </c>
      <c r="C27">
        <v>12</v>
      </c>
      <c r="D27" s="3">
        <v>8.0000000000000004E-4</v>
      </c>
      <c r="E27" s="3">
        <v>-0.26640000000000003</v>
      </c>
      <c r="F27" s="3">
        <v>4.0899999999999999E-2</v>
      </c>
      <c r="G27" s="3">
        <v>-0.21510000000000001</v>
      </c>
    </row>
    <row r="28" spans="1:7" x14ac:dyDescent="0.25">
      <c r="B28">
        <v>378.30650000000003</v>
      </c>
      <c r="C28">
        <v>13</v>
      </c>
      <c r="D28" s="3">
        <v>2.0000000000000001E-4</v>
      </c>
      <c r="E28" s="3">
        <v>-0.2651</v>
      </c>
      <c r="F28" s="3">
        <v>4.1200000000000001E-2</v>
      </c>
      <c r="G28" s="3">
        <v>-0.2142</v>
      </c>
    </row>
    <row r="29" spans="1:7" x14ac:dyDescent="0.25">
      <c r="B29">
        <v>378.30650000000003</v>
      </c>
      <c r="C29">
        <v>14</v>
      </c>
      <c r="D29" s="3">
        <v>-4.7999999999999996E-3</v>
      </c>
      <c r="E29" s="3">
        <v>-0.2631</v>
      </c>
      <c r="F29" s="3">
        <v>4.48E-2</v>
      </c>
      <c r="G29" s="3">
        <v>-0.21329999999999999</v>
      </c>
    </row>
    <row r="31" spans="1:7" x14ac:dyDescent="0.25">
      <c r="A31" s="1" t="s">
        <v>2</v>
      </c>
    </row>
    <row r="32" spans="1:7" x14ac:dyDescent="0.25">
      <c r="B32" s="2">
        <v>-1.7296999999999999E-9</v>
      </c>
    </row>
    <row r="33" spans="1:2" x14ac:dyDescent="0.25">
      <c r="A33" s="1" t="s">
        <v>3</v>
      </c>
    </row>
    <row r="34" spans="1:2" x14ac:dyDescent="0.25">
      <c r="B34">
        <v>53.098999999999997</v>
      </c>
    </row>
    <row r="35" spans="1:2" x14ac:dyDescent="0.25">
      <c r="A35" s="1" t="s">
        <v>4</v>
      </c>
    </row>
    <row r="36" spans="1:2" x14ac:dyDescent="0.25">
      <c r="B36">
        <v>18</v>
      </c>
    </row>
    <row r="37" spans="1:2" x14ac:dyDescent="0.25">
      <c r="A37" s="1" t="s">
        <v>5</v>
      </c>
    </row>
    <row r="38" spans="1:2" x14ac:dyDescent="0.25">
      <c r="B38" s="2">
        <v>2.5749999999999999E-9</v>
      </c>
    </row>
    <row r="39" spans="1:2" x14ac:dyDescent="0.25">
      <c r="A39" s="1" t="s">
        <v>6</v>
      </c>
    </row>
    <row r="40" spans="1:2" x14ac:dyDescent="0.25">
      <c r="B40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K37"/>
  <sheetViews>
    <sheetView workbookViewId="0">
      <selection activeCell="G38" sqref="G38"/>
    </sheetView>
  </sheetViews>
  <sheetFormatPr defaultRowHeight="15" x14ac:dyDescent="0.25"/>
  <cols>
    <col min="1" max="1" width="35" customWidth="1"/>
    <col min="2" max="2" width="13.42578125" customWidth="1"/>
  </cols>
  <sheetData>
    <row r="12" spans="1:11" x14ac:dyDescent="0.25">
      <c r="B12" s="1" t="s">
        <v>30</v>
      </c>
      <c r="C12" t="s">
        <v>31</v>
      </c>
    </row>
    <row r="13" spans="1:11" x14ac:dyDescent="0.25">
      <c r="A13" s="1" t="s">
        <v>37</v>
      </c>
      <c r="B13" s="1" t="s">
        <v>24</v>
      </c>
      <c r="C13" t="s">
        <v>26</v>
      </c>
      <c r="K13" t="s">
        <v>27</v>
      </c>
    </row>
    <row r="14" spans="1:11" x14ac:dyDescent="0.25">
      <c r="B14" s="1" t="s">
        <v>25</v>
      </c>
      <c r="C14" t="s">
        <v>28</v>
      </c>
      <c r="K14" t="s">
        <v>29</v>
      </c>
    </row>
    <row r="15" spans="1:11" x14ac:dyDescent="0.25">
      <c r="B15" s="1" t="s">
        <v>33</v>
      </c>
      <c r="C15" t="s">
        <v>32</v>
      </c>
    </row>
    <row r="16" spans="1:11" x14ac:dyDescent="0.25">
      <c r="B16" s="1" t="s">
        <v>34</v>
      </c>
      <c r="C16">
        <v>1.3196000000000001</v>
      </c>
    </row>
    <row r="17" spans="1:11" x14ac:dyDescent="0.25">
      <c r="B17" s="1" t="s">
        <v>35</v>
      </c>
      <c r="C17">
        <v>1.2781</v>
      </c>
    </row>
    <row r="18" spans="1:11" x14ac:dyDescent="0.25">
      <c r="B18" s="1" t="s">
        <v>36</v>
      </c>
    </row>
    <row r="19" spans="1:11" x14ac:dyDescent="0.25">
      <c r="B19">
        <v>52.436399999999999</v>
      </c>
    </row>
    <row r="20" spans="1:11" x14ac:dyDescent="0.25">
      <c r="A20" s="1" t="s">
        <v>42</v>
      </c>
      <c r="B20" s="1" t="s">
        <v>24</v>
      </c>
      <c r="C20" t="s">
        <v>38</v>
      </c>
      <c r="K20" t="s">
        <v>39</v>
      </c>
    </row>
    <row r="21" spans="1:11" x14ac:dyDescent="0.25">
      <c r="B21" s="1" t="s">
        <v>25</v>
      </c>
      <c r="C21" t="s">
        <v>40</v>
      </c>
      <c r="K21" t="s">
        <v>41</v>
      </c>
    </row>
    <row r="22" spans="1:11" x14ac:dyDescent="0.25">
      <c r="B22" s="1" t="s">
        <v>34</v>
      </c>
      <c r="C22">
        <v>1.3508</v>
      </c>
    </row>
    <row r="23" spans="1:11" x14ac:dyDescent="0.25">
      <c r="B23" s="1" t="s">
        <v>35</v>
      </c>
      <c r="C23">
        <v>1.3031999999999999</v>
      </c>
    </row>
    <row r="24" spans="1:11" x14ac:dyDescent="0.25">
      <c r="B24" s="1" t="s">
        <v>36</v>
      </c>
    </row>
    <row r="25" spans="1:11" x14ac:dyDescent="0.25">
      <c r="C25">
        <v>53.581600000000002</v>
      </c>
    </row>
    <row r="26" spans="1:11" x14ac:dyDescent="0.25">
      <c r="A26" s="1" t="s">
        <v>43</v>
      </c>
      <c r="B26" s="1" t="s">
        <v>24</v>
      </c>
      <c r="C26" t="s">
        <v>44</v>
      </c>
      <c r="K26" t="s">
        <v>47</v>
      </c>
    </row>
    <row r="27" spans="1:11" x14ac:dyDescent="0.25">
      <c r="B27" s="1" t="s">
        <v>25</v>
      </c>
      <c r="C27" t="s">
        <v>45</v>
      </c>
      <c r="K27" t="s">
        <v>46</v>
      </c>
    </row>
    <row r="28" spans="1:11" x14ac:dyDescent="0.25">
      <c r="B28" s="1" t="s">
        <v>34</v>
      </c>
      <c r="C28">
        <v>1.3388</v>
      </c>
    </row>
    <row r="29" spans="1:11" x14ac:dyDescent="0.25">
      <c r="B29" s="1" t="s">
        <v>35</v>
      </c>
      <c r="C29">
        <v>1.2935000000000001</v>
      </c>
    </row>
    <row r="30" spans="1:11" x14ac:dyDescent="0.25">
      <c r="B30" s="1" t="s">
        <v>36</v>
      </c>
    </row>
    <row r="31" spans="1:11" x14ac:dyDescent="0.25">
      <c r="C31" s="5">
        <v>53.140799999999999</v>
      </c>
    </row>
    <row r="32" spans="1:11" x14ac:dyDescent="0.25">
      <c r="A32" s="1" t="s">
        <v>48</v>
      </c>
      <c r="B32" s="1" t="s">
        <v>24</v>
      </c>
      <c r="C32" t="s">
        <v>49</v>
      </c>
      <c r="K32" t="s">
        <v>50</v>
      </c>
    </row>
    <row r="33" spans="2:11" x14ac:dyDescent="0.25">
      <c r="B33" s="1" t="s">
        <v>25</v>
      </c>
      <c r="C33" t="s">
        <v>51</v>
      </c>
      <c r="K33" t="s">
        <v>52</v>
      </c>
    </row>
    <row r="34" spans="2:11" x14ac:dyDescent="0.25">
      <c r="B34" s="1" t="s">
        <v>34</v>
      </c>
      <c r="C34">
        <v>1.3511</v>
      </c>
    </row>
    <row r="35" spans="2:11" x14ac:dyDescent="0.25">
      <c r="B35" s="1" t="s">
        <v>35</v>
      </c>
      <c r="C35">
        <v>1.3033999999999999</v>
      </c>
    </row>
    <row r="36" spans="2:11" x14ac:dyDescent="0.25">
      <c r="B36" s="1" t="s">
        <v>36</v>
      </c>
    </row>
    <row r="37" spans="2:11" x14ac:dyDescent="0.25">
      <c r="C37">
        <v>53.5946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A15"/>
    </sheetView>
  </sheetViews>
  <sheetFormatPr defaultRowHeight="15" x14ac:dyDescent="0.25"/>
  <sheetData>
    <row r="1" spans="1:2" x14ac:dyDescent="0.25">
      <c r="A1" s="1" t="s">
        <v>56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72.493399999999994</v>
      </c>
    </row>
    <row r="5" spans="1:2" x14ac:dyDescent="0.25">
      <c r="A5">
        <v>4</v>
      </c>
      <c r="B5">
        <v>72.239000000000004</v>
      </c>
    </row>
    <row r="6" spans="1:2" x14ac:dyDescent="0.25">
      <c r="A6">
        <v>5</v>
      </c>
      <c r="B6">
        <v>72.026300000000006</v>
      </c>
    </row>
    <row r="7" spans="1:2" x14ac:dyDescent="0.25">
      <c r="A7">
        <v>6</v>
      </c>
      <c r="B7">
        <v>71.997299999999996</v>
      </c>
    </row>
    <row r="8" spans="1:2" x14ac:dyDescent="0.25">
      <c r="A8">
        <v>7</v>
      </c>
      <c r="B8">
        <v>72.124300000000005</v>
      </c>
    </row>
    <row r="9" spans="1:2" x14ac:dyDescent="0.25">
      <c r="A9">
        <v>8</v>
      </c>
      <c r="B9">
        <v>72.122</v>
      </c>
    </row>
    <row r="10" spans="1:2" x14ac:dyDescent="0.25">
      <c r="A10">
        <v>9</v>
      </c>
      <c r="B10">
        <v>72.246899999999997</v>
      </c>
    </row>
    <row r="11" spans="1:2" x14ac:dyDescent="0.25">
      <c r="A11">
        <v>10</v>
      </c>
      <c r="B11">
        <v>72.293899999999994</v>
      </c>
    </row>
    <row r="12" spans="1:2" x14ac:dyDescent="0.25">
      <c r="A12">
        <v>11</v>
      </c>
      <c r="B12">
        <v>72.060500000000005</v>
      </c>
    </row>
    <row r="13" spans="1:2" x14ac:dyDescent="0.25">
      <c r="A13">
        <v>12</v>
      </c>
      <c r="B13">
        <v>72.082400000000007</v>
      </c>
    </row>
    <row r="14" spans="1:2" x14ac:dyDescent="0.25">
      <c r="A14">
        <v>13</v>
      </c>
      <c r="B14">
        <v>72.321399999999997</v>
      </c>
    </row>
    <row r="15" spans="1:2" x14ac:dyDescent="0.25">
      <c r="A15">
        <v>14</v>
      </c>
      <c r="B15">
        <v>72.423400000000001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A15"/>
    </sheetView>
  </sheetViews>
  <sheetFormatPr defaultRowHeight="15" x14ac:dyDescent="0.25"/>
  <sheetData>
    <row r="1" spans="1:2" x14ac:dyDescent="0.25">
      <c r="A1" s="1" t="s">
        <v>56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59.287100000000002</v>
      </c>
    </row>
    <row r="6" spans="1:2" x14ac:dyDescent="0.25">
      <c r="A6">
        <v>5</v>
      </c>
      <c r="B6">
        <v>59.253799999999998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59.331200000000003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59.343299999999999</v>
      </c>
    </row>
    <row r="11" spans="1:2" x14ac:dyDescent="0.25">
      <c r="A11">
        <v>10</v>
      </c>
      <c r="B11">
        <v>59.275799999999997</v>
      </c>
    </row>
    <row r="12" spans="1:2" x14ac:dyDescent="0.25">
      <c r="A12">
        <v>11</v>
      </c>
      <c r="B12">
        <v>59.169400000000003</v>
      </c>
    </row>
    <row r="13" spans="1:2" x14ac:dyDescent="0.25">
      <c r="A13">
        <v>12</v>
      </c>
      <c r="B13">
        <v>59.085700000000003</v>
      </c>
    </row>
    <row r="14" spans="1:2" x14ac:dyDescent="0.25">
      <c r="A14">
        <v>13</v>
      </c>
      <c r="B14">
        <v>59.200699999999998</v>
      </c>
    </row>
    <row r="15" spans="1:2" x14ac:dyDescent="0.25">
      <c r="A15">
        <v>14</v>
      </c>
      <c r="B15">
        <v>59.111699999999999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A15"/>
    </sheetView>
  </sheetViews>
  <sheetFormatPr defaultRowHeight="15" x14ac:dyDescent="0.25"/>
  <sheetData>
    <row r="1" spans="1:2" x14ac:dyDescent="0.25">
      <c r="A1" s="1" t="s">
        <v>56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59.377699999999997</v>
      </c>
    </row>
    <row r="6" spans="1:2" x14ac:dyDescent="0.25">
      <c r="A6">
        <v>5</v>
      </c>
      <c r="B6">
        <v>59.404000000000003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59.3367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59.307299999999998</v>
      </c>
    </row>
    <row r="11" spans="1:2" x14ac:dyDescent="0.25">
      <c r="A11">
        <v>10</v>
      </c>
      <c r="B11">
        <v>59.322699999999998</v>
      </c>
    </row>
    <row r="12" spans="1:2" x14ac:dyDescent="0.25">
      <c r="A12">
        <v>11</v>
      </c>
      <c r="B12">
        <v>59.2453</v>
      </c>
    </row>
    <row r="13" spans="1:2" x14ac:dyDescent="0.25">
      <c r="A13">
        <v>12</v>
      </c>
      <c r="B13">
        <v>59.288499999999999</v>
      </c>
    </row>
    <row r="14" spans="1:2" x14ac:dyDescent="0.25">
      <c r="A14">
        <v>13</v>
      </c>
      <c r="B14">
        <v>59.446199999999997</v>
      </c>
    </row>
    <row r="15" spans="1:2" x14ac:dyDescent="0.25">
      <c r="A15">
        <v>14</v>
      </c>
      <c r="B15">
        <v>59.3553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sqref="A1:A15"/>
    </sheetView>
  </sheetViews>
  <sheetFormatPr defaultRowHeight="15" x14ac:dyDescent="0.25"/>
  <sheetData>
    <row r="1" spans="1:2" x14ac:dyDescent="0.25">
      <c r="A1" s="1" t="s">
        <v>56</v>
      </c>
    </row>
    <row r="2" spans="1:2" x14ac:dyDescent="0.25">
      <c r="A2">
        <v>1</v>
      </c>
      <c r="B2">
        <v>1.7270000000000001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0</v>
      </c>
    </row>
    <row r="7" spans="1:2" x14ac:dyDescent="0.25">
      <c r="A7">
        <v>6</v>
      </c>
      <c r="B7">
        <v>1.1253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1.5699999999999999E-2</v>
      </c>
    </row>
    <row r="10" spans="1:2" x14ac:dyDescent="0.25">
      <c r="A10">
        <v>9</v>
      </c>
      <c r="B10">
        <v>1.5100000000000001E-2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 s="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sqref="A1:A15"/>
    </sheetView>
  </sheetViews>
  <sheetFormatPr defaultRowHeight="15" x14ac:dyDescent="0.25"/>
  <sheetData>
    <row r="1" spans="1:2" x14ac:dyDescent="0.25">
      <c r="A1" s="1" t="s">
        <v>56</v>
      </c>
      <c r="B1" s="1" t="s">
        <v>0</v>
      </c>
    </row>
    <row r="2" spans="1:2" x14ac:dyDescent="0.25">
      <c r="A2">
        <v>1</v>
      </c>
      <c r="B2">
        <v>7.3700000000000002E-2</v>
      </c>
    </row>
    <row r="3" spans="1:2" x14ac:dyDescent="0.25">
      <c r="A3">
        <v>2</v>
      </c>
      <c r="B3">
        <v>7.5399999999999995E-2</v>
      </c>
    </row>
    <row r="4" spans="1:2" x14ac:dyDescent="0.25">
      <c r="A4">
        <v>3</v>
      </c>
      <c r="B4">
        <v>0.10979999999999999</v>
      </c>
    </row>
    <row r="5" spans="1:2" x14ac:dyDescent="0.25">
      <c r="A5">
        <v>4</v>
      </c>
      <c r="B5">
        <v>0.11509999999999999</v>
      </c>
    </row>
    <row r="6" spans="1:2" x14ac:dyDescent="0.25">
      <c r="A6">
        <v>5</v>
      </c>
      <c r="B6">
        <v>0.1142</v>
      </c>
    </row>
    <row r="7" spans="1:2" x14ac:dyDescent="0.25">
      <c r="A7">
        <v>6</v>
      </c>
      <c r="B7">
        <v>7.3999999999999996E-2</v>
      </c>
    </row>
    <row r="8" spans="1:2" x14ac:dyDescent="0.25">
      <c r="A8">
        <v>7</v>
      </c>
      <c r="B8">
        <v>7.9200000000000007E-2</v>
      </c>
    </row>
    <row r="9" spans="1:2" x14ac:dyDescent="0.25">
      <c r="A9">
        <v>8</v>
      </c>
      <c r="B9">
        <v>7.4099999999999999E-2</v>
      </c>
    </row>
    <row r="10" spans="1:2" x14ac:dyDescent="0.25">
      <c r="A10">
        <v>9</v>
      </c>
      <c r="B10">
        <v>7.3899999999999993E-2</v>
      </c>
    </row>
    <row r="11" spans="1:2" x14ac:dyDescent="0.25">
      <c r="A11">
        <v>10</v>
      </c>
      <c r="B11">
        <v>8.0600000000000005E-2</v>
      </c>
    </row>
    <row r="12" spans="1:2" x14ac:dyDescent="0.25">
      <c r="A12">
        <v>11</v>
      </c>
      <c r="B12">
        <v>8.14E-2</v>
      </c>
    </row>
    <row r="13" spans="1:2" x14ac:dyDescent="0.25">
      <c r="A13">
        <v>12</v>
      </c>
      <c r="B13">
        <v>8.6199999999999999E-2</v>
      </c>
    </row>
    <row r="14" spans="1:2" x14ac:dyDescent="0.25">
      <c r="A14">
        <v>13</v>
      </c>
      <c r="B14">
        <v>9.1300000000000006E-2</v>
      </c>
    </row>
    <row r="15" spans="1:2" x14ac:dyDescent="0.25">
      <c r="A15">
        <v>14</v>
      </c>
      <c r="B15">
        <v>0.1008</v>
      </c>
    </row>
    <row r="16" spans="1:2" x14ac:dyDescent="0.25">
      <c r="A16" s="1" t="s">
        <v>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L17" sqref="L17"/>
    </sheetView>
  </sheetViews>
  <sheetFormatPr defaultRowHeight="15" x14ac:dyDescent="0.25"/>
  <sheetData>
    <row r="1" spans="1:5" x14ac:dyDescent="0.25">
      <c r="A1" s="1" t="s">
        <v>16</v>
      </c>
      <c r="B1" s="1" t="s">
        <v>53</v>
      </c>
      <c r="C1" s="1" t="s">
        <v>54</v>
      </c>
      <c r="D1" s="1" t="s">
        <v>55</v>
      </c>
      <c r="E1" s="1" t="s">
        <v>48</v>
      </c>
    </row>
    <row r="2" spans="1:5" x14ac:dyDescent="0.25">
      <c r="A2">
        <v>1</v>
      </c>
      <c r="B2">
        <f>Lambdak_M!B2-Lambdak_m1!B2+(1.3388*0.043*2)+20</f>
        <v>20.115136799999998</v>
      </c>
      <c r="C2">
        <f>(1.3508*0.043*2)+20</f>
        <v>20.116168800000001</v>
      </c>
      <c r="D2">
        <f>(1.3196*0.043*2)+20</f>
        <v>20.113485600000001</v>
      </c>
      <c r="E2">
        <f>(1.3511*0.043*2)+20</f>
        <v>20.1161946</v>
      </c>
    </row>
    <row r="3" spans="1:5" x14ac:dyDescent="0.25">
      <c r="A3">
        <v>2</v>
      </c>
      <c r="B3">
        <f>Lambdak_M!B3-Lambdak_m1!B3+(1.2935*0.25*2)+20</f>
        <v>20.646750000000001</v>
      </c>
      <c r="C3">
        <f>(1.3032*0.25*2)+20</f>
        <v>20.651599999999998</v>
      </c>
      <c r="D3">
        <f>(1.2781*0.25*2)+20</f>
        <v>20.639050000000001</v>
      </c>
      <c r="E3">
        <f>(1.3034*0.25*2)+20</f>
        <v>20.651699999999998</v>
      </c>
    </row>
    <row r="4" spans="1:5" x14ac:dyDescent="0.25">
      <c r="A4">
        <v>3</v>
      </c>
      <c r="B4">
        <f>Lambdak_M!B4-Lambdak_m1!B4</f>
        <v>22.281299999999995</v>
      </c>
      <c r="C4">
        <v>22.281299999999995</v>
      </c>
      <c r="D4">
        <v>22.281299999999995</v>
      </c>
      <c r="E4">
        <v>22.281299999999995</v>
      </c>
    </row>
    <row r="5" spans="1:5" x14ac:dyDescent="0.25">
      <c r="A5">
        <v>4</v>
      </c>
      <c r="B5">
        <f>Lambdak_M!B5-Lambdak_m1!B5</f>
        <v>21.855100000000007</v>
      </c>
      <c r="C5">
        <v>21.855100000000007</v>
      </c>
      <c r="D5">
        <v>21.855100000000007</v>
      </c>
      <c r="E5">
        <v>21.855100000000007</v>
      </c>
    </row>
    <row r="6" spans="1:5" x14ac:dyDescent="0.25">
      <c r="A6">
        <v>5</v>
      </c>
      <c r="B6">
        <f>Lambdak_M!B6-Lambdak_m1!B6</f>
        <v>21.542300000000004</v>
      </c>
      <c r="C6">
        <v>21.542300000000004</v>
      </c>
      <c r="D6">
        <v>21.542300000000004</v>
      </c>
      <c r="E6">
        <v>21.542300000000004</v>
      </c>
    </row>
    <row r="7" spans="1:5" x14ac:dyDescent="0.25">
      <c r="A7">
        <v>6</v>
      </c>
      <c r="B7">
        <f>Lambdak_M!B7-Lambdak_m1!B7</f>
        <v>21.529699999999998</v>
      </c>
      <c r="C7">
        <v>21.529699999999998</v>
      </c>
      <c r="D7">
        <v>21.529699999999998</v>
      </c>
      <c r="E7">
        <v>21.529699999999998</v>
      </c>
    </row>
    <row r="8" spans="1:5" x14ac:dyDescent="0.25">
      <c r="A8">
        <v>7</v>
      </c>
      <c r="B8">
        <f>Lambdak_M!B8-Lambdak_m1!B8</f>
        <v>21.874800000000008</v>
      </c>
      <c r="C8">
        <v>21.874800000000008</v>
      </c>
      <c r="D8">
        <v>21.874800000000008</v>
      </c>
      <c r="E8">
        <v>21.874800000000008</v>
      </c>
    </row>
    <row r="9" spans="1:5" x14ac:dyDescent="0.25">
      <c r="A9">
        <v>8</v>
      </c>
      <c r="B9">
        <f>Lambdak_M!B9-Lambdak_m1!B9</f>
        <v>21.874699999999997</v>
      </c>
      <c r="C9">
        <v>21.874699999999997</v>
      </c>
      <c r="D9">
        <v>21.874699999999997</v>
      </c>
      <c r="E9">
        <v>21.874699999999997</v>
      </c>
    </row>
    <row r="10" spans="1:5" x14ac:dyDescent="0.25">
      <c r="A10">
        <v>9</v>
      </c>
      <c r="B10">
        <f>Lambdak_M!B10-Lambdak_m1!B10</f>
        <v>21.881399999999999</v>
      </c>
      <c r="C10">
        <v>21.881399999999999</v>
      </c>
      <c r="D10">
        <v>21.881399999999999</v>
      </c>
      <c r="E10">
        <v>21.881399999999999</v>
      </c>
    </row>
    <row r="11" spans="1:5" x14ac:dyDescent="0.25">
      <c r="A11">
        <v>10</v>
      </c>
      <c r="B11">
        <f>Lambdak_M!B11-Lambdak_m1!B11</f>
        <v>21.944099999999992</v>
      </c>
      <c r="C11">
        <v>21.944099999999992</v>
      </c>
      <c r="D11">
        <v>21.944099999999992</v>
      </c>
      <c r="E11">
        <v>21.944099999999992</v>
      </c>
    </row>
    <row r="12" spans="1:5" x14ac:dyDescent="0.25">
      <c r="A12">
        <v>11</v>
      </c>
      <c r="B12">
        <f>Lambdak_M!B12-Lambdak_m1!B12</f>
        <v>21.812400000000004</v>
      </c>
      <c r="C12">
        <v>21.812400000000004</v>
      </c>
      <c r="D12">
        <v>21.812400000000004</v>
      </c>
      <c r="E12">
        <v>21.812400000000004</v>
      </c>
    </row>
    <row r="13" spans="1:5" x14ac:dyDescent="0.25">
      <c r="A13">
        <v>12</v>
      </c>
      <c r="B13">
        <f>Lambdak_M!B13-Lambdak_m1!B13</f>
        <v>21.882100000000008</v>
      </c>
      <c r="C13">
        <v>21.882100000000008</v>
      </c>
      <c r="D13">
        <v>21.882100000000008</v>
      </c>
      <c r="E13">
        <v>21.882100000000008</v>
      </c>
    </row>
    <row r="14" spans="1:5" x14ac:dyDescent="0.25">
      <c r="A14">
        <v>13</v>
      </c>
      <c r="B14">
        <f>Lambdak_M!B14-Lambdak_m1!B14</f>
        <v>22.003399999999999</v>
      </c>
      <c r="C14">
        <v>22.003399999999999</v>
      </c>
      <c r="D14">
        <v>22.003399999999999</v>
      </c>
      <c r="E14">
        <v>22.003399999999999</v>
      </c>
    </row>
    <row r="15" spans="1:5" x14ac:dyDescent="0.25">
      <c r="A15">
        <v>14</v>
      </c>
      <c r="B15">
        <f>Lambdak_M!B15-Lambdak_m1!B15</f>
        <v>22.388199999999998</v>
      </c>
      <c r="C15">
        <v>22.388199999999998</v>
      </c>
      <c r="D15">
        <v>22.388199999999998</v>
      </c>
      <c r="E15">
        <v>22.388199999999998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K28" sqref="K28"/>
    </sheetView>
  </sheetViews>
  <sheetFormatPr defaultRowHeight="15" x14ac:dyDescent="0.25"/>
  <sheetData>
    <row r="1" spans="1:5" x14ac:dyDescent="0.25">
      <c r="A1" s="1" t="s">
        <v>16</v>
      </c>
      <c r="B1" s="1" t="s">
        <v>53</v>
      </c>
      <c r="C1" s="1" t="s">
        <v>54</v>
      </c>
      <c r="D1" s="1" t="s">
        <v>55</v>
      </c>
      <c r="E1" s="1" t="s">
        <v>48</v>
      </c>
    </row>
    <row r="2" spans="1:5" x14ac:dyDescent="0.25">
      <c r="A2">
        <v>1</v>
      </c>
      <c r="B2">
        <f>Lambda_k_M!B2-Lambda_k_m1!B2</f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f>Lambda_k_M!B3-Lambda_k_m1!B3</f>
        <v>0</v>
      </c>
      <c r="C3">
        <v>0</v>
      </c>
      <c r="D3">
        <v>0</v>
      </c>
      <c r="E3">
        <v>0</v>
      </c>
    </row>
    <row r="4" spans="1:5" x14ac:dyDescent="0.25">
      <c r="A4">
        <v>3</v>
      </c>
      <c r="B4">
        <f>Lambda_k_M!B4-Lambda_k_m1!B4</f>
        <v>0</v>
      </c>
      <c r="C4">
        <v>0</v>
      </c>
      <c r="D4">
        <v>0</v>
      </c>
      <c r="E4">
        <v>0</v>
      </c>
    </row>
    <row r="5" spans="1:5" x14ac:dyDescent="0.25">
      <c r="A5">
        <v>4</v>
      </c>
      <c r="B5">
        <f>Lambda_k_M!B5-Lambda_k_m1!B5</f>
        <v>9.0599999999994907E-2</v>
      </c>
      <c r="C5">
        <v>9.0599999999994907E-2</v>
      </c>
      <c r="D5">
        <v>9.0599999999994907E-2</v>
      </c>
      <c r="E5">
        <v>9.0599999999994907E-2</v>
      </c>
    </row>
    <row r="6" spans="1:5" x14ac:dyDescent="0.25">
      <c r="A6">
        <v>5</v>
      </c>
      <c r="B6">
        <f>Lambda_k_M!B6-Lambda_k_m1!B6</f>
        <v>0.15020000000000522</v>
      </c>
      <c r="C6">
        <v>0.15020000000000522</v>
      </c>
      <c r="D6">
        <v>0.15020000000000522</v>
      </c>
      <c r="E6">
        <v>0.15020000000000522</v>
      </c>
    </row>
    <row r="7" spans="1:5" x14ac:dyDescent="0.25">
      <c r="A7">
        <v>6</v>
      </c>
      <c r="B7">
        <f>Lambda_k_M!B7-Lambda_k_m1!B7</f>
        <v>0</v>
      </c>
      <c r="C7">
        <v>0</v>
      </c>
      <c r="D7">
        <v>0</v>
      </c>
      <c r="E7">
        <v>0</v>
      </c>
    </row>
    <row r="8" spans="1:5" x14ac:dyDescent="0.25">
      <c r="A8">
        <v>7</v>
      </c>
      <c r="B8">
        <f>Lambda_k_M!B8-Lambda_k_m1!B8</f>
        <v>5.49999999999784E-3</v>
      </c>
      <c r="C8">
        <v>5.49999999999784E-3</v>
      </c>
      <c r="D8">
        <v>5.49999999999784E-3</v>
      </c>
      <c r="E8">
        <v>5.49999999999784E-3</v>
      </c>
    </row>
    <row r="9" spans="1:5" x14ac:dyDescent="0.25">
      <c r="A9">
        <v>8</v>
      </c>
      <c r="B9">
        <f>Lambda_k_M!B9-Lambda_k_m1!B9</f>
        <v>0</v>
      </c>
      <c r="C9">
        <v>0</v>
      </c>
      <c r="D9">
        <v>0</v>
      </c>
      <c r="E9">
        <v>0</v>
      </c>
    </row>
    <row r="10" spans="1:5" x14ac:dyDescent="0.25">
      <c r="A10">
        <v>9</v>
      </c>
      <c r="B10">
        <f>Lambda_k_M!B10-Lambda_k_m1!B10</f>
        <v>-3.6000000000001364E-2</v>
      </c>
      <c r="C10">
        <v>-3.6000000000001364E-2</v>
      </c>
      <c r="D10">
        <v>-3.6000000000001364E-2</v>
      </c>
      <c r="E10">
        <v>-3.6000000000001364E-2</v>
      </c>
    </row>
    <row r="11" spans="1:5" x14ac:dyDescent="0.25">
      <c r="A11">
        <v>10</v>
      </c>
      <c r="B11">
        <f>Lambda_k_M!B11-Lambda_k_m1!B11</f>
        <v>4.690000000000083E-2</v>
      </c>
      <c r="C11">
        <v>4.690000000000083E-2</v>
      </c>
      <c r="D11">
        <v>4.690000000000083E-2</v>
      </c>
      <c r="E11">
        <v>4.690000000000083E-2</v>
      </c>
    </row>
    <row r="12" spans="1:5" x14ac:dyDescent="0.25">
      <c r="A12">
        <v>11</v>
      </c>
      <c r="B12">
        <f>Lambda_k_M!B12-Lambda_k_m1!B12</f>
        <v>7.5899999999997192E-2</v>
      </c>
      <c r="C12">
        <v>7.5899999999997192E-2</v>
      </c>
      <c r="D12">
        <v>7.5899999999997192E-2</v>
      </c>
      <c r="E12">
        <v>7.5899999999997192E-2</v>
      </c>
    </row>
    <row r="13" spans="1:5" x14ac:dyDescent="0.25">
      <c r="A13">
        <v>12</v>
      </c>
      <c r="B13">
        <f>Lambda_k_M!B13-Lambda_k_m1!B13</f>
        <v>0.20279999999999632</v>
      </c>
      <c r="C13">
        <v>0.20279999999999632</v>
      </c>
      <c r="D13">
        <v>0.20279999999999632</v>
      </c>
      <c r="E13">
        <v>0.20279999999999632</v>
      </c>
    </row>
    <row r="14" spans="1:5" x14ac:dyDescent="0.25">
      <c r="A14">
        <v>13</v>
      </c>
      <c r="B14">
        <f>Lambda_k_M!B14-Lambda_k_m1!B14</f>
        <v>0.24549999999999983</v>
      </c>
      <c r="C14">
        <v>0.24549999999999983</v>
      </c>
      <c r="D14">
        <v>0.24549999999999983</v>
      </c>
      <c r="E14">
        <v>0.24549999999999983</v>
      </c>
    </row>
    <row r="15" spans="1:5" x14ac:dyDescent="0.25">
      <c r="A15">
        <v>14</v>
      </c>
      <c r="B15">
        <f>Lambda_k_M!B15-Lambda_k_m1!B15</f>
        <v>0.2436000000000007</v>
      </c>
      <c r="C15">
        <v>0.2436000000000007</v>
      </c>
      <c r="D15">
        <v>0.2436000000000007</v>
      </c>
      <c r="E15">
        <v>0.2436000000000007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U30" sqref="U30"/>
    </sheetView>
  </sheetViews>
  <sheetFormatPr defaultRowHeight="15" x14ac:dyDescent="0.25"/>
  <cols>
    <col min="3" max="3" width="15.28515625" customWidth="1"/>
  </cols>
  <sheetData>
    <row r="1" spans="1:15" x14ac:dyDescent="0.25">
      <c r="A1" s="1" t="s">
        <v>12</v>
      </c>
      <c r="D1" s="1" t="s">
        <v>17</v>
      </c>
      <c r="E1" s="1"/>
      <c r="F1" s="1"/>
      <c r="G1" s="1" t="s">
        <v>18</v>
      </c>
      <c r="H1" s="1"/>
      <c r="I1" s="1"/>
      <c r="J1" s="4" t="s">
        <v>19</v>
      </c>
      <c r="K1" s="4"/>
      <c r="L1" s="4"/>
      <c r="M1" s="1" t="s">
        <v>20</v>
      </c>
    </row>
    <row r="2" spans="1:15" x14ac:dyDescent="0.25">
      <c r="A2" s="1" t="s">
        <v>16</v>
      </c>
      <c r="B2" s="1" t="s">
        <v>10</v>
      </c>
      <c r="C2" s="1" t="s">
        <v>11</v>
      </c>
      <c r="D2" s="1" t="s">
        <v>13</v>
      </c>
      <c r="E2" s="1" t="s">
        <v>14</v>
      </c>
      <c r="F2" s="1" t="s">
        <v>15</v>
      </c>
      <c r="G2" s="1" t="s">
        <v>13</v>
      </c>
      <c r="H2" s="1" t="s">
        <v>14</v>
      </c>
      <c r="I2" s="1" t="s">
        <v>15</v>
      </c>
      <c r="J2" s="4" t="s">
        <v>13</v>
      </c>
      <c r="K2" s="4" t="s">
        <v>14</v>
      </c>
      <c r="L2" s="4" t="s">
        <v>15</v>
      </c>
      <c r="M2" s="1" t="s">
        <v>13</v>
      </c>
      <c r="N2" s="1" t="s">
        <v>14</v>
      </c>
      <c r="O2" s="1" t="s">
        <v>15</v>
      </c>
    </row>
    <row r="3" spans="1:15" x14ac:dyDescent="0.25">
      <c r="A3">
        <v>1</v>
      </c>
      <c r="B3">
        <f>-C3*(Eigenvalues!D2/Eigenvalues!D16)</f>
        <v>-3.8261799579288023</v>
      </c>
      <c r="C3">
        <f>0.896353</f>
        <v>0.89635299999999996</v>
      </c>
      <c r="D3">
        <f>-$C$3*Eigenvalues!D16+Voltages!$B$3*Eigenvalues!D2</f>
        <v>-1.0647408883016181</v>
      </c>
      <c r="E3">
        <f>$C$3*Eigenvalues!D2+Voltages!$B$3*Eigenvalues!D16</f>
        <v>0</v>
      </c>
      <c r="F3">
        <f>SQRT((D3^2)+(E3^2))</f>
        <v>1.0647408883016181</v>
      </c>
      <c r="G3">
        <f>-$C$4*Eigenvalues!D16+Voltages!$B$4*Eigenvalues!D2</f>
        <v>-1.06</v>
      </c>
      <c r="H3">
        <f>$C$4*Eigenvalues!D2+Voltages!$B$4*Eigenvalues!D16</f>
        <v>0</v>
      </c>
      <c r="I3">
        <f>SQRT((G3^2)+(H3^2))</f>
        <v>1.06</v>
      </c>
      <c r="J3" s="5">
        <f>-$C$5*Eigenvalues!D16+Voltages!$B$5*Eigenvalues!D2</f>
        <v>-1.0523760305183898</v>
      </c>
      <c r="K3" s="5">
        <f>$C$5*Eigenvalues!D2+Voltages!$B$5*Eigenvalues!D16</f>
        <v>0</v>
      </c>
      <c r="L3" s="5">
        <f>SQRT((J3^2)+(K3^2))</f>
        <v>1.0523760305183898</v>
      </c>
      <c r="M3">
        <f>-$C$6*Eigenvalues!D16+Voltages!$B$6*Eigenvalues!D2</f>
        <v>-1.0648804107650947</v>
      </c>
      <c r="N3">
        <f>$C$6*Eigenvalues!D2+Voltages!$B$6*Eigenvalues!D16</f>
        <v>0</v>
      </c>
      <c r="O3">
        <f>SQRT((M3^2)+(N3^2))</f>
        <v>1.0648804107650947</v>
      </c>
    </row>
    <row r="4" spans="1:15" x14ac:dyDescent="0.25">
      <c r="A4">
        <v>2</v>
      </c>
      <c r="B4">
        <f>-C4*(Eigenvalues!D2/Eigenvalues!D16)</f>
        <v>-3.8091434263165302</v>
      </c>
      <c r="C4">
        <v>0.89236187925080201</v>
      </c>
      <c r="D4">
        <f>-$C$3*Eigenvalues!D17+Voltages!$B$3*Eigenvalues!D3</f>
        <v>-1.0616129354216828</v>
      </c>
      <c r="E4">
        <f>$C$3*Eigenvalues!D3+Voltages!$B$3*Eigenvalues!D17</f>
        <v>4.6086758211974083E-2</v>
      </c>
      <c r="F4">
        <f t="shared" ref="F4:F16" si="0">SQRT((D4^2)+(E4^2))</f>
        <v>1.0626128240978137</v>
      </c>
      <c r="G4">
        <f>-$C$4*Eigenvalues!D17+Voltages!$B$4*Eigenvalues!D3</f>
        <v>-1.0568859747106922</v>
      </c>
      <c r="H4">
        <f>$C$4*Eigenvalues!D3+Voltages!$B$4*Eigenvalues!D17</f>
        <v>4.5881551315848257E-2</v>
      </c>
      <c r="I4">
        <f t="shared" ref="I4:I16" si="1">SQRT((G4^2)+(H4^2))</f>
        <v>1.0578814112608836</v>
      </c>
      <c r="J4" s="5">
        <f>-$C$5*Eigenvalues!D17+Voltages!$B$5*Eigenvalues!D3</f>
        <v>-1.0492844026194317</v>
      </c>
      <c r="K4" s="5">
        <f>$C$5*Eigenvalues!D3+Voltages!$B$5*Eigenvalues!D17</f>
        <v>4.5551551743205826E-2</v>
      </c>
      <c r="L4" s="5">
        <f t="shared" ref="L4:L16" si="2">SQRT((J4^2)+(K4^2))</f>
        <v>1.0502726795678499</v>
      </c>
      <c r="M4">
        <f>-$C$6*Eigenvalues!D17+Voltages!$B$6*Eigenvalues!D3</f>
        <v>-1.061752048001688</v>
      </c>
      <c r="N4">
        <f>$C$6*Eigenvalues!D3+Voltages!$B$6*Eigenvalues!D17</f>
        <v>4.6092797369585159E-2</v>
      </c>
      <c r="O4">
        <f t="shared" ref="O4:O16" si="3">SQRT((M4^2)+(N4^2))</f>
        <v>1.0627520677021205</v>
      </c>
    </row>
    <row r="5" spans="1:15" x14ac:dyDescent="0.25">
      <c r="A5">
        <v>3</v>
      </c>
      <c r="B5">
        <f>-C5*(Eigenvalues!D2/Eigenvalues!D16)</f>
        <v>-3.7817464515681212</v>
      </c>
      <c r="C5">
        <v>0.88594363421876376</v>
      </c>
      <c r="D5">
        <f>-$C$3*Eigenvalues!D18+Voltages!$B$3*Eigenvalues!D4</f>
        <v>-1.0154388625647248</v>
      </c>
      <c r="E5">
        <f>$C$3*Eigenvalues!D4+Voltages!$B$3*Eigenvalues!D18</f>
        <v>0.18460781645533977</v>
      </c>
      <c r="F5">
        <f t="shared" si="0"/>
        <v>1.0320833927077553</v>
      </c>
      <c r="G5">
        <f>-$C$4*Eigenvalues!D18+Voltages!$B$4*Eigenvalues!D4</f>
        <v>-1.0109174975289363</v>
      </c>
      <c r="H5">
        <f>$C$4*Eigenvalues!D4+Voltages!$B$4*Eigenvalues!D18</f>
        <v>0.18378582770010715</v>
      </c>
      <c r="I5">
        <f t="shared" si="1"/>
        <v>1.0274879158771555</v>
      </c>
      <c r="J5" s="5">
        <f>-$C$5*Eigenvalues!D18+Voltages!$B$5*Eigenvalues!D4</f>
        <v>-1.0036465502180059</v>
      </c>
      <c r="K5" s="5">
        <f>$C$5*Eigenvalues!D4+Voltages!$B$5*Eigenvalues!D18</f>
        <v>0.18246396209488253</v>
      </c>
      <c r="L5" s="5">
        <f t="shared" si="2"/>
        <v>1.0200977870909569</v>
      </c>
      <c r="M5">
        <f>-$C$6*Eigenvalues!D18+Voltages!$B$6*Eigenvalues!D4</f>
        <v>-1.0155719245455048</v>
      </c>
      <c r="N5">
        <f>$C$6*Eigenvalues!D4+Voltages!$B$6*Eigenvalues!D18</f>
        <v>0.18463200725857826</v>
      </c>
      <c r="O5">
        <f t="shared" si="3"/>
        <v>1.0322186357692793</v>
      </c>
    </row>
    <row r="6" spans="1:15" x14ac:dyDescent="0.25">
      <c r="A6">
        <v>4</v>
      </c>
      <c r="B6">
        <f>-C6*(Eigenvalues!D2/Eigenvalues!D16)</f>
        <v>-3.8266813363010432</v>
      </c>
      <c r="C6">
        <v>0.89647045710160911</v>
      </c>
      <c r="D6">
        <f>-$C$3*Eigenvalues!D19+Voltages!$B$3*Eigenvalues!D5</f>
        <v>-1.0185494105320387</v>
      </c>
      <c r="E6">
        <f>$C$3*Eigenvalues!D5+Voltages!$B$3*Eigenvalues!D19</f>
        <v>0.14376399808867313</v>
      </c>
      <c r="F6">
        <f t="shared" si="0"/>
        <v>1.0286452201034153</v>
      </c>
      <c r="G6">
        <f>-$C$4*Eigenvalues!D19+Voltages!$B$4*Eigenvalues!D5</f>
        <v>-1.0140141954031132</v>
      </c>
      <c r="H6">
        <f>$C$4*Eigenvalues!D5+Voltages!$B$4*Eigenvalues!D19</f>
        <v>0.14312387140224561</v>
      </c>
      <c r="I6">
        <f t="shared" si="1"/>
        <v>1.0240650521544954</v>
      </c>
      <c r="J6" s="5">
        <f>-$C$5*Eigenvalues!D19+Voltages!$B$5*Eigenvalues!D5</f>
        <v>-1.00672097532795</v>
      </c>
      <c r="K6" s="5">
        <f>$C$5*Eigenvalues!D5+Voltages!$B$5*Eigenvalues!D19</f>
        <v>0.14209446382898083</v>
      </c>
      <c r="L6" s="5">
        <f t="shared" si="2"/>
        <v>1.0166995420556186</v>
      </c>
      <c r="M6">
        <f>-$C$6*Eigenvalues!D19+Voltages!$B$6*Eigenvalues!D5</f>
        <v>-1.0186828801155696</v>
      </c>
      <c r="N6">
        <f>$C$6*Eigenvalues!D5+Voltages!$B$6*Eigenvalues!D19</f>
        <v>0.14378283676331496</v>
      </c>
      <c r="O6">
        <f t="shared" si="3"/>
        <v>1.0287800126306197</v>
      </c>
    </row>
    <row r="7" spans="1:15" x14ac:dyDescent="0.25">
      <c r="A7">
        <v>5</v>
      </c>
      <c r="D7">
        <f>-$C$3*Eigenvalues!D20+Voltages!$B$3*Eigenvalues!D6</f>
        <v>-1.0221937091530744</v>
      </c>
      <c r="E7">
        <f>$C$3*Eigenvalues!D6+Voltages!$B$3*Eigenvalues!D20</f>
        <v>0.11959350584951456</v>
      </c>
      <c r="F7">
        <f t="shared" si="0"/>
        <v>1.0291659660489643</v>
      </c>
      <c r="G7">
        <f>-$C$4*Eigenvalues!D20+Voltages!$B$4*Eigenvalues!D6</f>
        <v>-1.0176422673413099</v>
      </c>
      <c r="H7">
        <f>$C$4*Eigenvalues!D6+Voltages!$B$4*Eigenvalues!D20</f>
        <v>0.11906100121945772</v>
      </c>
      <c r="I7">
        <f t="shared" si="1"/>
        <v>1.0245834794153874</v>
      </c>
      <c r="J7" s="5">
        <f>-$C$5*Eigenvalues!D20+Voltages!$B$5*Eigenvalues!D6</f>
        <v>-1.0103229526343223</v>
      </c>
      <c r="K7" s="5">
        <f>$C$5*Eigenvalues!D6+Voltages!$B$5*Eigenvalues!D20</f>
        <v>0.11820466401214913</v>
      </c>
      <c r="L7" s="5">
        <f t="shared" si="2"/>
        <v>1.0172142405678166</v>
      </c>
      <c r="M7">
        <f>-$C$6*Eigenvalues!D20+Voltages!$B$6*Eigenvalues!D6</f>
        <v>-1.0223276562814492</v>
      </c>
      <c r="N7">
        <f>$C$6*Eigenvalues!D6+Voltages!$B$6*Eigenvalues!D20</f>
        <v>0.11960917724969769</v>
      </c>
      <c r="O7">
        <f t="shared" si="3"/>
        <v>1.0293008268141393</v>
      </c>
    </row>
    <row r="8" spans="1:15" x14ac:dyDescent="0.25">
      <c r="A8">
        <v>6</v>
      </c>
      <c r="D8">
        <f>-$C$3*Eigenvalues!D21+Voltages!$B$3*Eigenvalues!D7</f>
        <v>-1.0358646878533981</v>
      </c>
      <c r="E8">
        <f>$C$3*Eigenvalues!D7+Voltages!$B$3*Eigenvalues!D21</f>
        <v>0.22491121228511324</v>
      </c>
      <c r="F8">
        <f t="shared" si="0"/>
        <v>1.0600003325250316</v>
      </c>
      <c r="G8">
        <f>-$C$4*Eigenvalues!D21+Voltages!$B$4*Eigenvalues!D7</f>
        <v>-1.0312523743462718</v>
      </c>
      <c r="H8">
        <f>$C$4*Eigenvalues!D7+Voltages!$B$4*Eigenvalues!D21</f>
        <v>0.22390976775814858</v>
      </c>
      <c r="I8">
        <f t="shared" si="1"/>
        <v>1.0552805521245672</v>
      </c>
      <c r="J8" s="5">
        <f>-$C$5*Eigenvalues!D21+Voltages!$B$5*Eigenvalues!D7</f>
        <v>-1.0238351699784849</v>
      </c>
      <c r="K8" s="5">
        <f>$C$5*Eigenvalues!D7+Voltages!$B$5*Eigenvalues!D21</f>
        <v>0.22229931376190087</v>
      </c>
      <c r="L8" s="5">
        <f t="shared" si="2"/>
        <v>1.0476905269133081</v>
      </c>
      <c r="M8">
        <f>-$C$6*Eigenvalues!D21+Voltages!$B$6*Eigenvalues!D7</f>
        <v>-1.0360004264116383</v>
      </c>
      <c r="N8">
        <f>$C$6*Eigenvalues!D7+Voltages!$B$6*Eigenvalues!D21</f>
        <v>0.22494068440057938</v>
      </c>
      <c r="O8">
        <f t="shared" si="3"/>
        <v>1.0601392337913438</v>
      </c>
    </row>
    <row r="9" spans="1:15" x14ac:dyDescent="0.25">
      <c r="A9">
        <v>7</v>
      </c>
      <c r="D9">
        <f>-$C$3*Eigenvalues!D22+Voltages!$B$3*Eigenvalues!D8</f>
        <v>-1.0488403402944984</v>
      </c>
      <c r="E9">
        <f>$C$3*Eigenvalues!D8+Voltages!$B$3*Eigenvalues!D22</f>
        <v>0.19364357684271846</v>
      </c>
      <c r="F9">
        <f t="shared" si="0"/>
        <v>1.0665664040656451</v>
      </c>
      <c r="G9">
        <f>-$C$4*Eigenvalues!D22+Voltages!$B$4*Eigenvalues!D8</f>
        <v>-1.0441702511167468</v>
      </c>
      <c r="H9">
        <f>$C$4*Eigenvalues!D8+Voltages!$B$4*Eigenvalues!D22</f>
        <v>0.19278135526540918</v>
      </c>
      <c r="I9">
        <f t="shared" si="1"/>
        <v>1.0618173874330641</v>
      </c>
      <c r="J9" s="5">
        <f>-$C$5*Eigenvalues!D22+Voltages!$B$5*Eigenvalues!D8</f>
        <v>-1.0366601359015397</v>
      </c>
      <c r="K9" s="5">
        <f>$C$5*Eigenvalues!D8+Voltages!$B$5*Eigenvalues!D22</f>
        <v>0.19139479001147808</v>
      </c>
      <c r="L9" s="5">
        <f t="shared" si="2"/>
        <v>1.0541803465303916</v>
      </c>
      <c r="M9">
        <f>-$C$6*Eigenvalues!D22+Voltages!$B$6*Eigenvalues!D8</f>
        <v>-1.0489777791678236</v>
      </c>
      <c r="N9">
        <f>$C$6*Eigenvalues!D8+Voltages!$B$6*Eigenvalues!D22</f>
        <v>0.1936689516819628</v>
      </c>
      <c r="O9">
        <f t="shared" si="3"/>
        <v>1.06670616574268</v>
      </c>
    </row>
    <row r="10" spans="1:15" x14ac:dyDescent="0.25">
      <c r="A10">
        <v>8</v>
      </c>
      <c r="D10">
        <f>-$C$3*Eigenvalues!D23+Voltages!$B$3*Eigenvalues!D9</f>
        <v>-1.0545796102313916</v>
      </c>
      <c r="E10">
        <f>$C$3*Eigenvalues!D9+Voltages!$B$3*Eigenvalues!D23</f>
        <v>0.19498810634271846</v>
      </c>
      <c r="F10">
        <f t="shared" si="0"/>
        <v>1.0724544353635324</v>
      </c>
      <c r="G10">
        <f>-$C$4*Eigenvalues!D23+Voltages!$B$4*Eigenvalues!D9</f>
        <v>-1.0498839662562216</v>
      </c>
      <c r="H10">
        <f>$C$4*Eigenvalues!D9+Voltages!$B$4*Eigenvalues!D23</f>
        <v>0.1941198980842854</v>
      </c>
      <c r="I10">
        <f t="shared" si="1"/>
        <v>1.0676792015554806</v>
      </c>
      <c r="J10" s="5">
        <f>-$C$5*Eigenvalues!D23+Voltages!$B$5*Eigenvalues!D9</f>
        <v>-1.0423327555788919</v>
      </c>
      <c r="K10" s="5">
        <f>$C$5*Eigenvalues!D9+Voltages!$B$5*Eigenvalues!D23</f>
        <v>0.19272370546280623</v>
      </c>
      <c r="L10" s="5">
        <f t="shared" si="2"/>
        <v>1.0600000000000003</v>
      </c>
      <c r="M10">
        <f>-$C$6*Eigenvalues!D23+Voltages!$B$6*Eigenvalues!D9</f>
        <v>-1.0547178011722751</v>
      </c>
      <c r="N10">
        <f>$C$6*Eigenvalues!D9+Voltages!$B$6*Eigenvalues!D23</f>
        <v>0.1950136573676152</v>
      </c>
      <c r="O10">
        <f t="shared" si="3"/>
        <v>1.0725949686016489</v>
      </c>
    </row>
    <row r="11" spans="1:15" x14ac:dyDescent="0.25">
      <c r="A11">
        <v>9</v>
      </c>
      <c r="D11">
        <f>-$C$3*Eigenvalues!D24+Voltages!$B$3*Eigenvalues!D10</f>
        <v>-1.0314725581533981</v>
      </c>
      <c r="E11">
        <f>$C$3*Eigenvalues!D10+Voltages!$B$3*Eigenvalues!D24</f>
        <v>0.24365949407896437</v>
      </c>
      <c r="F11">
        <f t="shared" si="0"/>
        <v>1.0598611169763386</v>
      </c>
      <c r="G11">
        <f>-$C$4*Eigenvalues!D24+Voltages!$B$4*Eigenvalues!D10</f>
        <v>-1.0268798011379427</v>
      </c>
      <c r="H11">
        <f>$C$4*Eigenvalues!D10+Voltages!$B$4*Eigenvalues!D24</f>
        <v>0.24257457054709958</v>
      </c>
      <c r="I11">
        <f t="shared" si="1"/>
        <v>1.0551419564500364</v>
      </c>
      <c r="J11" s="5">
        <f>-$C$5*Eigenvalues!D24+Voltages!$B$5*Eigenvalues!D10</f>
        <v>-1.0194940461708131</v>
      </c>
      <c r="K11" s="5">
        <f>$C$5*Eigenvalues!D10+Voltages!$B$5*Eigenvalues!D24</f>
        <v>0.24082987137458467</v>
      </c>
      <c r="L11" s="5">
        <f t="shared" si="2"/>
        <v>1.047552928077639</v>
      </c>
      <c r="M11">
        <f>-$C$6*Eigenvalues!D24+Voltages!$B$6*Eigenvalues!D10</f>
        <v>-1.0316077211718404</v>
      </c>
      <c r="N11">
        <f>$C$6*Eigenvalues!D10+Voltages!$B$6*Eigenvalues!D24</f>
        <v>0.2436914229484545</v>
      </c>
      <c r="O11">
        <f t="shared" si="3"/>
        <v>1.06</v>
      </c>
    </row>
    <row r="12" spans="1:15" x14ac:dyDescent="0.25">
      <c r="A12">
        <v>10</v>
      </c>
      <c r="D12">
        <f>-$C$3*Eigenvalues!D25+Voltages!$B$3*Eigenvalues!D11</f>
        <v>-1.0234616570375403</v>
      </c>
      <c r="E12">
        <f>$C$3*Eigenvalues!D11+Voltages!$B$3*Eigenvalues!D25</f>
        <v>0.24339726006213588</v>
      </c>
      <c r="F12">
        <f t="shared" si="0"/>
        <v>1.0520056984787596</v>
      </c>
      <c r="G12">
        <f>-$C$4*Eigenvalues!D25+Voltages!$B$4*Eigenvalues!D11</f>
        <v>-1.0189045695336094</v>
      </c>
      <c r="H12">
        <f>$C$4*Eigenvalues!D11+Voltages!$B$4*Eigenvalues!D25</f>
        <v>0.24231350415912456</v>
      </c>
      <c r="I12">
        <f t="shared" si="1"/>
        <v>1.0473215151587139</v>
      </c>
      <c r="J12" s="5">
        <f>-$C$5*Eigenvalues!D25+Voltages!$B$5*Eigenvalues!D11</f>
        <v>-1.0115761758139892</v>
      </c>
      <c r="K12" s="5">
        <f>$C$5*Eigenvalues!D11+Voltages!$B$5*Eigenvalues!D25</f>
        <v>0.24057068268677437</v>
      </c>
      <c r="L12" s="5">
        <f t="shared" si="2"/>
        <v>1.0397887347162573</v>
      </c>
      <c r="M12">
        <f>-$C$6*Eigenvalues!D25+Voltages!$B$6*Eigenvalues!D11</f>
        <v>-1.0235957703163978</v>
      </c>
      <c r="N12">
        <f>$C$6*Eigenvalues!D11+Voltages!$B$6*Eigenvalues!D25</f>
        <v>0.24342915456877168</v>
      </c>
      <c r="O12">
        <f t="shared" si="3"/>
        <v>1.0521435521371059</v>
      </c>
    </row>
    <row r="13" spans="1:15" x14ac:dyDescent="0.25">
      <c r="A13">
        <v>11</v>
      </c>
      <c r="D13">
        <f>-$C$3*Eigenvalues!D26+Voltages!$B$3*Eigenvalues!D12</f>
        <v>-1.0249613803417474</v>
      </c>
      <c r="E13">
        <f>$C$3*Eigenvalues!D12+Voltages!$B$3*Eigenvalues!D26</f>
        <v>0.23527264685048543</v>
      </c>
      <c r="F13">
        <f t="shared" si="0"/>
        <v>1.0516173493947756</v>
      </c>
      <c r="G13">
        <f>-$C$4*Eigenvalues!D26+Voltages!$B$4*Eigenvalues!D12</f>
        <v>-1.0203976151374043</v>
      </c>
      <c r="H13">
        <f>$C$4*Eigenvalues!D12+Voltages!$B$4*Eigenvalues!D26</f>
        <v>0.2342250667759348</v>
      </c>
      <c r="I13">
        <f t="shared" si="1"/>
        <v>1.046934895246258</v>
      </c>
      <c r="J13" s="5">
        <f>-$C$5*Eigenvalues!D26+Voltages!$B$5*Eigenvalues!D12</f>
        <v>-1.0130584828006919</v>
      </c>
      <c r="K13" s="5">
        <f>$C$5*Eigenvalues!D12+Voltages!$B$5*Eigenvalues!D26</f>
        <v>0.23254042077505946</v>
      </c>
      <c r="L13" s="5">
        <f t="shared" si="2"/>
        <v>1.0394048955381543</v>
      </c>
      <c r="M13">
        <f>-$C$6*Eigenvalues!D26+Voltages!$B$6*Eigenvalues!D12</f>
        <v>-1.0250956901426811</v>
      </c>
      <c r="N13">
        <f>$C$6*Eigenvalues!D12+Voltages!$B$6*Eigenvalues!D26</f>
        <v>0.23530347671682933</v>
      </c>
      <c r="O13">
        <f t="shared" si="3"/>
        <v>1.0517551521642892</v>
      </c>
    </row>
    <row r="14" spans="1:15" x14ac:dyDescent="0.25">
      <c r="A14">
        <v>12</v>
      </c>
      <c r="D14">
        <f>-$C$3*Eigenvalues!D27+Voltages!$B$3*Eigenvalues!D13</f>
        <v>-1.020011423192233</v>
      </c>
      <c r="E14">
        <f>$C$3*Eigenvalues!D13+Voltages!$B$3*Eigenvalues!D27</f>
        <v>0.23572749523365696</v>
      </c>
      <c r="F14">
        <f t="shared" si="0"/>
        <v>1.0468957710544915</v>
      </c>
      <c r="G14">
        <f>-$C$4*Eigenvalues!D27+Voltages!$B$4*Eigenvalues!D13</f>
        <v>-1.0154696982741245</v>
      </c>
      <c r="H14">
        <f>$C$4*Eigenvalues!D13+Voltages!$B$4*Eigenvalues!D27</f>
        <v>0.23467788989136046</v>
      </c>
      <c r="I14">
        <f t="shared" si="1"/>
        <v>1.0422343403077845</v>
      </c>
      <c r="J14" s="5">
        <f>-$C$5*Eigenvalues!D27+Voltages!$B$5*Eigenvalues!D13</f>
        <v>-1.0081660096051226</v>
      </c>
      <c r="K14" s="5">
        <f>$C$5*Eigenvalues!D13+Voltages!$B$5*Eigenvalues!D27</f>
        <v>0.2329899869946242</v>
      </c>
      <c r="L14" s="5">
        <f t="shared" si="2"/>
        <v>1.0347381489840177</v>
      </c>
      <c r="M14">
        <f>-$C$6*Eigenvalues!D27+Voltages!$B$6*Eigenvalues!D13</f>
        <v>-1.0201450843562794</v>
      </c>
      <c r="N14">
        <f>$C$6*Eigenvalues!D13+Voltages!$B$6*Eigenvalues!D27</f>
        <v>0.23575838470282787</v>
      </c>
      <c r="O14">
        <f t="shared" si="3"/>
        <v>1.0470329551136233</v>
      </c>
    </row>
    <row r="15" spans="1:15" x14ac:dyDescent="0.25">
      <c r="A15">
        <v>13</v>
      </c>
      <c r="D15">
        <f>-$C$3*Eigenvalues!D28+Voltages!$B$3*Eigenvalues!D14</f>
        <v>-1.0144995774469254</v>
      </c>
      <c r="E15">
        <f>$C$3*Eigenvalues!D14+Voltages!$B$3*Eigenvalues!D28</f>
        <v>0.23685794430841423</v>
      </c>
      <c r="F15">
        <f t="shared" si="0"/>
        <v>1.0417826445194784</v>
      </c>
      <c r="G15">
        <f>-$C$4*Eigenvalues!D28+Voltages!$B$4*Eigenvalues!D14</f>
        <v>-1.0099823946923625</v>
      </c>
      <c r="H15">
        <f>$C$4*Eigenvalues!D14+Voltages!$B$4*Eigenvalues!D28</f>
        <v>0.23580330550412432</v>
      </c>
      <c r="I15">
        <f t="shared" si="1"/>
        <v>1.03714398059054</v>
      </c>
      <c r="J15" s="5">
        <f>-$C$5*Eigenvalues!D28+Voltages!$B$5*Eigenvalues!D14</f>
        <v>-1.0027181730375527</v>
      </c>
      <c r="K15" s="5">
        <f>$C$5*Eigenvalues!D14+Voltages!$B$5*Eigenvalues!D28</f>
        <v>0.23410730814108066</v>
      </c>
      <c r="L15" s="5">
        <f t="shared" si="2"/>
        <v>1.0296844012923718</v>
      </c>
      <c r="M15">
        <f>-$C$6*Eigenvalues!D28+Voltages!$B$6*Eigenvalues!D14</f>
        <v>-1.0146325163448269</v>
      </c>
      <c r="N15">
        <f>$C$6*Eigenvalues!D14+Voltages!$B$6*Eigenvalues!D28</f>
        <v>0.23688898191037636</v>
      </c>
      <c r="O15">
        <f t="shared" si="3"/>
        <v>1.0419191585601879</v>
      </c>
    </row>
    <row r="16" spans="1:15" x14ac:dyDescent="0.25">
      <c r="A16">
        <v>14</v>
      </c>
      <c r="D16">
        <f>-$C$3*Eigenvalues!D29+Voltages!$B$3*Eigenvalues!D15</f>
        <v>-1.0023654525310679</v>
      </c>
      <c r="E16">
        <f>$C$3*Eigenvalues!D15+Voltages!$B$3*Eigenvalues!D29</f>
        <v>0.25419613809805824</v>
      </c>
      <c r="F16">
        <f t="shared" si="0"/>
        <v>1.0340948588266841</v>
      </c>
      <c r="G16">
        <f>-$C$4*Eigenvalues!D29+Voltages!$B$4*Eigenvalues!D15</f>
        <v>-0.99790229844347533</v>
      </c>
      <c r="H16">
        <f>$C$4*Eigenvalues!D15+Voltages!$B$4*Eigenvalues!D29</f>
        <v>0.25306429887720538</v>
      </c>
      <c r="I16">
        <f t="shared" si="1"/>
        <v>1.0294904256985504</v>
      </c>
      <c r="J16" s="5">
        <f>-$C$5*Eigenvalues!D29+Voltages!$B$5*Eigenvalues!D15</f>
        <v>-0.9907249619633226</v>
      </c>
      <c r="K16" s="5">
        <f>$C$5*Eigenvalues!D15+Voltages!$B$5*Eigenvalues!D29</f>
        <v>0.25124415313048371</v>
      </c>
      <c r="L16" s="5">
        <f t="shared" si="2"/>
        <v>1.0220858940125732</v>
      </c>
      <c r="M16">
        <f>-$C$6*Eigenvalues!D29+Voltages!$B$6*Eigenvalues!D15</f>
        <v>-1.0024968013867168</v>
      </c>
      <c r="N16">
        <f>$C$6*Eigenvalues!D15+Voltages!$B$6*Eigenvalues!D29</f>
        <v>0.25422944767767836</v>
      </c>
      <c r="O16">
        <f t="shared" si="3"/>
        <v>1.0342303654684946</v>
      </c>
    </row>
    <row r="24" spans="1:23" x14ac:dyDescent="0.25">
      <c r="A24">
        <f>1.06*Eigenvalues!D16</f>
        <v>6.5508000000000011E-2</v>
      </c>
      <c r="B24">
        <f>SQRT(((Eigenvalues!D2^2)+(Eigenvalues!D16^2))*((Eigenvalues!D7^2)+(Eigenvalues!D21^2)))</f>
        <v>7.3082837397818637E-2</v>
      </c>
      <c r="C24">
        <f>SQRT(((Eigenvalues!D2^2)+(Eigenvalues!D16^2))*((Eigenvalues!D2^2)+(Eigenvalues!D16^2)))</f>
        <v>7.3409679999999991E-2</v>
      </c>
      <c r="D24">
        <f>SQRT(((Eigenvalues!D2^2)+(Eigenvalues!D16^2))*((Eigenvalues!D9^2)+(Eigenvalues!D23^2)))</f>
        <v>7.3941498612116324E-2</v>
      </c>
      <c r="E24">
        <f>SQRT(((Eigenvalues!D2^2)+(Eigenvalues!D16^2))*((Eigenvalues!D10^2)+(Eigenvalues!D24^2)))</f>
        <v>7.3073239035444423E-2</v>
      </c>
      <c r="G24">
        <f>1.06*Eigenvalues!E16</f>
        <v>-0.27962799999999999</v>
      </c>
      <c r="H24">
        <f>SQRT(((Eigenvalues!E2^2)+(Eigenvalues!E16^2))*((Eigenvalues!E7^2)+(Eigenvalues!E21^2)))</f>
        <v>7.3082837397818637E-2</v>
      </c>
      <c r="I24">
        <f>SQRT(((Eigenvalues!E2^2)+(Eigenvalues!E16^2))*((Eigenvalues!E2^2)+(Eigenvalues!E16^2)))</f>
        <v>7.3409679999999991E-2</v>
      </c>
      <c r="J24">
        <f>SQRT(((Eigenvalues!E2^2)+(Eigenvalues!E16^2))*((Eigenvalues!E9^2)+(Eigenvalues!E23^2)))</f>
        <v>7.3941498612116324E-2</v>
      </c>
      <c r="K24">
        <f>SQRT(((Eigenvalues!E2^2)+(Eigenvalues!E16^2))*((Eigenvalues!E10^2)+(Eigenvalues!E24^2)))</f>
        <v>7.3073239035444423E-2</v>
      </c>
      <c r="M24">
        <f>1.06*Eigenvalues!F16</f>
        <v>3.0316000000000003E-2</v>
      </c>
      <c r="N24">
        <f>SQRT(((Eigenvalues!F2^2)+(Eigenvalues!F16^2))*((Eigenvalues!F7^2)+(Eigenvalues!F21^2)))</f>
        <v>1.9643656794242764E-2</v>
      </c>
      <c r="O24">
        <f>SQRT(((Eigenvalues!F2^2)+(Eigenvalues!F16^2))*((Eigenvalues!F2^2)+(Eigenvalues!F16^2)))</f>
        <v>7.873960000000001E-3</v>
      </c>
      <c r="P24">
        <f>SQRT(((Eigenvalues!F2^2)+(Eigenvalues!F16^2))*((Eigenvalues!F9^2)+(Eigenvalues!F23^2)))</f>
        <v>4.9599180681253192E-2</v>
      </c>
      <c r="Q24">
        <f>SQRT(((Eigenvalues!F2^2)+(Eigenvalues!F16^2))*((Eigenvalues!F10^2)+(Eigenvalues!F24^2)))</f>
        <v>1.9929964550696021E-2</v>
      </c>
      <c r="S24">
        <f>1.06*Eigenvalues!G16</f>
        <v>8.9040000000000008E-2</v>
      </c>
      <c r="T24">
        <f>SQRT(((Eigenvalues!G2^2)+(Eigenvalues!G16^2))*((Eigenvalues!G7^2)+(Eigenvalues!G21^2)))</f>
        <v>1.9643656794242764E-2</v>
      </c>
      <c r="U24">
        <f>SQRT(((Eigenvalues!G2^2)+(Eigenvalues!G16^2))*((Eigenvalues!G2^2)+(Eigenvalues!G16^2)))</f>
        <v>7.873960000000001E-3</v>
      </c>
      <c r="V24">
        <f>SQRT(((Eigenvalues!G2^2)+(Eigenvalues!G16^2))*((Eigenvalues!G9^2)+(Eigenvalues!G23^2)))</f>
        <v>4.9599180681253192E-2</v>
      </c>
      <c r="W24">
        <f>SQRT(((Eigenvalues!G2^2)+(Eigenvalues!G16^2))*((Eigenvalues!G10^2)+(Eigenvalues!G24^2)))</f>
        <v>1.9929964550696021E-2</v>
      </c>
    </row>
    <row r="25" spans="1:23" x14ac:dyDescent="0.25">
      <c r="A25">
        <f>$A$24/B24</f>
        <v>0.89635271881158907</v>
      </c>
      <c r="B25">
        <f t="shared" ref="B25:D25" si="4">$A$24/C24</f>
        <v>0.89236187925080201</v>
      </c>
      <c r="C25">
        <f t="shared" si="4"/>
        <v>0.88594363421876376</v>
      </c>
      <c r="D25">
        <f t="shared" si="4"/>
        <v>0.89647045710160911</v>
      </c>
      <c r="G25">
        <f>$G$24/H24</f>
        <v>-3.8261787576455846</v>
      </c>
      <c r="H25">
        <f t="shared" ref="H25:J25" si="5">$G$24/I24</f>
        <v>-3.8091434263165298</v>
      </c>
      <c r="I25">
        <f t="shared" si="5"/>
        <v>-3.7817464515681203</v>
      </c>
      <c r="J25">
        <f t="shared" si="5"/>
        <v>-3.8266813363010428</v>
      </c>
      <c r="M25">
        <f>$M$24/N24</f>
        <v>1.5432971731050162</v>
      </c>
      <c r="N25">
        <f t="shared" ref="N25:P25" si="6">$M$24/O24</f>
        <v>3.8501592591275546</v>
      </c>
      <c r="O25">
        <f t="shared" si="6"/>
        <v>0.61121977386732163</v>
      </c>
      <c r="P25">
        <f t="shared" si="6"/>
        <v>1.5211266393818681</v>
      </c>
      <c r="S25">
        <f>$S$24/T24</f>
        <v>4.532760928000747</v>
      </c>
      <c r="T25">
        <f t="shared" ref="T25:V25" si="7">$S$24/U24</f>
        <v>11.308160061773236</v>
      </c>
      <c r="U25">
        <f t="shared" si="7"/>
        <v>1.7951909442256999</v>
      </c>
      <c r="V25">
        <f t="shared" si="7"/>
        <v>4.4676446751075849</v>
      </c>
    </row>
    <row r="27" spans="1:23" x14ac:dyDescent="0.25">
      <c r="A27" s="1" t="s">
        <v>21</v>
      </c>
      <c r="D27" s="1" t="s">
        <v>17</v>
      </c>
      <c r="E27" s="1"/>
      <c r="F27" s="1"/>
      <c r="G27" s="1" t="s">
        <v>18</v>
      </c>
      <c r="H27" s="1"/>
      <c r="I27" s="1"/>
      <c r="J27" s="8" t="s">
        <v>19</v>
      </c>
      <c r="K27" s="8"/>
      <c r="L27" s="8"/>
      <c r="M27" s="1" t="s">
        <v>20</v>
      </c>
    </row>
    <row r="28" spans="1:23" x14ac:dyDescent="0.25">
      <c r="A28" s="1" t="s">
        <v>16</v>
      </c>
      <c r="B28" s="1" t="s">
        <v>10</v>
      </c>
      <c r="C28" s="1" t="s">
        <v>11</v>
      </c>
      <c r="D28" s="1" t="s">
        <v>13</v>
      </c>
      <c r="E28" s="1" t="s">
        <v>14</v>
      </c>
      <c r="F28" s="1" t="s">
        <v>15</v>
      </c>
      <c r="G28" s="1" t="s">
        <v>13</v>
      </c>
      <c r="H28" s="1" t="s">
        <v>14</v>
      </c>
      <c r="I28" s="1" t="s">
        <v>15</v>
      </c>
      <c r="J28" s="8" t="s">
        <v>13</v>
      </c>
      <c r="K28" s="8" t="s">
        <v>14</v>
      </c>
      <c r="L28" s="4" t="s">
        <v>15</v>
      </c>
      <c r="M28" s="1" t="s">
        <v>13</v>
      </c>
      <c r="N28" s="1" t="s">
        <v>14</v>
      </c>
      <c r="O28" s="1" t="s">
        <v>15</v>
      </c>
    </row>
    <row r="29" spans="1:23" x14ac:dyDescent="0.25">
      <c r="A29">
        <v>1</v>
      </c>
      <c r="B29">
        <f>-C29*(Eigenvalues!E2/Eigenvalues!E16)</f>
        <v>-0.89635271881158896</v>
      </c>
      <c r="C29">
        <v>-3.8261787576455846</v>
      </c>
      <c r="D29">
        <f>-$C$29*Eigenvalues!E16+Voltages!$B$29*Eigenvalues!E2</f>
        <v>-1.0647405542894615</v>
      </c>
      <c r="E29">
        <f>$C$29*Eigenvalues!E2+Voltages!$B$29*Eigenvalues!E16</f>
        <v>0</v>
      </c>
      <c r="F29">
        <f>SQRT((D29^2)+(E29^2))</f>
        <v>1.0647405542894615</v>
      </c>
      <c r="G29">
        <f>-$C$30*Eigenvalues!E16+Voltages!$B$30*Eigenvalues!E2</f>
        <v>-1.06</v>
      </c>
      <c r="H29">
        <f>$C$30*Eigenvalues!E2+Voltages!$B$30*Eigenvalues!E16</f>
        <v>0</v>
      </c>
      <c r="I29">
        <f>SQRT((G29^2)+(H29^2))</f>
        <v>1.06</v>
      </c>
      <c r="J29" s="9">
        <f>-$C$31*Eigenvalues!E16+Voltages!$B$31*Eigenvalues!E2</f>
        <v>-1.0523760305183896</v>
      </c>
      <c r="K29" s="9">
        <f>$C$31*Eigenvalues!E2+Voltages!$B$31*Eigenvalues!E16</f>
        <v>0</v>
      </c>
      <c r="L29" s="5">
        <f>SQRT((J29^2)+(K29^2))</f>
        <v>1.0523760305183896</v>
      </c>
      <c r="M29">
        <f>-$C$32*Eigenvalues!E16+Voltages!$B$32*Eigenvalues!E2</f>
        <v>-1.0648804107650947</v>
      </c>
      <c r="N29">
        <f>$C$32*Eigenvalues!E2+Voltages!$B$32*Eigenvalues!E16</f>
        <v>0</v>
      </c>
      <c r="O29">
        <f>SQRT((M29^2)+(N29^2))</f>
        <v>1.0648804107650947</v>
      </c>
    </row>
    <row r="30" spans="1:23" x14ac:dyDescent="0.25">
      <c r="A30">
        <v>2</v>
      </c>
      <c r="B30">
        <f>-C30*(Eigenvalues!E2/Eigenvalues!E16)</f>
        <v>-0.89236187925080201</v>
      </c>
      <c r="C30">
        <v>-3.8091434263165298</v>
      </c>
      <c r="D30">
        <f>-$C$29*Eigenvalues!E17+Voltages!$B$29*Eigenvalues!E3</f>
        <v>-1.0616126023907737</v>
      </c>
      <c r="E30">
        <f>$C$29*Eigenvalues!E3+Voltages!$B$29*Eigenvalues!E17</f>
        <v>4.6086743754430837E-2</v>
      </c>
      <c r="F30">
        <f t="shared" ref="F30:F42" si="8">SQRT((D30^2)+(E30^2))</f>
        <v>1.0626124907532368</v>
      </c>
      <c r="G30">
        <f>-$C$30*Eigenvalues!E17+Voltages!$B$30*Eigenvalues!E3</f>
        <v>-1.0568859747106922</v>
      </c>
      <c r="H30">
        <f>$C$30*Eigenvalues!E3+Voltages!$B$30*Eigenvalues!E17</f>
        <v>4.5881551315848285E-2</v>
      </c>
      <c r="I30">
        <f t="shared" ref="I30:I42" si="9">SQRT((G30^2)+(H30^2))</f>
        <v>1.0578814112608836</v>
      </c>
      <c r="J30" s="9">
        <f>-$C$31*Eigenvalues!E17+Voltages!$B$31*Eigenvalues!E3</f>
        <v>-1.0492844026194315</v>
      </c>
      <c r="K30" s="9">
        <f>$C$31*Eigenvalues!E3+Voltages!$B$31*Eigenvalues!E17</f>
        <v>4.5551551743205854E-2</v>
      </c>
      <c r="L30" s="5">
        <f t="shared" ref="L30:L42" si="10">SQRT((J30^2)+(K30^2))</f>
        <v>1.0502726795678496</v>
      </c>
      <c r="M30">
        <f>-$C$32*Eigenvalues!E17+Voltages!$B$32*Eigenvalues!E3</f>
        <v>-1.061752048001688</v>
      </c>
      <c r="N30">
        <f>$C$32*Eigenvalues!E3+Voltages!$B$32*Eigenvalues!E17</f>
        <v>4.6092797369585187E-2</v>
      </c>
      <c r="O30">
        <f t="shared" ref="O30:O42" si="11">SQRT((M30^2)+(N30^2))</f>
        <v>1.0627520677021205</v>
      </c>
    </row>
    <row r="31" spans="1:23" x14ac:dyDescent="0.25">
      <c r="A31">
        <v>3</v>
      </c>
      <c r="B31">
        <f>-C31*(Eigenvalues!E2/Eigenvalues!E16)</f>
        <v>-0.88594363421876365</v>
      </c>
      <c r="C31">
        <v>-3.7817464515681203</v>
      </c>
      <c r="D31">
        <f>-$C$29*Eigenvalues!E18+Voltages!$B$29*Eigenvalues!E4</f>
        <v>-1.0154385440187499</v>
      </c>
      <c r="E31">
        <f>$C$29*Eigenvalues!E4+Voltages!$B$29*Eigenvalues!E18</f>
        <v>0.18460775854335806</v>
      </c>
      <c r="F31">
        <f t="shared" si="8"/>
        <v>1.0320830689403453</v>
      </c>
      <c r="G31">
        <f>-$C$30*Eigenvalues!E18+Voltages!$B$30*Eigenvalues!E4</f>
        <v>-1.0109174975289363</v>
      </c>
      <c r="H31">
        <f>$C$30*Eigenvalues!E4+Voltages!$B$30*Eigenvalues!E18</f>
        <v>0.18378582770010715</v>
      </c>
      <c r="I31">
        <f t="shared" si="9"/>
        <v>1.0274879158771555</v>
      </c>
      <c r="J31" s="9">
        <f>-$C$31*Eigenvalues!E18+Voltages!$B$31*Eigenvalues!E4</f>
        <v>-1.0036465502180056</v>
      </c>
      <c r="K31" s="9">
        <f>$C$31*Eigenvalues!E4+Voltages!$B$31*Eigenvalues!E18</f>
        <v>0.1824639620948825</v>
      </c>
      <c r="L31" s="5">
        <f t="shared" si="10"/>
        <v>1.0200977870909567</v>
      </c>
      <c r="M31">
        <f>-$C$32*Eigenvalues!E18+Voltages!$B$32*Eigenvalues!E4</f>
        <v>-1.0155719245455046</v>
      </c>
      <c r="N31">
        <f>$C$32*Eigenvalues!E4+Voltages!$B$32*Eigenvalues!E18</f>
        <v>0.18463200725857826</v>
      </c>
      <c r="O31">
        <f t="shared" si="11"/>
        <v>1.0322186357692791</v>
      </c>
    </row>
    <row r="32" spans="1:23" x14ac:dyDescent="0.25">
      <c r="A32">
        <v>4</v>
      </c>
      <c r="B32">
        <f>-C32*(Eigenvalues!E2/Eigenvalues!E16)</f>
        <v>-0.89647045710160911</v>
      </c>
      <c r="C32">
        <v>-3.8266813363010428</v>
      </c>
      <c r="D32">
        <f>-$C$29*Eigenvalues!E19+Voltages!$B$29*Eigenvalues!E5</f>
        <v>-1.0185490910102761</v>
      </c>
      <c r="E32">
        <f>$C$29*Eigenvalues!E5+Voltages!$B$29*Eigenvalues!E19</f>
        <v>0.14376395298951</v>
      </c>
      <c r="F32">
        <f t="shared" si="8"/>
        <v>1.0286448974145692</v>
      </c>
      <c r="G32">
        <f>-$C$30*Eigenvalues!E19+Voltages!$B$30*Eigenvalues!E5</f>
        <v>-1.014014195403113</v>
      </c>
      <c r="H32">
        <f>$C$30*Eigenvalues!E5+Voltages!$B$30*Eigenvalues!E19</f>
        <v>0.14312387140224561</v>
      </c>
      <c r="I32">
        <f t="shared" si="9"/>
        <v>1.0240650521544952</v>
      </c>
      <c r="J32" s="9">
        <f>-$C$31*Eigenvalues!E19+Voltages!$B$31*Eigenvalues!E5</f>
        <v>-1.0067209753279498</v>
      </c>
      <c r="K32" s="9">
        <f>$C$31*Eigenvalues!E5+Voltages!$B$31*Eigenvalues!E19</f>
        <v>0.14209446382898083</v>
      </c>
      <c r="L32" s="5">
        <f t="shared" si="10"/>
        <v>1.0166995420556184</v>
      </c>
      <c r="M32">
        <f>-$C$32*Eigenvalues!E19+Voltages!$B$32*Eigenvalues!E5</f>
        <v>-1.0186828801155696</v>
      </c>
      <c r="N32">
        <f>$C$32*Eigenvalues!E5+Voltages!$B$32*Eigenvalues!E19</f>
        <v>0.14378283676331499</v>
      </c>
      <c r="O32">
        <f t="shared" si="11"/>
        <v>1.0287800126306197</v>
      </c>
    </row>
    <row r="33" spans="1:15" x14ac:dyDescent="0.25">
      <c r="A33">
        <v>5</v>
      </c>
      <c r="D33">
        <f>-$C$29*Eigenvalues!E20+Voltages!$B$29*Eigenvalues!E6</f>
        <v>-1.0221933884880852</v>
      </c>
      <c r="E33">
        <f>$C$29*Eigenvalues!E6+Voltages!$B$29*Eigenvalues!E20</f>
        <v>0.11959346833270158</v>
      </c>
      <c r="F33">
        <f t="shared" si="8"/>
        <v>1.0291656431967589</v>
      </c>
      <c r="G33">
        <f>-$C$30*Eigenvalues!E20+Voltages!$B$30*Eigenvalues!E6</f>
        <v>-1.0176422673413097</v>
      </c>
      <c r="H33">
        <f>$C$30*Eigenvalues!E6+Voltages!$B$30*Eigenvalues!E20</f>
        <v>0.11906100121945773</v>
      </c>
      <c r="I33">
        <f t="shared" si="9"/>
        <v>1.0245834794153872</v>
      </c>
      <c r="J33" s="9">
        <f>-$C$31*Eigenvalues!E20+Voltages!$B$31*Eigenvalues!E6</f>
        <v>-1.010322952634322</v>
      </c>
      <c r="K33" s="9">
        <f>$C$31*Eigenvalues!E6+Voltages!$B$31*Eigenvalues!E20</f>
        <v>0.11820466401214912</v>
      </c>
      <c r="L33" s="5">
        <f t="shared" si="10"/>
        <v>1.0172142405678164</v>
      </c>
      <c r="M33">
        <f>-$C$32*Eigenvalues!E20+Voltages!$B$32*Eigenvalues!E6</f>
        <v>-1.0223276562814492</v>
      </c>
      <c r="N33">
        <f>$C$32*Eigenvalues!E6+Voltages!$B$32*Eigenvalues!E20</f>
        <v>0.1196091772496977</v>
      </c>
      <c r="O33">
        <f t="shared" si="11"/>
        <v>1.0293008268141393</v>
      </c>
    </row>
    <row r="34" spans="1:15" x14ac:dyDescent="0.25">
      <c r="A34">
        <v>6</v>
      </c>
      <c r="D34">
        <f>-$C$29*Eigenvalues!E21+Voltages!$B$29*Eigenvalues!E7</f>
        <v>-1.0358643628997852</v>
      </c>
      <c r="E34">
        <f>$C$29*Eigenvalues!E7+Voltages!$B$29*Eigenvalues!E21</f>
        <v>0.22491114172984497</v>
      </c>
      <c r="F34">
        <f t="shared" si="8"/>
        <v>1.0600000000000003</v>
      </c>
      <c r="G34">
        <f>-$C$30*Eigenvalues!E21+Voltages!$B$30*Eigenvalues!E7</f>
        <v>-1.0312523743462716</v>
      </c>
      <c r="H34">
        <f>$C$30*Eigenvalues!E7+Voltages!$B$30*Eigenvalues!E21</f>
        <v>0.22390976775814858</v>
      </c>
      <c r="I34">
        <f t="shared" si="9"/>
        <v>1.055280552124567</v>
      </c>
      <c r="J34" s="9">
        <f>-$C$31*Eigenvalues!E21+Voltages!$B$31*Eigenvalues!E7</f>
        <v>-1.0238351699784844</v>
      </c>
      <c r="K34" s="9">
        <f>$C$31*Eigenvalues!E7+Voltages!$B$31*Eigenvalues!E21</f>
        <v>0.22229931376190082</v>
      </c>
      <c r="L34" s="5">
        <f t="shared" si="10"/>
        <v>1.0476905269133077</v>
      </c>
      <c r="M34">
        <f>-$C$32*Eigenvalues!E21+Voltages!$B$32*Eigenvalues!E7</f>
        <v>-1.0360004264116383</v>
      </c>
      <c r="N34">
        <f>$C$32*Eigenvalues!E7+Voltages!$B$32*Eigenvalues!E21</f>
        <v>0.2249406844005794</v>
      </c>
      <c r="O34">
        <f t="shared" si="11"/>
        <v>1.0601392337913438</v>
      </c>
    </row>
    <row r="35" spans="1:15" x14ac:dyDescent="0.25">
      <c r="A35">
        <v>7</v>
      </c>
      <c r="D35">
        <f>-$C$29*Eigenvalues!E22+Voltages!$B$29*Eigenvalues!E8</f>
        <v>-1.0488400112703875</v>
      </c>
      <c r="E35">
        <f>$C$29*Eigenvalues!E8+Voltages!$B$29*Eigenvalues!E22</f>
        <v>0.19364351609619374</v>
      </c>
      <c r="F35">
        <f t="shared" si="8"/>
        <v>1.0665660694808192</v>
      </c>
      <c r="G35">
        <f>-$C$30*Eigenvalues!E22+Voltages!$B$30*Eigenvalues!E8</f>
        <v>-1.0441702511167466</v>
      </c>
      <c r="H35">
        <f>$C$30*Eigenvalues!E8+Voltages!$B$30*Eigenvalues!E22</f>
        <v>0.19278135526540918</v>
      </c>
      <c r="I35">
        <f t="shared" si="9"/>
        <v>1.0618173874330639</v>
      </c>
      <c r="J35" s="9">
        <f>-$C$31*Eigenvalues!E22+Voltages!$B$31*Eigenvalues!E8</f>
        <v>-1.0366601359015395</v>
      </c>
      <c r="K35" s="9">
        <f>$C$31*Eigenvalues!E8+Voltages!$B$31*Eigenvalues!E22</f>
        <v>0.19139479001147808</v>
      </c>
      <c r="L35" s="5">
        <f t="shared" si="10"/>
        <v>1.0541803465303914</v>
      </c>
      <c r="M35">
        <f>-$C$32*Eigenvalues!E22+Voltages!$B$32*Eigenvalues!E8</f>
        <v>-1.0489777791678234</v>
      </c>
      <c r="N35">
        <f>$C$32*Eigenvalues!E8+Voltages!$B$32*Eigenvalues!E22</f>
        <v>0.1936689516819628</v>
      </c>
      <c r="O35">
        <f t="shared" si="11"/>
        <v>1.0667061657426797</v>
      </c>
    </row>
    <row r="36" spans="1:15" x14ac:dyDescent="0.25">
      <c r="A36">
        <v>8</v>
      </c>
      <c r="D36">
        <f>-$C$29*Eigenvalues!E23+Voltages!$B$29*Eigenvalues!E9</f>
        <v>-1.0545792794068558</v>
      </c>
      <c r="E36">
        <f>$C$29*Eigenvalues!E9+Voltages!$B$29*Eigenvalues!E23</f>
        <v>0.19498804517441112</v>
      </c>
      <c r="F36">
        <f t="shared" si="8"/>
        <v>1.0724540989316147</v>
      </c>
      <c r="G36">
        <f>-$C$30*Eigenvalues!E23+Voltages!$B$30*Eigenvalues!E9</f>
        <v>-1.0498839662562214</v>
      </c>
      <c r="H36">
        <f>$C$30*Eigenvalues!E9+Voltages!$B$30*Eigenvalues!E23</f>
        <v>0.19411989808428542</v>
      </c>
      <c r="I36">
        <f t="shared" si="9"/>
        <v>1.0676792015554804</v>
      </c>
      <c r="J36" s="9">
        <f>-$C$31*Eigenvalues!E23+Voltages!$B$31*Eigenvalues!E9</f>
        <v>-1.0423327555788917</v>
      </c>
      <c r="K36" s="9">
        <f>$C$31*Eigenvalues!E9+Voltages!$B$31*Eigenvalues!E23</f>
        <v>0.19272370546280623</v>
      </c>
      <c r="L36" s="5">
        <f t="shared" si="10"/>
        <v>1.06</v>
      </c>
      <c r="M36">
        <f>-$C$32*Eigenvalues!E23+Voltages!$B$32*Eigenvalues!E9</f>
        <v>-1.0547178011722751</v>
      </c>
      <c r="N36">
        <f>$C$32*Eigenvalues!E9+Voltages!$B$32*Eigenvalues!E23</f>
        <v>0.1950136573676152</v>
      </c>
      <c r="O36">
        <f t="shared" si="11"/>
        <v>1.0725949686016489</v>
      </c>
    </row>
    <row r="37" spans="1:15" x14ac:dyDescent="0.25">
      <c r="A37">
        <v>9</v>
      </c>
      <c r="D37">
        <f>-$C$29*Eigenvalues!E24+Voltages!$B$29*Eigenvalues!E10</f>
        <v>-1.0314722345776084</v>
      </c>
      <c r="E37">
        <f>$C$29*Eigenvalues!E10+Voltages!$B$29*Eigenvalues!E24</f>
        <v>0.24365941764230833</v>
      </c>
      <c r="F37">
        <f t="shared" si="8"/>
        <v>1.0598607844949797</v>
      </c>
      <c r="G37">
        <f>-$C$30*Eigenvalues!E24+Voltages!$B$30*Eigenvalues!E10</f>
        <v>-1.0268798011379425</v>
      </c>
      <c r="H37">
        <f>$C$30*Eigenvalues!E10+Voltages!$B$30*Eigenvalues!E24</f>
        <v>0.24257457054709958</v>
      </c>
      <c r="I37">
        <f t="shared" si="9"/>
        <v>1.0551419564500362</v>
      </c>
      <c r="J37" s="9">
        <f>-$C$31*Eigenvalues!E24+Voltages!$B$31*Eigenvalues!E10</f>
        <v>-1.0194940461708126</v>
      </c>
      <c r="K37" s="9">
        <f>$C$31*Eigenvalues!E10+Voltages!$B$31*Eigenvalues!E24</f>
        <v>0.24082987137458461</v>
      </c>
      <c r="L37" s="5">
        <f t="shared" si="10"/>
        <v>1.0475529280776383</v>
      </c>
      <c r="M37">
        <f>-$C$32*Eigenvalues!E24+Voltages!$B$32*Eigenvalues!E10</f>
        <v>-1.0316077211718404</v>
      </c>
      <c r="N37">
        <f>$C$32*Eigenvalues!E10+Voltages!$B$32*Eigenvalues!E24</f>
        <v>0.2436914229484545</v>
      </c>
      <c r="O37">
        <f t="shared" si="11"/>
        <v>1.06</v>
      </c>
    </row>
    <row r="38" spans="1:15" x14ac:dyDescent="0.25">
      <c r="A38">
        <v>10</v>
      </c>
      <c r="D38">
        <f>-$C$29*Eigenvalues!E25+Voltages!$B$29*Eigenvalues!E11</f>
        <v>-1.0234613359747926</v>
      </c>
      <c r="E38">
        <f>$C$29*Eigenvalues!E11+Voltages!$B$29*Eigenvalues!E25</f>
        <v>0.24339718370774338</v>
      </c>
      <c r="F38">
        <f t="shared" si="8"/>
        <v>1.0520053684616673</v>
      </c>
      <c r="G38">
        <f>-$C$30*Eigenvalues!E25+Voltages!$B$30*Eigenvalues!E11</f>
        <v>-1.0189045695336094</v>
      </c>
      <c r="H38">
        <f>$C$30*Eigenvalues!E11+Voltages!$B$30*Eigenvalues!E25</f>
        <v>0.24231350415912456</v>
      </c>
      <c r="I38">
        <f t="shared" si="9"/>
        <v>1.0473215151587139</v>
      </c>
      <c r="J38" s="9">
        <f>-$C$31*Eigenvalues!E25+Voltages!$B$31*Eigenvalues!E11</f>
        <v>-1.011576175813989</v>
      </c>
      <c r="K38" s="9">
        <f>$C$31*Eigenvalues!E11+Voltages!$B$31*Eigenvalues!E25</f>
        <v>0.24057068268677434</v>
      </c>
      <c r="L38" s="5">
        <f t="shared" si="10"/>
        <v>1.0397887347162571</v>
      </c>
      <c r="M38">
        <f>-$C$32*Eigenvalues!E25+Voltages!$B$32*Eigenvalues!E11</f>
        <v>-1.0235957703163978</v>
      </c>
      <c r="N38">
        <f>$C$32*Eigenvalues!E11+Voltages!$B$32*Eigenvalues!E25</f>
        <v>0.24342915456877168</v>
      </c>
      <c r="O38">
        <f t="shared" si="11"/>
        <v>1.0521435521371059</v>
      </c>
    </row>
    <row r="39" spans="1:15" x14ac:dyDescent="0.25">
      <c r="A39">
        <v>11</v>
      </c>
      <c r="D39">
        <f>-$C$29*Eigenvalues!E26+Voltages!$B$29*Eigenvalues!E12</f>
        <v>-1.0249610588085323</v>
      </c>
      <c r="E39">
        <f>$C$29*Eigenvalues!E12+Voltages!$B$29*Eigenvalues!E26</f>
        <v>0.2352725730448065</v>
      </c>
      <c r="F39">
        <f t="shared" si="8"/>
        <v>1.0516170194995094</v>
      </c>
      <c r="G39">
        <f>-$C$30*Eigenvalues!E26+Voltages!$B$30*Eigenvalues!E12</f>
        <v>-1.0203976151374043</v>
      </c>
      <c r="H39">
        <f>$C$30*Eigenvalues!E12+Voltages!$B$30*Eigenvalues!E26</f>
        <v>0.2342250667759348</v>
      </c>
      <c r="I39">
        <f t="shared" si="9"/>
        <v>1.046934895246258</v>
      </c>
      <c r="J39" s="9">
        <f>-$C$31*Eigenvalues!E26+Voltages!$B$31*Eigenvalues!E12</f>
        <v>-1.0130584828006917</v>
      </c>
      <c r="K39" s="9">
        <f>$C$31*Eigenvalues!E12+Voltages!$B$31*Eigenvalues!E26</f>
        <v>0.2325404207750594</v>
      </c>
      <c r="L39" s="5">
        <f t="shared" si="10"/>
        <v>1.0394048955381541</v>
      </c>
      <c r="M39">
        <f>-$C$32*Eigenvalues!E26+Voltages!$B$32*Eigenvalues!E12</f>
        <v>-1.0250956901426811</v>
      </c>
      <c r="N39">
        <f>$C$32*Eigenvalues!E12+Voltages!$B$32*Eigenvalues!E26</f>
        <v>0.23530347671682933</v>
      </c>
      <c r="O39">
        <f t="shared" si="11"/>
        <v>1.0517551521642892</v>
      </c>
    </row>
    <row r="40" spans="1:15" x14ac:dyDescent="0.25">
      <c r="A40">
        <v>12</v>
      </c>
      <c r="D40">
        <f>-$C$29*Eigenvalues!E27+Voltages!$B$29*Eigenvalues!E13</f>
        <v>-1.0200111032118331</v>
      </c>
      <c r="E40">
        <f>$C$29*Eigenvalues!E13+Voltages!$B$29*Eigenvalues!E27</f>
        <v>0.23572742128529084</v>
      </c>
      <c r="F40">
        <f t="shared" si="8"/>
        <v>1.0468954426403976</v>
      </c>
      <c r="G40">
        <f>-$C$30*Eigenvalues!E27+Voltages!$B$30*Eigenvalues!E13</f>
        <v>-1.0154696982741243</v>
      </c>
      <c r="H40">
        <f>$C$30*Eigenvalues!E13+Voltages!$B$30*Eigenvalues!E27</f>
        <v>0.23467788989136046</v>
      </c>
      <c r="I40">
        <f t="shared" si="9"/>
        <v>1.0422343403077843</v>
      </c>
      <c r="J40" s="9">
        <f>-$C$31*Eigenvalues!E27+Voltages!$B$31*Eigenvalues!E13</f>
        <v>-1.0081660096051224</v>
      </c>
      <c r="K40" s="9">
        <f>$C$31*Eigenvalues!E13+Voltages!$B$31*Eigenvalues!E27</f>
        <v>0.23298998699462417</v>
      </c>
      <c r="L40" s="5">
        <f t="shared" si="10"/>
        <v>1.0347381489840175</v>
      </c>
      <c r="M40">
        <f>-$C$32*Eigenvalues!E27+Voltages!$B$32*Eigenvalues!E13</f>
        <v>-1.0201450843562792</v>
      </c>
      <c r="N40">
        <f>$C$32*Eigenvalues!E13+Voltages!$B$32*Eigenvalues!E27</f>
        <v>0.23575838470282787</v>
      </c>
      <c r="O40">
        <f t="shared" si="11"/>
        <v>1.047032955113623</v>
      </c>
    </row>
    <row r="41" spans="1:15" x14ac:dyDescent="0.25">
      <c r="A41">
        <v>13</v>
      </c>
      <c r="D41">
        <f>-$C$29*Eigenvalues!E28+Voltages!$B$29*Eigenvalues!E14</f>
        <v>-1.0144992591956068</v>
      </c>
      <c r="E41">
        <f>$C$29*Eigenvalues!E14+Voltages!$B$29*Eigenvalues!E28</f>
        <v>0.2368578700054231</v>
      </c>
      <c r="F41">
        <f t="shared" si="8"/>
        <v>1.0417823177093863</v>
      </c>
      <c r="G41">
        <f>-$C$30*Eigenvalues!E28+Voltages!$B$30*Eigenvalues!E14</f>
        <v>-1.0099823946923623</v>
      </c>
      <c r="H41">
        <f>$C$30*Eigenvalues!E14+Voltages!$B$30*Eigenvalues!E28</f>
        <v>0.23580330550412432</v>
      </c>
      <c r="I41">
        <f t="shared" si="9"/>
        <v>1.0371439805905398</v>
      </c>
      <c r="J41" s="9">
        <f>-$C$31*Eigenvalues!E28+Voltages!$B$31*Eigenvalues!E14</f>
        <v>-1.0027181730375525</v>
      </c>
      <c r="K41" s="9">
        <f>$C$31*Eigenvalues!E14+Voltages!$B$31*Eigenvalues!E28</f>
        <v>0.23410730814108063</v>
      </c>
      <c r="L41" s="5">
        <f t="shared" si="10"/>
        <v>1.0296844012923716</v>
      </c>
      <c r="M41">
        <f>-$C$32*Eigenvalues!E28+Voltages!$B$32*Eigenvalues!E14</f>
        <v>-1.0146325163448267</v>
      </c>
      <c r="N41">
        <f>$C$32*Eigenvalues!E14+Voltages!$B$32*Eigenvalues!E28</f>
        <v>0.23688898191037636</v>
      </c>
      <c r="O41">
        <f t="shared" si="11"/>
        <v>1.0419191585601877</v>
      </c>
    </row>
    <row r="42" spans="1:15" x14ac:dyDescent="0.25">
      <c r="A42">
        <v>14</v>
      </c>
      <c r="D42">
        <f>-$C$29*Eigenvalues!E29+Voltages!$B$29*Eigenvalues!E15</f>
        <v>-1.0023651380862575</v>
      </c>
      <c r="E42">
        <f>$C$29*Eigenvalues!E15+Voltages!$B$29*Eigenvalues!E29</f>
        <v>0.25419605835602788</v>
      </c>
      <c r="F42">
        <f t="shared" si="8"/>
        <v>1.0340945344282713</v>
      </c>
      <c r="G42">
        <f>-$C$30*Eigenvalues!E29+Voltages!$B$30*Eigenvalues!E15</f>
        <v>-0.99790229844347511</v>
      </c>
      <c r="H42">
        <f>$C$30*Eigenvalues!E15+Voltages!$B$30*Eigenvalues!E29</f>
        <v>0.25306429887720538</v>
      </c>
      <c r="I42">
        <f t="shared" si="9"/>
        <v>1.0294904256985502</v>
      </c>
      <c r="J42" s="9">
        <f>-$C$31*Eigenvalues!E29+Voltages!$B$31*Eigenvalues!E15</f>
        <v>-0.99072496196332238</v>
      </c>
      <c r="K42" s="9">
        <f>$C$31*Eigenvalues!E15+Voltages!$B$31*Eigenvalues!E29</f>
        <v>0.25124415313048371</v>
      </c>
      <c r="L42" s="5">
        <f t="shared" si="10"/>
        <v>1.022085894012573</v>
      </c>
      <c r="M42">
        <f>-$C$32*Eigenvalues!E29+Voltages!$B$32*Eigenvalues!E15</f>
        <v>-1.0024968013867166</v>
      </c>
      <c r="N42">
        <f>$C$32*Eigenvalues!E15+Voltages!$B$32*Eigenvalues!E29</f>
        <v>0.25422944767767836</v>
      </c>
      <c r="O42">
        <f t="shared" si="11"/>
        <v>1.0342303654684943</v>
      </c>
    </row>
    <row r="45" spans="1:15" x14ac:dyDescent="0.25">
      <c r="A45" s="1" t="s">
        <v>22</v>
      </c>
      <c r="D45" s="1" t="s">
        <v>17</v>
      </c>
      <c r="E45" s="1"/>
      <c r="F45" s="1"/>
      <c r="G45" s="1" t="s">
        <v>18</v>
      </c>
      <c r="H45" s="1"/>
      <c r="I45" s="1"/>
      <c r="J45" s="8" t="s">
        <v>19</v>
      </c>
      <c r="K45" s="8"/>
      <c r="L45" s="8"/>
      <c r="M45" s="1" t="s">
        <v>20</v>
      </c>
    </row>
    <row r="46" spans="1:15" x14ac:dyDescent="0.25">
      <c r="A46" s="1" t="s">
        <v>16</v>
      </c>
      <c r="B46" s="1" t="s">
        <v>10</v>
      </c>
      <c r="C46" s="1" t="s">
        <v>11</v>
      </c>
      <c r="D46" s="1" t="s">
        <v>13</v>
      </c>
      <c r="E46" s="1" t="s">
        <v>14</v>
      </c>
      <c r="F46" s="6" t="s">
        <v>15</v>
      </c>
      <c r="G46" s="1" t="s">
        <v>13</v>
      </c>
      <c r="H46" s="1" t="s">
        <v>14</v>
      </c>
      <c r="I46" s="6" t="s">
        <v>15</v>
      </c>
      <c r="J46" s="8" t="s">
        <v>13</v>
      </c>
      <c r="K46" s="8" t="s">
        <v>14</v>
      </c>
      <c r="L46" s="6" t="s">
        <v>15</v>
      </c>
      <c r="M46" s="1" t="s">
        <v>13</v>
      </c>
      <c r="N46" s="1" t="s">
        <v>14</v>
      </c>
      <c r="O46" s="6" t="s">
        <v>15</v>
      </c>
    </row>
    <row r="47" spans="1:15" x14ac:dyDescent="0.25">
      <c r="A47">
        <v>1</v>
      </c>
      <c r="B47">
        <f>-C47*(Eigenvalues!F2/Eigenvalues!F16)</f>
        <v>-4.532760928000747</v>
      </c>
      <c r="C47">
        <v>1.5432971731050162</v>
      </c>
      <c r="D47">
        <f>-$C$47*Eigenvalues!F16+Voltages!$B$47*Eigenvalues!F2</f>
        <v>-0.42489021710286623</v>
      </c>
      <c r="E47">
        <f>$C$47*Eigenvalues!F2+Voltages!$B$47*Eigenvalues!F16</f>
        <v>0</v>
      </c>
      <c r="F47" s="7">
        <f>SQRT((D47^2)+(E47^2))</f>
        <v>0.42489021710286623</v>
      </c>
      <c r="G47">
        <f>-$C$48*Eigenvalues!F16+Voltages!$B$48*Eigenvalues!F2</f>
        <v>-1.06</v>
      </c>
      <c r="H47">
        <f>$C$48*Eigenvalues!F2+Voltages!$B$48*Eigenvalues!F16</f>
        <v>0</v>
      </c>
      <c r="I47" s="7">
        <f>SQRT((G47^2)+(H47^2))</f>
        <v>1.06</v>
      </c>
      <c r="J47" s="9">
        <f>-$C$49*Eigenvalues!F16+Voltages!$B$49*Eigenvalues!F2</f>
        <v>-0.16827692484756421</v>
      </c>
      <c r="K47" s="9">
        <f>$C$49*Eigenvalues!F2+Voltages!$B$49*Eigenvalues!F16</f>
        <v>0</v>
      </c>
      <c r="L47" s="7">
        <f>SQRT((J47^2)+(K47^2))</f>
        <v>0.16827692484756421</v>
      </c>
      <c r="M47">
        <f>-$C$50*Eigenvalues!F16+Voltages!$B$50*Eigenvalues!F2</f>
        <v>-0.41878637459535856</v>
      </c>
      <c r="N47">
        <f>$C$50*Eigenvalues!F2+Voltages!$B$50*Eigenvalues!F16</f>
        <v>0</v>
      </c>
      <c r="O47" s="7">
        <f>SQRT((M47^2)+(N47^2))</f>
        <v>0.41878637459535856</v>
      </c>
    </row>
    <row r="48" spans="1:15" x14ac:dyDescent="0.25">
      <c r="A48">
        <v>2</v>
      </c>
      <c r="B48">
        <f>-C48*(Eigenvalues!F2/Eigenvalues!F16)</f>
        <v>-11.308160061773238</v>
      </c>
      <c r="C48">
        <v>3.8501592591275546</v>
      </c>
      <c r="D48">
        <f>-$C$47*Eigenvalues!F17+Voltages!$B$47*Eigenvalues!F3</f>
        <v>-0.42371277849037842</v>
      </c>
      <c r="E48">
        <f>$C$47*Eigenvalues!F3+Voltages!$B$47*Eigenvalues!F17</f>
        <v>1.8314512606707786E-2</v>
      </c>
      <c r="F48" s="7">
        <f t="shared" ref="F48:F60" si="12">SQRT((D48^2)+(E48^2))</f>
        <v>0.42410840598608479</v>
      </c>
      <c r="G48">
        <f>-$C$48*Eigenvalues!F17+Voltages!$B$48*Eigenvalues!F3</f>
        <v>-1.0570625708030015</v>
      </c>
      <c r="H48">
        <f>$C$48*Eigenvalues!F3+Voltages!$B$48*Eigenvalues!F17</f>
        <v>4.5690351487688519E-2</v>
      </c>
      <c r="I48" s="7">
        <f t="shared" ref="I48:I60" si="13">SQRT((G48^2)+(H48^2))</f>
        <v>1.0580495672754273</v>
      </c>
      <c r="J48" s="9">
        <f>-$C$49*Eigenvalues!F17+Voltages!$B$49*Eigenvalues!F3</f>
        <v>-0.1678106026284808</v>
      </c>
      <c r="K48" s="9">
        <f>$C$49*Eigenvalues!F3+Voltages!$B$49*Eigenvalues!F17</f>
        <v>7.2534262675024164E-3</v>
      </c>
      <c r="L48" s="7">
        <f t="shared" ref="L48:L60" si="14">SQRT((J48^2)+(K48^2))</f>
        <v>0.16796729011075931</v>
      </c>
      <c r="M48">
        <f>-$C$50*Eigenvalues!F17+Voltages!$B$50*Eigenvalues!F3</f>
        <v>-0.41762585070475322</v>
      </c>
      <c r="N48">
        <f>$C$50*Eigenvalues!F3+Voltages!$B$50*Eigenvalues!F17</f>
        <v>1.8051411937279938E-2</v>
      </c>
      <c r="O48" s="7">
        <f t="shared" ref="O48:O60" si="15">SQRT((M48^2)+(N48^2))</f>
        <v>0.41801579473723022</v>
      </c>
    </row>
    <row r="49" spans="1:15" x14ac:dyDescent="0.25">
      <c r="A49">
        <v>3</v>
      </c>
      <c r="B49">
        <f>-C49*(Eigenvalues!F2/Eigenvalues!F16)</f>
        <v>-1.7951909442256999</v>
      </c>
      <c r="C49">
        <v>0.61121977386732163</v>
      </c>
      <c r="D49">
        <f>-$C$47*Eigenvalues!F18+Voltages!$B$47*Eigenvalues!F4</f>
        <v>-0.40624438125689744</v>
      </c>
      <c r="E49">
        <f>$C$47*Eigenvalues!F4+Voltages!$B$47*Eigenvalues!F18</f>
        <v>7.4077185080248381E-2</v>
      </c>
      <c r="F49" s="7">
        <f t="shared" si="12"/>
        <v>0.41294300654232274</v>
      </c>
      <c r="G49">
        <f>-$C$48*Eigenvalues!F18+Voltages!$B$48*Eigenvalues!F4</f>
        <v>-1.0134830758601772</v>
      </c>
      <c r="H49">
        <f>$C$48*Eigenvalues!F4+Voltages!$B$48*Eigenvalues!F18</f>
        <v>0.18480495201906033</v>
      </c>
      <c r="I49" s="7">
        <f t="shared" si="13"/>
        <v>1.0301945521821463</v>
      </c>
      <c r="J49" s="9">
        <f>-$C$49*Eigenvalues!F18+Voltages!$B$49*Eigenvalues!F4</f>
        <v>-0.16089227867056718</v>
      </c>
      <c r="K49" s="9">
        <f>$C$49*Eigenvalues!F4+Voltages!$B$49*Eigenvalues!F18</f>
        <v>2.9338121719216143E-2</v>
      </c>
      <c r="L49" s="7">
        <f t="shared" si="14"/>
        <v>0.16354525588294816</v>
      </c>
      <c r="M49">
        <f>-$C$50*Eigenvalues!F18+Voltages!$B$50*Eigenvalues!F4</f>
        <v>-0.40040839910682674</v>
      </c>
      <c r="N49">
        <f>$C$50*Eigenvalues!F4+Voltages!$B$50*Eigenvalues!F18</f>
        <v>7.3013014965407019E-2</v>
      </c>
      <c r="O49" s="7">
        <f t="shared" si="15"/>
        <v>0.40701079399646223</v>
      </c>
    </row>
    <row r="50" spans="1:15" x14ac:dyDescent="0.25">
      <c r="A50">
        <v>4</v>
      </c>
      <c r="B50">
        <f>-C50*(Eigenvalues!F2/Eigenvalues!F16)</f>
        <v>-4.4676446751075849</v>
      </c>
      <c r="C50">
        <v>1.5211266393818681</v>
      </c>
      <c r="D50">
        <f>-$C$47*Eigenvalues!F19+Voltages!$B$47*Eigenvalues!F5</f>
        <v>-0.40771105318574341</v>
      </c>
      <c r="E50">
        <f>$C$47*Eigenvalues!F5+Voltages!$B$47*Eigenvalues!F19</f>
        <v>5.788443627936192E-2</v>
      </c>
      <c r="F50" s="7">
        <f t="shared" si="12"/>
        <v>0.41179960035581337</v>
      </c>
      <c r="G50">
        <f>-$C$48*Eigenvalues!F19+Voltages!$B$48*Eigenvalues!F5</f>
        <v>-1.0171420733658796</v>
      </c>
      <c r="H50">
        <f>$C$48*Eigenvalues!F5+Voltages!$B$48*Eigenvalues!F19</f>
        <v>0.14440789640790655</v>
      </c>
      <c r="I50" s="7">
        <f t="shared" si="13"/>
        <v>1.0273420257908255</v>
      </c>
      <c r="J50" s="9">
        <f>-$C$49*Eigenvalues!F19+Voltages!$B$49*Eigenvalues!F5</f>
        <v>-0.16147315116894881</v>
      </c>
      <c r="K50" s="9">
        <f>$C$49*Eigenvalues!F5+Voltages!$B$49*Eigenvalues!F19</f>
        <v>2.2925015784177483E-2</v>
      </c>
      <c r="L50" s="7">
        <f t="shared" si="14"/>
        <v>0.16309241213844064</v>
      </c>
      <c r="M50">
        <f>-$C$50*Eigenvalues!F19+Voltages!$B$50*Eigenvalues!F5</f>
        <v>-0.40185400127670085</v>
      </c>
      <c r="N50">
        <f>$C$50*Eigenvalues!F5+Voltages!$B$50*Eigenvalues!F19</f>
        <v>5.7052886226046498E-2</v>
      </c>
      <c r="O50" s="7">
        <f t="shared" si="15"/>
        <v>0.40588381363244441</v>
      </c>
    </row>
    <row r="51" spans="1:15" x14ac:dyDescent="0.25">
      <c r="A51">
        <v>5</v>
      </c>
      <c r="D51">
        <f>-$C$47*Eigenvalues!F20+Voltages!$B$47*Eigenvalues!F6</f>
        <v>-0.4068724924140632</v>
      </c>
      <c r="E51">
        <f>$C$47*Eigenvalues!F6+Voltages!$B$47*Eigenvalues!F20</f>
        <v>4.6976670874765813E-2</v>
      </c>
      <c r="F51" s="7">
        <f t="shared" si="12"/>
        <v>0.40957542979249617</v>
      </c>
      <c r="G51">
        <f>-$C$48*Eigenvalues!F20+Voltages!$B$48*Eigenvalues!F6</f>
        <v>-1.0150500637544515</v>
      </c>
      <c r="H51">
        <f>$C$48*Eigenvalues!F6+Voltages!$B$48*Eigenvalues!F20</f>
        <v>0.11719561694496788</v>
      </c>
      <c r="I51" s="7">
        <f t="shared" si="13"/>
        <v>1.021793249419386</v>
      </c>
      <c r="J51" s="9">
        <f>-$C$49*Eigenvalues!F20+Voltages!$B$49*Eigenvalues!F6</f>
        <v>-0.161141040844267</v>
      </c>
      <c r="K51" s="9">
        <f>$C$49*Eigenvalues!F6+Voltages!$B$49*Eigenvalues!F20</f>
        <v>1.8605017004822914E-2</v>
      </c>
      <c r="L51" s="7">
        <f t="shared" si="14"/>
        <v>0.16221153381348527</v>
      </c>
      <c r="M51">
        <f>-$C$50*Eigenvalues!F20+Voltages!$B$50*Eigenvalues!F6</f>
        <v>-0.40102748701180591</v>
      </c>
      <c r="N51">
        <f>$C$50*Eigenvalues!F6+Voltages!$B$50*Eigenvalues!F20</f>
        <v>4.6301818432876868E-2</v>
      </c>
      <c r="O51" s="7">
        <f t="shared" si="15"/>
        <v>0.40369159482109018</v>
      </c>
    </row>
    <row r="52" spans="1:15" x14ac:dyDescent="0.25">
      <c r="A52">
        <v>6</v>
      </c>
      <c r="D52">
        <f>-$C$47*Eigenvalues!F21+Voltages!$B$47*Eigenvalues!F7</f>
        <v>0.92872494113961979</v>
      </c>
      <c r="E52">
        <f>$C$47*Eigenvalues!F7+Voltages!$B$47*Eigenvalues!F21</f>
        <v>-0.51095007946492232</v>
      </c>
      <c r="F52" s="7">
        <f t="shared" si="12"/>
        <v>1.0600000000000003</v>
      </c>
      <c r="G52">
        <f>-$C$48*Eigenvalues!F21+Voltages!$B$48*Eigenvalues!F7</f>
        <v>2.3169477619901553</v>
      </c>
      <c r="H52">
        <f>$C$48*Eigenvalues!F7+Voltages!$B$48*Eigenvalues!F21</f>
        <v>-1.2746988808680766</v>
      </c>
      <c r="I52" s="7">
        <f t="shared" si="13"/>
        <v>2.6444478003313878</v>
      </c>
      <c r="J52" s="9">
        <f>-$C$49*Eigenvalues!F21+Voltages!$B$49*Eigenvalues!F7</f>
        <v>0.36781966454731069</v>
      </c>
      <c r="K52" s="9">
        <f>$C$49*Eigenvalues!F7+Voltages!$B$49*Eigenvalues!F21</f>
        <v>-0.20236076205576559</v>
      </c>
      <c r="L52" s="7">
        <f t="shared" si="14"/>
        <v>0.41981089033931263</v>
      </c>
      <c r="M52">
        <f>-$C$50*Eigenvalues!F21+Voltages!$B$50*Eigenvalues!F7</f>
        <v>0.91538316355725158</v>
      </c>
      <c r="N52">
        <f>$C$50*Eigenvalues!F7+Voltages!$B$50*Eigenvalues!F21</f>
        <v>-0.50360992737688925</v>
      </c>
      <c r="O52" s="7">
        <f t="shared" si="15"/>
        <v>1.0447723651957099</v>
      </c>
    </row>
    <row r="53" spans="1:15" x14ac:dyDescent="0.25">
      <c r="A53">
        <v>7</v>
      </c>
      <c r="D53">
        <f>-$C$47*Eigenvalues!F22+Voltages!$B$47*Eigenvalues!F8</f>
        <v>-2.2282254092745308</v>
      </c>
      <c r="E53">
        <f>$C$47*Eigenvalues!F8+Voltages!$B$47*Eigenvalues!F22</f>
        <v>1.4556799835955543</v>
      </c>
      <c r="F53" s="7">
        <f t="shared" si="12"/>
        <v>2.6615771056231687</v>
      </c>
      <c r="G53">
        <f>-$C$48*Eigenvalues!F22+Voltages!$B$48*Eigenvalues!F8</f>
        <v>-5.5588922473571118</v>
      </c>
      <c r="H53">
        <f>$C$48*Eigenvalues!F8+Voltages!$B$48*Eigenvalues!F22</f>
        <v>3.6315752175525402</v>
      </c>
      <c r="I53" s="7">
        <f t="shared" si="13"/>
        <v>6.6400016248844986</v>
      </c>
      <c r="J53" s="9">
        <f>-$C$49*Eigenvalues!F22+Voltages!$B$49*Eigenvalues!F8</f>
        <v>-0.8824842386266224</v>
      </c>
      <c r="K53" s="9">
        <f>$C$49*Eigenvalues!F8+Voltages!$B$49*Eigenvalues!F22</f>
        <v>0.57651916034185413</v>
      </c>
      <c r="L53" s="7">
        <f t="shared" si="14"/>
        <v>1.0541123154890497</v>
      </c>
      <c r="M53">
        <f>-$C$50*Eigenvalues!F22+Voltages!$B$50*Eigenvalues!F8</f>
        <v>-2.196215406638613</v>
      </c>
      <c r="N53">
        <f>$C$50*Eigenvalues!F8+Voltages!$B$50*Eigenvalues!F22</f>
        <v>1.4347681315369611</v>
      </c>
      <c r="O53" s="7">
        <f t="shared" si="15"/>
        <v>2.6233417054647821</v>
      </c>
    </row>
    <row r="54" spans="1:15" x14ac:dyDescent="0.25">
      <c r="A54">
        <v>8</v>
      </c>
      <c r="D54">
        <f>-$C$47*Eigenvalues!F23+Voltages!$B$47*Eigenvalues!F9</f>
        <v>-2.2405890543200493</v>
      </c>
      <c r="E54">
        <f>$C$47*Eigenvalues!F9+Voltages!$B$47*Eigenvalues!F23</f>
        <v>1.4639360838572699</v>
      </c>
      <c r="F54" s="7">
        <f t="shared" si="12"/>
        <v>2.6764431934861186</v>
      </c>
      <c r="G54">
        <f>-$C$48*Eigenvalues!F23+Voltages!$B$48*Eigenvalues!F9</f>
        <v>-5.5897366001351294</v>
      </c>
      <c r="H54">
        <f>$C$48*Eigenvalues!F9+Voltages!$B$48*Eigenvalues!F23</f>
        <v>3.6521722233793414</v>
      </c>
      <c r="I54" s="7">
        <f t="shared" si="13"/>
        <v>6.6770889771002633</v>
      </c>
      <c r="J54" s="9">
        <f>-$C$49*Eigenvalues!F23+Voltages!$B$49*Eigenvalues!F9</f>
        <v>-0.88738083564020565</v>
      </c>
      <c r="K54" s="9">
        <f>$C$49*Eigenvalues!F9+Voltages!$B$49*Eigenvalues!F23</f>
        <v>0.57978897241883665</v>
      </c>
      <c r="L54" s="7">
        <f t="shared" si="14"/>
        <v>1.06</v>
      </c>
      <c r="M54">
        <f>-$C$50*Eigenvalues!F23+Voltages!$B$50*Eigenvalues!F9</f>
        <v>-2.2084014393524303</v>
      </c>
      <c r="N54">
        <f>$C$50*Eigenvalues!F9+Voltages!$B$50*Eigenvalues!F23</f>
        <v>1.4429056271951928</v>
      </c>
      <c r="O54" s="7">
        <f t="shared" si="15"/>
        <v>2.6379942316702358</v>
      </c>
    </row>
    <row r="55" spans="1:15" x14ac:dyDescent="0.25">
      <c r="A55">
        <v>9</v>
      </c>
      <c r="D55">
        <f>-$C$47*Eigenvalues!F24+Voltages!$B$47*Eigenvalues!F10</f>
        <v>0.93479992001193313</v>
      </c>
      <c r="E55">
        <f>$C$47*Eigenvalues!F10+Voltages!$B$47*Eigenvalues!F24</f>
        <v>-0.53173386754859808</v>
      </c>
      <c r="F55" s="7">
        <f t="shared" si="12"/>
        <v>1.0754495787123199</v>
      </c>
      <c r="G55">
        <f>-$C$48*Eigenvalues!F24+Voltages!$B$48*Eigenvalues!F10</f>
        <v>2.3321033888919933</v>
      </c>
      <c r="H55">
        <f>$C$48*Eigenvalues!F10+Voltages!$B$48*Eigenvalues!F24</f>
        <v>-1.3265494871703691</v>
      </c>
      <c r="I55" s="7">
        <f t="shared" si="13"/>
        <v>2.6829908233897277</v>
      </c>
      <c r="J55" s="9">
        <f>-$C$49*Eigenvalues!F24+Voltages!$B$49*Eigenvalues!F10</f>
        <v>0.37022564783898843</v>
      </c>
      <c r="K55" s="9">
        <f>$C$49*Eigenvalues!F10+Voltages!$B$49*Eigenvalues!F24</f>
        <v>-0.2105921399614557</v>
      </c>
      <c r="L55" s="7">
        <f t="shared" si="14"/>
        <v>0.42592966523986564</v>
      </c>
      <c r="M55">
        <f>-$C$50*Eigenvalues!F24+Voltages!$B$50*Eigenvalues!F10</f>
        <v>0.92137087114681837</v>
      </c>
      <c r="N55">
        <f>$C$50*Eigenvalues!F10+Voltages!$B$50*Eigenvalues!F24</f>
        <v>-0.52409514193718021</v>
      </c>
      <c r="O55" s="7">
        <f t="shared" si="15"/>
        <v>1.06</v>
      </c>
    </row>
    <row r="56" spans="1:15" x14ac:dyDescent="0.25">
      <c r="A56">
        <v>10</v>
      </c>
      <c r="D56">
        <f>-$C$47*Eigenvalues!F25+Voltages!$B$47*Eigenvalues!F11</f>
        <v>0.92422024016022086</v>
      </c>
      <c r="E56">
        <f>$C$47*Eigenvalues!F11+Voltages!$B$47*Eigenvalues!F25</f>
        <v>-0.52863756014325669</v>
      </c>
      <c r="F56" s="7">
        <f t="shared" si="12"/>
        <v>1.064725655892649</v>
      </c>
      <c r="G56">
        <f>-$C$48*Eigenvalues!F25+Voltages!$B$48*Eigenvalues!F11</f>
        <v>2.3057096048240022</v>
      </c>
      <c r="H56">
        <f>$C$48*Eigenvalues!F11+Voltages!$B$48*Eigenvalues!F25</f>
        <v>-1.3188249368805531</v>
      </c>
      <c r="I56" s="7">
        <f t="shared" si="13"/>
        <v>2.6562371874355746</v>
      </c>
      <c r="J56" s="9">
        <f>-$C$49*Eigenvalues!F25+Voltages!$B$49*Eigenvalues!F11</f>
        <v>0.36603558668988256</v>
      </c>
      <c r="K56" s="9">
        <f>$C$49*Eigenvalues!F11+Voltages!$B$49*Eigenvalues!F25</f>
        <v>-0.20936585357598339</v>
      </c>
      <c r="L56" s="7">
        <f t="shared" si="14"/>
        <v>0.42168247695037869</v>
      </c>
      <c r="M56">
        <f>-$C$50*Eigenvalues!F25+Voltages!$B$50*Eigenvalues!F11</f>
        <v>0.91094317573013284</v>
      </c>
      <c r="N56">
        <f>$C$50*Eigenvalues!F11+Voltages!$B$50*Eigenvalues!F25</f>
        <v>-0.52104331513411262</v>
      </c>
      <c r="O56" s="7">
        <f t="shared" si="15"/>
        <v>1.0494301337655814</v>
      </c>
    </row>
    <row r="57" spans="1:15" x14ac:dyDescent="0.25">
      <c r="A57">
        <v>11</v>
      </c>
      <c r="D57">
        <f>-$C$47*Eigenvalues!F26+Voltages!$B$47*Eigenvalues!F12</f>
        <v>0.92125020252358802</v>
      </c>
      <c r="E57">
        <f>$C$47*Eigenvalues!F12+Voltages!$B$47*Eigenvalues!F26</f>
        <v>-0.5195331860507294</v>
      </c>
      <c r="F57" s="7">
        <f t="shared" si="12"/>
        <v>1.0576467591108922</v>
      </c>
      <c r="G57">
        <f>-$C$48*Eigenvalues!F26+Voltages!$B$48*Eigenvalues!F12</f>
        <v>2.2983000675644782</v>
      </c>
      <c r="H57">
        <f>$C$48*Eigenvalues!F12+Voltages!$B$48*Eigenvalues!F26</f>
        <v>-1.296111689670763</v>
      </c>
      <c r="I57" s="7">
        <f t="shared" si="13"/>
        <v>2.638577024206056</v>
      </c>
      <c r="J57" s="9">
        <f>-$C$49*Eigenvalues!F26+Voltages!$B$49*Eigenvalues!F12</f>
        <v>0.36485930919499943</v>
      </c>
      <c r="K57" s="9">
        <f>$C$49*Eigenvalues!F12+Voltages!$B$49*Eigenvalues!F26</f>
        <v>-0.20576008433658149</v>
      </c>
      <c r="L57" s="7">
        <f t="shared" si="14"/>
        <v>0.41887889396870948</v>
      </c>
      <c r="M57">
        <f>-$C$50*Eigenvalues!F26+Voltages!$B$50*Eigenvalues!F12</f>
        <v>0.90801580474301458</v>
      </c>
      <c r="N57">
        <f>$C$50*Eigenvalues!F12+Voltages!$B$50*Eigenvalues!F26</f>
        <v>-0.51206973168668224</v>
      </c>
      <c r="O57" s="7">
        <f t="shared" si="15"/>
        <v>1.0424529302432677</v>
      </c>
    </row>
    <row r="58" spans="1:15" x14ac:dyDescent="0.25">
      <c r="A58">
        <v>12</v>
      </c>
      <c r="D58">
        <f>-$C$47*Eigenvalues!F27+Voltages!$B$47*Eigenvalues!F13</f>
        <v>0.91187602123296563</v>
      </c>
      <c r="E58">
        <f>$C$47*Eigenvalues!F13+Voltages!$B$47*Eigenvalues!F27</f>
        <v>-0.51735314389011955</v>
      </c>
      <c r="F58" s="7">
        <f t="shared" si="12"/>
        <v>1.0484141135985601</v>
      </c>
      <c r="G58">
        <f>-$C$48*Eigenvalues!F27+Voltages!$B$48*Eigenvalues!F13</f>
        <v>2.2749137155891068</v>
      </c>
      <c r="H58">
        <f>$C$48*Eigenvalues!F13+Voltages!$B$48*Eigenvalues!F27</f>
        <v>-1.2906730031648626</v>
      </c>
      <c r="I58" s="7">
        <f t="shared" si="13"/>
        <v>2.6155437703227298</v>
      </c>
      <c r="J58" s="9">
        <f>-$C$49*Eigenvalues!F27+Voltages!$B$49*Eigenvalues!F13</f>
        <v>0.36114668335177463</v>
      </c>
      <c r="K58" s="9">
        <f>$C$49*Eigenvalues!F13+Voltages!$B$49*Eigenvalues!F27</f>
        <v>-0.20489668297769204</v>
      </c>
      <c r="L58" s="7">
        <f t="shared" si="14"/>
        <v>0.41522232308878554</v>
      </c>
      <c r="M58">
        <f>-$C$50*Eigenvalues!F27+Voltages!$B$50*Eigenvalues!F13</f>
        <v>0.8987762900649231</v>
      </c>
      <c r="N58">
        <f>$C$50*Eigenvalues!F13+Voltages!$B$50*Eigenvalues!F27</f>
        <v>-0.5099210073429401</v>
      </c>
      <c r="O58" s="7">
        <f t="shared" si="15"/>
        <v>1.0333529180838972</v>
      </c>
    </row>
    <row r="59" spans="1:15" x14ac:dyDescent="0.25">
      <c r="A59">
        <v>13</v>
      </c>
      <c r="D59">
        <f>-$C$47*Eigenvalues!F28+Voltages!$B$47*Eigenvalues!F14</f>
        <v>0.90733354724583337</v>
      </c>
      <c r="E59">
        <f>$C$47*Eigenvalues!F14+Voltages!$B$47*Eigenvalues!F28</f>
        <v>-0.51732400471272522</v>
      </c>
      <c r="F59" s="7">
        <f t="shared" si="12"/>
        <v>1.0444511916838042</v>
      </c>
      <c r="G59">
        <f>-$C$48*Eigenvalues!F28+Voltages!$B$48*Eigenvalues!F14</f>
        <v>2.2635813237557723</v>
      </c>
      <c r="H59">
        <f>$C$48*Eigenvalues!F14+Voltages!$B$48*Eigenvalues!F28</f>
        <v>-1.2906003078501795</v>
      </c>
      <c r="I59" s="7">
        <f t="shared" si="13"/>
        <v>2.605657223020502</v>
      </c>
      <c r="J59" s="9">
        <f>-$C$49*Eigenvalues!F28+Voltages!$B$49*Eigenvalues!F14</f>
        <v>0.3593476455698113</v>
      </c>
      <c r="K59" s="9">
        <f>$C$49*Eigenvalues!F14+Voltages!$B$49*Eigenvalues!F28</f>
        <v>-0.20488514246447914</v>
      </c>
      <c r="L59" s="7">
        <f t="shared" si="14"/>
        <v>0.41365281575163565</v>
      </c>
      <c r="M59">
        <f>-$C$50*Eigenvalues!F28+Voltages!$B$50*Eigenvalues!F14</f>
        <v>0.89429907186551172</v>
      </c>
      <c r="N59">
        <f>$C$50*Eigenvalues!F14+Voltages!$B$50*Eigenvalues!F28</f>
        <v>-0.50989228677002862</v>
      </c>
      <c r="O59" s="7">
        <f t="shared" si="15"/>
        <v>1.0294469262895902</v>
      </c>
    </row>
    <row r="60" spans="1:15" x14ac:dyDescent="0.25">
      <c r="A60">
        <v>14</v>
      </c>
      <c r="D60">
        <f>-$C$47*Eigenvalues!F29+Voltages!$B$47*Eigenvalues!F15</f>
        <v>0.89769819258745454</v>
      </c>
      <c r="E60">
        <f>$C$47*Eigenvalues!F15+Voltages!$B$47*Eigenvalues!F29</f>
        <v>-0.53225297659773341</v>
      </c>
      <c r="F60" s="7">
        <f t="shared" si="12"/>
        <v>1.0436260230906136</v>
      </c>
      <c r="G60">
        <f>-$C$48*Eigenvalues!F29+Voltages!$B$48*Eigenvalues!F15</f>
        <v>2.239543406367317</v>
      </c>
      <c r="H60">
        <f>$C$48*Eigenvalues!F15+Voltages!$B$48*Eigenvalues!F29</f>
        <v>-1.3278445407393484</v>
      </c>
      <c r="I60" s="7">
        <f t="shared" si="13"/>
        <v>2.6035986237080815</v>
      </c>
      <c r="J60" s="9">
        <f>-$C$49*Eigenvalues!F29+Voltages!$B$49*Eigenvalues!F15</f>
        <v>0.35553158253408579</v>
      </c>
      <c r="K60" s="9">
        <f>$C$49*Eigenvalues!F15+Voltages!$B$49*Eigenvalues!F29</f>
        <v>-0.21079773206721103</v>
      </c>
      <c r="L60" s="7">
        <f t="shared" si="14"/>
        <v>0.41332600937259095</v>
      </c>
      <c r="M60">
        <f>-$C$50*Eigenvalues!F29+Voltages!$B$50*Eigenvalues!F15</f>
        <v>0.88480213575614008</v>
      </c>
      <c r="N60">
        <f>$C$50*Eigenvalues!F15+Voltages!$B$50*Eigenvalues!F29</f>
        <v>-0.52460679362497231</v>
      </c>
      <c r="O60" s="7">
        <f t="shared" si="15"/>
        <v>1.0286336118152573</v>
      </c>
    </row>
    <row r="63" spans="1:15" x14ac:dyDescent="0.25">
      <c r="A63" s="1" t="s">
        <v>23</v>
      </c>
      <c r="D63" s="1" t="s">
        <v>17</v>
      </c>
      <c r="E63" s="1"/>
      <c r="F63" s="1"/>
      <c r="G63" s="1" t="s">
        <v>18</v>
      </c>
      <c r="H63" s="1"/>
      <c r="I63" s="1"/>
      <c r="J63" s="8" t="s">
        <v>19</v>
      </c>
      <c r="K63" s="8"/>
      <c r="L63" s="8"/>
      <c r="M63" s="1" t="s">
        <v>20</v>
      </c>
    </row>
    <row r="64" spans="1:15" x14ac:dyDescent="0.25">
      <c r="A64" s="1" t="s">
        <v>16</v>
      </c>
      <c r="B64" s="1" t="s">
        <v>10</v>
      </c>
      <c r="C64" s="1" t="s">
        <v>11</v>
      </c>
      <c r="D64" s="1" t="s">
        <v>13</v>
      </c>
      <c r="E64" s="1" t="s">
        <v>14</v>
      </c>
      <c r="F64" s="6" t="s">
        <v>15</v>
      </c>
      <c r="G64" s="1" t="s">
        <v>13</v>
      </c>
      <c r="H64" s="1" t="s">
        <v>14</v>
      </c>
      <c r="I64" s="6" t="s">
        <v>15</v>
      </c>
      <c r="J64" s="8" t="s">
        <v>13</v>
      </c>
      <c r="K64" s="8" t="s">
        <v>14</v>
      </c>
      <c r="L64" s="6" t="s">
        <v>15</v>
      </c>
      <c r="M64" s="1" t="s">
        <v>13</v>
      </c>
      <c r="N64" s="1" t="s">
        <v>14</v>
      </c>
      <c r="O64" s="6" t="s">
        <v>15</v>
      </c>
    </row>
    <row r="65" spans="1:15" x14ac:dyDescent="0.25">
      <c r="A65">
        <v>1</v>
      </c>
      <c r="B65">
        <f>-C65*(Eigenvalues!G2/Eigenvalues!G16)</f>
        <v>1.5432971731050162</v>
      </c>
      <c r="C65">
        <v>4.532760928000747</v>
      </c>
      <c r="D65">
        <f>-$C$65*Eigenvalues!G16+Voltages!$B$65*Eigenvalues!G2</f>
        <v>-0.42489021710286623</v>
      </c>
      <c r="E65">
        <f>$C$65*Eigenvalues!G2+Voltages!$B$65*Eigenvalues!G16</f>
        <v>0</v>
      </c>
      <c r="F65" s="7">
        <f>SQRT((D65^2)+(E65^2))</f>
        <v>0.42489021710286623</v>
      </c>
      <c r="G65">
        <f>-$C$66*Eigenvalues!G16+Voltages!$B$66*Eigenvalues!G2</f>
        <v>-1.06</v>
      </c>
      <c r="H65">
        <f>$C$66*Eigenvalues!G2+Voltages!$B$66*Eigenvalues!G16</f>
        <v>0</v>
      </c>
      <c r="I65" s="7">
        <f>SQRT((G65^2)+(H65^2))</f>
        <v>1.06</v>
      </c>
      <c r="J65" s="9">
        <f>-$C$67*Eigenvalues!G16+Voltages!$B$67*Eigenvalues!G2</f>
        <v>-0.16827692484756421</v>
      </c>
      <c r="K65" s="9">
        <f>$C$67*Eigenvalues!G2+Voltages!$B$67*Eigenvalues!G16</f>
        <v>0</v>
      </c>
      <c r="L65" s="7">
        <f>SQRT((J65^2)+(K65^2))</f>
        <v>0.16827692484756421</v>
      </c>
      <c r="M65">
        <f>-$C$68*Eigenvalues!G16+Voltages!$B$68*Eigenvalues!G2</f>
        <v>-0.41878637459535856</v>
      </c>
      <c r="N65">
        <f>$C$68*Eigenvalues!G2+Voltages!$B$68*Eigenvalues!G16</f>
        <v>0</v>
      </c>
      <c r="O65" s="7">
        <f>SQRT((M65^2)+(N65^2))</f>
        <v>0.41878637459535856</v>
      </c>
    </row>
    <row r="66" spans="1:15" x14ac:dyDescent="0.25">
      <c r="A66">
        <v>2</v>
      </c>
      <c r="B66">
        <f>-C66*(Eigenvalues!G2/Eigenvalues!G16)</f>
        <v>3.8501592591275542</v>
      </c>
      <c r="C66">
        <v>11.308160061773236</v>
      </c>
      <c r="D66">
        <f>-$C$65*Eigenvalues!G17+Voltages!$B$65*Eigenvalues!G3</f>
        <v>-0.42371277849037842</v>
      </c>
      <c r="E66">
        <f>$C$65*Eigenvalues!G3+Voltages!$B$65*Eigenvalues!G17</f>
        <v>1.8314512606707786E-2</v>
      </c>
      <c r="F66" s="7">
        <f t="shared" ref="F66:F78" si="16">SQRT((D66^2)+(E66^2))</f>
        <v>0.42410840598608479</v>
      </c>
      <c r="G66">
        <f>-$C$66*Eigenvalues!G17+Voltages!$B$66*Eigenvalues!G3</f>
        <v>-1.0570625708030013</v>
      </c>
      <c r="H66">
        <f>$C$66*Eigenvalues!G3+Voltages!$B$66*Eigenvalues!G17</f>
        <v>4.5690351487688574E-2</v>
      </c>
      <c r="I66" s="7">
        <f t="shared" ref="I66:I78" si="17">SQRT((G66^2)+(H66^2))</f>
        <v>1.0580495672754271</v>
      </c>
      <c r="J66" s="9">
        <f>-$C$67*Eigenvalues!G17+Voltages!$B$67*Eigenvalues!G3</f>
        <v>-0.1678106026284808</v>
      </c>
      <c r="K66" s="9">
        <f>$C$67*Eigenvalues!G3+Voltages!$B$67*Eigenvalues!G17</f>
        <v>7.2534262675024164E-3</v>
      </c>
      <c r="L66" s="7">
        <f t="shared" ref="L66:L78" si="18">SQRT((J66^2)+(K66^2))</f>
        <v>0.16796729011075931</v>
      </c>
      <c r="M66">
        <f>-$C$68*Eigenvalues!G17+Voltages!$B$68*Eigenvalues!G3</f>
        <v>-0.41762585070475322</v>
      </c>
      <c r="N66">
        <f>$C$68*Eigenvalues!G3+Voltages!$B$68*Eigenvalues!G17</f>
        <v>1.8051411937279965E-2</v>
      </c>
      <c r="O66" s="7">
        <f t="shared" ref="O66:O78" si="19">SQRT((M66^2)+(N66^2))</f>
        <v>0.41801579473723022</v>
      </c>
    </row>
    <row r="67" spans="1:15" x14ac:dyDescent="0.25">
      <c r="A67">
        <v>3</v>
      </c>
      <c r="B67">
        <f>-C67*(Eigenvalues!G2/Eigenvalues!G16)</f>
        <v>0.61121977386732163</v>
      </c>
      <c r="C67">
        <v>1.7951909442256999</v>
      </c>
      <c r="D67">
        <f>-$C$65*Eigenvalues!G18+Voltages!$B$65*Eigenvalues!G4</f>
        <v>-0.40624438125689744</v>
      </c>
      <c r="E67">
        <f>$C$65*Eigenvalues!G4+Voltages!$B$65*Eigenvalues!G18</f>
        <v>7.4077185080248381E-2</v>
      </c>
      <c r="F67" s="7">
        <f t="shared" si="16"/>
        <v>0.41294300654232274</v>
      </c>
      <c r="G67">
        <f>-$C$66*Eigenvalues!G18+Voltages!$B$66*Eigenvalues!G4</f>
        <v>-1.0134830758601769</v>
      </c>
      <c r="H67">
        <f>$C$66*Eigenvalues!G4+Voltages!$B$66*Eigenvalues!G18</f>
        <v>0.18480495201906028</v>
      </c>
      <c r="I67" s="7">
        <f t="shared" si="17"/>
        <v>1.0301945521821461</v>
      </c>
      <c r="J67" s="9">
        <f>-$C$67*Eigenvalues!G18+Voltages!$B$67*Eigenvalues!G4</f>
        <v>-0.16089227867056718</v>
      </c>
      <c r="K67" s="9">
        <f>$C$67*Eigenvalues!G4+Voltages!$B$67*Eigenvalues!G18</f>
        <v>2.9338121719216143E-2</v>
      </c>
      <c r="L67" s="7">
        <f t="shared" si="18"/>
        <v>0.16354525588294816</v>
      </c>
      <c r="M67">
        <f>-$C$68*Eigenvalues!G18+Voltages!$B$68*Eigenvalues!G4</f>
        <v>-0.40040839910682674</v>
      </c>
      <c r="N67">
        <f>$C$68*Eigenvalues!G4+Voltages!$B$68*Eigenvalues!G18</f>
        <v>7.3013014965407047E-2</v>
      </c>
      <c r="O67" s="7">
        <f t="shared" si="19"/>
        <v>0.40701079399646223</v>
      </c>
    </row>
    <row r="68" spans="1:15" x14ac:dyDescent="0.25">
      <c r="A68">
        <v>4</v>
      </c>
      <c r="B68">
        <f>-C68*(Eigenvalues!G2/Eigenvalues!G16)</f>
        <v>1.5211266393818683</v>
      </c>
      <c r="C68">
        <v>4.4676446751075849</v>
      </c>
      <c r="D68">
        <f>-$C$65*Eigenvalues!G19+Voltages!$B$65*Eigenvalues!G5</f>
        <v>-0.40771105318574341</v>
      </c>
      <c r="E68">
        <f>$C$65*Eigenvalues!G5+Voltages!$B$65*Eigenvalues!G19</f>
        <v>5.788443627936192E-2</v>
      </c>
      <c r="F68" s="7">
        <f t="shared" si="16"/>
        <v>0.41179960035581337</v>
      </c>
      <c r="G68">
        <f>-$C$66*Eigenvalues!G19+Voltages!$B$66*Eigenvalues!G5</f>
        <v>-1.0171420733658794</v>
      </c>
      <c r="H68">
        <f>$C$66*Eigenvalues!G5+Voltages!$B$66*Eigenvalues!G19</f>
        <v>0.14440789640790658</v>
      </c>
      <c r="I68" s="7">
        <f t="shared" si="17"/>
        <v>1.0273420257908252</v>
      </c>
      <c r="J68" s="9">
        <f>-$C$67*Eigenvalues!G19+Voltages!$B$67*Eigenvalues!G5</f>
        <v>-0.16147315116894881</v>
      </c>
      <c r="K68" s="9">
        <f>$C$67*Eigenvalues!G5+Voltages!$B$67*Eigenvalues!G19</f>
        <v>2.2925015784177483E-2</v>
      </c>
      <c r="L68" s="7">
        <f t="shared" si="18"/>
        <v>0.16309241213844064</v>
      </c>
      <c r="M68">
        <f>-$C$68*Eigenvalues!G19+Voltages!$B$68*Eigenvalues!G5</f>
        <v>-0.40185400127670085</v>
      </c>
      <c r="N68">
        <f>$C$68*Eigenvalues!G5+Voltages!$B$68*Eigenvalues!G19</f>
        <v>5.7052886226046526E-2</v>
      </c>
      <c r="O68" s="7">
        <f t="shared" si="19"/>
        <v>0.40588381363244441</v>
      </c>
    </row>
    <row r="69" spans="1:15" x14ac:dyDescent="0.25">
      <c r="A69">
        <v>5</v>
      </c>
      <c r="D69">
        <f>-$C$65*Eigenvalues!G20+Voltages!$B$65*Eigenvalues!G6</f>
        <v>-0.4068724924140632</v>
      </c>
      <c r="E69">
        <f>$C$65*Eigenvalues!G6+Voltages!$B$65*Eigenvalues!G20</f>
        <v>4.6976670874765813E-2</v>
      </c>
      <c r="F69" s="7">
        <f t="shared" si="16"/>
        <v>0.40957542979249617</v>
      </c>
      <c r="G69">
        <f>-$C$66*Eigenvalues!G20+Voltages!$B$66*Eigenvalues!G6</f>
        <v>-1.0150500637544513</v>
      </c>
      <c r="H69">
        <f>$C$66*Eigenvalues!G6+Voltages!$B$66*Eigenvalues!G20</f>
        <v>0.11719561694496794</v>
      </c>
      <c r="I69" s="7">
        <f t="shared" si="17"/>
        <v>1.0217932494193858</v>
      </c>
      <c r="J69" s="9">
        <f>-$C$67*Eigenvalues!G20+Voltages!$B$67*Eigenvalues!G6</f>
        <v>-0.161141040844267</v>
      </c>
      <c r="K69" s="9">
        <f>$C$67*Eigenvalues!G6+Voltages!$B$67*Eigenvalues!G20</f>
        <v>1.8605017004822914E-2</v>
      </c>
      <c r="L69" s="7">
        <f t="shared" si="18"/>
        <v>0.16221153381348527</v>
      </c>
      <c r="M69">
        <f>-$C$68*Eigenvalues!G20+Voltages!$B$68*Eigenvalues!G6</f>
        <v>-0.40102748701180591</v>
      </c>
      <c r="N69">
        <f>$C$68*Eigenvalues!G6+Voltages!$B$68*Eigenvalues!G20</f>
        <v>4.6301818432876896E-2</v>
      </c>
      <c r="O69" s="7">
        <f t="shared" si="19"/>
        <v>0.40369159482109018</v>
      </c>
    </row>
    <row r="70" spans="1:15" x14ac:dyDescent="0.25">
      <c r="A70">
        <v>6</v>
      </c>
      <c r="D70">
        <f>-$C$65*Eigenvalues!G21+Voltages!$B$65*Eigenvalues!G7</f>
        <v>0.92872494113961979</v>
      </c>
      <c r="E70">
        <f>$C$65*Eigenvalues!G7+Voltages!$B$65*Eigenvalues!G21</f>
        <v>-0.51095007946492232</v>
      </c>
      <c r="F70" s="7">
        <f t="shared" si="16"/>
        <v>1.0600000000000003</v>
      </c>
      <c r="G70">
        <f>-$C$66*Eigenvalues!G21+Voltages!$B$66*Eigenvalues!G7</f>
        <v>2.3169477619901548</v>
      </c>
      <c r="H70">
        <f>$C$66*Eigenvalues!G7+Voltages!$B$66*Eigenvalues!G21</f>
        <v>-1.2746988808680764</v>
      </c>
      <c r="I70" s="7">
        <f t="shared" si="17"/>
        <v>2.6444478003313874</v>
      </c>
      <c r="J70" s="9">
        <f>-$C$67*Eigenvalues!G21+Voltages!$B$67*Eigenvalues!G7</f>
        <v>0.36781966454731069</v>
      </c>
      <c r="K70" s="9">
        <f>$C$67*Eigenvalues!G7+Voltages!$B$67*Eigenvalues!G21</f>
        <v>-0.20236076205576559</v>
      </c>
      <c r="L70" s="7">
        <f t="shared" si="18"/>
        <v>0.41981089033931263</v>
      </c>
      <c r="M70">
        <f>-$C$68*Eigenvalues!G21+Voltages!$B$68*Eigenvalues!G7</f>
        <v>0.91538316355725158</v>
      </c>
      <c r="N70">
        <f>$C$68*Eigenvalues!G7+Voltages!$B$68*Eigenvalues!G21</f>
        <v>-0.50360992737688925</v>
      </c>
      <c r="O70" s="7">
        <f t="shared" si="19"/>
        <v>1.0447723651957099</v>
      </c>
    </row>
    <row r="71" spans="1:15" x14ac:dyDescent="0.25">
      <c r="A71">
        <v>7</v>
      </c>
      <c r="D71">
        <f>-$C$65*Eigenvalues!G22+Voltages!$B$65*Eigenvalues!G8</f>
        <v>-2.2282254092745308</v>
      </c>
      <c r="E71">
        <f>$C$65*Eigenvalues!G8+Voltages!$B$65*Eigenvalues!G22</f>
        <v>1.4556799835955543</v>
      </c>
      <c r="F71" s="7">
        <f t="shared" si="16"/>
        <v>2.6615771056231687</v>
      </c>
      <c r="G71">
        <f>-$C$66*Eigenvalues!G22+Voltages!$B$66*Eigenvalues!G8</f>
        <v>-5.5588922473571101</v>
      </c>
      <c r="H71">
        <f>$C$66*Eigenvalues!G8+Voltages!$B$66*Eigenvalues!G22</f>
        <v>3.6315752175525402</v>
      </c>
      <c r="I71" s="7">
        <f t="shared" si="17"/>
        <v>6.6400016248844977</v>
      </c>
      <c r="J71" s="9">
        <f>-$C$67*Eigenvalues!G22+Voltages!$B$67*Eigenvalues!G8</f>
        <v>-0.8824842386266224</v>
      </c>
      <c r="K71" s="9">
        <f>$C$67*Eigenvalues!G8+Voltages!$B$67*Eigenvalues!G22</f>
        <v>0.57651916034185413</v>
      </c>
      <c r="L71" s="7">
        <f t="shared" si="18"/>
        <v>1.0541123154890497</v>
      </c>
      <c r="M71">
        <f>-$C$68*Eigenvalues!G22+Voltages!$B$68*Eigenvalues!G8</f>
        <v>-2.196215406638613</v>
      </c>
      <c r="N71">
        <f>$C$68*Eigenvalues!G8+Voltages!$B$68*Eigenvalues!G22</f>
        <v>1.4347681315369614</v>
      </c>
      <c r="O71" s="7">
        <f t="shared" si="19"/>
        <v>2.6233417054647821</v>
      </c>
    </row>
    <row r="72" spans="1:15" x14ac:dyDescent="0.25">
      <c r="A72">
        <v>8</v>
      </c>
      <c r="D72">
        <f>-$C$65*Eigenvalues!G23+Voltages!$B$65*Eigenvalues!G9</f>
        <v>-2.2405890543200493</v>
      </c>
      <c r="E72">
        <f>$C$65*Eigenvalues!G9+Voltages!$B$65*Eigenvalues!G23</f>
        <v>1.4639360838572699</v>
      </c>
      <c r="F72" s="7">
        <f t="shared" si="16"/>
        <v>2.6764431934861186</v>
      </c>
      <c r="G72">
        <f>-$C$66*Eigenvalues!G23+Voltages!$B$66*Eigenvalues!G9</f>
        <v>-5.5897366001351276</v>
      </c>
      <c r="H72">
        <f>$C$66*Eigenvalues!G9+Voltages!$B$66*Eigenvalues!G23</f>
        <v>3.652172223379341</v>
      </c>
      <c r="I72" s="7">
        <f t="shared" si="17"/>
        <v>6.6770889771002615</v>
      </c>
      <c r="J72" s="9">
        <f>-$C$67*Eigenvalues!G23+Voltages!$B$67*Eigenvalues!G9</f>
        <v>-0.88738083564020565</v>
      </c>
      <c r="K72" s="9">
        <f>$C$67*Eigenvalues!G9+Voltages!$B$67*Eigenvalues!G23</f>
        <v>0.57978897241883665</v>
      </c>
      <c r="L72" s="7">
        <f t="shared" si="18"/>
        <v>1.06</v>
      </c>
      <c r="M72">
        <f>-$C$68*Eigenvalues!G23+Voltages!$B$68*Eigenvalues!G9</f>
        <v>-2.2084014393524303</v>
      </c>
      <c r="N72">
        <f>$C$68*Eigenvalues!G9+Voltages!$B$68*Eigenvalues!G23</f>
        <v>1.442905627195193</v>
      </c>
      <c r="O72" s="7">
        <f t="shared" si="19"/>
        <v>2.6379942316702358</v>
      </c>
    </row>
    <row r="73" spans="1:15" x14ac:dyDescent="0.25">
      <c r="A73">
        <v>9</v>
      </c>
      <c r="D73">
        <f>-$C$65*Eigenvalues!G24+Voltages!$B$65*Eigenvalues!G10</f>
        <v>0.93479992001193313</v>
      </c>
      <c r="E73">
        <f>$C$65*Eigenvalues!G10+Voltages!$B$65*Eigenvalues!G24</f>
        <v>-0.53173386754859808</v>
      </c>
      <c r="F73" s="7">
        <f t="shared" si="16"/>
        <v>1.0754495787123199</v>
      </c>
      <c r="G73">
        <f>-$C$66*Eigenvalues!G24+Voltages!$B$66*Eigenvalues!G10</f>
        <v>2.3321033888919929</v>
      </c>
      <c r="H73">
        <f>$C$66*Eigenvalues!G10+Voltages!$B$66*Eigenvalues!G24</f>
        <v>-1.3265494871703689</v>
      </c>
      <c r="I73" s="7">
        <f t="shared" si="17"/>
        <v>2.6829908233897273</v>
      </c>
      <c r="J73" s="9">
        <f>-$C$67*Eigenvalues!G24+Voltages!$B$67*Eigenvalues!G10</f>
        <v>0.37022564783898843</v>
      </c>
      <c r="K73" s="9">
        <f>$C$67*Eigenvalues!G10+Voltages!$B$67*Eigenvalues!G24</f>
        <v>-0.2105921399614557</v>
      </c>
      <c r="L73" s="7">
        <f t="shared" si="18"/>
        <v>0.42592966523986564</v>
      </c>
      <c r="M73">
        <f>-$C$68*Eigenvalues!G24+Voltages!$B$68*Eigenvalues!G10</f>
        <v>0.92137087114681837</v>
      </c>
      <c r="N73">
        <f>$C$68*Eigenvalues!G10+Voltages!$B$68*Eigenvalues!G24</f>
        <v>-0.52409514193718021</v>
      </c>
      <c r="O73" s="7">
        <f t="shared" si="19"/>
        <v>1.06</v>
      </c>
    </row>
    <row r="74" spans="1:15" x14ac:dyDescent="0.25">
      <c r="A74">
        <v>10</v>
      </c>
      <c r="D74">
        <f>-$C$65*Eigenvalues!G25+Voltages!$B$65*Eigenvalues!G11</f>
        <v>0.92422024016022086</v>
      </c>
      <c r="E74">
        <f>$C$65*Eigenvalues!G11+Voltages!$B$65*Eigenvalues!G25</f>
        <v>-0.52863756014325669</v>
      </c>
      <c r="F74" s="7">
        <f t="shared" si="16"/>
        <v>1.064725655892649</v>
      </c>
      <c r="G74">
        <f>-$C$66*Eigenvalues!G25+Voltages!$B$66*Eigenvalues!G11</f>
        <v>2.3057096048240018</v>
      </c>
      <c r="H74">
        <f>$C$66*Eigenvalues!G11+Voltages!$B$66*Eigenvalues!G25</f>
        <v>-1.3188249368805529</v>
      </c>
      <c r="I74" s="7">
        <f t="shared" si="17"/>
        <v>2.6562371874355741</v>
      </c>
      <c r="J74" s="9">
        <f>-$C$67*Eigenvalues!G25+Voltages!$B$67*Eigenvalues!G11</f>
        <v>0.36603558668988256</v>
      </c>
      <c r="K74" s="9">
        <f>$C$67*Eigenvalues!G11+Voltages!$B$67*Eigenvalues!G25</f>
        <v>-0.20936585357598339</v>
      </c>
      <c r="L74" s="7">
        <f t="shared" si="18"/>
        <v>0.42168247695037869</v>
      </c>
      <c r="M74">
        <f>-$C$68*Eigenvalues!G25+Voltages!$B$68*Eigenvalues!G11</f>
        <v>0.91094317573013273</v>
      </c>
      <c r="N74">
        <f>$C$68*Eigenvalues!G11+Voltages!$B$68*Eigenvalues!G25</f>
        <v>-0.52104331513411273</v>
      </c>
      <c r="O74" s="7">
        <f t="shared" si="19"/>
        <v>1.0494301337655811</v>
      </c>
    </row>
    <row r="75" spans="1:15" x14ac:dyDescent="0.25">
      <c r="A75">
        <v>11</v>
      </c>
      <c r="D75">
        <f>-$C$65*Eigenvalues!G26+Voltages!$B$65*Eigenvalues!G12</f>
        <v>0.92125020252358802</v>
      </c>
      <c r="E75">
        <f>$C$65*Eigenvalues!G12+Voltages!$B$65*Eigenvalues!G26</f>
        <v>-0.5195331860507294</v>
      </c>
      <c r="F75" s="7">
        <f t="shared" si="16"/>
        <v>1.0576467591108922</v>
      </c>
      <c r="G75">
        <f>-$C$66*Eigenvalues!G26+Voltages!$B$66*Eigenvalues!G12</f>
        <v>2.2983000675644778</v>
      </c>
      <c r="H75">
        <f>$C$66*Eigenvalues!G12+Voltages!$B$66*Eigenvalues!G26</f>
        <v>-1.2961116896707627</v>
      </c>
      <c r="I75" s="7">
        <f t="shared" si="17"/>
        <v>2.6385770242060556</v>
      </c>
      <c r="J75" s="9">
        <f>-$C$67*Eigenvalues!G26+Voltages!$B$67*Eigenvalues!G12</f>
        <v>0.36485930919499943</v>
      </c>
      <c r="K75" s="9">
        <f>$C$67*Eigenvalues!G12+Voltages!$B$67*Eigenvalues!G26</f>
        <v>-0.20576008433658149</v>
      </c>
      <c r="L75" s="7">
        <f t="shared" si="18"/>
        <v>0.41887889396870948</v>
      </c>
      <c r="M75">
        <f>-$C$68*Eigenvalues!G26+Voltages!$B$68*Eigenvalues!G12</f>
        <v>0.90801580474301458</v>
      </c>
      <c r="N75">
        <f>$C$68*Eigenvalues!G12+Voltages!$B$68*Eigenvalues!G26</f>
        <v>-0.51206973168668224</v>
      </c>
      <c r="O75" s="7">
        <f t="shared" si="19"/>
        <v>1.0424529302432677</v>
      </c>
    </row>
    <row r="76" spans="1:15" x14ac:dyDescent="0.25">
      <c r="A76">
        <v>12</v>
      </c>
      <c r="D76">
        <f>-$C$65*Eigenvalues!G27+Voltages!$B$65*Eigenvalues!G13</f>
        <v>0.91187602123296563</v>
      </c>
      <c r="E76">
        <f>$C$65*Eigenvalues!G13+Voltages!$B$65*Eigenvalues!G27</f>
        <v>-0.51735314389011955</v>
      </c>
      <c r="F76" s="7">
        <f t="shared" si="16"/>
        <v>1.0484141135985601</v>
      </c>
      <c r="G76">
        <f>-$C$66*Eigenvalues!G27+Voltages!$B$66*Eigenvalues!G13</f>
        <v>2.2749137155891064</v>
      </c>
      <c r="H76">
        <f>$C$66*Eigenvalues!G13+Voltages!$B$66*Eigenvalues!G27</f>
        <v>-1.2906730031648623</v>
      </c>
      <c r="I76" s="7">
        <f t="shared" si="17"/>
        <v>2.6155437703227293</v>
      </c>
      <c r="J76" s="9">
        <f>-$C$67*Eigenvalues!G27+Voltages!$B$67*Eigenvalues!G13</f>
        <v>0.36114668335177463</v>
      </c>
      <c r="K76" s="9">
        <f>$C$67*Eigenvalues!G13+Voltages!$B$67*Eigenvalues!G27</f>
        <v>-0.20489668297769204</v>
      </c>
      <c r="L76" s="7">
        <f t="shared" si="18"/>
        <v>0.41522232308878554</v>
      </c>
      <c r="M76">
        <f>-$C$68*Eigenvalues!G27+Voltages!$B$68*Eigenvalues!G13</f>
        <v>0.8987762900649231</v>
      </c>
      <c r="N76">
        <f>$C$68*Eigenvalues!G13+Voltages!$B$68*Eigenvalues!G27</f>
        <v>-0.5099210073429401</v>
      </c>
      <c r="O76" s="7">
        <f t="shared" si="19"/>
        <v>1.0333529180838972</v>
      </c>
    </row>
    <row r="77" spans="1:15" x14ac:dyDescent="0.25">
      <c r="A77">
        <v>13</v>
      </c>
      <c r="D77">
        <f>-$C$65*Eigenvalues!G28+Voltages!$B$65*Eigenvalues!G14</f>
        <v>0.90733354724583337</v>
      </c>
      <c r="E77">
        <f>$C$65*Eigenvalues!G14+Voltages!$B$65*Eigenvalues!G28</f>
        <v>-0.51732400471272522</v>
      </c>
      <c r="F77" s="7">
        <f t="shared" si="16"/>
        <v>1.0444511916838042</v>
      </c>
      <c r="G77">
        <f>-$C$66*Eigenvalues!G28+Voltages!$B$66*Eigenvalues!G14</f>
        <v>2.2635813237557718</v>
      </c>
      <c r="H77">
        <f>$C$66*Eigenvalues!G14+Voltages!$B$66*Eigenvalues!G28</f>
        <v>-1.2906003078501795</v>
      </c>
      <c r="I77" s="7">
        <f t="shared" si="17"/>
        <v>2.6056572230205015</v>
      </c>
      <c r="J77" s="9">
        <f>-$C$67*Eigenvalues!G28+Voltages!$B$67*Eigenvalues!G14</f>
        <v>0.3593476455698113</v>
      </c>
      <c r="K77" s="9">
        <f>$C$67*Eigenvalues!G14+Voltages!$B$67*Eigenvalues!G28</f>
        <v>-0.20488514246447914</v>
      </c>
      <c r="L77" s="7">
        <f t="shared" si="18"/>
        <v>0.41365281575163565</v>
      </c>
      <c r="M77">
        <f>-$C$68*Eigenvalues!G28+Voltages!$B$68*Eigenvalues!G14</f>
        <v>0.89429907186551172</v>
      </c>
      <c r="N77">
        <f>$C$68*Eigenvalues!G14+Voltages!$B$68*Eigenvalues!G28</f>
        <v>-0.50989228677002862</v>
      </c>
      <c r="O77" s="7">
        <f t="shared" si="19"/>
        <v>1.0294469262895902</v>
      </c>
    </row>
    <row r="78" spans="1:15" x14ac:dyDescent="0.25">
      <c r="A78">
        <v>14</v>
      </c>
      <c r="D78">
        <f>-$C$65*Eigenvalues!G29+Voltages!$B$65*Eigenvalues!G15</f>
        <v>0.89769819258745454</v>
      </c>
      <c r="E78">
        <f>$C$65*Eigenvalues!G15+Voltages!$B$65*Eigenvalues!G29</f>
        <v>-0.53225297659773341</v>
      </c>
      <c r="F78" s="7">
        <f t="shared" si="16"/>
        <v>1.0436260230906136</v>
      </c>
      <c r="G78">
        <f>-$C$66*Eigenvalues!G29+Voltages!$B$66*Eigenvalues!G15</f>
        <v>2.2395434063673165</v>
      </c>
      <c r="H78">
        <f>$C$66*Eigenvalues!G15+Voltages!$B$66*Eigenvalues!G29</f>
        <v>-1.3278445407393482</v>
      </c>
      <c r="I78" s="7">
        <f t="shared" si="17"/>
        <v>2.603598623708081</v>
      </c>
      <c r="J78" s="9">
        <f>-$C$67*Eigenvalues!G29+Voltages!$B$67*Eigenvalues!G15</f>
        <v>0.35553158253408579</v>
      </c>
      <c r="K78" s="9">
        <f>$C$67*Eigenvalues!G15+Voltages!$B$67*Eigenvalues!G29</f>
        <v>-0.21079773206721103</v>
      </c>
      <c r="L78" s="7">
        <f t="shared" si="18"/>
        <v>0.41332600937259095</v>
      </c>
      <c r="M78">
        <f>-$C$68*Eigenvalues!G29+Voltages!$B$68*Eigenvalues!G15</f>
        <v>0.88480213575614008</v>
      </c>
      <c r="N78">
        <f>$C$68*Eigenvalues!G15+Voltages!$B$68*Eigenvalues!G29</f>
        <v>-0.52460679362497231</v>
      </c>
      <c r="O78" s="7">
        <f t="shared" si="19"/>
        <v>1.0286336118152573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Lambdak_m1</vt:lpstr>
      <vt:lpstr>Lambdak_M</vt:lpstr>
      <vt:lpstr>Lambda_k_m1</vt:lpstr>
      <vt:lpstr>Lambda_k_M</vt:lpstr>
      <vt:lpstr>Mu_k_M</vt:lpstr>
      <vt:lpstr>Mu_k_m1</vt:lpstr>
      <vt:lpstr>P_LMP</vt:lpstr>
      <vt:lpstr>Q_LMP</vt:lpstr>
      <vt:lpstr>Voltages</vt:lpstr>
      <vt:lpstr>Eigenvalues</vt:lpstr>
      <vt:lpstr>Primal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2012-05-16T15:33:56Z</dcterms:modified>
</cp:coreProperties>
</file>