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4355" windowHeight="7230" activeTab="1"/>
  </bookViews>
  <sheets>
    <sheet name="Y" sheetId="1" r:id="rId1"/>
    <sheet name="line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A3" i="4"/>
  <c r="C1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A3" i="3"/>
  <c r="C1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G3" i="2"/>
  <c r="F3" i="2"/>
  <c r="D3" i="1" l="1"/>
  <c r="E3" i="1"/>
  <c r="C4" i="1"/>
  <c r="N4" i="1"/>
  <c r="C5" i="1"/>
  <c r="G5" i="1"/>
  <c r="N5" i="1"/>
  <c r="G6" i="1"/>
  <c r="M6" i="1"/>
  <c r="E7" i="1"/>
  <c r="F7" i="1"/>
  <c r="H7" i="1"/>
  <c r="J7" i="1"/>
  <c r="M7" i="1"/>
  <c r="G8" i="1"/>
  <c r="I8" i="1"/>
  <c r="H9" i="1"/>
  <c r="N9" i="1"/>
  <c r="G10" i="1"/>
  <c r="K10" i="1"/>
  <c r="AF10" i="1"/>
  <c r="J11" i="1"/>
  <c r="L11" i="1"/>
  <c r="K12" i="1"/>
  <c r="F13" i="1"/>
  <c r="G13" i="1"/>
  <c r="N13" i="1"/>
  <c r="O13" i="1"/>
  <c r="D14" i="1"/>
  <c r="E14" i="1"/>
  <c r="I14" i="1"/>
  <c r="M14" i="1"/>
  <c r="P14" i="1"/>
  <c r="R14" i="1"/>
  <c r="DO14" i="1"/>
  <c r="M15" i="1"/>
  <c r="Q15" i="1"/>
  <c r="N16" i="1"/>
  <c r="Q16" i="1"/>
  <c r="O17" i="1"/>
  <c r="P17" i="1"/>
  <c r="S17" i="1"/>
  <c r="U17" i="1"/>
  <c r="AI17" i="1"/>
  <c r="N18" i="1"/>
  <c r="S18" i="1"/>
  <c r="Q19" i="1"/>
  <c r="R19" i="1"/>
  <c r="T19" i="1"/>
  <c r="AF19" i="1"/>
  <c r="AG19" i="1"/>
  <c r="DK19" i="1"/>
  <c r="S20" i="1"/>
  <c r="U20" i="1"/>
  <c r="Q21" i="1"/>
  <c r="T21" i="1"/>
  <c r="V21" i="1"/>
  <c r="AJ21" i="1"/>
  <c r="U22" i="1"/>
  <c r="W22" i="1"/>
  <c r="V23" i="1"/>
  <c r="X23" i="1"/>
  <c r="W24" i="1"/>
  <c r="Y24" i="1"/>
  <c r="X25" i="1"/>
  <c r="Z25" i="1"/>
  <c r="AA25" i="1"/>
  <c r="AH25" i="1"/>
  <c r="Y26" i="1"/>
  <c r="BT26" i="1"/>
  <c r="BV26" i="1"/>
  <c r="Y27" i="1"/>
  <c r="AB27" i="1"/>
  <c r="AC27" i="1"/>
  <c r="AA28" i="1"/>
  <c r="AF28" i="1"/>
  <c r="AA29" i="1"/>
  <c r="AD29" i="1"/>
  <c r="AH29" i="1"/>
  <c r="DM29" i="1"/>
  <c r="AC30" i="1"/>
  <c r="AE30" i="1"/>
  <c r="AD31" i="1"/>
  <c r="AG31" i="1"/>
  <c r="J32" i="1"/>
  <c r="S32" i="1"/>
  <c r="AB32" i="1"/>
  <c r="AN32" i="1"/>
  <c r="S33" i="1"/>
  <c r="AE33" i="1"/>
  <c r="AH33" i="1"/>
  <c r="Y34" i="1"/>
  <c r="AC34" i="1"/>
  <c r="AG34" i="1"/>
  <c r="DK34" i="1"/>
  <c r="DL34" i="1"/>
  <c r="Q35" i="1"/>
  <c r="AM35" i="1"/>
  <c r="U36" i="1"/>
  <c r="AL36" i="1"/>
  <c r="AM36" i="1"/>
  <c r="AS36" i="1"/>
  <c r="AL37" i="1"/>
  <c r="AM37" i="1"/>
  <c r="AJ38" i="1"/>
  <c r="AK38" i="1"/>
  <c r="AI39" i="1"/>
  <c r="AJ39" i="1"/>
  <c r="AK39" i="1"/>
  <c r="AN39" i="1"/>
  <c r="AO39" i="1"/>
  <c r="AP39" i="1"/>
  <c r="AF40" i="1"/>
  <c r="AM40" i="1"/>
  <c r="BO40" i="1"/>
  <c r="AM41" i="1"/>
  <c r="AP41" i="1"/>
  <c r="AM42" i="1"/>
  <c r="AO42" i="1"/>
  <c r="AQ42" i="1"/>
  <c r="AR42" i="1"/>
  <c r="AP43" i="1"/>
  <c r="AR43" i="1"/>
  <c r="AP44" i="1"/>
  <c r="AQ44" i="1"/>
  <c r="AY44" i="1"/>
  <c r="AJ45" i="1"/>
  <c r="AT45" i="1"/>
  <c r="AS46" i="1"/>
  <c r="AU46" i="1"/>
  <c r="AT47" i="1"/>
  <c r="AV47" i="1"/>
  <c r="AY47" i="1"/>
  <c r="AU48" i="1"/>
  <c r="AW48" i="1"/>
  <c r="AX48" i="1"/>
  <c r="AV49" i="1"/>
  <c r="AY49" i="1"/>
  <c r="BS49" i="1"/>
  <c r="AV50" i="1"/>
  <c r="AY50" i="1"/>
  <c r="AR51" i="1"/>
  <c r="AU51" i="1"/>
  <c r="AW51" i="1"/>
  <c r="AX51" i="1"/>
  <c r="AZ51" i="1"/>
  <c r="BA51" i="1"/>
  <c r="BD51" i="1"/>
  <c r="BP51" i="1"/>
  <c r="BS51" i="1"/>
  <c r="AY52" i="1"/>
  <c r="BG52" i="1"/>
  <c r="AY53" i="1"/>
  <c r="BB53" i="1"/>
  <c r="BH53" i="1"/>
  <c r="BA54" i="1"/>
  <c r="BC54" i="1"/>
  <c r="BB55" i="1"/>
  <c r="BD55" i="1"/>
  <c r="AY56" i="1"/>
  <c r="BC56" i="1"/>
  <c r="BE56" i="1"/>
  <c r="BF56" i="1"/>
  <c r="BI56" i="1"/>
  <c r="BD57" i="1"/>
  <c r="BF57" i="1"/>
  <c r="BI57" i="1"/>
  <c r="BD58" i="1"/>
  <c r="BE58" i="1"/>
  <c r="BG58" i="1"/>
  <c r="BH58" i="1"/>
  <c r="BI58" i="1"/>
  <c r="AZ59" i="1"/>
  <c r="BF59" i="1"/>
  <c r="BA60" i="1"/>
  <c r="BF60" i="1"/>
  <c r="BD61" i="1"/>
  <c r="BE61" i="1"/>
  <c r="BF61" i="1"/>
  <c r="BJ61" i="1"/>
  <c r="BK61" i="1"/>
  <c r="BM61" i="1"/>
  <c r="BI62" i="1"/>
  <c r="BK62" i="1"/>
  <c r="BL62" i="1"/>
  <c r="BI63" i="1"/>
  <c r="BJ63" i="1"/>
  <c r="BL63" i="1"/>
  <c r="BN63" i="1"/>
  <c r="BJ64" i="1"/>
  <c r="BK64" i="1"/>
  <c r="BP64" i="1"/>
  <c r="BQ64" i="1"/>
  <c r="BI65" i="1"/>
  <c r="BN65" i="1"/>
  <c r="BK66" i="1"/>
  <c r="BM66" i="1"/>
  <c r="BO66" i="1"/>
  <c r="AN67" i="1"/>
  <c r="BN67" i="1"/>
  <c r="BP67" i="1"/>
  <c r="BR67" i="1"/>
  <c r="AY68" i="1"/>
  <c r="BL68" i="1"/>
  <c r="BO68" i="1"/>
  <c r="BQ68" i="1"/>
  <c r="BL69" i="1"/>
  <c r="BP69" i="1"/>
  <c r="BO70" i="1"/>
  <c r="BS70" i="1"/>
  <c r="CE70" i="1"/>
  <c r="DN70" i="1"/>
  <c r="AW71" i="1"/>
  <c r="AY71" i="1"/>
  <c r="BR71" i="1"/>
  <c r="BT71" i="1"/>
  <c r="BY71" i="1"/>
  <c r="CA71" i="1"/>
  <c r="Z72" i="1"/>
  <c r="BS72" i="1"/>
  <c r="BU72" i="1"/>
  <c r="BX72" i="1"/>
  <c r="BY72" i="1"/>
  <c r="BT73" i="1"/>
  <c r="BV73" i="1"/>
  <c r="BW73" i="1"/>
  <c r="Z74" i="1"/>
  <c r="BU74" i="1"/>
  <c r="BU75" i="1"/>
  <c r="BT76" i="1"/>
  <c r="BY76" i="1"/>
  <c r="BS77" i="1"/>
  <c r="BT77" i="1"/>
  <c r="BX77" i="1"/>
  <c r="CA77" i="1"/>
  <c r="DP77" i="1"/>
  <c r="CA78" i="1"/>
  <c r="DP78" i="1"/>
  <c r="BS79" i="1"/>
  <c r="BY79" i="1"/>
  <c r="BZ79" i="1"/>
  <c r="CB79" i="1"/>
  <c r="CD79" i="1"/>
  <c r="CF79" i="1"/>
  <c r="CA80" i="1"/>
  <c r="CC80" i="1"/>
  <c r="CB81" i="1"/>
  <c r="CD81" i="1"/>
  <c r="CA82" i="1"/>
  <c r="CC82" i="1"/>
  <c r="CE82" i="1"/>
  <c r="CT82" i="1"/>
  <c r="CU82" i="1"/>
  <c r="CV82" i="1"/>
  <c r="CW82" i="1"/>
  <c r="BR83" i="1"/>
  <c r="CD83" i="1"/>
  <c r="CA84" i="1"/>
  <c r="CG84" i="1"/>
  <c r="CT84" i="1"/>
  <c r="CF85" i="1"/>
  <c r="CH85" i="1"/>
  <c r="CI85" i="1"/>
  <c r="CG86" i="1"/>
  <c r="CI86" i="1"/>
  <c r="CG87" i="1"/>
  <c r="CH87" i="1"/>
  <c r="CJ87" i="1"/>
  <c r="CL87" i="1"/>
  <c r="CM87" i="1"/>
  <c r="CI88" i="1"/>
  <c r="CK88" i="1"/>
  <c r="CJ89" i="1"/>
  <c r="CI90" i="1"/>
  <c r="CM90" i="1"/>
  <c r="CI91" i="1"/>
  <c r="CL91" i="1"/>
  <c r="CN91" i="1"/>
  <c r="CP91" i="1"/>
  <c r="CM92" i="1"/>
  <c r="CO92" i="1"/>
  <c r="CN93" i="1"/>
  <c r="CP93" i="1"/>
  <c r="CM94" i="1"/>
  <c r="CO94" i="1"/>
  <c r="CQ94" i="1"/>
  <c r="CR94" i="1"/>
  <c r="CX94" i="1"/>
  <c r="CZ94" i="1"/>
  <c r="CP95" i="1"/>
  <c r="CR95" i="1"/>
  <c r="CP96" i="1"/>
  <c r="CQ96" i="1"/>
  <c r="CS96" i="1"/>
  <c r="CT96" i="1"/>
  <c r="CX96" i="1"/>
  <c r="CR97" i="1"/>
  <c r="CT97" i="1"/>
  <c r="CD98" i="1"/>
  <c r="CF98" i="1"/>
  <c r="CR98" i="1"/>
  <c r="CS98" i="1"/>
  <c r="CU98" i="1"/>
  <c r="CD99" i="1"/>
  <c r="CT99" i="1"/>
  <c r="CD100" i="1"/>
  <c r="CX100" i="1"/>
  <c r="CD101" i="1"/>
  <c r="CX101" i="1"/>
  <c r="CP102" i="1"/>
  <c r="CR102" i="1"/>
  <c r="CV102" i="1"/>
  <c r="CW102" i="1"/>
  <c r="CY102" i="1"/>
  <c r="DA102" i="1"/>
  <c r="DB102" i="1"/>
  <c r="DD102" i="1"/>
  <c r="CX103" i="1"/>
  <c r="CZ103" i="1"/>
  <c r="CP104" i="1"/>
  <c r="CY104" i="1"/>
  <c r="CX105" i="1"/>
  <c r="DB105" i="1"/>
  <c r="DC105" i="1"/>
  <c r="DH105" i="1"/>
  <c r="CX106" i="1"/>
  <c r="DA106" i="1"/>
  <c r="DC106" i="1"/>
  <c r="DA107" i="1"/>
  <c r="DB107" i="1"/>
  <c r="DD107" i="1"/>
  <c r="DE107" i="1"/>
  <c r="DF107" i="1"/>
  <c r="CX108" i="1"/>
  <c r="DC108" i="1"/>
  <c r="DE108" i="1"/>
  <c r="DC109" i="1"/>
  <c r="DD109" i="1"/>
  <c r="DC110" i="1"/>
  <c r="DG110" i="1"/>
  <c r="DF111" i="1"/>
  <c r="DH111" i="1"/>
  <c r="DA112" i="1"/>
  <c r="DG112" i="1"/>
  <c r="DI112" i="1"/>
  <c r="DJ112" i="1"/>
  <c r="DH113" i="1"/>
  <c r="DH114" i="1"/>
  <c r="S115" i="1"/>
  <c r="AH115" i="1"/>
  <c r="AH116" i="1"/>
  <c r="DM116" i="1"/>
  <c r="AC117" i="1"/>
  <c r="DL117" i="1"/>
  <c r="BR118" i="1"/>
  <c r="N119" i="1"/>
  <c r="BY120" i="1"/>
  <c r="BZ120" i="1"/>
</calcChain>
</file>

<file path=xl/sharedStrings.xml><?xml version="1.0" encoding="utf-8"?>
<sst xmlns="http://schemas.openxmlformats.org/spreadsheetml/2006/main" count="367" uniqueCount="358">
  <si>
    <t>YBus Records</t>
  </si>
  <si>
    <t>Number</t>
  </si>
  <si>
    <t>Name</t>
  </si>
  <si>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</si>
  <si>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</si>
  <si>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</si>
  <si>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</si>
  <si>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</si>
  <si>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</si>
  <si>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</si>
  <si>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</si>
  <si>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</si>
  <si>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Bus    10</t>
  </si>
  <si>
    <t>Bus    11</t>
  </si>
  <si>
    <t>Bus    12</t>
  </si>
  <si>
    <t>Bus    13</t>
  </si>
  <si>
    <t>Bus    14</t>
  </si>
  <si>
    <t>Bus    15</t>
  </si>
  <si>
    <t>Bus    16</t>
  </si>
  <si>
    <t>Bus    17</t>
  </si>
  <si>
    <t>Bus    18</t>
  </si>
  <si>
    <t>Bus    19</t>
  </si>
  <si>
    <t>Bus    20</t>
  </si>
  <si>
    <t>Bus    21</t>
  </si>
  <si>
    <t>Bus    22</t>
  </si>
  <si>
    <t>Bus    23</t>
  </si>
  <si>
    <t>Bus    24</t>
  </si>
  <si>
    <t>Bus    25</t>
  </si>
  <si>
    <t>Bus    26</t>
  </si>
  <si>
    <t>Bus    27</t>
  </si>
  <si>
    <t>Bus    28</t>
  </si>
  <si>
    <t>Bus    29</t>
  </si>
  <si>
    <t>Bus    30</t>
  </si>
  <si>
    <t>Bus    31</t>
  </si>
  <si>
    <t>Bus    32</t>
  </si>
  <si>
    <t>Bus    33</t>
  </si>
  <si>
    <t>Bus    34</t>
  </si>
  <si>
    <t>Bus    35</t>
  </si>
  <si>
    <t>Bus    36</t>
  </si>
  <si>
    <t>Bus    37</t>
  </si>
  <si>
    <t>Bus    38</t>
  </si>
  <si>
    <t>Bus    39</t>
  </si>
  <si>
    <t>Bus    40</t>
  </si>
  <si>
    <t>Bus    41</t>
  </si>
  <si>
    <t>Bus    42</t>
  </si>
  <si>
    <t>Bus    43</t>
  </si>
  <si>
    <t>Bus    44</t>
  </si>
  <si>
    <t>Bus    45</t>
  </si>
  <si>
    <t>Bus    46</t>
  </si>
  <si>
    <t>Bus    47</t>
  </si>
  <si>
    <t>Bus    48</t>
  </si>
  <si>
    <t>Bus    49</t>
  </si>
  <si>
    <t>Bus    50</t>
  </si>
  <si>
    <t>Bus    51</t>
  </si>
  <si>
    <t>Bus    52</t>
  </si>
  <si>
    <t>Bus    53</t>
  </si>
  <si>
    <t>Bus    54</t>
  </si>
  <si>
    <t>Bus    55</t>
  </si>
  <si>
    <t>Bus    56</t>
  </si>
  <si>
    <t>Bus    57</t>
  </si>
  <si>
    <t>Bus    58</t>
  </si>
  <si>
    <t>Bus    59</t>
  </si>
  <si>
    <t>Bus    60</t>
  </si>
  <si>
    <t>Bus    61</t>
  </si>
  <si>
    <t>Bus    62</t>
  </si>
  <si>
    <t>Bus    63</t>
  </si>
  <si>
    <t>Bus    64</t>
  </si>
  <si>
    <t>Bus    65</t>
  </si>
  <si>
    <t>Bus    66</t>
  </si>
  <si>
    <t>Bus    67</t>
  </si>
  <si>
    <t>Bus    68</t>
  </si>
  <si>
    <t>Bus    69</t>
  </si>
  <si>
    <t>Bus    70</t>
  </si>
  <si>
    <t>Bus    71</t>
  </si>
  <si>
    <t>Bus    72</t>
  </si>
  <si>
    <t>Bus    73</t>
  </si>
  <si>
    <t>Bus    74</t>
  </si>
  <si>
    <t>Bus    75</t>
  </si>
  <si>
    <t>Bus    76</t>
  </si>
  <si>
    <t>Bus    77</t>
  </si>
  <si>
    <t>Bus    78</t>
  </si>
  <si>
    <t>Bus    79</t>
  </si>
  <si>
    <t>Bus    80</t>
  </si>
  <si>
    <t>Bus    81</t>
  </si>
  <si>
    <t>Bus    82</t>
  </si>
  <si>
    <t>Bus    83</t>
  </si>
  <si>
    <t>Bus    84</t>
  </si>
  <si>
    <t>Bus    85</t>
  </si>
  <si>
    <t>Bus    86</t>
  </si>
  <si>
    <t>Bus    87</t>
  </si>
  <si>
    <t>Bus    88</t>
  </si>
  <si>
    <t>Bus    89</t>
  </si>
  <si>
    <t>Bus    90</t>
  </si>
  <si>
    <t>Bus    91</t>
  </si>
  <si>
    <t>Bus    92</t>
  </si>
  <si>
    <t>Bus    93</t>
  </si>
  <si>
    <t>Bus    94</t>
  </si>
  <si>
    <t>Bus    95</t>
  </si>
  <si>
    <t>Bus    96</t>
  </si>
  <si>
    <t>Bus    97</t>
  </si>
  <si>
    <t>Bus    98</t>
  </si>
  <si>
    <t>Bus    99</t>
  </si>
  <si>
    <t>Bus   100</t>
  </si>
  <si>
    <t>Bus   101</t>
  </si>
  <si>
    <t>Bus   102</t>
  </si>
  <si>
    <t>Bus   103</t>
  </si>
  <si>
    <t>Bus   104</t>
  </si>
  <si>
    <t>Bus   105</t>
  </si>
  <si>
    <t>Bus   106</t>
  </si>
  <si>
    <t>Bus   107</t>
  </si>
  <si>
    <t>Bus   108</t>
  </si>
  <si>
    <t>Bus   109</t>
  </si>
  <si>
    <t>Bus   110</t>
  </si>
  <si>
    <t>Bus   111</t>
  </si>
  <si>
    <t>Bus   112</t>
  </si>
  <si>
    <t>Bus   113</t>
  </si>
  <si>
    <t>Bus   114</t>
  </si>
  <si>
    <t>Bus   115</t>
  </si>
  <si>
    <t>Bus   116</t>
  </si>
  <si>
    <t>Bus   117</t>
  </si>
  <si>
    <t>Bus   118</t>
  </si>
  <si>
    <t>Riversde</t>
  </si>
  <si>
    <t>9.35 - j30.74</t>
  </si>
  <si>
    <t>Pokagon</t>
  </si>
  <si>
    <t>7.29 - j24.01</t>
  </si>
  <si>
    <t>HickryCk</t>
  </si>
  <si>
    <t>10.27 - j36.09</t>
  </si>
  <si>
    <t>NwCarlsl</t>
  </si>
  <si>
    <t>30.40 - j132.80</t>
  </si>
  <si>
    <t>Olive</t>
  </si>
  <si>
    <t>36.23 - j197.27</t>
  </si>
  <si>
    <t>Kankakee</t>
  </si>
  <si>
    <t>14.01 - j63.50</t>
  </si>
  <si>
    <t>JacksnRd</t>
  </si>
  <si>
    <t>17.12 - j73.47</t>
  </si>
  <si>
    <t>4.29 - j90.04</t>
  </si>
  <si>
    <t>Bequine</t>
  </si>
  <si>
    <t>5.08 - j62.24</t>
  </si>
  <si>
    <t>Breed</t>
  </si>
  <si>
    <t>2.47 - j30.24</t>
  </si>
  <si>
    <t>SouthBnd</t>
  </si>
  <si>
    <t>26.04 - j85.98</t>
  </si>
  <si>
    <t>TwinBrch</t>
  </si>
  <si>
    <t>35.82 - j125.85</t>
  </si>
  <si>
    <t>Concord</t>
  </si>
  <si>
    <t>4.95 - j16.22</t>
  </si>
  <si>
    <t>GoshenJt</t>
  </si>
  <si>
    <t>5.37 - j17.60</t>
  </si>
  <si>
    <t>FtWayne</t>
  </si>
  <si>
    <t>18.23 - j59.89</t>
  </si>
  <si>
    <t>N. E.</t>
  </si>
  <si>
    <t>4.18 - j16.45</t>
  </si>
  <si>
    <t>Sorenson</t>
  </si>
  <si>
    <t>23.21 - j106.86</t>
  </si>
  <si>
    <t>McKinley</t>
  </si>
  <si>
    <t>8.93 - j37.97</t>
  </si>
  <si>
    <t>Lincoln</t>
  </si>
  <si>
    <t>14.34 - j54.33</t>
  </si>
  <si>
    <t>Adams</t>
  </si>
  <si>
    <t>4.19 - j19.40</t>
  </si>
  <si>
    <t>Jay</t>
  </si>
  <si>
    <t>4.55 - j21.08</t>
  </si>
  <si>
    <t>Randolph</t>
  </si>
  <si>
    <t>3.42 - j15.83</t>
  </si>
  <si>
    <t>CollCrnr</t>
  </si>
  <si>
    <t>11.04 - j44.87</t>
  </si>
  <si>
    <t>Trenton</t>
  </si>
  <si>
    <t>6.40 - j26.04</t>
  </si>
  <si>
    <t>TannrsCk</t>
  </si>
  <si>
    <t>3.50 - j44.00</t>
  </si>
  <si>
    <t>1.07 - j39.48</t>
  </si>
  <si>
    <t>Madison</t>
  </si>
  <si>
    <t>10.17 - j41.92</t>
  </si>
  <si>
    <t>Mullin</t>
  </si>
  <si>
    <t>5.00 - j21.09</t>
  </si>
  <si>
    <t>Grant</t>
  </si>
  <si>
    <t>11.42 - j37.26</t>
  </si>
  <si>
    <t>4.34 - j76.65</t>
  </si>
  <si>
    <t>DeerCrk</t>
  </si>
  <si>
    <t>13.50 - j42.43</t>
  </si>
  <si>
    <t>Delaware</t>
  </si>
  <si>
    <t>13.51 - j49.47</t>
  </si>
  <si>
    <t>Haviland</t>
  </si>
  <si>
    <t>4.14 - j13.81</t>
  </si>
  <si>
    <t>Rockhill</t>
  </si>
  <si>
    <t>40.45 - j141.90</t>
  </si>
  <si>
    <t>WestLima</t>
  </si>
  <si>
    <t>24.78 - j112.70</t>
  </si>
  <si>
    <t>Sterling</t>
  </si>
  <si>
    <t>31.51 - j127.27</t>
  </si>
  <si>
    <t>EastLima</t>
  </si>
  <si>
    <t>37.60 - j165.49</t>
  </si>
  <si>
    <t>2.50 - j58.21</t>
  </si>
  <si>
    <t>NwLibrty</t>
  </si>
  <si>
    <t>7.22 - j23.75</t>
  </si>
  <si>
    <t>West End</t>
  </si>
  <si>
    <t>13.60 - j44.23</t>
  </si>
  <si>
    <t>S.Tiffin</t>
  </si>
  <si>
    <t>7.68 - j25.62</t>
  </si>
  <si>
    <t>Howard</t>
  </si>
  <si>
    <t>4.88 - j17.56</t>
  </si>
  <si>
    <t>S.Kenton</t>
  </si>
  <si>
    <t>2.33 - j9.40</t>
  </si>
  <si>
    <t>WMVernon</t>
  </si>
  <si>
    <t>3.55 - j14.15</t>
  </si>
  <si>
    <t>N.Newark</t>
  </si>
  <si>
    <t>6.34 - j21.82</t>
  </si>
  <si>
    <t>W.Lancst</t>
  </si>
  <si>
    <t>5.69 - j18.66</t>
  </si>
  <si>
    <t>Crooksvl</t>
  </si>
  <si>
    <t>7.64 - j25.10</t>
  </si>
  <si>
    <t>Zanesvll</t>
  </si>
  <si>
    <t>7.76 - j22.22</t>
  </si>
  <si>
    <t>Philo</t>
  </si>
  <si>
    <t>26.98 - j91.06</t>
  </si>
  <si>
    <t>WCambrdg</t>
  </si>
  <si>
    <t>6.54 - j18.42</t>
  </si>
  <si>
    <t>Newcmrst</t>
  </si>
  <si>
    <t>11.93 - j34.00</t>
  </si>
  <si>
    <t>SCoshoct</t>
  </si>
  <si>
    <t>6.67 - j20.93</t>
  </si>
  <si>
    <t>Wooster</t>
  </si>
  <si>
    <t>3.12 - j13.56</t>
  </si>
  <si>
    <t>Torrey</t>
  </si>
  <si>
    <t>35.41 - j128.34</t>
  </si>
  <si>
    <t>Wagenhls</t>
  </si>
  <si>
    <t>23.55 - j77.72</t>
  </si>
  <si>
    <t>Sunnysde</t>
  </si>
  <si>
    <t>56.20 - j182.31</t>
  </si>
  <si>
    <t>WNwPhil1</t>
  </si>
  <si>
    <t>5.61 - j15.80</t>
  </si>
  <si>
    <t>WNwPhil2</t>
  </si>
  <si>
    <t>7.65 - j21.53</t>
  </si>
  <si>
    <t>Tidd</t>
  </si>
  <si>
    <t>7.16 - j54.64</t>
  </si>
  <si>
    <t>SWKammer</t>
  </si>
  <si>
    <t>19.12 - j94.90</t>
  </si>
  <si>
    <t>W.Kammer</t>
  </si>
  <si>
    <t>20.90 - j140.37</t>
  </si>
  <si>
    <t>Natrium</t>
  </si>
  <si>
    <t>12.05 - j54.85</t>
  </si>
  <si>
    <t>4.27 - j77.64</t>
  </si>
  <si>
    <t>Kammer</t>
  </si>
  <si>
    <t>7.19 - j120.65</t>
  </si>
  <si>
    <t>Muskngum</t>
  </si>
  <si>
    <t>9.20 - j134.83</t>
  </si>
  <si>
    <t>7.15 - j61.69</t>
  </si>
  <si>
    <t>Summerfl</t>
  </si>
  <si>
    <t>3.87 - j17.52</t>
  </si>
  <si>
    <t>Sporn</t>
  </si>
  <si>
    <t>30.19 - j386.47</t>
  </si>
  <si>
    <t>8.84 - j56.79</t>
  </si>
  <si>
    <t>Portsmth</t>
  </si>
  <si>
    <t>12.44 - j49.68</t>
  </si>
  <si>
    <t>NPortsmt</t>
  </si>
  <si>
    <t>11.94 - j52.99</t>
  </si>
  <si>
    <t>Hillsbro</t>
  </si>
  <si>
    <t>2.49 - j9.99</t>
  </si>
  <si>
    <t>Sargents</t>
  </si>
  <si>
    <t>4.05 - j21.25</t>
  </si>
  <si>
    <t>Bellefnt</t>
  </si>
  <si>
    <t>8.93 - j29.34</t>
  </si>
  <si>
    <t>SthPoint</t>
  </si>
  <si>
    <t>18.38 - j59.97</t>
  </si>
  <si>
    <t>Darrah</t>
  </si>
  <si>
    <t>6.94 - j23.02</t>
  </si>
  <si>
    <t>Turner</t>
  </si>
  <si>
    <t>40.96 - j131.16</t>
  </si>
  <si>
    <t>Chemical</t>
  </si>
  <si>
    <t>31.13 - j112.87</t>
  </si>
  <si>
    <t>CapitlHl</t>
  </si>
  <si>
    <t>11.73 - j52.36</t>
  </si>
  <si>
    <t>CabinCrk</t>
  </si>
  <si>
    <t>17.93 - j96.70</t>
  </si>
  <si>
    <t>Kanawha</t>
  </si>
  <si>
    <t>4.26 - j79.65</t>
  </si>
  <si>
    <t>Logan</t>
  </si>
  <si>
    <t>16.55 - j52.37</t>
  </si>
  <si>
    <t>Sprigg</t>
  </si>
  <si>
    <t>12.37 - j37.22</t>
  </si>
  <si>
    <t>BetsyLne</t>
  </si>
  <si>
    <t>8.95 - j18.94</t>
  </si>
  <si>
    <t>BeaverCk</t>
  </si>
  <si>
    <t>12.60 - j41.56</t>
  </si>
  <si>
    <t>Hazard</t>
  </si>
  <si>
    <t>2.79 - j12.22</t>
  </si>
  <si>
    <t>Pinevlle</t>
  </si>
  <si>
    <t>0.65 - j4.71</t>
  </si>
  <si>
    <t>Fremont</t>
  </si>
  <si>
    <t>4.49 - j22.95</t>
  </si>
  <si>
    <t>ClinchRv</t>
  </si>
  <si>
    <t>12.27 - j58.50</t>
  </si>
  <si>
    <t>Holston</t>
  </si>
  <si>
    <t>6.95 - j25.29</t>
  </si>
  <si>
    <t>HolstonT</t>
  </si>
  <si>
    <t>5.52 - j18.12</t>
  </si>
  <si>
    <t>Saltvlle</t>
  </si>
  <si>
    <t>16.92 - j68.98</t>
  </si>
  <si>
    <t>Tazewell</t>
  </si>
  <si>
    <t>7.09 - j23.27</t>
  </si>
  <si>
    <t>Switchbk</t>
  </si>
  <si>
    <t>20.07 - j65.57</t>
  </si>
  <si>
    <t>Caldwell</t>
  </si>
  <si>
    <t>11.62 - j37.73</t>
  </si>
  <si>
    <t>Baileysv</t>
  </si>
  <si>
    <t>16.89 - j60.50</t>
  </si>
  <si>
    <t>Sundial</t>
  </si>
  <si>
    <t>4.15 - j21.17</t>
  </si>
  <si>
    <t>Bradley</t>
  </si>
  <si>
    <t>3.13 - j14.12</t>
  </si>
  <si>
    <t>Hinton</t>
  </si>
  <si>
    <t>3.62 - j16.32</t>
  </si>
  <si>
    <t>Glen Lyn</t>
  </si>
  <si>
    <t>18.41 - j69.60</t>
  </si>
  <si>
    <t>Wythe</t>
  </si>
  <si>
    <t>3.53 - j16.05</t>
  </si>
  <si>
    <t>Smythe</t>
  </si>
  <si>
    <t>5.63 - j25.56</t>
  </si>
  <si>
    <t>Claytor</t>
  </si>
  <si>
    <t>9.98 - j33.97</t>
  </si>
  <si>
    <t>Hancock</t>
  </si>
  <si>
    <t>9.25 - j35.18</t>
  </si>
  <si>
    <t>Roanoke</t>
  </si>
  <si>
    <t>18.83 - j64.73</t>
  </si>
  <si>
    <t>Cloverdl</t>
  </si>
  <si>
    <t>6.93 - j26.22</t>
  </si>
  <si>
    <t>Reusens</t>
  </si>
  <si>
    <t>2.92 - j9.98</t>
  </si>
  <si>
    <t>Blaine</t>
  </si>
  <si>
    <t>15.82 - j43.14</t>
  </si>
  <si>
    <t>Franklin</t>
  </si>
  <si>
    <t>15.40 - j42.22</t>
  </si>
  <si>
    <t>Fieldale</t>
  </si>
  <si>
    <t>14.17 - j42.53</t>
  </si>
  <si>
    <t>DanRiver</t>
  </si>
  <si>
    <t>3.56 - j12.20</t>
  </si>
  <si>
    <t>Danville</t>
  </si>
  <si>
    <t>5.25 - j13.57</t>
  </si>
  <si>
    <t>Deer Crk</t>
  </si>
  <si>
    <t>10.60 - j34.91</t>
  </si>
  <si>
    <t>WMedford</t>
  </si>
  <si>
    <t>23.71 - j107.24</t>
  </si>
  <si>
    <t>Medford</t>
  </si>
  <si>
    <t>23.12 - j104.52</t>
  </si>
  <si>
    <t>KygerCrk</t>
  </si>
  <si>
    <t>20.58 - j245.10</t>
  </si>
  <si>
    <t>Corey</t>
  </si>
  <si>
    <t>1.59 - j6.75</t>
  </si>
  <si>
    <t>WHuntngd</t>
  </si>
  <si>
    <t>10.83 - j35.90</t>
  </si>
  <si>
    <t>Line Records</t>
  </si>
  <si>
    <t>From Number</t>
  </si>
  <si>
    <t>To Number</t>
  </si>
  <si>
    <t>R</t>
  </si>
  <si>
    <t>X</t>
  </si>
  <si>
    <t>B</t>
  </si>
  <si>
    <t>Gline</t>
  </si>
  <si>
    <t>Bline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</si>
</sst>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20"/>
  <sheetViews>
    <sheetView workbookViewId="0">
      <selection sqref="A1:DP120"/>
    </sheetView>
  </sheetViews>
  <sheetFormatPr defaultRowHeight="15" x14ac:dyDescent="0.25"/>
  <sheetData>
    <row r="1" spans="1:120" x14ac:dyDescent="0.25">
      <c r="A1" t="s">
        <v>0</v>
      </c>
    </row>
    <row r="2" spans="1:12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</row>
    <row r="3" spans="1:120" x14ac:dyDescent="0.25">
      <c r="A3">
        <v>1</v>
      </c>
      <c r="B3" t="s">
        <v>121</v>
      </c>
      <c r="C3" t="s">
        <v>122</v>
      </c>
      <c r="D3" t="e">
        <f>-2.78 + j9.17</f>
        <v>#NAME?</v>
      </c>
      <c r="E3" t="e">
        <f>-6.57 + j21.59</f>
        <v>#NAME?</v>
      </c>
    </row>
    <row r="4" spans="1:120" x14ac:dyDescent="0.25">
      <c r="A4">
        <v>2</v>
      </c>
      <c r="B4" t="s">
        <v>123</v>
      </c>
      <c r="C4" t="e">
        <f>-2.78 + j9.17</f>
        <v>#NAME?</v>
      </c>
      <c r="D4" t="s">
        <v>124</v>
      </c>
      <c r="N4" t="e">
        <f>-4.51 + j14.86</f>
        <v>#NAME?</v>
      </c>
    </row>
    <row r="5" spans="1:120" x14ac:dyDescent="0.25">
      <c r="A5">
        <v>3</v>
      </c>
      <c r="B5" t="s">
        <v>125</v>
      </c>
      <c r="C5" t="e">
        <f>-6.57 + j21.59</f>
        <v>#NAME?</v>
      </c>
      <c r="E5" t="s">
        <v>126</v>
      </c>
      <c r="G5" t="e">
        <f>-1.97 + j8.82</f>
        <v>#NAME?</v>
      </c>
      <c r="N5" t="e">
        <f>-1.73 + j5.73</f>
        <v>#NAME?</v>
      </c>
    </row>
    <row r="6" spans="1:120" x14ac:dyDescent="0.25">
      <c r="A6">
        <v>4</v>
      </c>
      <c r="B6" t="s">
        <v>127</v>
      </c>
      <c r="F6" t="s">
        <v>128</v>
      </c>
      <c r="G6" t="e">
        <f>-26.36 + j119.50</f>
        <v>#NAME?</v>
      </c>
      <c r="M6" t="e">
        <f>-4.04 + j13.31</f>
        <v>#NAME?</v>
      </c>
    </row>
    <row r="7" spans="1:120" x14ac:dyDescent="0.25">
      <c r="A7">
        <v>5</v>
      </c>
      <c r="B7" t="s">
        <v>129</v>
      </c>
      <c r="E7" t="e">
        <f>-1.97 + j8.82</f>
        <v>#NAME?</v>
      </c>
      <c r="F7" t="e">
        <f>-26.36 + j119.50</f>
        <v>#NAME?</v>
      </c>
      <c r="G7" t="s">
        <v>130</v>
      </c>
      <c r="H7" t="e">
        <f>-3.89 + j17.66</f>
        <v>#NAME?</v>
      </c>
      <c r="J7" t="e">
        <f>0 + j38.02</f>
        <v>#NAME?</v>
      </c>
      <c r="M7" t="e">
        <f>-4.01 + j13.47</f>
        <v>#NAME?</v>
      </c>
    </row>
    <row r="8" spans="1:120" x14ac:dyDescent="0.25">
      <c r="A8">
        <v>6</v>
      </c>
      <c r="B8" t="s">
        <v>131</v>
      </c>
      <c r="G8" t="e">
        <f>-3.89 + j17.66</f>
        <v>#NAME?</v>
      </c>
      <c r="H8" t="s">
        <v>132</v>
      </c>
      <c r="I8" t="e">
        <f>-10.12 + j45.84</f>
        <v>#NAME?</v>
      </c>
    </row>
    <row r="9" spans="1:120" x14ac:dyDescent="0.25">
      <c r="A9">
        <v>7</v>
      </c>
      <c r="B9" t="s">
        <v>133</v>
      </c>
      <c r="H9" t="e">
        <f>-10.12 + j45.84</f>
        <v>#NAME?</v>
      </c>
      <c r="I9" t="s">
        <v>134</v>
      </c>
      <c r="N9" t="e">
        <f>-7.01 + j27.64</f>
        <v>#NAME?</v>
      </c>
    </row>
    <row r="10" spans="1:120" x14ac:dyDescent="0.25">
      <c r="A10">
        <v>8</v>
      </c>
      <c r="B10" t="s">
        <v>129</v>
      </c>
      <c r="G10" t="e">
        <f>0 + j38.02</f>
        <v>#NAME?</v>
      </c>
      <c r="J10" t="s">
        <v>135</v>
      </c>
      <c r="K10" t="e">
        <f>-2.61 + j32.58</f>
        <v>#NAME?</v>
      </c>
      <c r="AF10" t="e">
        <f>-1.68 + j19.70</f>
        <v>#NAME?</v>
      </c>
    </row>
    <row r="11" spans="1:120" x14ac:dyDescent="0.25">
      <c r="A11">
        <v>9</v>
      </c>
      <c r="B11" t="s">
        <v>136</v>
      </c>
      <c r="J11" t="e">
        <f>-2.61 + j32.58</f>
        <v>#NAME?</v>
      </c>
      <c r="K11" t="s">
        <v>137</v>
      </c>
      <c r="L11" t="e">
        <f>-2.47 + j30.86</f>
        <v>#NAME?</v>
      </c>
    </row>
    <row r="12" spans="1:120" x14ac:dyDescent="0.25">
      <c r="A12">
        <v>10</v>
      </c>
      <c r="B12" t="s">
        <v>138</v>
      </c>
      <c r="K12" t="e">
        <f>-2.47 + j30.86</f>
        <v>#NAME?</v>
      </c>
      <c r="L12" t="s">
        <v>139</v>
      </c>
    </row>
    <row r="13" spans="1:120" x14ac:dyDescent="0.25">
      <c r="A13">
        <v>11</v>
      </c>
      <c r="B13" t="s">
        <v>140</v>
      </c>
      <c r="F13" t="e">
        <f>-4.04 + j13.31</f>
        <v>#NAME?</v>
      </c>
      <c r="G13" t="e">
        <f>-4.01 + j13.47</f>
        <v>#NAME?</v>
      </c>
      <c r="M13" t="s">
        <v>141</v>
      </c>
      <c r="N13" t="e">
        <f>-14.18 + j46.72</f>
        <v>#NAME?</v>
      </c>
      <c r="O13" t="e">
        <f>-3.81 + j12.52</f>
        <v>#NAME?</v>
      </c>
    </row>
    <row r="14" spans="1:120" x14ac:dyDescent="0.25">
      <c r="A14">
        <v>12</v>
      </c>
      <c r="B14" t="s">
        <v>142</v>
      </c>
      <c r="D14" t="e">
        <f>-4.51 + j14.86</f>
        <v>#NAME?</v>
      </c>
      <c r="E14" t="e">
        <f>-1.73 + j5.73</f>
        <v>#NAME?</v>
      </c>
      <c r="I14" t="e">
        <f>-7.01 + j27.64</f>
        <v>#NAME?</v>
      </c>
      <c r="M14" t="e">
        <f>-14.18 + j46.72</f>
        <v>#NAME?</v>
      </c>
      <c r="N14" t="s">
        <v>143</v>
      </c>
      <c r="P14" t="e">
        <f>-3.94 + j12.95</f>
        <v>#NAME?</v>
      </c>
      <c r="R14" t="e">
        <f>-2.86 + j11.26</f>
        <v>#NAME?</v>
      </c>
      <c r="DO14" t="e">
        <f>-1.59 + j6.77</f>
        <v>#NAME?</v>
      </c>
    </row>
    <row r="15" spans="1:120" x14ac:dyDescent="0.25">
      <c r="A15">
        <v>13</v>
      </c>
      <c r="B15" t="s">
        <v>144</v>
      </c>
      <c r="M15" t="e">
        <f>-3.81 + j12.52</f>
        <v>#NAME?</v>
      </c>
      <c r="O15" t="s">
        <v>145</v>
      </c>
      <c r="Q15" t="e">
        <f>-1.14 + j3.74</f>
        <v>#NAME?</v>
      </c>
    </row>
    <row r="16" spans="1:120" x14ac:dyDescent="0.25">
      <c r="A16">
        <v>14</v>
      </c>
      <c r="B16" t="s">
        <v>146</v>
      </c>
      <c r="N16" t="e">
        <f>-3.94 + j12.95</f>
        <v>#NAME?</v>
      </c>
      <c r="P16" t="s">
        <v>147</v>
      </c>
      <c r="Q16" t="e">
        <f>-1.43 + j4.69</f>
        <v>#NAME?</v>
      </c>
    </row>
    <row r="17" spans="1:117" x14ac:dyDescent="0.25">
      <c r="A17">
        <v>15</v>
      </c>
      <c r="B17" t="s">
        <v>148</v>
      </c>
      <c r="O17" t="e">
        <f>-1.14 + j3.74</f>
        <v>#NAME?</v>
      </c>
      <c r="P17" t="e">
        <f>-1.43 + j4.69</f>
        <v>#NAME?</v>
      </c>
      <c r="Q17" t="s">
        <v>149</v>
      </c>
      <c r="S17" t="e">
        <f>-6.33 + j20.97</f>
        <v>#NAME?</v>
      </c>
      <c r="U17" t="e">
        <f>-7.07 + j23.23</f>
        <v>#NAME?</v>
      </c>
      <c r="AI17" t="e">
        <f>-2.25 + j7.35</f>
        <v>#NAME?</v>
      </c>
    </row>
    <row r="18" spans="1:117" x14ac:dyDescent="0.25">
      <c r="A18">
        <v>16</v>
      </c>
      <c r="B18" t="s">
        <v>150</v>
      </c>
      <c r="N18" t="e">
        <f>-2.86 + j11.26</f>
        <v>#NAME?</v>
      </c>
      <c r="R18" t="s">
        <v>151</v>
      </c>
      <c r="S18" t="e">
        <f>-1.32 + j5.22</f>
        <v>#NAME?</v>
      </c>
    </row>
    <row r="19" spans="1:117" x14ac:dyDescent="0.25">
      <c r="A19">
        <v>17</v>
      </c>
      <c r="B19" t="s">
        <v>152</v>
      </c>
      <c r="Q19" t="e">
        <f>-6.33 + j20.97</f>
        <v>#NAME?</v>
      </c>
      <c r="R19" t="e">
        <f>-1.32 + j5.22</f>
        <v>#NAME?</v>
      </c>
      <c r="S19" t="s">
        <v>153</v>
      </c>
      <c r="T19" t="e">
        <f>-4.55 + j18.69</f>
        <v>#NAME?</v>
      </c>
      <c r="AF19" t="e">
        <f>0 + j26.85</f>
        <v>#NAME?</v>
      </c>
      <c r="AG19" t="e">
        <f>-1.78 + j5.86</f>
        <v>#NAME?</v>
      </c>
      <c r="DK19" t="e">
        <f>-9.23 + j30.42</f>
        <v>#NAME?</v>
      </c>
    </row>
    <row r="20" spans="1:117" x14ac:dyDescent="0.25">
      <c r="A20">
        <v>18</v>
      </c>
      <c r="B20" t="s">
        <v>154</v>
      </c>
      <c r="S20" t="e">
        <f>-4.55 + j18.69</f>
        <v>#NAME?</v>
      </c>
      <c r="T20" t="s">
        <v>155</v>
      </c>
      <c r="U20" t="e">
        <f>-4.38 + j19.29</f>
        <v>#NAME?</v>
      </c>
    </row>
    <row r="21" spans="1:117" x14ac:dyDescent="0.25">
      <c r="A21">
        <v>19</v>
      </c>
      <c r="B21" t="s">
        <v>156</v>
      </c>
      <c r="Q21" t="e">
        <f>-7.07 + j23.23</f>
        <v>#NAME?</v>
      </c>
      <c r="T21" t="e">
        <f>-4.38 + j19.29</f>
        <v>#NAME?</v>
      </c>
      <c r="U21" t="s">
        <v>157</v>
      </c>
      <c r="V21" t="e">
        <f>-1.76 + j8.17</f>
        <v>#NAME?</v>
      </c>
      <c r="AJ21" t="e">
        <f>-1.13 + j3.71</f>
        <v>#NAME?</v>
      </c>
    </row>
    <row r="22" spans="1:117" x14ac:dyDescent="0.25">
      <c r="A22">
        <v>20</v>
      </c>
      <c r="B22" t="s">
        <v>158</v>
      </c>
      <c r="U22" t="e">
        <f>-1.76 + j8.17</f>
        <v>#NAME?</v>
      </c>
      <c r="V22" t="s">
        <v>159</v>
      </c>
      <c r="W22" t="e">
        <f>-2.43 + j11.26</f>
        <v>#NAME?</v>
      </c>
    </row>
    <row r="23" spans="1:117" x14ac:dyDescent="0.25">
      <c r="A23">
        <v>21</v>
      </c>
      <c r="B23" t="s">
        <v>160</v>
      </c>
      <c r="V23" t="e">
        <f>-2.43 + j11.26</f>
        <v>#NAME?</v>
      </c>
      <c r="W23" t="s">
        <v>161</v>
      </c>
      <c r="X23" t="e">
        <f>-2.12 + j9.85</f>
        <v>#NAME?</v>
      </c>
    </row>
    <row r="24" spans="1:117" x14ac:dyDescent="0.25">
      <c r="A24">
        <v>22</v>
      </c>
      <c r="B24" t="s">
        <v>162</v>
      </c>
      <c r="W24" t="e">
        <f>-2.12 + j9.85</f>
        <v>#NAME?</v>
      </c>
      <c r="X24" t="s">
        <v>163</v>
      </c>
      <c r="Y24" t="e">
        <f>-1.29 + j6.01</f>
        <v>#NAME?</v>
      </c>
    </row>
    <row r="25" spans="1:117" x14ac:dyDescent="0.25">
      <c r="A25">
        <v>23</v>
      </c>
      <c r="B25" t="s">
        <v>164</v>
      </c>
      <c r="X25" t="e">
        <f>-1.29 + j6.01</f>
        <v>#NAME?</v>
      </c>
      <c r="Y25" t="s">
        <v>165</v>
      </c>
      <c r="Z25" t="e">
        <f>-5.19 + j18.90</f>
        <v>#NAME?</v>
      </c>
      <c r="AA25" t="e">
        <f>-2.35 + j12.04</f>
        <v>#NAME?</v>
      </c>
      <c r="AH25" t="e">
        <f>-2.22 + j8.06</f>
        <v>#NAME?</v>
      </c>
    </row>
    <row r="26" spans="1:117" x14ac:dyDescent="0.25">
      <c r="A26">
        <v>24</v>
      </c>
      <c r="B26" t="s">
        <v>166</v>
      </c>
      <c r="Y26" t="e">
        <f>-5.19 + j18.90</f>
        <v>#NAME?</v>
      </c>
      <c r="Z26" t="s">
        <v>167</v>
      </c>
      <c r="BT26" t="e">
        <f>-0.01 + j2.43</f>
        <v>#NAME?</v>
      </c>
      <c r="BV26" t="e">
        <f>-1.2 + j4.80</f>
        <v>#NAME?</v>
      </c>
    </row>
    <row r="27" spans="1:117" x14ac:dyDescent="0.25">
      <c r="A27">
        <v>25</v>
      </c>
      <c r="B27" t="s">
        <v>168</v>
      </c>
      <c r="Y27" t="e">
        <f>-2.35 + j12.04</f>
        <v>#NAME?</v>
      </c>
      <c r="AA27" t="s">
        <v>169</v>
      </c>
      <c r="AB27" t="e">
        <f>0 + j27.27</f>
        <v>#NAME?</v>
      </c>
      <c r="AC27" t="e">
        <f>-1.15 + j5.91</f>
        <v>#NAME?</v>
      </c>
    </row>
    <row r="28" spans="1:117" x14ac:dyDescent="0.25">
      <c r="A28">
        <v>26</v>
      </c>
      <c r="B28" t="s">
        <v>168</v>
      </c>
      <c r="AA28" t="e">
        <f>0 + j27.27</f>
        <v>#NAME?</v>
      </c>
      <c r="AB28" t="s">
        <v>170</v>
      </c>
      <c r="AF28" t="e">
        <f>-1.07 + j11.53</f>
        <v>#NAME?</v>
      </c>
    </row>
    <row r="29" spans="1:117" x14ac:dyDescent="0.25">
      <c r="A29">
        <v>27</v>
      </c>
      <c r="B29" t="s">
        <v>171</v>
      </c>
      <c r="AA29" t="e">
        <f>-1.15 + j5.91</f>
        <v>#NAME?</v>
      </c>
      <c r="AC29" t="s">
        <v>172</v>
      </c>
      <c r="AD29" t="e">
        <f>-2.49 + j11.14</f>
        <v>#NAME?</v>
      </c>
      <c r="AH29" t="e">
        <f>-3.68 + j12.13</f>
        <v>#NAME?</v>
      </c>
      <c r="DM29" t="e">
        <f>-2.85 + j12.87</f>
        <v>#NAME?</v>
      </c>
    </row>
    <row r="30" spans="1:117" x14ac:dyDescent="0.25">
      <c r="A30">
        <v>28</v>
      </c>
      <c r="B30" t="s">
        <v>173</v>
      </c>
      <c r="AC30" t="e">
        <f>-2.49 + j11.14</f>
        <v>#NAME?</v>
      </c>
      <c r="AD30" t="s">
        <v>174</v>
      </c>
      <c r="AE30" t="e">
        <f>-2.51 + j9.97</f>
        <v>#NAME?</v>
      </c>
    </row>
    <row r="31" spans="1:117" x14ac:dyDescent="0.25">
      <c r="A31">
        <v>29</v>
      </c>
      <c r="B31" t="s">
        <v>175</v>
      </c>
      <c r="AD31" t="e">
        <f>-2.51 + j9.97</f>
        <v>#NAME?</v>
      </c>
      <c r="AE31" t="s">
        <v>176</v>
      </c>
      <c r="AG31" t="e">
        <f>-8.91 + j27.30</f>
        <v>#NAME?</v>
      </c>
    </row>
    <row r="32" spans="1:117" x14ac:dyDescent="0.25">
      <c r="A32">
        <v>30</v>
      </c>
      <c r="B32" t="s">
        <v>152</v>
      </c>
      <c r="J32" t="e">
        <f>-1.68 + j19.70</f>
        <v>#NAME?</v>
      </c>
      <c r="S32" t="e">
        <f>0 + j26.85</f>
        <v>#NAME?</v>
      </c>
      <c r="AB32" t="e">
        <f>-1.07 + j11.53</f>
        <v>#NAME?</v>
      </c>
      <c r="AF32" t="s">
        <v>177</v>
      </c>
      <c r="AN32" t="e">
        <f>-1.58 + j18.38</f>
        <v>#NAME?</v>
      </c>
    </row>
    <row r="33" spans="1:116" x14ac:dyDescent="0.25">
      <c r="A33">
        <v>31</v>
      </c>
      <c r="B33" t="s">
        <v>178</v>
      </c>
      <c r="S33" t="e">
        <f>-1.78 + j5.86</f>
        <v>#NAME?</v>
      </c>
      <c r="AE33" t="e">
        <f>-8.91 + j27.30</f>
        <v>#NAME?</v>
      </c>
      <c r="AG33" t="s">
        <v>179</v>
      </c>
      <c r="AH33" t="e">
        <f>-2.81 + j9.30</f>
        <v>#NAME?</v>
      </c>
    </row>
    <row r="34" spans="1:116" x14ac:dyDescent="0.25">
      <c r="A34">
        <v>32</v>
      </c>
      <c r="B34" t="s">
        <v>180</v>
      </c>
      <c r="Y34" t="e">
        <f>-2.22 + j8.06</f>
        <v>#NAME?</v>
      </c>
      <c r="AC34" t="e">
        <f>-3.68 + j12.13</f>
        <v>#NAME?</v>
      </c>
      <c r="AG34" t="e">
        <f>-2.81 + j9.30</f>
        <v>#NAME?</v>
      </c>
      <c r="AH34" t="s">
        <v>181</v>
      </c>
      <c r="DK34" t="e">
        <f>-1.37 + j4.51</f>
        <v>#NAME?</v>
      </c>
      <c r="DL34" t="e">
        <f>-3.44 + j15.58</f>
        <v>#NAME?</v>
      </c>
    </row>
    <row r="35" spans="1:116" x14ac:dyDescent="0.25">
      <c r="A35">
        <v>33</v>
      </c>
      <c r="B35" t="s">
        <v>182</v>
      </c>
      <c r="Q35" t="e">
        <f>-2.25 + j7.35</f>
        <v>#NAME?</v>
      </c>
      <c r="AI35" t="s">
        <v>183</v>
      </c>
      <c r="AM35" t="e">
        <f>-1.9 + j6.49</f>
        <v>#NAME?</v>
      </c>
    </row>
    <row r="36" spans="1:116" x14ac:dyDescent="0.25">
      <c r="A36">
        <v>34</v>
      </c>
      <c r="B36" t="s">
        <v>184</v>
      </c>
      <c r="U36" t="e">
        <f>-1.13 + j3.71</f>
        <v>#NAME?</v>
      </c>
      <c r="AJ36" t="s">
        <v>185</v>
      </c>
      <c r="AL36" t="e">
        <f>-10.97 + j33.75</f>
        <v>#NAME?</v>
      </c>
      <c r="AM36" t="e">
        <f>-26.97 + j99.04</f>
        <v>#NAME?</v>
      </c>
      <c r="AS36" t="e">
        <f>-1.38 + j5.61</f>
        <v>#NAME?</v>
      </c>
    </row>
    <row r="37" spans="1:116" x14ac:dyDescent="0.25">
      <c r="A37">
        <v>35</v>
      </c>
      <c r="B37" t="s">
        <v>186</v>
      </c>
      <c r="AK37" t="s">
        <v>187</v>
      </c>
      <c r="AL37" t="e">
        <f>-20.54 + j93.53</f>
        <v>#NAME?</v>
      </c>
      <c r="AM37" t="e">
        <f>-4.25 + j19.18</f>
        <v>#NAME?</v>
      </c>
    </row>
    <row r="38" spans="1:116" x14ac:dyDescent="0.25">
      <c r="A38">
        <v>36</v>
      </c>
      <c r="B38" t="s">
        <v>188</v>
      </c>
      <c r="AJ38" t="e">
        <f>-10.97 + j33.75</f>
        <v>#NAME?</v>
      </c>
      <c r="AK38" t="e">
        <f>-20.54 + j93.53</f>
        <v>#NAME?</v>
      </c>
      <c r="AL38" t="s">
        <v>189</v>
      </c>
    </row>
    <row r="39" spans="1:116" x14ac:dyDescent="0.25">
      <c r="A39">
        <v>37</v>
      </c>
      <c r="B39" t="s">
        <v>190</v>
      </c>
      <c r="AI39" t="e">
        <f>-1.9 + j6.49</f>
        <v>#NAME?</v>
      </c>
      <c r="AJ39" t="e">
        <f>-26.97 + j99.04</f>
        <v>#NAME?</v>
      </c>
      <c r="AK39" t="e">
        <f>-4.25 + j19.18</f>
        <v>#NAME?</v>
      </c>
      <c r="AM39" t="s">
        <v>191</v>
      </c>
      <c r="AN39" t="e">
        <f>0 + j28.52</f>
        <v>#NAME?</v>
      </c>
      <c r="AO39" t="e">
        <f>-2.62 + j8.64</f>
        <v>#NAME?</v>
      </c>
      <c r="AP39" t="e">
        <f>-1.87 + j5.29</f>
        <v>#NAME?</v>
      </c>
    </row>
    <row r="40" spans="1:116" x14ac:dyDescent="0.25">
      <c r="A40">
        <v>38</v>
      </c>
      <c r="B40" t="s">
        <v>190</v>
      </c>
      <c r="AF40" t="e">
        <f>-1.58 + j18.38</f>
        <v>#NAME?</v>
      </c>
      <c r="AM40" t="e">
        <f>0 + j28.52</f>
        <v>#NAME?</v>
      </c>
      <c r="AN40" t="s">
        <v>192</v>
      </c>
      <c r="BO40" t="e">
        <f>-0.92 + j10.06</f>
        <v>#NAME?</v>
      </c>
    </row>
    <row r="41" spans="1:116" x14ac:dyDescent="0.25">
      <c r="A41">
        <v>39</v>
      </c>
      <c r="B41" t="s">
        <v>193</v>
      </c>
      <c r="AM41" t="e">
        <f>-2.62 + j8.64</f>
        <v>#NAME?</v>
      </c>
      <c r="AO41" t="s">
        <v>194</v>
      </c>
      <c r="AP41" t="e">
        <f>-4.6 + j15.13</f>
        <v>#NAME?</v>
      </c>
    </row>
    <row r="42" spans="1:116" x14ac:dyDescent="0.25">
      <c r="A42">
        <v>40</v>
      </c>
      <c r="B42" t="s">
        <v>195</v>
      </c>
      <c r="AM42" t="e">
        <f>-1.87 + j5.29</f>
        <v>#NAME?</v>
      </c>
      <c r="AO42" t="e">
        <f>-4.6 + j15.13</f>
        <v>#NAME?</v>
      </c>
      <c r="AP42" t="s">
        <v>196</v>
      </c>
      <c r="AQ42" t="e">
        <f>-5.62 + j18.86</f>
        <v>#NAME?</v>
      </c>
      <c r="AR42" t="e">
        <f>-1.52 + j5.00</f>
        <v>#NAME?</v>
      </c>
    </row>
    <row r="43" spans="1:116" x14ac:dyDescent="0.25">
      <c r="A43">
        <v>41</v>
      </c>
      <c r="B43" t="s">
        <v>197</v>
      </c>
      <c r="AP43" t="e">
        <f>-5.62 + j18.86</f>
        <v>#NAME?</v>
      </c>
      <c r="AQ43" t="s">
        <v>198</v>
      </c>
      <c r="AR43" t="e">
        <f>-2.06 + j6.78</f>
        <v>#NAME?</v>
      </c>
    </row>
    <row r="44" spans="1:116" x14ac:dyDescent="0.25">
      <c r="A44">
        <v>42</v>
      </c>
      <c r="B44" t="s">
        <v>199</v>
      </c>
      <c r="AP44" t="e">
        <f>-1.52 + j5.00</f>
        <v>#NAME?</v>
      </c>
      <c r="AQ44" t="e">
        <f>-2.06 + j6.78</f>
        <v>#NAME?</v>
      </c>
      <c r="AR44" t="s">
        <v>200</v>
      </c>
      <c r="AY44" t="e">
        <f>-1.31 + j5.90</f>
        <v>#NAME?</v>
      </c>
    </row>
    <row r="45" spans="1:116" x14ac:dyDescent="0.25">
      <c r="A45">
        <v>43</v>
      </c>
      <c r="B45" t="s">
        <v>201</v>
      </c>
      <c r="AJ45" t="e">
        <f>-1.38 + j5.61</f>
        <v>#NAME?</v>
      </c>
      <c r="AS45" t="s">
        <v>202</v>
      </c>
      <c r="AT45" t="e">
        <f>-0.95 + j3.84</f>
        <v>#NAME?</v>
      </c>
    </row>
    <row r="46" spans="1:116" x14ac:dyDescent="0.25">
      <c r="A46">
        <v>44</v>
      </c>
      <c r="B46" t="s">
        <v>203</v>
      </c>
      <c r="AS46" t="e">
        <f>-0.95 + j3.84</f>
        <v>#NAME?</v>
      </c>
      <c r="AT46" t="s">
        <v>204</v>
      </c>
      <c r="AU46" t="e">
        <f>-2.6 + j10.45</f>
        <v>#NAME?</v>
      </c>
    </row>
    <row r="47" spans="1:116" x14ac:dyDescent="0.25">
      <c r="A47">
        <v>45</v>
      </c>
      <c r="B47" t="s">
        <v>205</v>
      </c>
      <c r="AT47" t="e">
        <f>-2.6 + j10.45</f>
        <v>#NAME?</v>
      </c>
      <c r="AU47" t="s">
        <v>206</v>
      </c>
      <c r="AV47" t="e">
        <f>-2 + j6.78</f>
        <v>#NAME?</v>
      </c>
      <c r="AY47" t="e">
        <f>-1.74 + j4.74</f>
        <v>#NAME?</v>
      </c>
    </row>
    <row r="48" spans="1:116" x14ac:dyDescent="0.25">
      <c r="A48">
        <v>46</v>
      </c>
      <c r="B48" t="s">
        <v>207</v>
      </c>
      <c r="AU48" t="e">
        <f>-2 + j6.78</f>
        <v>#NAME?</v>
      </c>
      <c r="AV48" t="s">
        <v>208</v>
      </c>
      <c r="AW48" t="e">
        <f>-2.16 + j7.23</f>
        <v>#NAME?</v>
      </c>
      <c r="AX48" t="e">
        <f>-1.53 + j4.81</f>
        <v>#NAME?</v>
      </c>
    </row>
    <row r="49" spans="1:71" x14ac:dyDescent="0.25">
      <c r="A49">
        <v>47</v>
      </c>
      <c r="B49" t="s">
        <v>209</v>
      </c>
      <c r="AV49" t="e">
        <f>-2.16 + j7.23</f>
        <v>#NAME?</v>
      </c>
      <c r="AW49" t="s">
        <v>210</v>
      </c>
      <c r="AY49" t="e">
        <f>-4.47 + j14.63</f>
        <v>#NAME?</v>
      </c>
      <c r="BS49" t="e">
        <f>-1 + j3.30</f>
        <v>#NAME?</v>
      </c>
    </row>
    <row r="50" spans="1:71" x14ac:dyDescent="0.25">
      <c r="A50">
        <v>48</v>
      </c>
      <c r="B50" t="s">
        <v>211</v>
      </c>
      <c r="AV50" t="e">
        <f>-1.53 + j4.81</f>
        <v>#NAME?</v>
      </c>
      <c r="AX50" t="s">
        <v>212</v>
      </c>
      <c r="AY50" t="e">
        <f>-6.24 + j17.59</f>
        <v>#NAME?</v>
      </c>
    </row>
    <row r="51" spans="1:71" x14ac:dyDescent="0.25">
      <c r="A51">
        <v>49</v>
      </c>
      <c r="B51" t="s">
        <v>213</v>
      </c>
      <c r="AR51" t="e">
        <f>-1.31 + j5.90</f>
        <v>#NAME?</v>
      </c>
      <c r="AU51" t="e">
        <f>-1.74 + j4.74</f>
        <v>#NAME?</v>
      </c>
      <c r="AW51" t="e">
        <f>-4.47 + j14.63</f>
        <v>#NAME?</v>
      </c>
      <c r="AX51" t="e">
        <f>-6.24 + j17.59</f>
        <v>#NAME?</v>
      </c>
      <c r="AY51" t="s">
        <v>214</v>
      </c>
      <c r="AZ51" t="e">
        <f>-4.19 + j11.81</f>
        <v>#NAME?</v>
      </c>
      <c r="BA51" t="e">
        <f>-2.3 + j6.48</f>
        <v>#NAME?</v>
      </c>
      <c r="BD51" t="e">
        <f>-1.76 + j6.41</f>
        <v>#NAME?</v>
      </c>
      <c r="BP51" t="e">
        <f>-4.11 + j20.96</f>
        <v>#NAME?</v>
      </c>
      <c r="BS51" t="e">
        <f>-0.86 + j2.83</f>
        <v>#NAME?</v>
      </c>
    </row>
    <row r="52" spans="1:71" x14ac:dyDescent="0.25">
      <c r="A52">
        <v>50</v>
      </c>
      <c r="B52" t="s">
        <v>215</v>
      </c>
      <c r="AY52" t="e">
        <f>-4.19 + j11.81</f>
        <v>#NAME?</v>
      </c>
      <c r="AZ52" t="s">
        <v>216</v>
      </c>
      <c r="BG52" t="e">
        <f>-2.35 + j6.63</f>
        <v>#NAME?</v>
      </c>
    </row>
    <row r="53" spans="1:71" x14ac:dyDescent="0.25">
      <c r="A53">
        <v>51</v>
      </c>
      <c r="B53" t="s">
        <v>217</v>
      </c>
      <c r="AY53" t="e">
        <f>-2.3 + j6.48</f>
        <v>#NAME?</v>
      </c>
      <c r="BA53" t="s">
        <v>218</v>
      </c>
      <c r="BB53" t="e">
        <f>-5.25 + j15.20</f>
        <v>#NAME?</v>
      </c>
      <c r="BH53" t="e">
        <f>-4.38 + j12.35</f>
        <v>#NAME?</v>
      </c>
    </row>
    <row r="54" spans="1:71" x14ac:dyDescent="0.25">
      <c r="A54">
        <v>52</v>
      </c>
      <c r="B54" t="s">
        <v>219</v>
      </c>
      <c r="BA54" t="e">
        <f>-5.25 + j15.20</f>
        <v>#NAME?</v>
      </c>
      <c r="BB54" t="s">
        <v>220</v>
      </c>
      <c r="BC54" t="e">
        <f>-1.43 + j5.76</f>
        <v>#NAME?</v>
      </c>
    </row>
    <row r="55" spans="1:71" x14ac:dyDescent="0.25">
      <c r="A55">
        <v>53</v>
      </c>
      <c r="B55" t="s">
        <v>221</v>
      </c>
      <c r="BB55" t="e">
        <f>-1.43 + j5.76</f>
        <v>#NAME?</v>
      </c>
      <c r="BC55" t="s">
        <v>222</v>
      </c>
      <c r="BD55" t="e">
        <f>-1.69 + j7.83</f>
        <v>#NAME?</v>
      </c>
    </row>
    <row r="56" spans="1:71" x14ac:dyDescent="0.25">
      <c r="A56">
        <v>54</v>
      </c>
      <c r="B56" t="s">
        <v>223</v>
      </c>
      <c r="AY56" t="e">
        <f>-1.76 + j6.41</f>
        <v>#NAME?</v>
      </c>
      <c r="BC56" t="e">
        <f>-1.69 + j7.83</f>
        <v>#NAME?</v>
      </c>
      <c r="BD56" t="s">
        <v>224</v>
      </c>
      <c r="BE56" t="e">
        <f>-3.2 + j13.38</f>
        <v>#NAME?</v>
      </c>
      <c r="BF56" t="e">
        <f>-27.84 + j96.69</f>
        <v>#NAME?</v>
      </c>
      <c r="BI56" t="e">
        <f>-0.91 + j4.16</f>
        <v>#NAME?</v>
      </c>
    </row>
    <row r="57" spans="1:71" x14ac:dyDescent="0.25">
      <c r="A57">
        <v>55</v>
      </c>
      <c r="B57" t="s">
        <v>225</v>
      </c>
      <c r="BD57" t="e">
        <f>-3.2 + j13.38</f>
        <v>#NAME?</v>
      </c>
      <c r="BE57" t="s">
        <v>226</v>
      </c>
      <c r="BF57" t="e">
        <f>-19.38 + j59.96</f>
        <v>#NAME?</v>
      </c>
      <c r="BI57" t="e">
        <f>-0.97 + j4.42</f>
        <v>#NAME?</v>
      </c>
    </row>
    <row r="58" spans="1:71" x14ac:dyDescent="0.25">
      <c r="A58">
        <v>56</v>
      </c>
      <c r="B58" t="s">
        <v>227</v>
      </c>
      <c r="BD58" t="e">
        <f>-27.84 + j96.69</f>
        <v>#NAME?</v>
      </c>
      <c r="BE58" t="e">
        <f>-19.38 + j59.96</f>
        <v>#NAME?</v>
      </c>
      <c r="BF58" t="s">
        <v>228</v>
      </c>
      <c r="BG58" t="e">
        <f>-3.26 + j9.19</f>
        <v>#NAME?</v>
      </c>
      <c r="BH58" t="e">
        <f>-3.26 + j9.19</f>
        <v>#NAME?</v>
      </c>
      <c r="BI58" t="e">
        <f>-2.45 + j7.36</f>
        <v>#NAME?</v>
      </c>
    </row>
    <row r="59" spans="1:71" x14ac:dyDescent="0.25">
      <c r="A59">
        <v>57</v>
      </c>
      <c r="B59" t="s">
        <v>229</v>
      </c>
      <c r="AZ59" t="e">
        <f>-2.35 + j6.63</f>
        <v>#NAME?</v>
      </c>
      <c r="BF59" t="e">
        <f>-3.26 + j9.19</f>
        <v>#NAME?</v>
      </c>
      <c r="BG59" t="s">
        <v>230</v>
      </c>
    </row>
    <row r="60" spans="1:71" x14ac:dyDescent="0.25">
      <c r="A60">
        <v>58</v>
      </c>
      <c r="B60" t="s">
        <v>231</v>
      </c>
      <c r="BA60" t="e">
        <f>-4.38 + j12.35</f>
        <v>#NAME?</v>
      </c>
      <c r="BF60" t="e">
        <f>-3.26 + j9.19</f>
        <v>#NAME?</v>
      </c>
      <c r="BH60" t="s">
        <v>232</v>
      </c>
    </row>
    <row r="61" spans="1:71" x14ac:dyDescent="0.25">
      <c r="A61">
        <v>59</v>
      </c>
      <c r="B61" t="s">
        <v>233</v>
      </c>
      <c r="BD61" t="e">
        <f>-0.91 + j4.16</f>
        <v>#NAME?</v>
      </c>
      <c r="BE61" t="e">
        <f>-0.97 + j4.42</f>
        <v>#NAME?</v>
      </c>
      <c r="BF61" t="e">
        <f>-2.45 + j7.36</f>
        <v>#NAME?</v>
      </c>
      <c r="BI61" t="s">
        <v>234</v>
      </c>
      <c r="BJ61" t="e">
        <f>-1.44 + j6.58</f>
        <v>#NAME?</v>
      </c>
      <c r="BK61" t="e">
        <f>-1.39 + j6.36</f>
        <v>#NAME?</v>
      </c>
      <c r="BM61" t="e">
        <f>0 + j26.99</f>
        <v>#NAME?</v>
      </c>
    </row>
    <row r="62" spans="1:71" x14ac:dyDescent="0.25">
      <c r="A62">
        <v>60</v>
      </c>
      <c r="B62" t="s">
        <v>235</v>
      </c>
      <c r="BI62" t="e">
        <f>-1.44 + j6.58</f>
        <v>#NAME?</v>
      </c>
      <c r="BJ62" t="s">
        <v>236</v>
      </c>
      <c r="BK62" t="e">
        <f>-13.95 + j71.35</f>
        <v>#NAME?</v>
      </c>
      <c r="BL62" t="e">
        <f>-3.73 + j17.01</f>
        <v>#NAME?</v>
      </c>
    </row>
    <row r="63" spans="1:71" x14ac:dyDescent="0.25">
      <c r="A63">
        <v>61</v>
      </c>
      <c r="B63" t="s">
        <v>237</v>
      </c>
      <c r="BI63" t="e">
        <f>-1.39 + j6.36</f>
        <v>#NAME?</v>
      </c>
      <c r="BJ63" t="e">
        <f>-13.95 + j71.35</f>
        <v>#NAME?</v>
      </c>
      <c r="BK63" t="s">
        <v>238</v>
      </c>
      <c r="BL63" t="e">
        <f>-5.56 + j25.38</f>
        <v>#NAME?</v>
      </c>
      <c r="BN63" t="e">
        <f>0 + j37.88</f>
        <v>#NAME?</v>
      </c>
    </row>
    <row r="64" spans="1:71" x14ac:dyDescent="0.25">
      <c r="A64">
        <v>62</v>
      </c>
      <c r="B64" t="s">
        <v>239</v>
      </c>
      <c r="BJ64" t="e">
        <f>-3.73 + j17.01</f>
        <v>#NAME?</v>
      </c>
      <c r="BK64" t="e">
        <f>-5.56 + j25.38</f>
        <v>#NAME?</v>
      </c>
      <c r="BL64" t="s">
        <v>240</v>
      </c>
      <c r="BP64" t="e">
        <f>-0.97 + j4.37</f>
        <v>#NAME?</v>
      </c>
      <c r="BQ64" t="e">
        <f>-1.8 + j8.15</f>
        <v>#NAME?</v>
      </c>
    </row>
    <row r="65" spans="1:120" x14ac:dyDescent="0.25">
      <c r="A65">
        <v>63</v>
      </c>
      <c r="B65" t="s">
        <v>233</v>
      </c>
      <c r="BI65" t="e">
        <f>0 + j26.99</f>
        <v>#NAME?</v>
      </c>
      <c r="BM65" t="s">
        <v>241</v>
      </c>
      <c r="BN65" t="e">
        <f>-4.27 + j49.63</f>
        <v>#NAME?</v>
      </c>
    </row>
    <row r="66" spans="1:120" x14ac:dyDescent="0.25">
      <c r="A66">
        <v>64</v>
      </c>
      <c r="B66" t="s">
        <v>242</v>
      </c>
      <c r="BK66" t="e">
        <f>0 + j37.88</f>
        <v>#NAME?</v>
      </c>
      <c r="BM66" t="e">
        <f>-4.27 + j49.63</f>
        <v>#NAME?</v>
      </c>
      <c r="BN66" t="s">
        <v>243</v>
      </c>
      <c r="BO66" t="e">
        <f>-2.93 + j32.85</f>
        <v>#NAME?</v>
      </c>
    </row>
    <row r="67" spans="1:120" x14ac:dyDescent="0.25">
      <c r="A67">
        <v>65</v>
      </c>
      <c r="B67" t="s">
        <v>244</v>
      </c>
      <c r="AN67" t="e">
        <f>-0.92 + j10.06</f>
        <v>#NAME?</v>
      </c>
      <c r="BN67" t="e">
        <f>-2.93 + j32.85</f>
        <v>#NAME?</v>
      </c>
      <c r="BO67" t="s">
        <v>245</v>
      </c>
      <c r="BP67" t="e">
        <f>0 + j28.91</f>
        <v>#NAME?</v>
      </c>
      <c r="BR67" t="e">
        <f>-5.35 + j62.04</f>
        <v>#NAME?</v>
      </c>
    </row>
    <row r="68" spans="1:120" x14ac:dyDescent="0.25">
      <c r="A68">
        <v>66</v>
      </c>
      <c r="B68" t="s">
        <v>244</v>
      </c>
      <c r="AY68" t="e">
        <f>-4.11 + j20.96</f>
        <v>#NAME?</v>
      </c>
      <c r="BL68" t="e">
        <f>-0.97 + j4.37</f>
        <v>#NAME?</v>
      </c>
      <c r="BO68" t="e">
        <f>0 + j28.91</f>
        <v>#NAME?</v>
      </c>
      <c r="BP68" t="s">
        <v>246</v>
      </c>
      <c r="BQ68" t="e">
        <f>-2.07 + j9.39</f>
        <v>#NAME?</v>
      </c>
    </row>
    <row r="69" spans="1:120" x14ac:dyDescent="0.25">
      <c r="A69">
        <v>67</v>
      </c>
      <c r="B69" t="s">
        <v>247</v>
      </c>
      <c r="BL69" t="e">
        <f>-1.8 + j8.15</f>
        <v>#NAME?</v>
      </c>
      <c r="BP69" t="e">
        <f>-2.07 + j9.39</f>
        <v>#NAME?</v>
      </c>
      <c r="BQ69" t="s">
        <v>248</v>
      </c>
    </row>
    <row r="70" spans="1:120" x14ac:dyDescent="0.25">
      <c r="A70">
        <v>68</v>
      </c>
      <c r="B70" t="s">
        <v>249</v>
      </c>
      <c r="BO70" t="e">
        <f>-5.35 + j62.04</f>
        <v>#NAME?</v>
      </c>
      <c r="BR70" t="s">
        <v>250</v>
      </c>
      <c r="BS70" t="e">
        <f>0 + j28.91</f>
        <v>#NAME?</v>
      </c>
      <c r="CE70" t="e">
        <f>-4.26 + j49.14</f>
        <v>#NAME?</v>
      </c>
      <c r="DN70" t="e">
        <f>-20.58 + j245.19</f>
        <v>#NAME?</v>
      </c>
    </row>
    <row r="71" spans="1:120" x14ac:dyDescent="0.25">
      <c r="A71">
        <v>69</v>
      </c>
      <c r="B71" t="s">
        <v>249</v>
      </c>
      <c r="AW71" t="e">
        <f>-1 + j3.30</f>
        <v>#NAME?</v>
      </c>
      <c r="AY71" t="e">
        <f>-0.86 + j2.83</f>
        <v>#NAME?</v>
      </c>
      <c r="BR71" t="e">
        <f>0 + j28.91</f>
        <v>#NAME?</v>
      </c>
      <c r="BS71" t="s">
        <v>251</v>
      </c>
      <c r="BT71" t="e">
        <f>-1.76 + j7.46</f>
        <v>#NAME?</v>
      </c>
      <c r="BY71" t="e">
        <f>-2.45 + j7.38</f>
        <v>#NAME?</v>
      </c>
      <c r="CA71" t="e">
        <f>-2.77 + j9.05</f>
        <v>#NAME?</v>
      </c>
    </row>
    <row r="72" spans="1:120" x14ac:dyDescent="0.25">
      <c r="A72">
        <v>70</v>
      </c>
      <c r="B72" t="s">
        <v>252</v>
      </c>
      <c r="Z72" t="e">
        <f>-0.01 + j2.43</f>
        <v>#NAME?</v>
      </c>
      <c r="BS72" t="e">
        <f>-1.76 + j7.46</f>
        <v>#NAME?</v>
      </c>
      <c r="BT72" t="s">
        <v>253</v>
      </c>
      <c r="BU72" t="e">
        <f>-6.59 + j26.53</f>
        <v>#NAME?</v>
      </c>
      <c r="BX72" t="e">
        <f>-2.1 + j6.92</f>
        <v>#NAME?</v>
      </c>
      <c r="BY72" t="e">
        <f>-1.97 + j6.49</f>
        <v>#NAME?</v>
      </c>
    </row>
    <row r="73" spans="1:120" x14ac:dyDescent="0.25">
      <c r="A73">
        <v>71</v>
      </c>
      <c r="B73" t="s">
        <v>254</v>
      </c>
      <c r="BT73" t="e">
        <f>-6.59 + j26.53</f>
        <v>#NAME?</v>
      </c>
      <c r="BU73" t="s">
        <v>255</v>
      </c>
      <c r="BV73" t="e">
        <f>-1.3 + j5.23</f>
        <v>#NAME?</v>
      </c>
      <c r="BW73" t="e">
        <f>-4.05 + j21.25</f>
        <v>#NAME?</v>
      </c>
    </row>
    <row r="74" spans="1:120" x14ac:dyDescent="0.25">
      <c r="A74">
        <v>72</v>
      </c>
      <c r="B74" t="s">
        <v>256</v>
      </c>
      <c r="Z74" t="e">
        <f>-1.2 + j4.80</f>
        <v>#NAME?</v>
      </c>
      <c r="BU74" t="e">
        <f>-1.3 + j5.23</f>
        <v>#NAME?</v>
      </c>
      <c r="BV74" t="s">
        <v>257</v>
      </c>
    </row>
    <row r="75" spans="1:120" x14ac:dyDescent="0.25">
      <c r="A75">
        <v>73</v>
      </c>
      <c r="B75" t="s">
        <v>258</v>
      </c>
      <c r="BU75" t="e">
        <f>-4.05 + j21.25</f>
        <v>#NAME?</v>
      </c>
      <c r="BW75" t="s">
        <v>259</v>
      </c>
    </row>
    <row r="76" spans="1:120" x14ac:dyDescent="0.25">
      <c r="A76">
        <v>74</v>
      </c>
      <c r="B76" t="s">
        <v>260</v>
      </c>
      <c r="BT76" t="e">
        <f>-2.1 + j6.92</f>
        <v>#NAME?</v>
      </c>
      <c r="BX76" t="s">
        <v>261</v>
      </c>
      <c r="BY76" t="e">
        <f>-6.83 + j22.56</f>
        <v>#NAME?</v>
      </c>
    </row>
    <row r="77" spans="1:120" x14ac:dyDescent="0.25">
      <c r="A77">
        <v>75</v>
      </c>
      <c r="B77" t="s">
        <v>262</v>
      </c>
      <c r="BS77" t="e">
        <f>-2.45 + j7.38</f>
        <v>#NAME?</v>
      </c>
      <c r="BT77" t="e">
        <f>-1.97 + j6.49</f>
        <v>#NAME?</v>
      </c>
      <c r="BX77" t="e">
        <f>-6.83 + j22.56</f>
        <v>#NAME?</v>
      </c>
      <c r="BY77" t="s">
        <v>263</v>
      </c>
      <c r="CA77" t="e">
        <f>-1.38 + j4.59</f>
        <v>#NAME?</v>
      </c>
      <c r="DP77" t="e">
        <f>-5.75 + j19.06</f>
        <v>#NAME?</v>
      </c>
    </row>
    <row r="78" spans="1:120" x14ac:dyDescent="0.25">
      <c r="A78">
        <v>76</v>
      </c>
      <c r="B78" t="s">
        <v>264</v>
      </c>
      <c r="BZ78" t="s">
        <v>265</v>
      </c>
      <c r="CA78" t="e">
        <f>-1.86 + j6.20</f>
        <v>#NAME?</v>
      </c>
      <c r="DP78" t="e">
        <f>-5.08 + j16.85</f>
        <v>#NAME?</v>
      </c>
    </row>
    <row r="79" spans="1:120" x14ac:dyDescent="0.25">
      <c r="A79">
        <v>77</v>
      </c>
      <c r="B79" t="s">
        <v>266</v>
      </c>
      <c r="BS79" t="e">
        <f>-2.77 + j9.05</f>
        <v>#NAME?</v>
      </c>
      <c r="BY79" t="e">
        <f>-1.38 + j4.59</f>
        <v>#NAME?</v>
      </c>
      <c r="BZ79" t="e">
        <f>-1.86 + j6.20</f>
        <v>#NAME?</v>
      </c>
      <c r="CA79" t="s">
        <v>267</v>
      </c>
      <c r="CB79" t="e">
        <f>-22.39 + j73.85</f>
        <v>#NAME?</v>
      </c>
      <c r="CD79" t="e">
        <f>-8.91 + j27.19</f>
        <v>#NAME?</v>
      </c>
      <c r="CF79" t="e">
        <f>-3.65 + j10.45</f>
        <v>#NAME?</v>
      </c>
    </row>
    <row r="80" spans="1:120" x14ac:dyDescent="0.25">
      <c r="A80">
        <v>78</v>
      </c>
      <c r="B80" t="s">
        <v>268</v>
      </c>
      <c r="CA80" t="e">
        <f>-22.39 + j73.85</f>
        <v>#NAME?</v>
      </c>
      <c r="CB80" t="s">
        <v>269</v>
      </c>
      <c r="CC80" t="e">
        <f>-8.73 + j39.03</f>
        <v>#NAME?</v>
      </c>
    </row>
    <row r="81" spans="1:104" x14ac:dyDescent="0.25">
      <c r="A81">
        <v>79</v>
      </c>
      <c r="B81" t="s">
        <v>270</v>
      </c>
      <c r="CB81" t="e">
        <f>-8.73 + j39.03</f>
        <v>#NAME?</v>
      </c>
      <c r="CC81" t="s">
        <v>271</v>
      </c>
      <c r="CD81" t="e">
        <f>-3 + j13.54</f>
        <v>#NAME?</v>
      </c>
    </row>
    <row r="82" spans="1:104" x14ac:dyDescent="0.25">
      <c r="A82">
        <v>80</v>
      </c>
      <c r="B82" t="s">
        <v>272</v>
      </c>
      <c r="CA82" t="e">
        <f>-8.91 + j27.19</f>
        <v>#NAME?</v>
      </c>
      <c r="CC82" t="e">
        <f>-3 + j13.54</f>
        <v>#NAME?</v>
      </c>
      <c r="CD82" t="s">
        <v>273</v>
      </c>
      <c r="CE82" t="e">
        <f>0 + j28.91</f>
        <v>#NAME?</v>
      </c>
      <c r="CT82" t="e">
        <f>-1.04 + j5.29</f>
        <v>#NAME?</v>
      </c>
      <c r="CU82" t="e">
        <f>-2.02 + j10.31</f>
        <v>#NAME?</v>
      </c>
      <c r="CV82" t="e">
        <f>-1.95 + j8.83</f>
        <v>#NAME?</v>
      </c>
      <c r="CW82" t="e">
        <f>-1.02 + j4.63</f>
        <v>#NAME?</v>
      </c>
    </row>
    <row r="83" spans="1:104" x14ac:dyDescent="0.25">
      <c r="A83">
        <v>81</v>
      </c>
      <c r="B83" t="s">
        <v>274</v>
      </c>
      <c r="BR83" t="e">
        <f>-4.26 + j49.14</f>
        <v>#NAME?</v>
      </c>
      <c r="CD83" t="e">
        <f>0 + j28.91</f>
        <v>#NAME?</v>
      </c>
      <c r="CE83" t="s">
        <v>275</v>
      </c>
    </row>
    <row r="84" spans="1:104" x14ac:dyDescent="0.25">
      <c r="A84">
        <v>82</v>
      </c>
      <c r="B84" t="s">
        <v>276</v>
      </c>
      <c r="CA84" t="e">
        <f>-3.65 + j10.45</f>
        <v>#NAME?</v>
      </c>
      <c r="CF84" t="s">
        <v>277</v>
      </c>
      <c r="CG84" t="e">
        <f>-7.63 + j24.95</f>
        <v>#NAME?</v>
      </c>
      <c r="CT84" t="e">
        <f>-5.27 + j17.26</f>
        <v>#NAME?</v>
      </c>
    </row>
    <row r="85" spans="1:104" x14ac:dyDescent="0.25">
      <c r="A85">
        <v>83</v>
      </c>
      <c r="B85" t="s">
        <v>278</v>
      </c>
      <c r="CF85" t="e">
        <f>-7.63 + j24.95</f>
        <v>#NAME?</v>
      </c>
      <c r="CG85" t="s">
        <v>279</v>
      </c>
      <c r="CH85" t="e">
        <f>-2.93 + j6.19</f>
        <v>#NAME?</v>
      </c>
      <c r="CI85" t="e">
        <f>-1.81 + j6.23</f>
        <v>#NAME?</v>
      </c>
    </row>
    <row r="86" spans="1:104" x14ac:dyDescent="0.25">
      <c r="A86">
        <v>84</v>
      </c>
      <c r="B86" t="s">
        <v>280</v>
      </c>
      <c r="CG86" t="e">
        <f>-2.93 + j6.19</f>
        <v>#NAME?</v>
      </c>
      <c r="CH86" t="s">
        <v>281</v>
      </c>
      <c r="CI86" t="e">
        <f>-6.01 + j12.77</f>
        <v>#NAME?</v>
      </c>
    </row>
    <row r="87" spans="1:104" x14ac:dyDescent="0.25">
      <c r="A87">
        <v>85</v>
      </c>
      <c r="B87" t="s">
        <v>282</v>
      </c>
      <c r="CG87" t="e">
        <f>-1.81 + j6.23</f>
        <v>#NAME?</v>
      </c>
      <c r="CH87" t="e">
        <f>-6.01 + j12.77</f>
        <v>#NAME?</v>
      </c>
      <c r="CI87" t="s">
        <v>283</v>
      </c>
      <c r="CJ87" t="e">
        <f>-2.14 + j7.52</f>
        <v>#NAME?</v>
      </c>
      <c r="CL87" t="e">
        <f>-1.85 + j9.44</f>
        <v>#NAME?</v>
      </c>
      <c r="CM87" t="e">
        <f>-0.78 + j5.67</f>
        <v>#NAME?</v>
      </c>
    </row>
    <row r="88" spans="1:104" x14ac:dyDescent="0.25">
      <c r="A88">
        <v>86</v>
      </c>
      <c r="B88" t="s">
        <v>284</v>
      </c>
      <c r="CI88" t="e">
        <f>-2.14 + j7.52</f>
        <v>#NAME?</v>
      </c>
      <c r="CJ88" t="s">
        <v>285</v>
      </c>
      <c r="CK88" t="e">
        <f>-0.65 + j4.73</f>
        <v>#NAME?</v>
      </c>
    </row>
    <row r="89" spans="1:104" x14ac:dyDescent="0.25">
      <c r="A89">
        <v>87</v>
      </c>
      <c r="B89" t="s">
        <v>286</v>
      </c>
      <c r="CJ89" t="e">
        <f>-0.65 + j4.73</f>
        <v>#NAME?</v>
      </c>
      <c r="CK89" t="s">
        <v>287</v>
      </c>
    </row>
    <row r="90" spans="1:104" x14ac:dyDescent="0.25">
      <c r="A90">
        <v>88</v>
      </c>
      <c r="B90" t="s">
        <v>288</v>
      </c>
      <c r="CI90" t="e">
        <f>-1.85 + j9.44</f>
        <v>#NAME?</v>
      </c>
      <c r="CL90" t="s">
        <v>289</v>
      </c>
      <c r="CM90" t="e">
        <f>-2.64 + j13.53</f>
        <v>#NAME?</v>
      </c>
    </row>
    <row r="91" spans="1:104" x14ac:dyDescent="0.25">
      <c r="A91">
        <v>89</v>
      </c>
      <c r="B91" t="s">
        <v>290</v>
      </c>
      <c r="CI91" t="e">
        <f>-0.78 + j5.67</f>
        <v>#NAME?</v>
      </c>
      <c r="CL91" t="e">
        <f>-2.64 + j13.53</f>
        <v>#NAME?</v>
      </c>
      <c r="CM91" t="s">
        <v>291</v>
      </c>
      <c r="CN91" t="e">
        <f>-3.63 + j14.43</f>
        <v>#NAME?</v>
      </c>
      <c r="CP91" t="e">
        <f>-5.22 + j25.03</f>
        <v>#NAME?</v>
      </c>
    </row>
    <row r="92" spans="1:104" x14ac:dyDescent="0.25">
      <c r="A92">
        <v>90</v>
      </c>
      <c r="B92" t="s">
        <v>292</v>
      </c>
      <c r="CM92" t="e">
        <f>-3.63 + j14.43</f>
        <v>#NAME?</v>
      </c>
      <c r="CN92" t="s">
        <v>293</v>
      </c>
      <c r="CO92" t="e">
        <f>-3.33 + j10.95</f>
        <v>#NAME?</v>
      </c>
    </row>
    <row r="93" spans="1:104" x14ac:dyDescent="0.25">
      <c r="A93">
        <v>91</v>
      </c>
      <c r="B93" t="s">
        <v>294</v>
      </c>
      <c r="CN93" t="e">
        <f>-3.33 + j10.95</f>
        <v>#NAME?</v>
      </c>
      <c r="CO93" t="s">
        <v>295</v>
      </c>
      <c r="CP93" t="e">
        <f>-2.19 + j7.20</f>
        <v>#NAME?</v>
      </c>
    </row>
    <row r="94" spans="1:104" x14ac:dyDescent="0.25">
      <c r="A94">
        <v>92</v>
      </c>
      <c r="B94" t="s">
        <v>296</v>
      </c>
      <c r="CM94" t="e">
        <f>-5.22 + j25.03</f>
        <v>#NAME?</v>
      </c>
      <c r="CO94" t="e">
        <f>-2.19 + j7.20</f>
        <v>#NAME?</v>
      </c>
      <c r="CP94" t="s">
        <v>297</v>
      </c>
      <c r="CQ94" t="e">
        <f>-3.28 + j10.79</f>
        <v>#NAME?</v>
      </c>
      <c r="CR94" t="e">
        <f>-1.76 + j5.79</f>
        <v>#NAME?</v>
      </c>
      <c r="CX94" t="e">
        <f>-0.71 + j3.23</f>
        <v>#NAME?</v>
      </c>
      <c r="CZ94" t="e">
        <f>-3.75 + j17.06</f>
        <v>#NAME?</v>
      </c>
    </row>
    <row r="95" spans="1:104" x14ac:dyDescent="0.25">
      <c r="A95">
        <v>93</v>
      </c>
      <c r="B95" t="s">
        <v>298</v>
      </c>
      <c r="CP95" t="e">
        <f>-3.28 + j10.79</f>
        <v>#NAME?</v>
      </c>
      <c r="CQ95" t="s">
        <v>299</v>
      </c>
      <c r="CR95" t="e">
        <f>-3.81 + j12.50</f>
        <v>#NAME?</v>
      </c>
    </row>
    <row r="96" spans="1:104" x14ac:dyDescent="0.25">
      <c r="A96">
        <v>94</v>
      </c>
      <c r="B96" t="s">
        <v>300</v>
      </c>
      <c r="CP96" t="e">
        <f>-1.76 + j5.79</f>
        <v>#NAME?</v>
      </c>
      <c r="CQ96" t="e">
        <f>-3.81 + j12.50</f>
        <v>#NAME?</v>
      </c>
      <c r="CR96" t="s">
        <v>301</v>
      </c>
      <c r="CS96" t="e">
        <f>-6.41 + j21.09</f>
        <v>#NAME?</v>
      </c>
      <c r="CT96" t="e">
        <f>-3.25 + j10.50</f>
        <v>#NAME?</v>
      </c>
      <c r="CX96" t="e">
        <f>-4.84 + j15.76</f>
        <v>#NAME?</v>
      </c>
    </row>
    <row r="97" spans="1:114" x14ac:dyDescent="0.25">
      <c r="A97">
        <v>95</v>
      </c>
      <c r="B97" t="s">
        <v>302</v>
      </c>
      <c r="CR97" t="e">
        <f>-6.41 + j21.09</f>
        <v>#NAME?</v>
      </c>
      <c r="CS97" t="s">
        <v>303</v>
      </c>
      <c r="CT97" t="e">
        <f>-5.21 + j16.65</f>
        <v>#NAME?</v>
      </c>
    </row>
    <row r="98" spans="1:114" x14ac:dyDescent="0.25">
      <c r="A98">
        <v>96</v>
      </c>
      <c r="B98" t="s">
        <v>304</v>
      </c>
      <c r="CD98" t="e">
        <f>-1.04 + j5.29</f>
        <v>#NAME?</v>
      </c>
      <c r="CF98" t="e">
        <f>-5.27 + j17.26</f>
        <v>#NAME?</v>
      </c>
      <c r="CR98" t="e">
        <f>-3.25 + j10.50</f>
        <v>#NAME?</v>
      </c>
      <c r="CS98" t="e">
        <f>-5.21 + j16.65</f>
        <v>#NAME?</v>
      </c>
      <c r="CT98" t="s">
        <v>305</v>
      </c>
      <c r="CU98" t="e">
        <f>-2.13 + j10.88</f>
        <v>#NAME?</v>
      </c>
    </row>
    <row r="99" spans="1:114" x14ac:dyDescent="0.25">
      <c r="A99">
        <v>97</v>
      </c>
      <c r="B99" t="s">
        <v>306</v>
      </c>
      <c r="CD99" t="e">
        <f>-2.02 + j10.31</f>
        <v>#NAME?</v>
      </c>
      <c r="CT99" t="e">
        <f>-2.13 + j10.88</f>
        <v>#NAME?</v>
      </c>
      <c r="CU99" t="s">
        <v>307</v>
      </c>
    </row>
    <row r="100" spans="1:114" x14ac:dyDescent="0.25">
      <c r="A100">
        <v>98</v>
      </c>
      <c r="B100" t="s">
        <v>308</v>
      </c>
      <c r="CD100" t="e">
        <f>-1.95 + j8.83</f>
        <v>#NAME?</v>
      </c>
      <c r="CV100" t="s">
        <v>309</v>
      </c>
      <c r="CX100" t="e">
        <f>-1.18 + j5.32</f>
        <v>#NAME?</v>
      </c>
    </row>
    <row r="101" spans="1:114" x14ac:dyDescent="0.25">
      <c r="A101">
        <v>99</v>
      </c>
      <c r="B101" t="s">
        <v>310</v>
      </c>
      <c r="CD101" t="e">
        <f>-1.02 + j4.63</f>
        <v>#NAME?</v>
      </c>
      <c r="CW101" t="s">
        <v>311</v>
      </c>
      <c r="CX101" t="e">
        <f>-2.6 + j11.73</f>
        <v>#NAME?</v>
      </c>
    </row>
    <row r="102" spans="1:114" x14ac:dyDescent="0.25">
      <c r="A102">
        <v>100</v>
      </c>
      <c r="B102" t="s">
        <v>312</v>
      </c>
      <c r="CP102" t="e">
        <f>-0.71 + j3.23</f>
        <v>#NAME?</v>
      </c>
      <c r="CR102" t="e">
        <f>-4.84 + j15.76</f>
        <v>#NAME?</v>
      </c>
      <c r="CV102" t="e">
        <f>-1.18 + j5.32</f>
        <v>#NAME?</v>
      </c>
      <c r="CW102" t="e">
        <f>-2.6 + j11.73</f>
        <v>#NAME?</v>
      </c>
      <c r="CX102" t="s">
        <v>313</v>
      </c>
      <c r="CY102" t="e">
        <f>-1.66 + j7.56</f>
        <v>#NAME?</v>
      </c>
      <c r="DA102" t="e">
        <f>-5.31 + j17.43</f>
        <v>#NAME?</v>
      </c>
      <c r="DB102" t="e">
        <f>-1.03 + j4.67</f>
        <v>#NAME?</v>
      </c>
      <c r="DD102" t="e">
        <f>-1.08 + j4.08</f>
        <v>#NAME?</v>
      </c>
    </row>
    <row r="103" spans="1:114" x14ac:dyDescent="0.25">
      <c r="A103">
        <v>101</v>
      </c>
      <c r="B103" t="s">
        <v>314</v>
      </c>
      <c r="CX103" t="e">
        <f>-1.66 + j7.56</f>
        <v>#NAME?</v>
      </c>
      <c r="CY103" t="s">
        <v>315</v>
      </c>
      <c r="CZ103" t="e">
        <f>-1.87 + j8.52</f>
        <v>#NAME?</v>
      </c>
    </row>
    <row r="104" spans="1:114" x14ac:dyDescent="0.25">
      <c r="A104">
        <v>102</v>
      </c>
      <c r="B104" t="s">
        <v>316</v>
      </c>
      <c r="CP104" t="e">
        <f>-3.75 + j17.06</f>
        <v>#NAME?</v>
      </c>
      <c r="CY104" t="e">
        <f>-1.87 + j8.52</f>
        <v>#NAME?</v>
      </c>
      <c r="CZ104" t="s">
        <v>317</v>
      </c>
    </row>
    <row r="105" spans="1:114" x14ac:dyDescent="0.25">
      <c r="A105">
        <v>103</v>
      </c>
      <c r="B105" t="s">
        <v>318</v>
      </c>
      <c r="CX105" t="e">
        <f>-5.31 + j17.43</f>
        <v>#NAME?</v>
      </c>
      <c r="DA105" t="s">
        <v>319</v>
      </c>
      <c r="DB105" t="e">
        <f>-1.71 + j5.81</f>
        <v>#NAME?</v>
      </c>
      <c r="DC105" t="e">
        <f>-1.83 + j5.55</f>
        <v>#NAME?</v>
      </c>
      <c r="DH105" t="e">
        <f>-1.14 + j5.27</f>
        <v>#NAME?</v>
      </c>
    </row>
    <row r="106" spans="1:114" x14ac:dyDescent="0.25">
      <c r="A106">
        <v>104</v>
      </c>
      <c r="B106" t="s">
        <v>320</v>
      </c>
      <c r="CX106" t="e">
        <f>-1.03 + j4.67</f>
        <v>#NAME?</v>
      </c>
      <c r="DA106" t="e">
        <f>-1.71 + j5.81</f>
        <v>#NAME?</v>
      </c>
      <c r="DB106" t="s">
        <v>321</v>
      </c>
      <c r="DC106" t="e">
        <f>-6.51 + j24.74</f>
        <v>#NAME?</v>
      </c>
    </row>
    <row r="107" spans="1:114" x14ac:dyDescent="0.25">
      <c r="A107">
        <v>105</v>
      </c>
      <c r="B107" t="s">
        <v>322</v>
      </c>
      <c r="DA107" t="e">
        <f>-1.83 + j5.55</f>
        <v>#NAME?</v>
      </c>
      <c r="DB107" t="e">
        <f>-6.51 + j24.74</f>
        <v>#NAME?</v>
      </c>
      <c r="DC107" t="s">
        <v>323</v>
      </c>
      <c r="DD107" t="e">
        <f>-4.39 + j17.16</f>
        <v>#NAME?</v>
      </c>
      <c r="DE107" t="e">
        <f>-1.46 + j5.04</f>
        <v>#NAME?</v>
      </c>
      <c r="DF107" t="e">
        <f>-4.64 + j12.50</f>
        <v>#NAME?</v>
      </c>
    </row>
    <row r="108" spans="1:114" x14ac:dyDescent="0.25">
      <c r="A108">
        <v>106</v>
      </c>
      <c r="B108" t="s">
        <v>324</v>
      </c>
      <c r="CX108" t="e">
        <f>-1.08 + j4.08</f>
        <v>#NAME?</v>
      </c>
      <c r="DC108" t="e">
        <f>-4.39 + j17.16</f>
        <v>#NAME?</v>
      </c>
      <c r="DD108" t="s">
        <v>325</v>
      </c>
      <c r="DE108" t="e">
        <f>-1.46 + j5.04</f>
        <v>#NAME?</v>
      </c>
    </row>
    <row r="109" spans="1:114" x14ac:dyDescent="0.25">
      <c r="A109">
        <v>107</v>
      </c>
      <c r="B109" t="s">
        <v>326</v>
      </c>
      <c r="DC109" t="e">
        <f>-1.46 + j5.04</f>
        <v>#NAME?</v>
      </c>
      <c r="DD109" t="e">
        <f>-1.46 + j5.04</f>
        <v>#NAME?</v>
      </c>
      <c r="DE109" t="s">
        <v>327</v>
      </c>
    </row>
    <row r="110" spans="1:114" x14ac:dyDescent="0.25">
      <c r="A110">
        <v>108</v>
      </c>
      <c r="B110" t="s">
        <v>328</v>
      </c>
      <c r="DC110" t="e">
        <f>-4.64 + j12.50</f>
        <v>#NAME?</v>
      </c>
      <c r="DF110" t="s">
        <v>329</v>
      </c>
      <c r="DG110" t="e">
        <f>-11.17 + j30.65</f>
        <v>#NAME?</v>
      </c>
    </row>
    <row r="111" spans="1:114" x14ac:dyDescent="0.25">
      <c r="A111">
        <v>109</v>
      </c>
      <c r="B111" t="s">
        <v>330</v>
      </c>
      <c r="DF111" t="e">
        <f>-11.17 + j30.65</f>
        <v>#NAME?</v>
      </c>
      <c r="DG111" t="s">
        <v>331</v>
      </c>
      <c r="DH111" t="e">
        <f>-4.23 + j11.58</f>
        <v>#NAME?</v>
      </c>
    </row>
    <row r="112" spans="1:114" x14ac:dyDescent="0.25">
      <c r="A112">
        <v>110</v>
      </c>
      <c r="B112" t="s">
        <v>332</v>
      </c>
      <c r="DA112" t="e">
        <f>-1.14 + j5.27</f>
        <v>#NAME?</v>
      </c>
      <c r="DG112" t="e">
        <f>-4.23 + j11.58</f>
        <v>#NAME?</v>
      </c>
      <c r="DH112" t="s">
        <v>333</v>
      </c>
      <c r="DI112" t="e">
        <f>-3.56 + j12.21</f>
        <v>#NAME?</v>
      </c>
      <c r="DJ112" t="e">
        <f>-5.25 + j13.60</f>
        <v>#NAME?</v>
      </c>
    </row>
    <row r="113" spans="1:120" x14ac:dyDescent="0.25">
      <c r="A113">
        <v>111</v>
      </c>
      <c r="B113" t="s">
        <v>334</v>
      </c>
      <c r="DH113" t="e">
        <f>-3.56 + j12.21</f>
        <v>#NAME?</v>
      </c>
      <c r="DI113" t="s">
        <v>335</v>
      </c>
    </row>
    <row r="114" spans="1:120" x14ac:dyDescent="0.25">
      <c r="A114">
        <v>112</v>
      </c>
      <c r="B114" t="s">
        <v>336</v>
      </c>
      <c r="DH114" t="e">
        <f>-5.25 + j13.60</f>
        <v>#NAME?</v>
      </c>
      <c r="DJ114" t="s">
        <v>337</v>
      </c>
    </row>
    <row r="115" spans="1:120" x14ac:dyDescent="0.25">
      <c r="A115">
        <v>113</v>
      </c>
      <c r="B115" t="s">
        <v>338</v>
      </c>
      <c r="S115" t="e">
        <f>-9.23 + j30.42</f>
        <v>#NAME?</v>
      </c>
      <c r="AH115" t="e">
        <f>-1.37 + j4.51</f>
        <v>#NAME?</v>
      </c>
      <c r="DK115" t="s">
        <v>339</v>
      </c>
    </row>
    <row r="116" spans="1:120" x14ac:dyDescent="0.25">
      <c r="A116">
        <v>114</v>
      </c>
      <c r="B116" t="s">
        <v>340</v>
      </c>
      <c r="AH116" t="e">
        <f>-3.44 + j15.58</f>
        <v>#NAME?</v>
      </c>
      <c r="DL116" t="s">
        <v>341</v>
      </c>
      <c r="DM116" t="e">
        <f>-20.27 + j91.67</f>
        <v>#NAME?</v>
      </c>
    </row>
    <row r="117" spans="1:120" x14ac:dyDescent="0.25">
      <c r="A117">
        <v>115</v>
      </c>
      <c r="B117" t="s">
        <v>342</v>
      </c>
      <c r="AC117" t="e">
        <f>-2.85 + j12.87</f>
        <v>#NAME?</v>
      </c>
      <c r="DL117" t="e">
        <f>-20.27 + j91.67</f>
        <v>#NAME?</v>
      </c>
      <c r="DM117" t="s">
        <v>343</v>
      </c>
    </row>
    <row r="118" spans="1:120" x14ac:dyDescent="0.25">
      <c r="A118">
        <v>116</v>
      </c>
      <c r="B118" t="s">
        <v>344</v>
      </c>
      <c r="BR118" t="e">
        <f>-20.58 + j245.19</f>
        <v>#NAME?</v>
      </c>
      <c r="DN118" t="s">
        <v>345</v>
      </c>
    </row>
    <row r="119" spans="1:120" x14ac:dyDescent="0.25">
      <c r="A119">
        <v>117</v>
      </c>
      <c r="B119" t="s">
        <v>346</v>
      </c>
      <c r="N119" t="e">
        <f>-1.59 + j6.77</f>
        <v>#NAME?</v>
      </c>
      <c r="DO119" t="s">
        <v>347</v>
      </c>
    </row>
    <row r="120" spans="1:120" x14ac:dyDescent="0.25">
      <c r="A120">
        <v>118</v>
      </c>
      <c r="B120" t="s">
        <v>348</v>
      </c>
      <c r="BY120" t="e">
        <f>-5.75 + j19.06</f>
        <v>#NAME?</v>
      </c>
      <c r="BZ120" t="e">
        <f>-5.08 + j16.85</f>
        <v>#NAME?</v>
      </c>
      <c r="DP120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workbookViewId="0">
      <selection activeCell="G3" sqref="G3:G188"/>
    </sheetView>
  </sheetViews>
  <sheetFormatPr defaultRowHeight="15" x14ac:dyDescent="0.25"/>
  <sheetData>
    <row r="1" spans="1:7" x14ac:dyDescent="0.25">
      <c r="A1" t="s">
        <v>350</v>
      </c>
      <c r="B1" t="s">
        <v>350</v>
      </c>
      <c r="C1" t="s">
        <v>350</v>
      </c>
    </row>
    <row r="2" spans="1:7" x14ac:dyDescent="0.25">
      <c r="A2" t="s">
        <v>351</v>
      </c>
      <c r="B2" t="s">
        <v>352</v>
      </c>
      <c r="C2" t="s">
        <v>353</v>
      </c>
      <c r="D2" t="s">
        <v>354</v>
      </c>
      <c r="E2" t="s">
        <v>355</v>
      </c>
      <c r="F2" t="s">
        <v>356</v>
      </c>
      <c r="G2" t="s">
        <v>357</v>
      </c>
    </row>
    <row r="3" spans="1:7" x14ac:dyDescent="0.25">
      <c r="A3">
        <v>1</v>
      </c>
      <c r="B3">
        <v>2</v>
      </c>
      <c r="C3">
        <v>3.0300000000000001E-2</v>
      </c>
      <c r="D3">
        <v>9.9900000000000003E-2</v>
      </c>
      <c r="E3">
        <v>2.5399999999999999E-2</v>
      </c>
      <c r="F3">
        <f>C3/(C3^2+D3^2)</f>
        <v>2.7803011534120623</v>
      </c>
      <c r="G3">
        <f>-D3/(C3^2+D3^2)</f>
        <v>-9.1667354860021462</v>
      </c>
    </row>
    <row r="4" spans="1:7" x14ac:dyDescent="0.25">
      <c r="A4">
        <v>1</v>
      </c>
      <c r="B4">
        <v>3</v>
      </c>
      <c r="C4">
        <v>1.29E-2</v>
      </c>
      <c r="D4">
        <v>4.24E-2</v>
      </c>
      <c r="E4">
        <v>1.082E-2</v>
      </c>
      <c r="F4">
        <f t="shared" ref="F4:F67" si="0">C4/(C4^2+D4^2)</f>
        <v>6.5676596221304679</v>
      </c>
      <c r="G4">
        <f t="shared" ref="G4:G67" si="1">-D4/(C4^2+D4^2)</f>
        <v>-21.586726199870686</v>
      </c>
    </row>
    <row r="5" spans="1:7" x14ac:dyDescent="0.25">
      <c r="A5">
        <v>2</v>
      </c>
      <c r="B5">
        <v>12</v>
      </c>
      <c r="C5">
        <v>1.8700000000000001E-2</v>
      </c>
      <c r="D5">
        <v>6.1600000000000002E-2</v>
      </c>
      <c r="E5">
        <v>1.5720000000000001E-2</v>
      </c>
      <c r="F5">
        <f t="shared" si="0"/>
        <v>4.5122760451227606</v>
      </c>
      <c r="G5">
        <f t="shared" si="1"/>
        <v>-14.86396814863968</v>
      </c>
    </row>
    <row r="6" spans="1:7" x14ac:dyDescent="0.25">
      <c r="A6">
        <v>3</v>
      </c>
      <c r="B6">
        <v>5</v>
      </c>
      <c r="C6">
        <v>2.41E-2</v>
      </c>
      <c r="D6">
        <v>0.108</v>
      </c>
      <c r="E6">
        <v>2.8400000000000002E-2</v>
      </c>
      <c r="F6">
        <f t="shared" si="0"/>
        <v>1.9681808047654479</v>
      </c>
      <c r="G6">
        <f t="shared" si="1"/>
        <v>-8.820063357455119</v>
      </c>
    </row>
    <row r="7" spans="1:7" x14ac:dyDescent="0.25">
      <c r="A7">
        <v>3</v>
      </c>
      <c r="B7">
        <v>12</v>
      </c>
      <c r="C7">
        <v>4.8399999999999999E-2</v>
      </c>
      <c r="D7">
        <v>0.16</v>
      </c>
      <c r="E7">
        <v>4.0599999999999997E-2</v>
      </c>
      <c r="F7">
        <f t="shared" si="0"/>
        <v>1.7321247587908908</v>
      </c>
      <c r="G7">
        <f t="shared" si="1"/>
        <v>-5.7260322604657556</v>
      </c>
    </row>
    <row r="8" spans="1:7" x14ac:dyDescent="0.25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f t="shared" si="0"/>
        <v>26.355985504207979</v>
      </c>
      <c r="G8">
        <f t="shared" si="1"/>
        <v>-119.50043427476116</v>
      </c>
    </row>
    <row r="9" spans="1:7" x14ac:dyDescent="0.25">
      <c r="A9">
        <v>4</v>
      </c>
      <c r="B9">
        <v>11</v>
      </c>
      <c r="C9">
        <v>2.0899999999999998E-2</v>
      </c>
      <c r="D9">
        <v>6.88E-2</v>
      </c>
      <c r="E9">
        <v>1.7479999999999999E-2</v>
      </c>
      <c r="F9">
        <f t="shared" si="0"/>
        <v>4.0423577196460512</v>
      </c>
      <c r="G9">
        <f t="shared" si="1"/>
        <v>-13.306900053188917</v>
      </c>
    </row>
    <row r="10" spans="1:7" x14ac:dyDescent="0.25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f t="shared" si="0"/>
        <v>3.8919286632369734</v>
      </c>
      <c r="G10">
        <f t="shared" si="1"/>
        <v>-17.660852757545928</v>
      </c>
    </row>
    <row r="11" spans="1:7" x14ac:dyDescent="0.25">
      <c r="A11">
        <v>8</v>
      </c>
      <c r="B11">
        <v>5</v>
      </c>
      <c r="C11">
        <v>0</v>
      </c>
      <c r="D11">
        <v>2.6700000000000002E-2</v>
      </c>
      <c r="E11">
        <v>0</v>
      </c>
      <c r="F11">
        <f t="shared" si="0"/>
        <v>0</v>
      </c>
      <c r="G11">
        <f t="shared" si="1"/>
        <v>-37.453183520599246</v>
      </c>
    </row>
    <row r="12" spans="1:7" x14ac:dyDescent="0.25">
      <c r="A12">
        <v>5</v>
      </c>
      <c r="B12">
        <v>11</v>
      </c>
      <c r="C12">
        <v>2.0299999999999999E-2</v>
      </c>
      <c r="D12">
        <v>6.8199999999999997E-2</v>
      </c>
      <c r="E12">
        <v>1.738E-2</v>
      </c>
      <c r="F12">
        <f t="shared" si="0"/>
        <v>4.009219229242416</v>
      </c>
      <c r="G12">
        <f t="shared" si="1"/>
        <v>-13.469396622380923</v>
      </c>
    </row>
    <row r="13" spans="1:7" x14ac:dyDescent="0.25">
      <c r="A13">
        <v>6</v>
      </c>
      <c r="B13">
        <v>7</v>
      </c>
      <c r="C13">
        <v>4.5900000000000003E-3</v>
      </c>
      <c r="D13">
        <v>2.0799999999999999E-2</v>
      </c>
      <c r="E13">
        <v>5.4999999999999997E-3</v>
      </c>
      <c r="F13">
        <f t="shared" si="0"/>
        <v>10.116636665732882</v>
      </c>
      <c r="G13">
        <f t="shared" si="1"/>
        <v>-45.844453735782984</v>
      </c>
    </row>
    <row r="14" spans="1:7" x14ac:dyDescent="0.25">
      <c r="A14">
        <v>7</v>
      </c>
      <c r="B14">
        <v>12</v>
      </c>
      <c r="C14">
        <v>8.6199999999999992E-3</v>
      </c>
      <c r="D14">
        <v>3.4000000000000002E-2</v>
      </c>
      <c r="E14">
        <v>8.7399999999999995E-3</v>
      </c>
      <c r="F14">
        <f t="shared" si="0"/>
        <v>7.0063961406624236</v>
      </c>
      <c r="G14">
        <f t="shared" si="1"/>
        <v>-27.635437213749704</v>
      </c>
    </row>
    <row r="15" spans="1:7" x14ac:dyDescent="0.25">
      <c r="A15">
        <v>8</v>
      </c>
      <c r="B15">
        <v>9</v>
      </c>
      <c r="C15">
        <v>2.4399999999999999E-3</v>
      </c>
      <c r="D15">
        <v>3.0499999999999999E-2</v>
      </c>
      <c r="E15">
        <v>1.1619999999999999</v>
      </c>
      <c r="F15">
        <f t="shared" si="0"/>
        <v>2.6062706872735801</v>
      </c>
      <c r="G15">
        <f t="shared" si="1"/>
        <v>-32.578383590919749</v>
      </c>
    </row>
    <row r="16" spans="1:7" x14ac:dyDescent="0.25">
      <c r="A16">
        <v>8</v>
      </c>
      <c r="B16">
        <v>30</v>
      </c>
      <c r="C16">
        <v>4.3099999999999996E-3</v>
      </c>
      <c r="D16">
        <v>5.04E-2</v>
      </c>
      <c r="E16">
        <v>0.51400000000000001</v>
      </c>
      <c r="F16">
        <f t="shared" si="0"/>
        <v>1.6844253692281903</v>
      </c>
      <c r="G16">
        <f t="shared" si="1"/>
        <v>-19.697224735290209</v>
      </c>
    </row>
    <row r="17" spans="1:7" x14ac:dyDescent="0.25">
      <c r="A17">
        <v>9</v>
      </c>
      <c r="B17">
        <v>10</v>
      </c>
      <c r="C17">
        <v>2.5799999999999998E-3</v>
      </c>
      <c r="D17">
        <v>3.2199999999999999E-2</v>
      </c>
      <c r="E17">
        <v>1.23</v>
      </c>
      <c r="F17">
        <f t="shared" si="0"/>
        <v>2.4724570204554608</v>
      </c>
      <c r="G17">
        <f t="shared" si="1"/>
        <v>-30.857796921963505</v>
      </c>
    </row>
    <row r="18" spans="1:7" x14ac:dyDescent="0.25">
      <c r="A18">
        <v>11</v>
      </c>
      <c r="B18">
        <v>12</v>
      </c>
      <c r="C18">
        <v>5.9500000000000004E-3</v>
      </c>
      <c r="D18">
        <v>1.9599999999999999E-2</v>
      </c>
      <c r="E18">
        <v>5.0200000000000002E-3</v>
      </c>
      <c r="F18">
        <f t="shared" si="0"/>
        <v>14.181438998957248</v>
      </c>
      <c r="G18">
        <f t="shared" si="1"/>
        <v>-46.715328467153284</v>
      </c>
    </row>
    <row r="19" spans="1:7" x14ac:dyDescent="0.25">
      <c r="A19">
        <v>11</v>
      </c>
      <c r="B19">
        <v>13</v>
      </c>
      <c r="C19">
        <v>2.2249999999999999E-2</v>
      </c>
      <c r="D19">
        <v>7.3099999999999998E-2</v>
      </c>
      <c r="E19">
        <v>1.8759999999999999E-2</v>
      </c>
      <c r="F19">
        <f t="shared" si="0"/>
        <v>3.810797745549181</v>
      </c>
      <c r="G19">
        <f t="shared" si="1"/>
        <v>-12.519969222455961</v>
      </c>
    </row>
    <row r="20" spans="1:7" x14ac:dyDescent="0.25">
      <c r="A20">
        <v>12</v>
      </c>
      <c r="B20">
        <v>14</v>
      </c>
      <c r="C20">
        <v>2.1499999999999998E-2</v>
      </c>
      <c r="D20">
        <v>7.0699999999999999E-2</v>
      </c>
      <c r="E20">
        <v>1.8159999999999999E-2</v>
      </c>
      <c r="F20">
        <f t="shared" si="0"/>
        <v>3.937195325175709</v>
      </c>
      <c r="G20">
        <f t="shared" si="1"/>
        <v>-12.946963232089425</v>
      </c>
    </row>
    <row r="21" spans="1:7" x14ac:dyDescent="0.25">
      <c r="A21">
        <v>12</v>
      </c>
      <c r="B21">
        <v>16</v>
      </c>
      <c r="C21">
        <v>2.12E-2</v>
      </c>
      <c r="D21">
        <v>8.3400000000000002E-2</v>
      </c>
      <c r="E21">
        <v>2.1399999999999999E-2</v>
      </c>
      <c r="F21">
        <f t="shared" si="0"/>
        <v>2.8629304523970291</v>
      </c>
      <c r="G21">
        <f t="shared" si="1"/>
        <v>-11.262660364618501</v>
      </c>
    </row>
    <row r="22" spans="1:7" x14ac:dyDescent="0.25">
      <c r="A22">
        <v>12</v>
      </c>
      <c r="B22">
        <v>117</v>
      </c>
      <c r="C22">
        <v>3.2899999999999999E-2</v>
      </c>
      <c r="D22">
        <v>0.14000000000000001</v>
      </c>
      <c r="E22">
        <v>3.5799999999999998E-2</v>
      </c>
      <c r="F22">
        <f t="shared" si="0"/>
        <v>1.5907237115984063</v>
      </c>
      <c r="G22">
        <f t="shared" si="1"/>
        <v>-6.7690370706315175</v>
      </c>
    </row>
    <row r="23" spans="1:7" x14ac:dyDescent="0.25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f t="shared" si="0"/>
        <v>1.1399377814604441</v>
      </c>
      <c r="G23">
        <f t="shared" si="1"/>
        <v>-3.7446343251200611</v>
      </c>
    </row>
    <row r="24" spans="1:7" x14ac:dyDescent="0.25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f t="shared" si="0"/>
        <v>1.4314842326222021</v>
      </c>
      <c r="G24">
        <f t="shared" si="1"/>
        <v>-4.6914189136357889</v>
      </c>
    </row>
    <row r="25" spans="1:7" x14ac:dyDescent="0.25">
      <c r="A25">
        <v>15</v>
      </c>
      <c r="B25">
        <v>17</v>
      </c>
      <c r="C25">
        <v>1.32E-2</v>
      </c>
      <c r="D25">
        <v>4.3700000000000003E-2</v>
      </c>
      <c r="E25">
        <v>4.4400000000000002E-2</v>
      </c>
      <c r="F25">
        <f t="shared" si="0"/>
        <v>6.3341858891613434</v>
      </c>
      <c r="G25">
        <f t="shared" si="1"/>
        <v>-20.969994193662934</v>
      </c>
    </row>
    <row r="26" spans="1:7" x14ac:dyDescent="0.25">
      <c r="A26">
        <v>15</v>
      </c>
      <c r="B26">
        <v>19</v>
      </c>
      <c r="C26">
        <v>1.2E-2</v>
      </c>
      <c r="D26">
        <v>3.9399999999999998E-2</v>
      </c>
      <c r="E26">
        <v>1.01E-2</v>
      </c>
      <c r="F26">
        <f t="shared" si="0"/>
        <v>7.0739701478459773</v>
      </c>
      <c r="G26">
        <f t="shared" si="1"/>
        <v>-23.226201985427622</v>
      </c>
    </row>
    <row r="27" spans="1:7" x14ac:dyDescent="0.25">
      <c r="A27">
        <v>15</v>
      </c>
      <c r="B27">
        <v>33</v>
      </c>
      <c r="C27">
        <v>3.7999999999999999E-2</v>
      </c>
      <c r="D27">
        <v>0.1244</v>
      </c>
      <c r="E27">
        <v>3.1940000000000003E-2</v>
      </c>
      <c r="F27">
        <f t="shared" si="0"/>
        <v>2.2459478372704407</v>
      </c>
      <c r="G27">
        <f t="shared" si="1"/>
        <v>-7.352523972537969</v>
      </c>
    </row>
    <row r="28" spans="1:7" x14ac:dyDescent="0.25">
      <c r="A28">
        <v>16</v>
      </c>
      <c r="B28">
        <v>17</v>
      </c>
      <c r="C28">
        <v>4.5400000000000003E-2</v>
      </c>
      <c r="D28">
        <v>0.18010000000000001</v>
      </c>
      <c r="E28">
        <v>4.6600000000000003E-2</v>
      </c>
      <c r="F28">
        <f t="shared" si="0"/>
        <v>1.3160499832305086</v>
      </c>
      <c r="G28">
        <f t="shared" si="1"/>
        <v>-5.22071810528226</v>
      </c>
    </row>
    <row r="29" spans="1:7" x14ac:dyDescent="0.25">
      <c r="A29">
        <v>17</v>
      </c>
      <c r="B29">
        <v>18</v>
      </c>
      <c r="C29">
        <v>1.23E-2</v>
      </c>
      <c r="D29">
        <v>5.0500000000000003E-2</v>
      </c>
      <c r="E29">
        <v>1.298E-2</v>
      </c>
      <c r="F29">
        <f t="shared" si="0"/>
        <v>4.5529586828253503</v>
      </c>
      <c r="G29">
        <f t="shared" si="1"/>
        <v>-18.693041746559366</v>
      </c>
    </row>
    <row r="30" spans="1:7" x14ac:dyDescent="0.25">
      <c r="A30">
        <v>30</v>
      </c>
      <c r="B30">
        <v>17</v>
      </c>
      <c r="C30">
        <v>0</v>
      </c>
      <c r="D30">
        <v>3.8800000000000001E-2</v>
      </c>
      <c r="E30">
        <v>0</v>
      </c>
      <c r="F30">
        <f t="shared" si="0"/>
        <v>0</v>
      </c>
      <c r="G30">
        <f t="shared" si="1"/>
        <v>-25.773195876288661</v>
      </c>
    </row>
    <row r="31" spans="1:7" x14ac:dyDescent="0.25">
      <c r="A31">
        <v>17</v>
      </c>
      <c r="B31">
        <v>31</v>
      </c>
      <c r="C31">
        <v>4.7399999999999998E-2</v>
      </c>
      <c r="D31">
        <v>0.15629999999999999</v>
      </c>
      <c r="E31">
        <v>3.9899999999999998E-2</v>
      </c>
      <c r="F31">
        <f t="shared" si="0"/>
        <v>1.7768481188463983</v>
      </c>
      <c r="G31">
        <f t="shared" si="1"/>
        <v>-5.8591004425251487</v>
      </c>
    </row>
    <row r="32" spans="1:7" x14ac:dyDescent="0.25">
      <c r="A32">
        <v>17</v>
      </c>
      <c r="B32">
        <v>113</v>
      </c>
      <c r="C32">
        <v>9.1299999999999992E-3</v>
      </c>
      <c r="D32">
        <v>3.0099999999999998E-2</v>
      </c>
      <c r="E32">
        <v>7.6800000000000002E-3</v>
      </c>
      <c r="F32">
        <f t="shared" si="0"/>
        <v>9.2281235606325627</v>
      </c>
      <c r="G32">
        <f t="shared" si="1"/>
        <v>-30.423496076127069</v>
      </c>
    </row>
    <row r="33" spans="1:7" x14ac:dyDescent="0.25">
      <c r="A33">
        <v>18</v>
      </c>
      <c r="B33">
        <v>19</v>
      </c>
      <c r="C33">
        <v>1.119E-2</v>
      </c>
      <c r="D33">
        <v>4.9299999999999997E-2</v>
      </c>
      <c r="E33">
        <v>1.142E-2</v>
      </c>
      <c r="F33">
        <f t="shared" si="0"/>
        <v>4.3784377241185917</v>
      </c>
      <c r="G33">
        <f t="shared" si="1"/>
        <v>-19.290167989190934</v>
      </c>
    </row>
    <row r="34" spans="1:7" x14ac:dyDescent="0.25">
      <c r="A34">
        <v>19</v>
      </c>
      <c r="B34">
        <v>20</v>
      </c>
      <c r="C34">
        <v>2.52E-2</v>
      </c>
      <c r="D34">
        <v>0.11700000000000001</v>
      </c>
      <c r="E34">
        <v>2.98E-2</v>
      </c>
      <c r="F34">
        <f t="shared" si="0"/>
        <v>1.7592802030712005</v>
      </c>
      <c r="G34">
        <f t="shared" si="1"/>
        <v>-8.1680866571162873</v>
      </c>
    </row>
    <row r="35" spans="1:7" x14ac:dyDescent="0.25">
      <c r="A35">
        <v>19</v>
      </c>
      <c r="B35">
        <v>34</v>
      </c>
      <c r="C35">
        <v>7.5200000000000003E-2</v>
      </c>
      <c r="D35">
        <v>0.247</v>
      </c>
      <c r="E35">
        <v>6.3200000000000006E-2</v>
      </c>
      <c r="F35">
        <f t="shared" si="0"/>
        <v>1.1280444449511311</v>
      </c>
      <c r="G35">
        <f t="shared" si="1"/>
        <v>-3.7051459827517199</v>
      </c>
    </row>
    <row r="36" spans="1:7" x14ac:dyDescent="0.25">
      <c r="A36">
        <v>20</v>
      </c>
      <c r="B36">
        <v>21</v>
      </c>
      <c r="C36">
        <v>1.83E-2</v>
      </c>
      <c r="D36">
        <v>8.4900000000000003E-2</v>
      </c>
      <c r="E36">
        <v>2.1600000000000001E-2</v>
      </c>
      <c r="F36">
        <f t="shared" si="0"/>
        <v>2.4261225788489837</v>
      </c>
      <c r="G36">
        <f t="shared" si="1"/>
        <v>-11.255617865807579</v>
      </c>
    </row>
    <row r="37" spans="1:7" x14ac:dyDescent="0.25">
      <c r="A37">
        <v>21</v>
      </c>
      <c r="B37">
        <v>22</v>
      </c>
      <c r="C37">
        <v>2.0899999999999998E-2</v>
      </c>
      <c r="D37">
        <v>9.7000000000000003E-2</v>
      </c>
      <c r="E37">
        <v>2.46E-2</v>
      </c>
      <c r="F37">
        <f t="shared" si="0"/>
        <v>2.1227303797249792</v>
      </c>
      <c r="G37">
        <f t="shared" si="1"/>
        <v>-9.851906547048948</v>
      </c>
    </row>
    <row r="38" spans="1:7" x14ac:dyDescent="0.25">
      <c r="A38">
        <v>22</v>
      </c>
      <c r="B38">
        <v>23</v>
      </c>
      <c r="C38">
        <v>3.4200000000000001E-2</v>
      </c>
      <c r="D38">
        <v>0.159</v>
      </c>
      <c r="E38">
        <v>4.0399999999999998E-2</v>
      </c>
      <c r="F38">
        <f t="shared" si="0"/>
        <v>1.2929743854969105</v>
      </c>
      <c r="G38">
        <f t="shared" si="1"/>
        <v>-6.0111967045031802</v>
      </c>
    </row>
    <row r="39" spans="1:7" x14ac:dyDescent="0.25">
      <c r="A39">
        <v>23</v>
      </c>
      <c r="B39">
        <v>24</v>
      </c>
      <c r="C39">
        <v>1.35E-2</v>
      </c>
      <c r="D39">
        <v>4.9200000000000001E-2</v>
      </c>
      <c r="E39">
        <v>4.9799999999999997E-2</v>
      </c>
      <c r="F39">
        <f t="shared" si="0"/>
        <v>5.1865426506690637</v>
      </c>
      <c r="G39">
        <f t="shared" si="1"/>
        <v>-18.902066549105033</v>
      </c>
    </row>
    <row r="40" spans="1:7" x14ac:dyDescent="0.25">
      <c r="A40">
        <v>23</v>
      </c>
      <c r="B40">
        <v>25</v>
      </c>
      <c r="C40">
        <v>1.5599999999999999E-2</v>
      </c>
      <c r="D40">
        <v>0.08</v>
      </c>
      <c r="E40">
        <v>8.6400000000000005E-2</v>
      </c>
      <c r="F40">
        <f t="shared" si="0"/>
        <v>2.3482093398521231</v>
      </c>
      <c r="G40">
        <f t="shared" si="1"/>
        <v>-12.042099178728837</v>
      </c>
    </row>
    <row r="41" spans="1:7" x14ac:dyDescent="0.25">
      <c r="A41">
        <v>23</v>
      </c>
      <c r="B41">
        <v>32</v>
      </c>
      <c r="C41">
        <v>3.1699999999999999E-2</v>
      </c>
      <c r="D41">
        <v>0.1153</v>
      </c>
      <c r="E41">
        <v>0.1173</v>
      </c>
      <c r="F41">
        <f t="shared" si="0"/>
        <v>2.2169413482640019</v>
      </c>
      <c r="G41">
        <f t="shared" si="1"/>
        <v>-8.0635122225501394</v>
      </c>
    </row>
    <row r="42" spans="1:7" x14ac:dyDescent="0.25">
      <c r="A42">
        <v>24</v>
      </c>
      <c r="B42">
        <v>70</v>
      </c>
      <c r="C42">
        <v>2.2100000000000002E-3</v>
      </c>
      <c r="D42">
        <v>0.41149999999999998</v>
      </c>
      <c r="E42">
        <v>0.10198</v>
      </c>
      <c r="F42">
        <f t="shared" si="0"/>
        <v>1.305088816901148E-2</v>
      </c>
      <c r="G42">
        <f t="shared" si="1"/>
        <v>-2.4300635663114134</v>
      </c>
    </row>
    <row r="43" spans="1:7" x14ac:dyDescent="0.25">
      <c r="A43">
        <v>24</v>
      </c>
      <c r="B43">
        <v>72</v>
      </c>
      <c r="C43">
        <v>4.8800000000000003E-2</v>
      </c>
      <c r="D43">
        <v>0.19600000000000001</v>
      </c>
      <c r="E43">
        <v>4.8800000000000003E-2</v>
      </c>
      <c r="F43">
        <f t="shared" si="0"/>
        <v>1.1961534841401813</v>
      </c>
      <c r="G43">
        <f t="shared" si="1"/>
        <v>-4.8042230100712198</v>
      </c>
    </row>
    <row r="44" spans="1:7" x14ac:dyDescent="0.25">
      <c r="A44">
        <v>26</v>
      </c>
      <c r="B44">
        <v>25</v>
      </c>
      <c r="C44">
        <v>0</v>
      </c>
      <c r="D44">
        <v>3.8199999999999998E-2</v>
      </c>
      <c r="E44">
        <v>0</v>
      </c>
      <c r="F44">
        <f t="shared" si="0"/>
        <v>0</v>
      </c>
      <c r="G44">
        <f t="shared" si="1"/>
        <v>-26.178010471204189</v>
      </c>
    </row>
    <row r="45" spans="1:7" x14ac:dyDescent="0.25">
      <c r="A45">
        <v>25</v>
      </c>
      <c r="B45">
        <v>27</v>
      </c>
      <c r="C45">
        <v>3.1800000000000002E-2</v>
      </c>
      <c r="D45">
        <v>0.16300000000000001</v>
      </c>
      <c r="E45">
        <v>0.1764</v>
      </c>
      <c r="F45">
        <f t="shared" si="0"/>
        <v>1.1529993937688723</v>
      </c>
      <c r="G45">
        <f t="shared" si="1"/>
        <v>-5.9100283391297532</v>
      </c>
    </row>
    <row r="46" spans="1:7" x14ac:dyDescent="0.25">
      <c r="A46">
        <v>26</v>
      </c>
      <c r="B46">
        <v>30</v>
      </c>
      <c r="C46">
        <v>7.9900000000000006E-3</v>
      </c>
      <c r="D46">
        <v>8.5999999999999993E-2</v>
      </c>
      <c r="E46">
        <v>0.90800000000000003</v>
      </c>
      <c r="F46">
        <f t="shared" si="0"/>
        <v>1.071068534029302</v>
      </c>
      <c r="G46">
        <f t="shared" si="1"/>
        <v>-11.528397237361697</v>
      </c>
    </row>
    <row r="47" spans="1:7" x14ac:dyDescent="0.25">
      <c r="A47">
        <v>27</v>
      </c>
      <c r="B47">
        <v>28</v>
      </c>
      <c r="C47">
        <v>1.9130000000000001E-2</v>
      </c>
      <c r="D47">
        <v>8.5500000000000007E-2</v>
      </c>
      <c r="E47">
        <v>2.1600000000000001E-2</v>
      </c>
      <c r="F47">
        <f t="shared" si="0"/>
        <v>2.4921162560118066</v>
      </c>
      <c r="G47">
        <f t="shared" si="1"/>
        <v>-11.138313637689988</v>
      </c>
    </row>
    <row r="48" spans="1:7" x14ac:dyDescent="0.25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f t="shared" si="0"/>
        <v>3.6789157962041301</v>
      </c>
      <c r="G48">
        <f t="shared" si="1"/>
        <v>-12.129176533336761</v>
      </c>
    </row>
    <row r="49" spans="1:7" x14ac:dyDescent="0.25">
      <c r="A49">
        <v>27</v>
      </c>
      <c r="B49">
        <v>115</v>
      </c>
      <c r="C49">
        <v>1.6400000000000001E-2</v>
      </c>
      <c r="D49">
        <v>7.4099999999999999E-2</v>
      </c>
      <c r="E49">
        <v>1.9720000000000001E-2</v>
      </c>
      <c r="F49">
        <f t="shared" si="0"/>
        <v>2.8473359179272788</v>
      </c>
      <c r="G49">
        <f t="shared" si="1"/>
        <v>-12.865097043805568</v>
      </c>
    </row>
    <row r="50" spans="1:7" x14ac:dyDescent="0.25">
      <c r="A50">
        <v>28</v>
      </c>
      <c r="B50">
        <v>29</v>
      </c>
      <c r="C50">
        <v>2.3699999999999999E-2</v>
      </c>
      <c r="D50">
        <v>9.4299999999999995E-2</v>
      </c>
      <c r="E50">
        <v>2.3800000000000002E-2</v>
      </c>
      <c r="F50">
        <f t="shared" si="0"/>
        <v>2.5068276677617729</v>
      </c>
      <c r="G50">
        <f t="shared" si="1"/>
        <v>-9.9744240113896705</v>
      </c>
    </row>
    <row r="51" spans="1:7" x14ac:dyDescent="0.25">
      <c r="A51">
        <v>29</v>
      </c>
      <c r="B51">
        <v>31</v>
      </c>
      <c r="C51">
        <v>1.0800000000000001E-2</v>
      </c>
      <c r="D51">
        <v>3.3099999999999997E-2</v>
      </c>
      <c r="E51">
        <v>8.3000000000000001E-3</v>
      </c>
      <c r="F51">
        <f t="shared" si="0"/>
        <v>8.9090534130748615</v>
      </c>
      <c r="G51">
        <f t="shared" si="1"/>
        <v>-27.304598886368321</v>
      </c>
    </row>
    <row r="52" spans="1:7" x14ac:dyDescent="0.25">
      <c r="A52">
        <v>30</v>
      </c>
      <c r="B52">
        <v>38</v>
      </c>
      <c r="C52">
        <v>4.64E-3</v>
      </c>
      <c r="D52">
        <v>5.3999999999999999E-2</v>
      </c>
      <c r="E52">
        <v>0.42199999999999999</v>
      </c>
      <c r="F52">
        <f t="shared" si="0"/>
        <v>1.579558551512128</v>
      </c>
      <c r="G52">
        <f t="shared" si="1"/>
        <v>-18.382793487425626</v>
      </c>
    </row>
    <row r="53" spans="1:7" x14ac:dyDescent="0.25">
      <c r="A53">
        <v>31</v>
      </c>
      <c r="B53">
        <v>32</v>
      </c>
      <c r="C53">
        <v>2.98E-2</v>
      </c>
      <c r="D53">
        <v>9.8500000000000004E-2</v>
      </c>
      <c r="E53">
        <v>2.5100000000000001E-2</v>
      </c>
      <c r="F53">
        <f t="shared" si="0"/>
        <v>2.813898391828741</v>
      </c>
      <c r="G53">
        <f t="shared" si="1"/>
        <v>-9.3009728723198322</v>
      </c>
    </row>
    <row r="54" spans="1:7" x14ac:dyDescent="0.25">
      <c r="A54">
        <v>32</v>
      </c>
      <c r="B54">
        <v>113</v>
      </c>
      <c r="C54">
        <v>6.1499999999999999E-2</v>
      </c>
      <c r="D54">
        <v>0.20300000000000001</v>
      </c>
      <c r="E54">
        <v>5.1799999999999999E-2</v>
      </c>
      <c r="F54">
        <f t="shared" si="0"/>
        <v>1.3669324590892673</v>
      </c>
      <c r="G54">
        <f t="shared" si="1"/>
        <v>-4.5119884421970937</v>
      </c>
    </row>
    <row r="55" spans="1:7" x14ac:dyDescent="0.25">
      <c r="A55">
        <v>32</v>
      </c>
      <c r="B55">
        <v>114</v>
      </c>
      <c r="C55">
        <v>1.35E-2</v>
      </c>
      <c r="D55">
        <v>6.1199999999999997E-2</v>
      </c>
      <c r="E55">
        <v>1.6279999999999999E-2</v>
      </c>
      <c r="F55">
        <f t="shared" si="0"/>
        <v>3.4371348044270302</v>
      </c>
      <c r="G55">
        <f t="shared" si="1"/>
        <v>-15.581677780069203</v>
      </c>
    </row>
    <row r="56" spans="1:7" x14ac:dyDescent="0.25">
      <c r="A56">
        <v>33</v>
      </c>
      <c r="B56">
        <v>37</v>
      </c>
      <c r="C56">
        <v>4.1500000000000002E-2</v>
      </c>
      <c r="D56">
        <v>0.14199999999999999</v>
      </c>
      <c r="E56">
        <v>3.6600000000000001E-2</v>
      </c>
      <c r="F56">
        <f t="shared" si="0"/>
        <v>1.8961676851904736</v>
      </c>
      <c r="G56">
        <f t="shared" si="1"/>
        <v>-6.488091838483065</v>
      </c>
    </row>
    <row r="57" spans="1:7" x14ac:dyDescent="0.25">
      <c r="A57">
        <v>34</v>
      </c>
      <c r="B57">
        <v>36</v>
      </c>
      <c r="C57">
        <v>8.7100000000000007E-3</v>
      </c>
      <c r="D57">
        <v>2.6800000000000001E-2</v>
      </c>
      <c r="E57">
        <v>5.6800000000000002E-3</v>
      </c>
      <c r="F57">
        <f t="shared" si="0"/>
        <v>10.968335259822986</v>
      </c>
      <c r="G57">
        <f t="shared" si="1"/>
        <v>-33.748723876378421</v>
      </c>
    </row>
    <row r="58" spans="1:7" x14ac:dyDescent="0.25">
      <c r="A58">
        <v>34</v>
      </c>
      <c r="B58">
        <v>37</v>
      </c>
      <c r="C58">
        <v>2.5600000000000002E-3</v>
      </c>
      <c r="D58">
        <v>9.4000000000000004E-3</v>
      </c>
      <c r="E58">
        <v>9.8399999999999998E-3</v>
      </c>
      <c r="F58">
        <f t="shared" si="0"/>
        <v>26.971898653090811</v>
      </c>
      <c r="G58">
        <f t="shared" si="1"/>
        <v>-99.037440366817819</v>
      </c>
    </row>
    <row r="59" spans="1:7" x14ac:dyDescent="0.25">
      <c r="A59">
        <v>34</v>
      </c>
      <c r="B59">
        <v>43</v>
      </c>
      <c r="C59">
        <v>4.1300000000000003E-2</v>
      </c>
      <c r="D59">
        <v>0.1681</v>
      </c>
      <c r="E59">
        <v>4.2259999999999999E-2</v>
      </c>
      <c r="F59">
        <f t="shared" si="0"/>
        <v>1.3783528516551917</v>
      </c>
      <c r="G59">
        <f t="shared" si="1"/>
        <v>-5.6101964736861429</v>
      </c>
    </row>
    <row r="60" spans="1:7" x14ac:dyDescent="0.25">
      <c r="A60">
        <v>35</v>
      </c>
      <c r="B60">
        <v>36</v>
      </c>
      <c r="C60">
        <v>2.2399999999999998E-3</v>
      </c>
      <c r="D60">
        <v>1.0200000000000001E-2</v>
      </c>
      <c r="E60">
        <v>2.6800000000000001E-3</v>
      </c>
      <c r="F60">
        <f t="shared" si="0"/>
        <v>20.539604759319843</v>
      </c>
      <c r="G60">
        <f t="shared" si="1"/>
        <v>-93.528557386188581</v>
      </c>
    </row>
    <row r="61" spans="1:7" x14ac:dyDescent="0.25">
      <c r="A61">
        <v>35</v>
      </c>
      <c r="B61">
        <v>37</v>
      </c>
      <c r="C61">
        <v>1.0999999999999999E-2</v>
      </c>
      <c r="D61">
        <v>4.9700000000000001E-2</v>
      </c>
      <c r="E61">
        <v>1.3180000000000001E-2</v>
      </c>
      <c r="F61">
        <f t="shared" si="0"/>
        <v>4.2453176076477463</v>
      </c>
      <c r="G61">
        <f t="shared" si="1"/>
        <v>-19.18111682728118</v>
      </c>
    </row>
    <row r="62" spans="1:7" x14ac:dyDescent="0.25">
      <c r="A62">
        <v>38</v>
      </c>
      <c r="B62">
        <v>37</v>
      </c>
      <c r="C62">
        <v>0</v>
      </c>
      <c r="D62">
        <v>3.7499999999999999E-2</v>
      </c>
      <c r="E62">
        <v>0</v>
      </c>
      <c r="F62">
        <f t="shared" si="0"/>
        <v>0</v>
      </c>
      <c r="G62">
        <f t="shared" si="1"/>
        <v>-26.666666666666668</v>
      </c>
    </row>
    <row r="63" spans="1:7" x14ac:dyDescent="0.25">
      <c r="A63">
        <v>37</v>
      </c>
      <c r="B63">
        <v>39</v>
      </c>
      <c r="C63">
        <v>3.2099999999999997E-2</v>
      </c>
      <c r="D63">
        <v>0.106</v>
      </c>
      <c r="E63">
        <v>2.7E-2</v>
      </c>
      <c r="F63">
        <f t="shared" si="0"/>
        <v>2.6169025819290241</v>
      </c>
      <c r="G63">
        <f t="shared" si="1"/>
        <v>-8.6414851615101735</v>
      </c>
    </row>
    <row r="64" spans="1:7" x14ac:dyDescent="0.25">
      <c r="A64">
        <v>37</v>
      </c>
      <c r="B64">
        <v>40</v>
      </c>
      <c r="C64">
        <v>5.9299999999999999E-2</v>
      </c>
      <c r="D64">
        <v>0.16800000000000001</v>
      </c>
      <c r="E64">
        <v>4.2000000000000003E-2</v>
      </c>
      <c r="F64">
        <f t="shared" si="0"/>
        <v>1.8682761356236148</v>
      </c>
      <c r="G64">
        <f t="shared" si="1"/>
        <v>-5.2929239592709498</v>
      </c>
    </row>
    <row r="65" spans="1:7" x14ac:dyDescent="0.25">
      <c r="A65">
        <v>38</v>
      </c>
      <c r="B65">
        <v>65</v>
      </c>
      <c r="C65">
        <v>9.0100000000000006E-3</v>
      </c>
      <c r="D65">
        <v>9.8599999999999993E-2</v>
      </c>
      <c r="E65">
        <v>1.046</v>
      </c>
      <c r="F65">
        <f t="shared" si="0"/>
        <v>0.9190932607399952</v>
      </c>
      <c r="G65">
        <f t="shared" si="1"/>
        <v>-10.058001721305606</v>
      </c>
    </row>
    <row r="66" spans="1:7" x14ac:dyDescent="0.25">
      <c r="A66">
        <v>39</v>
      </c>
      <c r="B66">
        <v>40</v>
      </c>
      <c r="C66">
        <v>1.84E-2</v>
      </c>
      <c r="D66">
        <v>6.0499999999999998E-2</v>
      </c>
      <c r="E66">
        <v>1.5520000000000001E-2</v>
      </c>
      <c r="F66">
        <f t="shared" si="0"/>
        <v>4.6013689072499062</v>
      </c>
      <c r="G66">
        <f t="shared" si="1"/>
        <v>-15.129501026555399</v>
      </c>
    </row>
    <row r="67" spans="1:7" x14ac:dyDescent="0.25">
      <c r="A67">
        <v>40</v>
      </c>
      <c r="B67">
        <v>41</v>
      </c>
      <c r="C67">
        <v>1.4500000000000001E-2</v>
      </c>
      <c r="D67">
        <v>4.87E-2</v>
      </c>
      <c r="E67">
        <v>1.222E-2</v>
      </c>
      <c r="F67">
        <f t="shared" si="0"/>
        <v>5.615932206015632</v>
      </c>
      <c r="G67">
        <f t="shared" si="1"/>
        <v>-18.861786098824915</v>
      </c>
    </row>
    <row r="68" spans="1:7" x14ac:dyDescent="0.25">
      <c r="A68">
        <v>40</v>
      </c>
      <c r="B68">
        <v>42</v>
      </c>
      <c r="C68">
        <v>5.5500000000000001E-2</v>
      </c>
      <c r="D68">
        <v>0.183</v>
      </c>
      <c r="E68">
        <v>4.6600000000000003E-2</v>
      </c>
      <c r="F68">
        <f t="shared" ref="F68:F131" si="2">C68/(C68^2+D68^2)</f>
        <v>1.5176685329887816</v>
      </c>
      <c r="G68">
        <f t="shared" ref="G68:G131" si="3">-D68/(C68^2+D68^2)</f>
        <v>-5.004204352017064</v>
      </c>
    </row>
    <row r="69" spans="1:7" x14ac:dyDescent="0.25">
      <c r="A69">
        <v>41</v>
      </c>
      <c r="B69">
        <v>42</v>
      </c>
      <c r="C69">
        <v>4.1000000000000002E-2</v>
      </c>
      <c r="D69">
        <v>0.13500000000000001</v>
      </c>
      <c r="E69">
        <v>3.44E-2</v>
      </c>
      <c r="F69">
        <f t="shared" si="2"/>
        <v>2.0596804983422086</v>
      </c>
      <c r="G69">
        <f t="shared" si="3"/>
        <v>-6.781874811614589</v>
      </c>
    </row>
    <row r="70" spans="1:7" x14ac:dyDescent="0.25">
      <c r="A70">
        <v>42</v>
      </c>
      <c r="B70">
        <v>49</v>
      </c>
      <c r="C70">
        <v>7.1499999999999994E-2</v>
      </c>
      <c r="D70">
        <v>0.32300000000000001</v>
      </c>
      <c r="E70">
        <v>8.5999999999999993E-2</v>
      </c>
      <c r="F70">
        <f t="shared" si="2"/>
        <v>0.65331856132856658</v>
      </c>
      <c r="G70">
        <f t="shared" si="3"/>
        <v>-2.9513551791486301</v>
      </c>
    </row>
    <row r="71" spans="1:7" x14ac:dyDescent="0.25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f t="shared" si="2"/>
        <v>0.65331856132856658</v>
      </c>
      <c r="G71">
        <f t="shared" si="3"/>
        <v>-2.9513551791486301</v>
      </c>
    </row>
    <row r="72" spans="1:7" x14ac:dyDescent="0.25">
      <c r="A72">
        <v>43</v>
      </c>
      <c r="B72">
        <v>44</v>
      </c>
      <c r="C72">
        <v>6.08E-2</v>
      </c>
      <c r="D72">
        <v>0.24540000000000001</v>
      </c>
      <c r="E72">
        <v>6.0679999999999998E-2</v>
      </c>
      <c r="F72">
        <f t="shared" si="2"/>
        <v>0.9512217254035652</v>
      </c>
      <c r="G72">
        <f t="shared" si="3"/>
        <v>-3.839306108783469</v>
      </c>
    </row>
    <row r="73" spans="1:7" x14ac:dyDescent="0.25">
      <c r="A73">
        <v>44</v>
      </c>
      <c r="B73">
        <v>45</v>
      </c>
      <c r="C73">
        <v>2.24E-2</v>
      </c>
      <c r="D73">
        <v>9.01E-2</v>
      </c>
      <c r="E73">
        <v>2.24E-2</v>
      </c>
      <c r="F73">
        <f t="shared" si="2"/>
        <v>2.5986772268865641</v>
      </c>
      <c r="G73">
        <f t="shared" si="3"/>
        <v>-10.452715095646402</v>
      </c>
    </row>
    <row r="74" spans="1:7" x14ac:dyDescent="0.25">
      <c r="A74">
        <v>45</v>
      </c>
      <c r="B74">
        <v>46</v>
      </c>
      <c r="C74">
        <v>0.04</v>
      </c>
      <c r="D74">
        <v>0.1356</v>
      </c>
      <c r="E74">
        <v>3.32E-2</v>
      </c>
      <c r="F74">
        <f t="shared" si="2"/>
        <v>2.0012647993531911</v>
      </c>
      <c r="G74">
        <f t="shared" si="3"/>
        <v>-6.784287669807318</v>
      </c>
    </row>
    <row r="75" spans="1:7" x14ac:dyDescent="0.25">
      <c r="A75">
        <v>45</v>
      </c>
      <c r="B75">
        <v>49</v>
      </c>
      <c r="C75">
        <v>6.8400000000000002E-2</v>
      </c>
      <c r="D75">
        <v>0.186</v>
      </c>
      <c r="E75">
        <v>4.4400000000000002E-2</v>
      </c>
      <c r="F75">
        <f t="shared" si="2"/>
        <v>1.7415853926816749</v>
      </c>
      <c r="G75">
        <f t="shared" si="3"/>
        <v>-4.7358901029063087</v>
      </c>
    </row>
    <row r="76" spans="1:7" x14ac:dyDescent="0.25">
      <c r="A76">
        <v>46</v>
      </c>
      <c r="B76">
        <v>47</v>
      </c>
      <c r="C76">
        <v>3.7999999999999999E-2</v>
      </c>
      <c r="D76">
        <v>0.127</v>
      </c>
      <c r="E76">
        <v>3.1600000000000003E-2</v>
      </c>
      <c r="F76">
        <f t="shared" si="2"/>
        <v>2.1624082399135034</v>
      </c>
      <c r="G76">
        <f t="shared" si="3"/>
        <v>-7.2269959597109192</v>
      </c>
    </row>
    <row r="77" spans="1:7" x14ac:dyDescent="0.25">
      <c r="A77">
        <v>46</v>
      </c>
      <c r="B77">
        <v>48</v>
      </c>
      <c r="C77">
        <v>6.0100000000000001E-2</v>
      </c>
      <c r="D77">
        <v>0.189</v>
      </c>
      <c r="E77">
        <v>4.7199999999999999E-2</v>
      </c>
      <c r="F77">
        <f t="shared" si="2"/>
        <v>1.5279786621974774</v>
      </c>
      <c r="G77">
        <f t="shared" si="3"/>
        <v>-4.8051242455128653</v>
      </c>
    </row>
    <row r="78" spans="1:7" x14ac:dyDescent="0.25">
      <c r="A78">
        <v>47</v>
      </c>
      <c r="B78">
        <v>49</v>
      </c>
      <c r="C78">
        <v>1.9099999999999999E-2</v>
      </c>
      <c r="D78">
        <v>6.25E-2</v>
      </c>
      <c r="E78">
        <v>1.6039999999999999E-2</v>
      </c>
      <c r="F78">
        <f t="shared" si="2"/>
        <v>4.4719577809724047</v>
      </c>
      <c r="G78">
        <f t="shared" si="3"/>
        <v>-14.633369702134832</v>
      </c>
    </row>
    <row r="79" spans="1:7" x14ac:dyDescent="0.25">
      <c r="A79">
        <v>47</v>
      </c>
      <c r="B79">
        <v>69</v>
      </c>
      <c r="C79">
        <v>8.4400000000000003E-2</v>
      </c>
      <c r="D79">
        <v>0.27779999999999999</v>
      </c>
      <c r="E79">
        <v>7.0919999999999997E-2</v>
      </c>
      <c r="F79">
        <f t="shared" si="2"/>
        <v>1.0012313722326749</v>
      </c>
      <c r="G79">
        <f t="shared" si="3"/>
        <v>-3.2955222180833776</v>
      </c>
    </row>
    <row r="80" spans="1:7" x14ac:dyDescent="0.25">
      <c r="A80">
        <v>48</v>
      </c>
      <c r="B80">
        <v>49</v>
      </c>
      <c r="C80">
        <v>1.7899999999999999E-2</v>
      </c>
      <c r="D80">
        <v>5.0500000000000003E-2</v>
      </c>
      <c r="E80">
        <v>1.2579999999999999E-2</v>
      </c>
      <c r="F80">
        <f t="shared" si="2"/>
        <v>6.2354998502086616</v>
      </c>
      <c r="G80">
        <f t="shared" si="3"/>
        <v>-17.591773320421087</v>
      </c>
    </row>
    <row r="81" spans="1:7" x14ac:dyDescent="0.25">
      <c r="A81">
        <v>49</v>
      </c>
      <c r="B81">
        <v>50</v>
      </c>
      <c r="C81">
        <v>2.6700000000000002E-2</v>
      </c>
      <c r="D81">
        <v>7.5200000000000003E-2</v>
      </c>
      <c r="E81">
        <v>1.874E-2</v>
      </c>
      <c r="F81">
        <f t="shared" si="2"/>
        <v>4.1928852861133841</v>
      </c>
      <c r="G81">
        <f t="shared" si="3"/>
        <v>-11.80917503804219</v>
      </c>
    </row>
    <row r="82" spans="1:7" x14ac:dyDescent="0.25">
      <c r="A82">
        <v>49</v>
      </c>
      <c r="B82">
        <v>51</v>
      </c>
      <c r="C82">
        <v>4.8599999999999997E-2</v>
      </c>
      <c r="D82">
        <v>0.13700000000000001</v>
      </c>
      <c r="E82">
        <v>3.4200000000000001E-2</v>
      </c>
      <c r="F82">
        <f t="shared" si="2"/>
        <v>2.2999428326966682</v>
      </c>
      <c r="G82">
        <f t="shared" si="3"/>
        <v>-6.4833779440214725</v>
      </c>
    </row>
    <row r="83" spans="1:7" x14ac:dyDescent="0.25">
      <c r="A83">
        <v>49</v>
      </c>
      <c r="B83">
        <v>54</v>
      </c>
      <c r="C83">
        <v>8.6900000000000005E-2</v>
      </c>
      <c r="D83">
        <v>0.29099999999999998</v>
      </c>
      <c r="E83">
        <v>7.2999999999999995E-2</v>
      </c>
      <c r="F83">
        <f t="shared" si="2"/>
        <v>0.9421830304921438</v>
      </c>
      <c r="G83">
        <f t="shared" si="3"/>
        <v>-3.1550663046399752</v>
      </c>
    </row>
    <row r="84" spans="1:7" x14ac:dyDescent="0.25">
      <c r="A84">
        <v>49</v>
      </c>
      <c r="B84">
        <v>54</v>
      </c>
      <c r="C84">
        <v>7.2999999999999995E-2</v>
      </c>
      <c r="D84">
        <v>0.28899999999999998</v>
      </c>
      <c r="E84">
        <v>7.3800000000000004E-2</v>
      </c>
      <c r="F84">
        <f t="shared" si="2"/>
        <v>0.82160945413618469</v>
      </c>
      <c r="G84">
        <f t="shared" si="3"/>
        <v>-3.2526730444569503</v>
      </c>
    </row>
    <row r="85" spans="1:7" x14ac:dyDescent="0.25">
      <c r="A85">
        <v>49</v>
      </c>
      <c r="B85">
        <v>66</v>
      </c>
      <c r="C85">
        <v>1.7999999999999999E-2</v>
      </c>
      <c r="D85">
        <v>9.1899999999999996E-2</v>
      </c>
      <c r="E85">
        <v>2.4799999999999999E-2</v>
      </c>
      <c r="F85">
        <f t="shared" si="2"/>
        <v>2.0525428154729801</v>
      </c>
      <c r="G85">
        <f t="shared" si="3"/>
        <v>-10.479371374553715</v>
      </c>
    </row>
    <row r="86" spans="1:7" x14ac:dyDescent="0.25">
      <c r="A86">
        <v>49</v>
      </c>
      <c r="B86">
        <v>66</v>
      </c>
      <c r="C86">
        <v>1.7999999999999999E-2</v>
      </c>
      <c r="D86">
        <v>9.1899999999999996E-2</v>
      </c>
      <c r="E86">
        <v>2.4799999999999999E-2</v>
      </c>
      <c r="F86">
        <f t="shared" si="2"/>
        <v>2.0525428154729801</v>
      </c>
      <c r="G86">
        <f t="shared" si="3"/>
        <v>-10.479371374553715</v>
      </c>
    </row>
    <row r="87" spans="1:7" x14ac:dyDescent="0.25">
      <c r="A87">
        <v>49</v>
      </c>
      <c r="B87">
        <v>69</v>
      </c>
      <c r="C87">
        <v>9.8500000000000004E-2</v>
      </c>
      <c r="D87">
        <v>0.32400000000000001</v>
      </c>
      <c r="E87">
        <v>8.2799999999999999E-2</v>
      </c>
      <c r="F87">
        <f t="shared" si="2"/>
        <v>0.85892486151471625</v>
      </c>
      <c r="G87">
        <f t="shared" si="3"/>
        <v>-2.8252959911753104</v>
      </c>
    </row>
    <row r="88" spans="1:7" x14ac:dyDescent="0.25">
      <c r="A88">
        <v>50</v>
      </c>
      <c r="B88">
        <v>57</v>
      </c>
      <c r="C88">
        <v>4.7399999999999998E-2</v>
      </c>
      <c r="D88">
        <v>0.13400000000000001</v>
      </c>
      <c r="E88">
        <v>3.32E-2</v>
      </c>
      <c r="F88">
        <f t="shared" si="2"/>
        <v>2.3462140816403299</v>
      </c>
      <c r="G88">
        <f t="shared" si="3"/>
        <v>-6.6327571084346886</v>
      </c>
    </row>
    <row r="89" spans="1:7" x14ac:dyDescent="0.25">
      <c r="A89">
        <v>51</v>
      </c>
      <c r="B89">
        <v>52</v>
      </c>
      <c r="C89">
        <v>2.0299999999999999E-2</v>
      </c>
      <c r="D89">
        <v>5.8799999999999998E-2</v>
      </c>
      <c r="E89">
        <v>1.396E-2</v>
      </c>
      <c r="F89">
        <f t="shared" si="2"/>
        <v>5.2461151612728161</v>
      </c>
      <c r="G89">
        <f t="shared" si="3"/>
        <v>-15.195643915410916</v>
      </c>
    </row>
    <row r="90" spans="1:7" x14ac:dyDescent="0.25">
      <c r="A90">
        <v>51</v>
      </c>
      <c r="B90">
        <v>58</v>
      </c>
      <c r="C90">
        <v>2.5499999999999998E-2</v>
      </c>
      <c r="D90">
        <v>7.1900000000000006E-2</v>
      </c>
      <c r="E90">
        <v>1.788E-2</v>
      </c>
      <c r="F90">
        <f t="shared" si="2"/>
        <v>4.3815486970476947</v>
      </c>
      <c r="G90">
        <f t="shared" si="3"/>
        <v>-12.354249071283501</v>
      </c>
    </row>
    <row r="91" spans="1:7" x14ac:dyDescent="0.25">
      <c r="A91">
        <v>52</v>
      </c>
      <c r="B91">
        <v>53</v>
      </c>
      <c r="C91">
        <v>4.0500000000000001E-2</v>
      </c>
      <c r="D91">
        <v>0.16350000000000001</v>
      </c>
      <c r="E91">
        <v>4.0579999999999998E-2</v>
      </c>
      <c r="F91">
        <f t="shared" si="2"/>
        <v>1.4274385408406027</v>
      </c>
      <c r="G91">
        <f t="shared" si="3"/>
        <v>-5.7626222574676182</v>
      </c>
    </row>
    <row r="92" spans="1:7" x14ac:dyDescent="0.25">
      <c r="A92">
        <v>53</v>
      </c>
      <c r="B92">
        <v>54</v>
      </c>
      <c r="C92">
        <v>2.63E-2</v>
      </c>
      <c r="D92">
        <v>0.122</v>
      </c>
      <c r="E92">
        <v>3.1E-2</v>
      </c>
      <c r="F92">
        <f t="shared" si="2"/>
        <v>1.6885287264962259</v>
      </c>
      <c r="G92">
        <f t="shared" si="3"/>
        <v>-7.8327188073208953</v>
      </c>
    </row>
    <row r="93" spans="1:7" x14ac:dyDescent="0.25">
      <c r="A93">
        <v>54</v>
      </c>
      <c r="B93">
        <v>55</v>
      </c>
      <c r="C93">
        <v>1.6899999999999998E-2</v>
      </c>
      <c r="D93">
        <v>7.0699999999999999E-2</v>
      </c>
      <c r="E93">
        <v>2.0199999999999999E-2</v>
      </c>
      <c r="F93">
        <f t="shared" si="2"/>
        <v>3.198274067485475</v>
      </c>
      <c r="G93">
        <f t="shared" si="3"/>
        <v>-13.379761927291307</v>
      </c>
    </row>
    <row r="94" spans="1:7" x14ac:dyDescent="0.25">
      <c r="A94">
        <v>54</v>
      </c>
      <c r="B94">
        <v>56</v>
      </c>
      <c r="C94">
        <v>2.7499999999999998E-3</v>
      </c>
      <c r="D94">
        <v>9.5499999999999995E-3</v>
      </c>
      <c r="E94">
        <v>7.3200000000000001E-3</v>
      </c>
      <c r="F94">
        <f t="shared" si="2"/>
        <v>27.843871816939199</v>
      </c>
      <c r="G94">
        <f t="shared" si="3"/>
        <v>-96.694173037007033</v>
      </c>
    </row>
    <row r="95" spans="1:7" x14ac:dyDescent="0.25">
      <c r="A95">
        <v>54</v>
      </c>
      <c r="B95">
        <v>59</v>
      </c>
      <c r="C95">
        <v>5.0299999999999997E-2</v>
      </c>
      <c r="D95">
        <v>0.2293</v>
      </c>
      <c r="E95">
        <v>5.9799999999999999E-2</v>
      </c>
      <c r="F95">
        <f t="shared" si="2"/>
        <v>0.91274353285822285</v>
      </c>
      <c r="G95">
        <f t="shared" si="3"/>
        <v>-4.1608765821946418</v>
      </c>
    </row>
    <row r="96" spans="1:7" x14ac:dyDescent="0.25">
      <c r="A96">
        <v>55</v>
      </c>
      <c r="B96">
        <v>56</v>
      </c>
      <c r="C96">
        <v>4.8799999999999998E-3</v>
      </c>
      <c r="D96">
        <v>1.5100000000000001E-2</v>
      </c>
      <c r="E96">
        <v>3.7399999999999998E-3</v>
      </c>
      <c r="F96">
        <f t="shared" si="2"/>
        <v>19.378582853766353</v>
      </c>
      <c r="G96">
        <f t="shared" si="3"/>
        <v>-59.962418256531137</v>
      </c>
    </row>
    <row r="97" spans="1:7" x14ac:dyDescent="0.25">
      <c r="A97">
        <v>55</v>
      </c>
      <c r="B97">
        <v>59</v>
      </c>
      <c r="C97">
        <v>4.7390000000000002E-2</v>
      </c>
      <c r="D97">
        <v>0.21579999999999999</v>
      </c>
      <c r="E97">
        <v>5.6460000000000003E-2</v>
      </c>
      <c r="F97">
        <f t="shared" si="2"/>
        <v>0.97079916217758444</v>
      </c>
      <c r="G97">
        <f t="shared" si="3"/>
        <v>-4.4207313610028001</v>
      </c>
    </row>
    <row r="98" spans="1:7" x14ac:dyDescent="0.25">
      <c r="A98">
        <v>56</v>
      </c>
      <c r="B98">
        <v>57</v>
      </c>
      <c r="C98">
        <v>3.4299999999999997E-2</v>
      </c>
      <c r="D98">
        <v>9.6600000000000005E-2</v>
      </c>
      <c r="E98">
        <v>2.4199999999999999E-2</v>
      </c>
      <c r="F98">
        <f t="shared" si="2"/>
        <v>3.2641641408253665</v>
      </c>
      <c r="G98">
        <f t="shared" si="3"/>
        <v>-9.1929520700796044</v>
      </c>
    </row>
    <row r="99" spans="1:7" x14ac:dyDescent="0.25">
      <c r="A99">
        <v>56</v>
      </c>
      <c r="B99">
        <v>58</v>
      </c>
      <c r="C99">
        <v>3.4299999999999997E-2</v>
      </c>
      <c r="D99">
        <v>9.6600000000000005E-2</v>
      </c>
      <c r="E99">
        <v>2.4199999999999999E-2</v>
      </c>
      <c r="F99">
        <f t="shared" si="2"/>
        <v>3.2641641408253665</v>
      </c>
      <c r="G99">
        <f t="shared" si="3"/>
        <v>-9.1929520700796044</v>
      </c>
    </row>
    <row r="100" spans="1:7" x14ac:dyDescent="0.25">
      <c r="A100">
        <v>56</v>
      </c>
      <c r="B100">
        <v>59</v>
      </c>
      <c r="C100">
        <v>8.0299999999999996E-2</v>
      </c>
      <c r="D100">
        <v>0.23899999999999999</v>
      </c>
      <c r="E100">
        <v>5.3600000000000002E-2</v>
      </c>
      <c r="F100">
        <f t="shared" si="2"/>
        <v>1.2631925358692409</v>
      </c>
      <c r="G100">
        <f t="shared" si="3"/>
        <v>-3.7596888676556484</v>
      </c>
    </row>
    <row r="101" spans="1:7" x14ac:dyDescent="0.25">
      <c r="A101">
        <v>56</v>
      </c>
      <c r="B101">
        <v>59</v>
      </c>
      <c r="C101">
        <v>8.2500000000000004E-2</v>
      </c>
      <c r="D101">
        <v>0.251</v>
      </c>
      <c r="E101">
        <v>5.6899999999999999E-2</v>
      </c>
      <c r="F101">
        <f t="shared" si="2"/>
        <v>1.1818256699698098</v>
      </c>
      <c r="G101">
        <f t="shared" si="3"/>
        <v>-3.5956150686354209</v>
      </c>
    </row>
    <row r="102" spans="1:7" x14ac:dyDescent="0.25">
      <c r="A102">
        <v>59</v>
      </c>
      <c r="B102">
        <v>60</v>
      </c>
      <c r="C102">
        <v>3.1699999999999999E-2</v>
      </c>
      <c r="D102">
        <v>0.14499999999999999</v>
      </c>
      <c r="E102">
        <v>3.7600000000000001E-2</v>
      </c>
      <c r="F102">
        <f t="shared" si="2"/>
        <v>1.4389540755764101</v>
      </c>
      <c r="G102">
        <f t="shared" si="3"/>
        <v>-6.5819665917532948</v>
      </c>
    </row>
    <row r="103" spans="1:7" x14ac:dyDescent="0.25">
      <c r="A103">
        <v>59</v>
      </c>
      <c r="B103">
        <v>61</v>
      </c>
      <c r="C103">
        <v>3.2800000000000003E-2</v>
      </c>
      <c r="D103">
        <v>0.15</v>
      </c>
      <c r="E103">
        <v>3.8800000000000001E-2</v>
      </c>
      <c r="F103">
        <f t="shared" si="2"/>
        <v>1.3912547760758471</v>
      </c>
      <c r="G103">
        <f t="shared" si="3"/>
        <v>-6.3624456222980807</v>
      </c>
    </row>
    <row r="104" spans="1:7" x14ac:dyDescent="0.25">
      <c r="A104">
        <v>63</v>
      </c>
      <c r="B104">
        <v>59</v>
      </c>
      <c r="C104">
        <v>0</v>
      </c>
      <c r="D104">
        <v>3.8600000000000002E-2</v>
      </c>
      <c r="E104">
        <v>0</v>
      </c>
      <c r="F104">
        <f t="shared" si="2"/>
        <v>0</v>
      </c>
      <c r="G104">
        <f t="shared" si="3"/>
        <v>-25.906735751295333</v>
      </c>
    </row>
    <row r="105" spans="1:7" x14ac:dyDescent="0.25">
      <c r="A105">
        <v>60</v>
      </c>
      <c r="B105">
        <v>61</v>
      </c>
      <c r="C105">
        <v>2.64E-3</v>
      </c>
      <c r="D105">
        <v>1.35E-2</v>
      </c>
      <c r="E105">
        <v>1.456E-2</v>
      </c>
      <c r="F105">
        <f t="shared" si="2"/>
        <v>13.952043023027214</v>
      </c>
      <c r="G105">
        <f t="shared" si="3"/>
        <v>-71.345674549570987</v>
      </c>
    </row>
    <row r="106" spans="1:7" x14ac:dyDescent="0.25">
      <c r="A106">
        <v>60</v>
      </c>
      <c r="B106">
        <v>62</v>
      </c>
      <c r="C106">
        <v>1.23E-2</v>
      </c>
      <c r="D106">
        <v>5.6099999999999997E-2</v>
      </c>
      <c r="E106">
        <v>1.468E-2</v>
      </c>
      <c r="F106">
        <f t="shared" si="2"/>
        <v>3.728967712596635</v>
      </c>
      <c r="G106">
        <f t="shared" si="3"/>
        <v>-17.007730786721236</v>
      </c>
    </row>
    <row r="107" spans="1:7" x14ac:dyDescent="0.25">
      <c r="A107">
        <v>61</v>
      </c>
      <c r="B107">
        <v>62</v>
      </c>
      <c r="C107">
        <v>8.2400000000000008E-3</v>
      </c>
      <c r="D107">
        <v>3.7600000000000001E-2</v>
      </c>
      <c r="E107">
        <v>9.7999999999999997E-3</v>
      </c>
      <c r="F107">
        <f t="shared" si="2"/>
        <v>5.5613388680353681</v>
      </c>
      <c r="G107">
        <f t="shared" si="3"/>
        <v>-25.376983184239055</v>
      </c>
    </row>
    <row r="108" spans="1:7" x14ac:dyDescent="0.25">
      <c r="A108">
        <v>64</v>
      </c>
      <c r="B108">
        <v>61</v>
      </c>
      <c r="C108">
        <v>0</v>
      </c>
      <c r="D108">
        <v>2.6800000000000001E-2</v>
      </c>
      <c r="E108">
        <v>0</v>
      </c>
      <c r="F108">
        <f t="shared" si="2"/>
        <v>0</v>
      </c>
      <c r="G108">
        <f t="shared" si="3"/>
        <v>-37.31343283582089</v>
      </c>
    </row>
    <row r="109" spans="1:7" x14ac:dyDescent="0.25">
      <c r="A109">
        <v>62</v>
      </c>
      <c r="B109">
        <v>66</v>
      </c>
      <c r="C109">
        <v>4.82E-2</v>
      </c>
      <c r="D109">
        <v>0.218</v>
      </c>
      <c r="E109">
        <v>5.7799999999999997E-2</v>
      </c>
      <c r="F109">
        <f t="shared" si="2"/>
        <v>0.9669542385897395</v>
      </c>
      <c r="G109">
        <f t="shared" si="3"/>
        <v>-4.3733614940365815</v>
      </c>
    </row>
    <row r="110" spans="1:7" x14ac:dyDescent="0.25">
      <c r="A110">
        <v>62</v>
      </c>
      <c r="B110">
        <v>67</v>
      </c>
      <c r="C110">
        <v>2.58E-2</v>
      </c>
      <c r="D110">
        <v>0.11700000000000001</v>
      </c>
      <c r="E110">
        <v>3.1E-2</v>
      </c>
      <c r="F110">
        <f t="shared" si="2"/>
        <v>1.7973282506562336</v>
      </c>
      <c r="G110">
        <f t="shared" si="3"/>
        <v>-8.1506746250689659</v>
      </c>
    </row>
    <row r="111" spans="1:7" x14ac:dyDescent="0.25">
      <c r="A111">
        <v>63</v>
      </c>
      <c r="B111">
        <v>64</v>
      </c>
      <c r="C111">
        <v>1.72E-3</v>
      </c>
      <c r="D111">
        <v>0.02</v>
      </c>
      <c r="E111">
        <v>0.216</v>
      </c>
      <c r="F111">
        <f t="shared" si="2"/>
        <v>4.2684306866415982</v>
      </c>
      <c r="G111">
        <f t="shared" si="3"/>
        <v>-49.632914960948824</v>
      </c>
    </row>
    <row r="112" spans="1:7" x14ac:dyDescent="0.25">
      <c r="A112">
        <v>64</v>
      </c>
      <c r="B112">
        <v>65</v>
      </c>
      <c r="C112">
        <v>2.6900000000000001E-3</v>
      </c>
      <c r="D112">
        <v>3.0200000000000001E-2</v>
      </c>
      <c r="E112">
        <v>0.38</v>
      </c>
      <c r="F112">
        <f t="shared" si="2"/>
        <v>2.9262155298065511</v>
      </c>
      <c r="G112">
        <f t="shared" si="3"/>
        <v>-32.851936431285445</v>
      </c>
    </row>
    <row r="113" spans="1:7" x14ac:dyDescent="0.25">
      <c r="A113">
        <v>65</v>
      </c>
      <c r="B113">
        <v>66</v>
      </c>
      <c r="C113">
        <v>0</v>
      </c>
      <c r="D113">
        <v>3.6999999999999998E-2</v>
      </c>
      <c r="E113">
        <v>0</v>
      </c>
      <c r="F113">
        <f t="shared" si="2"/>
        <v>0</v>
      </c>
      <c r="G113">
        <f t="shared" si="3"/>
        <v>-27.027027027027032</v>
      </c>
    </row>
    <row r="114" spans="1:7" x14ac:dyDescent="0.25">
      <c r="A114">
        <v>65</v>
      </c>
      <c r="B114">
        <v>68</v>
      </c>
      <c r="C114">
        <v>1.3799999999999999E-3</v>
      </c>
      <c r="D114">
        <v>1.6E-2</v>
      </c>
      <c r="E114">
        <v>0.63800000000000001</v>
      </c>
      <c r="F114">
        <f t="shared" si="2"/>
        <v>5.3508199162170174</v>
      </c>
      <c r="G114">
        <f t="shared" si="3"/>
        <v>-62.038491782226295</v>
      </c>
    </row>
    <row r="115" spans="1:7" x14ac:dyDescent="0.25">
      <c r="A115">
        <v>66</v>
      </c>
      <c r="B115">
        <v>67</v>
      </c>
      <c r="C115">
        <v>2.24E-2</v>
      </c>
      <c r="D115">
        <v>0.10150000000000001</v>
      </c>
      <c r="E115">
        <v>2.682E-2</v>
      </c>
      <c r="F115">
        <f t="shared" si="2"/>
        <v>2.0733042638798</v>
      </c>
      <c r="G115">
        <f t="shared" si="3"/>
        <v>-9.3946599457053441</v>
      </c>
    </row>
    <row r="116" spans="1:7" x14ac:dyDescent="0.25">
      <c r="A116">
        <v>68</v>
      </c>
      <c r="B116">
        <v>69</v>
      </c>
      <c r="C116">
        <v>0</v>
      </c>
      <c r="D116">
        <v>3.6999999999999998E-2</v>
      </c>
      <c r="E116">
        <v>0</v>
      </c>
      <c r="F116">
        <f t="shared" si="2"/>
        <v>0</v>
      </c>
      <c r="G116">
        <f t="shared" si="3"/>
        <v>-27.027027027027032</v>
      </c>
    </row>
    <row r="117" spans="1:7" x14ac:dyDescent="0.25">
      <c r="A117">
        <v>68</v>
      </c>
      <c r="B117">
        <v>81</v>
      </c>
      <c r="C117">
        <v>1.75E-3</v>
      </c>
      <c r="D117">
        <v>2.0199999999999999E-2</v>
      </c>
      <c r="E117">
        <v>0.80800000000000005</v>
      </c>
      <c r="F117">
        <f t="shared" si="2"/>
        <v>4.2568459204213065</v>
      </c>
      <c r="G117">
        <f t="shared" si="3"/>
        <v>-49.136164338577359</v>
      </c>
    </row>
    <row r="118" spans="1:7" x14ac:dyDescent="0.25">
      <c r="A118">
        <v>68</v>
      </c>
      <c r="B118">
        <v>116</v>
      </c>
      <c r="C118">
        <v>3.4000000000000002E-4</v>
      </c>
      <c r="D118">
        <v>4.0499999999999998E-3</v>
      </c>
      <c r="E118">
        <v>0.16400000000000001</v>
      </c>
      <c r="F118">
        <f t="shared" si="2"/>
        <v>20.583481150979839</v>
      </c>
      <c r="G118">
        <f t="shared" si="3"/>
        <v>-245.18558429843628</v>
      </c>
    </row>
    <row r="119" spans="1:7" x14ac:dyDescent="0.25">
      <c r="A119">
        <v>69</v>
      </c>
      <c r="B119">
        <v>70</v>
      </c>
      <c r="C119">
        <v>0.03</v>
      </c>
      <c r="D119">
        <v>0.127</v>
      </c>
      <c r="E119">
        <v>0.122</v>
      </c>
      <c r="F119">
        <f t="shared" si="2"/>
        <v>1.7617006283398904</v>
      </c>
      <c r="G119">
        <f t="shared" si="3"/>
        <v>-7.4578659933055365</v>
      </c>
    </row>
    <row r="120" spans="1:7" x14ac:dyDescent="0.25">
      <c r="A120">
        <v>69</v>
      </c>
      <c r="B120">
        <v>75</v>
      </c>
      <c r="C120">
        <v>4.0500000000000001E-2</v>
      </c>
      <c r="D120">
        <v>0.122</v>
      </c>
      <c r="E120">
        <v>0.124</v>
      </c>
      <c r="F120">
        <f t="shared" si="2"/>
        <v>2.4509433105889826</v>
      </c>
      <c r="G120">
        <f t="shared" si="3"/>
        <v>-7.3830884911569354</v>
      </c>
    </row>
    <row r="121" spans="1:7" x14ac:dyDescent="0.25">
      <c r="A121">
        <v>69</v>
      </c>
      <c r="B121">
        <v>77</v>
      </c>
      <c r="C121">
        <v>3.09E-2</v>
      </c>
      <c r="D121">
        <v>0.10100000000000001</v>
      </c>
      <c r="E121">
        <v>0.1038</v>
      </c>
      <c r="F121">
        <f t="shared" si="2"/>
        <v>2.769857141704636</v>
      </c>
      <c r="G121">
        <f t="shared" si="3"/>
        <v>-9.0535783596170951</v>
      </c>
    </row>
    <row r="122" spans="1:7" x14ac:dyDescent="0.25">
      <c r="A122">
        <v>70</v>
      </c>
      <c r="B122">
        <v>71</v>
      </c>
      <c r="C122">
        <v>8.8199999999999997E-3</v>
      </c>
      <c r="D122">
        <v>3.5499999999999997E-2</v>
      </c>
      <c r="E122">
        <v>8.7799999999999996E-3</v>
      </c>
      <c r="F122">
        <f t="shared" si="2"/>
        <v>6.591719365544769</v>
      </c>
      <c r="G122">
        <f t="shared" si="3"/>
        <v>-26.531296766081553</v>
      </c>
    </row>
    <row r="123" spans="1:7" x14ac:dyDescent="0.25">
      <c r="A123">
        <v>70</v>
      </c>
      <c r="B123">
        <v>74</v>
      </c>
      <c r="C123">
        <v>4.0099999999999997E-2</v>
      </c>
      <c r="D123">
        <v>0.1323</v>
      </c>
      <c r="E123">
        <v>3.3680000000000002E-2</v>
      </c>
      <c r="F123">
        <f t="shared" si="2"/>
        <v>2.0982350755835548</v>
      </c>
      <c r="G123">
        <f t="shared" si="3"/>
        <v>-6.9226059974988612</v>
      </c>
    </row>
    <row r="124" spans="1:7" x14ac:dyDescent="0.25">
      <c r="A124">
        <v>70</v>
      </c>
      <c r="B124">
        <v>75</v>
      </c>
      <c r="C124">
        <v>4.2799999999999998E-2</v>
      </c>
      <c r="D124">
        <v>0.14099999999999999</v>
      </c>
      <c r="E124">
        <v>3.5999999999999997E-2</v>
      </c>
      <c r="F124">
        <f t="shared" si="2"/>
        <v>1.9711838709261433</v>
      </c>
      <c r="G124">
        <f t="shared" si="3"/>
        <v>-6.4938534065557523</v>
      </c>
    </row>
    <row r="125" spans="1:7" x14ac:dyDescent="0.25">
      <c r="A125">
        <v>71</v>
      </c>
      <c r="B125">
        <v>72</v>
      </c>
      <c r="C125">
        <v>4.4600000000000001E-2</v>
      </c>
      <c r="D125">
        <v>0.18</v>
      </c>
      <c r="E125">
        <v>4.444E-2</v>
      </c>
      <c r="F125">
        <f t="shared" si="2"/>
        <v>1.2969203086088756</v>
      </c>
      <c r="G125">
        <f t="shared" si="3"/>
        <v>-5.2342075235335779</v>
      </c>
    </row>
    <row r="126" spans="1:7" x14ac:dyDescent="0.25">
      <c r="A126">
        <v>71</v>
      </c>
      <c r="B126">
        <v>73</v>
      </c>
      <c r="C126">
        <v>8.6599999999999993E-3</v>
      </c>
      <c r="D126">
        <v>4.5400000000000003E-2</v>
      </c>
      <c r="E126">
        <v>1.1780000000000001E-2</v>
      </c>
      <c r="F126">
        <f t="shared" si="2"/>
        <v>4.0540117957699335</v>
      </c>
      <c r="G126">
        <f t="shared" si="3"/>
        <v>-21.253133432789259</v>
      </c>
    </row>
    <row r="127" spans="1:7" x14ac:dyDescent="0.25">
      <c r="A127">
        <v>74</v>
      </c>
      <c r="B127">
        <v>75</v>
      </c>
      <c r="C127">
        <v>1.23E-2</v>
      </c>
      <c r="D127">
        <v>4.0599999999999997E-2</v>
      </c>
      <c r="E127">
        <v>1.034E-2</v>
      </c>
      <c r="F127">
        <f t="shared" si="2"/>
        <v>6.8346622954463374</v>
      </c>
      <c r="G127">
        <f t="shared" si="3"/>
        <v>-22.559942210985469</v>
      </c>
    </row>
    <row r="128" spans="1:7" x14ac:dyDescent="0.25">
      <c r="A128">
        <v>75</v>
      </c>
      <c r="B128">
        <v>77</v>
      </c>
      <c r="C128">
        <v>6.0100000000000001E-2</v>
      </c>
      <c r="D128">
        <v>0.19989999999999999</v>
      </c>
      <c r="E128">
        <v>4.9779999999999998E-2</v>
      </c>
      <c r="F128">
        <f t="shared" si="2"/>
        <v>1.3793255396467734</v>
      </c>
      <c r="G128">
        <f t="shared" si="3"/>
        <v>-4.5878065786254574</v>
      </c>
    </row>
    <row r="129" spans="1:7" x14ac:dyDescent="0.25">
      <c r="A129">
        <v>75</v>
      </c>
      <c r="B129">
        <v>118</v>
      </c>
      <c r="C129">
        <v>1.4500000000000001E-2</v>
      </c>
      <c r="D129">
        <v>4.8099999999999997E-2</v>
      </c>
      <c r="E129">
        <v>1.1979999999999999E-2</v>
      </c>
      <c r="F129">
        <f t="shared" si="2"/>
        <v>5.7451681155056153</v>
      </c>
      <c r="G129">
        <f t="shared" si="3"/>
        <v>-19.058109403849659</v>
      </c>
    </row>
    <row r="130" spans="1:7" x14ac:dyDescent="0.25">
      <c r="A130">
        <v>76</v>
      </c>
      <c r="B130">
        <v>77</v>
      </c>
      <c r="C130">
        <v>4.4400000000000002E-2</v>
      </c>
      <c r="D130">
        <v>0.14799999999999999</v>
      </c>
      <c r="E130">
        <v>3.6799999999999999E-2</v>
      </c>
      <c r="F130">
        <f t="shared" si="2"/>
        <v>1.8596578229605756</v>
      </c>
      <c r="G130">
        <f t="shared" si="3"/>
        <v>-6.1988594098685841</v>
      </c>
    </row>
    <row r="131" spans="1:7" x14ac:dyDescent="0.25">
      <c r="A131">
        <v>76</v>
      </c>
      <c r="B131">
        <v>118</v>
      </c>
      <c r="C131">
        <v>1.6400000000000001E-2</v>
      </c>
      <c r="D131">
        <v>5.4399999999999997E-2</v>
      </c>
      <c r="E131">
        <v>1.3559999999999999E-2</v>
      </c>
      <c r="F131">
        <f t="shared" si="2"/>
        <v>5.0800416315606887</v>
      </c>
      <c r="G131">
        <f t="shared" si="3"/>
        <v>-16.850869802250088</v>
      </c>
    </row>
    <row r="132" spans="1:7" x14ac:dyDescent="0.25">
      <c r="A132">
        <v>77</v>
      </c>
      <c r="B132">
        <v>78</v>
      </c>
      <c r="C132">
        <v>3.7599999999999999E-3</v>
      </c>
      <c r="D132">
        <v>1.24E-2</v>
      </c>
      <c r="E132">
        <v>1.264E-2</v>
      </c>
      <c r="F132">
        <f t="shared" ref="F132:F188" si="4">C132/(C132^2+D132^2)</f>
        <v>22.394602424334835</v>
      </c>
      <c r="G132">
        <f t="shared" ref="G132:G188" si="5">-D132/(C132^2+D132^2)</f>
        <v>-73.854539910040415</v>
      </c>
    </row>
    <row r="133" spans="1:7" x14ac:dyDescent="0.25">
      <c r="A133">
        <v>77</v>
      </c>
      <c r="B133">
        <v>80</v>
      </c>
      <c r="C133">
        <v>2.9399999999999999E-2</v>
      </c>
      <c r="D133">
        <v>0.105</v>
      </c>
      <c r="E133">
        <v>2.2800000000000001E-2</v>
      </c>
      <c r="F133">
        <f t="shared" si="4"/>
        <v>2.4727992087042536</v>
      </c>
      <c r="G133">
        <f t="shared" si="5"/>
        <v>-8.8314257453723339</v>
      </c>
    </row>
    <row r="134" spans="1:7" x14ac:dyDescent="0.25">
      <c r="A134">
        <v>77</v>
      </c>
      <c r="B134">
        <v>80</v>
      </c>
      <c r="C134">
        <v>1.7000000000000001E-2</v>
      </c>
      <c r="D134">
        <v>4.8500000000000001E-2</v>
      </c>
      <c r="E134">
        <v>4.7199999999999999E-2</v>
      </c>
      <c r="F134">
        <f t="shared" si="4"/>
        <v>6.4363464268812107</v>
      </c>
      <c r="G134">
        <f t="shared" si="5"/>
        <v>-18.362517747278748</v>
      </c>
    </row>
    <row r="135" spans="1:7" x14ac:dyDescent="0.25">
      <c r="A135">
        <v>77</v>
      </c>
      <c r="B135">
        <v>82</v>
      </c>
      <c r="C135">
        <v>2.98E-2</v>
      </c>
      <c r="D135">
        <v>8.5300000000000001E-2</v>
      </c>
      <c r="E135">
        <v>8.1739999999999993E-2</v>
      </c>
      <c r="F135">
        <f t="shared" si="4"/>
        <v>3.6501133617421573</v>
      </c>
      <c r="G135">
        <f t="shared" si="5"/>
        <v>-10.448143280423022</v>
      </c>
    </row>
    <row r="136" spans="1:7" x14ac:dyDescent="0.25">
      <c r="A136">
        <v>78</v>
      </c>
      <c r="B136">
        <v>79</v>
      </c>
      <c r="C136">
        <v>5.4599999999999996E-3</v>
      </c>
      <c r="D136">
        <v>2.4400000000000002E-2</v>
      </c>
      <c r="E136">
        <v>6.4799999999999996E-3</v>
      </c>
      <c r="F136">
        <f t="shared" si="4"/>
        <v>8.7336021022068167</v>
      </c>
      <c r="G136">
        <f t="shared" si="5"/>
        <v>-39.029284119752077</v>
      </c>
    </row>
    <row r="137" spans="1:7" x14ac:dyDescent="0.25">
      <c r="A137">
        <v>79</v>
      </c>
      <c r="B137">
        <v>80</v>
      </c>
      <c r="C137">
        <v>1.5599999999999999E-2</v>
      </c>
      <c r="D137">
        <v>7.0400000000000004E-2</v>
      </c>
      <c r="E137">
        <v>1.8700000000000001E-2</v>
      </c>
      <c r="F137">
        <f t="shared" si="4"/>
        <v>3.0002769486414129</v>
      </c>
      <c r="G137">
        <f t="shared" si="5"/>
        <v>-13.539711357971505</v>
      </c>
    </row>
    <row r="138" spans="1:7" x14ac:dyDescent="0.25">
      <c r="A138">
        <v>81</v>
      </c>
      <c r="B138">
        <v>80</v>
      </c>
      <c r="C138">
        <v>0</v>
      </c>
      <c r="D138">
        <v>3.6999999999999998E-2</v>
      </c>
      <c r="E138">
        <v>0</v>
      </c>
      <c r="F138">
        <f t="shared" si="4"/>
        <v>0</v>
      </c>
      <c r="G138">
        <f t="shared" si="5"/>
        <v>-27.027027027027032</v>
      </c>
    </row>
    <row r="139" spans="1:7" x14ac:dyDescent="0.25">
      <c r="A139">
        <v>80</v>
      </c>
      <c r="B139">
        <v>96</v>
      </c>
      <c r="C139">
        <v>3.56E-2</v>
      </c>
      <c r="D139">
        <v>0.182</v>
      </c>
      <c r="E139">
        <v>4.9399999999999999E-2</v>
      </c>
      <c r="F139">
        <f t="shared" si="4"/>
        <v>1.0351437105133381</v>
      </c>
      <c r="G139">
        <f t="shared" si="5"/>
        <v>-5.2920268346468413</v>
      </c>
    </row>
    <row r="140" spans="1:7" x14ac:dyDescent="0.25">
      <c r="A140">
        <v>80</v>
      </c>
      <c r="B140">
        <v>97</v>
      </c>
      <c r="C140">
        <v>1.83E-2</v>
      </c>
      <c r="D140">
        <v>9.3399999999999997E-2</v>
      </c>
      <c r="E140">
        <v>2.5399999999999999E-2</v>
      </c>
      <c r="F140">
        <f t="shared" si="4"/>
        <v>2.0202131711275109</v>
      </c>
      <c r="G140">
        <f t="shared" si="5"/>
        <v>-10.310814764115275</v>
      </c>
    </row>
    <row r="141" spans="1:7" x14ac:dyDescent="0.25">
      <c r="A141">
        <v>80</v>
      </c>
      <c r="B141">
        <v>98</v>
      </c>
      <c r="C141">
        <v>2.3800000000000002E-2</v>
      </c>
      <c r="D141">
        <v>0.108</v>
      </c>
      <c r="E141">
        <v>2.86E-2</v>
      </c>
      <c r="F141">
        <f t="shared" si="4"/>
        <v>1.9459643316184867</v>
      </c>
      <c r="G141">
        <f t="shared" si="5"/>
        <v>-8.8304263787729642</v>
      </c>
    </row>
    <row r="142" spans="1:7" x14ac:dyDescent="0.25">
      <c r="A142">
        <v>80</v>
      </c>
      <c r="B142">
        <v>99</v>
      </c>
      <c r="C142">
        <v>4.5400000000000003E-2</v>
      </c>
      <c r="D142">
        <v>0.20599999999999999</v>
      </c>
      <c r="E142">
        <v>5.4600000000000003E-2</v>
      </c>
      <c r="F142">
        <f t="shared" si="4"/>
        <v>1.0202898342276228</v>
      </c>
      <c r="G142">
        <f t="shared" si="5"/>
        <v>-4.6295089394469224</v>
      </c>
    </row>
    <row r="143" spans="1:7" x14ac:dyDescent="0.25">
      <c r="A143">
        <v>82</v>
      </c>
      <c r="B143">
        <v>83</v>
      </c>
      <c r="C143">
        <v>1.12E-2</v>
      </c>
      <c r="D143">
        <v>3.6650000000000002E-2</v>
      </c>
      <c r="E143">
        <v>3.7960000000000001E-2</v>
      </c>
      <c r="F143">
        <f t="shared" si="4"/>
        <v>7.6259862289668314</v>
      </c>
      <c r="G143">
        <f t="shared" si="5"/>
        <v>-24.954678151038785</v>
      </c>
    </row>
    <row r="144" spans="1:7" x14ac:dyDescent="0.25">
      <c r="A144">
        <v>82</v>
      </c>
      <c r="B144">
        <v>96</v>
      </c>
      <c r="C144">
        <v>1.6199999999999999E-2</v>
      </c>
      <c r="D144">
        <v>5.2999999999999999E-2</v>
      </c>
      <c r="E144">
        <v>5.4399999999999997E-2</v>
      </c>
      <c r="F144">
        <f t="shared" si="4"/>
        <v>5.2743989789805434</v>
      </c>
      <c r="G144">
        <f t="shared" si="5"/>
        <v>-17.255749746047456</v>
      </c>
    </row>
    <row r="145" spans="1:7" x14ac:dyDescent="0.25">
      <c r="A145">
        <v>83</v>
      </c>
      <c r="B145">
        <v>84</v>
      </c>
      <c r="C145">
        <v>6.25E-2</v>
      </c>
      <c r="D145">
        <v>0.13200000000000001</v>
      </c>
      <c r="E145">
        <v>2.58E-2</v>
      </c>
      <c r="F145">
        <f t="shared" si="4"/>
        <v>2.9301109926043996</v>
      </c>
      <c r="G145">
        <f t="shared" si="5"/>
        <v>-6.1883944163804925</v>
      </c>
    </row>
    <row r="146" spans="1:7" x14ac:dyDescent="0.25">
      <c r="A146">
        <v>83</v>
      </c>
      <c r="B146">
        <v>85</v>
      </c>
      <c r="C146">
        <v>4.2999999999999997E-2</v>
      </c>
      <c r="D146">
        <v>0.14799999999999999</v>
      </c>
      <c r="E146">
        <v>3.4799999999999998E-2</v>
      </c>
      <c r="F146">
        <f t="shared" si="4"/>
        <v>1.8102976466130596</v>
      </c>
      <c r="G146">
        <f t="shared" si="5"/>
        <v>-6.230791899970531</v>
      </c>
    </row>
    <row r="147" spans="1:7" x14ac:dyDescent="0.25">
      <c r="A147">
        <v>84</v>
      </c>
      <c r="B147">
        <v>85</v>
      </c>
      <c r="C147">
        <v>3.0200000000000001E-2</v>
      </c>
      <c r="D147">
        <v>6.4100000000000004E-2</v>
      </c>
      <c r="E147">
        <v>1.234E-2</v>
      </c>
      <c r="F147">
        <f t="shared" si="4"/>
        <v>6.0149177928040061</v>
      </c>
      <c r="G147">
        <f t="shared" si="5"/>
        <v>-12.766762599958172</v>
      </c>
    </row>
    <row r="148" spans="1:7" x14ac:dyDescent="0.25">
      <c r="A148">
        <v>85</v>
      </c>
      <c r="B148">
        <v>86</v>
      </c>
      <c r="C148">
        <v>3.5000000000000003E-2</v>
      </c>
      <c r="D148">
        <v>0.123</v>
      </c>
      <c r="E148">
        <v>2.76E-2</v>
      </c>
      <c r="F148">
        <f t="shared" si="4"/>
        <v>2.1401491989727286</v>
      </c>
      <c r="G148">
        <f t="shared" si="5"/>
        <v>-7.5210957563898733</v>
      </c>
    </row>
    <row r="149" spans="1:7" x14ac:dyDescent="0.25">
      <c r="A149">
        <v>85</v>
      </c>
      <c r="B149">
        <v>88</v>
      </c>
      <c r="C149">
        <v>0.02</v>
      </c>
      <c r="D149">
        <v>0.10199999999999999</v>
      </c>
      <c r="E149">
        <v>2.76E-2</v>
      </c>
      <c r="F149">
        <f t="shared" si="4"/>
        <v>1.851166234727879</v>
      </c>
      <c r="G149">
        <f t="shared" si="5"/>
        <v>-9.440947797112182</v>
      </c>
    </row>
    <row r="150" spans="1:7" x14ac:dyDescent="0.25">
      <c r="A150">
        <v>85</v>
      </c>
      <c r="B150">
        <v>89</v>
      </c>
      <c r="C150">
        <v>2.3900000000000001E-2</v>
      </c>
      <c r="D150">
        <v>0.17299999999999999</v>
      </c>
      <c r="E150">
        <v>4.7E-2</v>
      </c>
      <c r="F150">
        <f t="shared" si="4"/>
        <v>0.78360116209035946</v>
      </c>
      <c r="G150">
        <f t="shared" si="5"/>
        <v>-5.6720920937921413</v>
      </c>
    </row>
    <row r="151" spans="1:7" x14ac:dyDescent="0.25">
      <c r="A151">
        <v>86</v>
      </c>
      <c r="B151">
        <v>87</v>
      </c>
      <c r="C151">
        <v>2.828E-2</v>
      </c>
      <c r="D151">
        <v>0.2074</v>
      </c>
      <c r="E151">
        <v>4.4499999999999998E-2</v>
      </c>
      <c r="F151">
        <f t="shared" si="4"/>
        <v>0.64544815355085583</v>
      </c>
      <c r="G151">
        <f t="shared" si="5"/>
        <v>-4.7335907725052158</v>
      </c>
    </row>
    <row r="152" spans="1:7" x14ac:dyDescent="0.25">
      <c r="A152">
        <v>88</v>
      </c>
      <c r="B152">
        <v>89</v>
      </c>
      <c r="C152">
        <v>1.3899999999999999E-2</v>
      </c>
      <c r="D152">
        <v>7.1199999999999999E-2</v>
      </c>
      <c r="E152">
        <v>1.934E-2</v>
      </c>
      <c r="F152">
        <f t="shared" si="4"/>
        <v>2.6412548810960259</v>
      </c>
      <c r="G152">
        <f t="shared" si="5"/>
        <v>-13.529305577988277</v>
      </c>
    </row>
    <row r="153" spans="1:7" x14ac:dyDescent="0.25">
      <c r="A153">
        <v>89</v>
      </c>
      <c r="B153">
        <v>90</v>
      </c>
      <c r="C153">
        <v>2.3800000000000002E-2</v>
      </c>
      <c r="D153">
        <v>9.9699999999999997E-2</v>
      </c>
      <c r="E153">
        <v>0.106</v>
      </c>
      <c r="F153">
        <f t="shared" si="4"/>
        <v>2.2652578919966921</v>
      </c>
      <c r="G153">
        <f t="shared" si="5"/>
        <v>-9.4893366315995866</v>
      </c>
    </row>
    <row r="154" spans="1:7" x14ac:dyDescent="0.25">
      <c r="A154">
        <v>89</v>
      </c>
      <c r="B154">
        <v>90</v>
      </c>
      <c r="C154">
        <v>5.1799999999999999E-2</v>
      </c>
      <c r="D154">
        <v>0.188</v>
      </c>
      <c r="E154">
        <v>5.28E-2</v>
      </c>
      <c r="F154">
        <f t="shared" si="4"/>
        <v>1.3621814257358671</v>
      </c>
      <c r="G154">
        <f t="shared" si="5"/>
        <v>-4.9438244795046913</v>
      </c>
    </row>
    <row r="155" spans="1:7" x14ac:dyDescent="0.25">
      <c r="A155">
        <v>89</v>
      </c>
      <c r="B155">
        <v>92</v>
      </c>
      <c r="C155">
        <v>3.9300000000000002E-2</v>
      </c>
      <c r="D155">
        <v>0.15809999999999999</v>
      </c>
      <c r="E155">
        <v>4.1399999999999999E-2</v>
      </c>
      <c r="F155">
        <f t="shared" si="4"/>
        <v>1.4807781432624596</v>
      </c>
      <c r="G155">
        <f t="shared" si="5"/>
        <v>-5.9570235228955433</v>
      </c>
    </row>
    <row r="156" spans="1:7" x14ac:dyDescent="0.25">
      <c r="A156">
        <v>89</v>
      </c>
      <c r="B156">
        <v>92</v>
      </c>
      <c r="C156">
        <v>9.9000000000000008E-3</v>
      </c>
      <c r="D156">
        <v>5.0500000000000003E-2</v>
      </c>
      <c r="E156">
        <v>5.4800000000000001E-2</v>
      </c>
      <c r="F156">
        <f t="shared" si="4"/>
        <v>3.7383036408811821</v>
      </c>
      <c r="G156">
        <f t="shared" si="5"/>
        <v>-19.069124632777747</v>
      </c>
    </row>
    <row r="157" spans="1:7" x14ac:dyDescent="0.25">
      <c r="A157">
        <v>90</v>
      </c>
      <c r="B157">
        <v>91</v>
      </c>
      <c r="C157">
        <v>2.5399999999999999E-2</v>
      </c>
      <c r="D157">
        <v>8.3599999999999994E-2</v>
      </c>
      <c r="E157">
        <v>2.1399999999999999E-2</v>
      </c>
      <c r="F157">
        <f t="shared" si="4"/>
        <v>3.3271680298449597</v>
      </c>
      <c r="G157">
        <f t="shared" si="5"/>
        <v>-10.950836507678686</v>
      </c>
    </row>
    <row r="158" spans="1:7" x14ac:dyDescent="0.25">
      <c r="A158">
        <v>91</v>
      </c>
      <c r="B158">
        <v>92</v>
      </c>
      <c r="C158">
        <v>3.8699999999999998E-2</v>
      </c>
      <c r="D158">
        <v>0.12720000000000001</v>
      </c>
      <c r="E158">
        <v>3.2680000000000001E-2</v>
      </c>
      <c r="F158">
        <f t="shared" si="4"/>
        <v>2.1892198740434892</v>
      </c>
      <c r="G158">
        <f t="shared" si="5"/>
        <v>-7.195575399956895</v>
      </c>
    </row>
    <row r="159" spans="1:7" x14ac:dyDescent="0.25">
      <c r="A159">
        <v>92</v>
      </c>
      <c r="B159">
        <v>93</v>
      </c>
      <c r="C159">
        <v>2.58E-2</v>
      </c>
      <c r="D159">
        <v>8.48E-2</v>
      </c>
      <c r="E159">
        <v>2.18E-2</v>
      </c>
      <c r="F159">
        <f t="shared" si="4"/>
        <v>3.283829811065234</v>
      </c>
      <c r="G159">
        <f t="shared" si="5"/>
        <v>-10.793363099935343</v>
      </c>
    </row>
    <row r="160" spans="1:7" x14ac:dyDescent="0.25">
      <c r="A160">
        <v>92</v>
      </c>
      <c r="B160">
        <v>94</v>
      </c>
      <c r="C160">
        <v>4.8099999999999997E-2</v>
      </c>
      <c r="D160">
        <v>0.158</v>
      </c>
      <c r="E160">
        <v>4.0599999999999997E-2</v>
      </c>
      <c r="F160">
        <f t="shared" si="4"/>
        <v>1.7633509680650172</v>
      </c>
      <c r="G160">
        <f t="shared" si="5"/>
        <v>-5.7922963192156498</v>
      </c>
    </row>
    <row r="161" spans="1:7" x14ac:dyDescent="0.25">
      <c r="A161">
        <v>92</v>
      </c>
      <c r="B161">
        <v>100</v>
      </c>
      <c r="C161">
        <v>6.4799999999999996E-2</v>
      </c>
      <c r="D161">
        <v>0.29499999999999998</v>
      </c>
      <c r="E161">
        <v>4.7199999999999999E-2</v>
      </c>
      <c r="F161">
        <f t="shared" si="4"/>
        <v>0.71033907290227449</v>
      </c>
      <c r="G161">
        <f t="shared" si="5"/>
        <v>-3.2337967053421446</v>
      </c>
    </row>
    <row r="162" spans="1:7" x14ac:dyDescent="0.25">
      <c r="A162">
        <v>92</v>
      </c>
      <c r="B162">
        <v>102</v>
      </c>
      <c r="C162">
        <v>1.23E-2</v>
      </c>
      <c r="D162">
        <v>5.5899999999999998E-2</v>
      </c>
      <c r="E162">
        <v>1.464E-2</v>
      </c>
      <c r="F162">
        <f t="shared" si="4"/>
        <v>3.7544641494459876</v>
      </c>
      <c r="G162">
        <f t="shared" si="5"/>
        <v>-17.062971215774851</v>
      </c>
    </row>
    <row r="163" spans="1:7" x14ac:dyDescent="0.25">
      <c r="A163">
        <v>93</v>
      </c>
      <c r="B163">
        <v>94</v>
      </c>
      <c r="C163">
        <v>2.23E-2</v>
      </c>
      <c r="D163">
        <v>7.3200000000000001E-2</v>
      </c>
      <c r="E163">
        <v>1.8759999999999999E-2</v>
      </c>
      <c r="F163">
        <f t="shared" si="4"/>
        <v>3.8083657670612223</v>
      </c>
      <c r="G163">
        <f t="shared" si="5"/>
        <v>-12.50100332506195</v>
      </c>
    </row>
    <row r="164" spans="1:7" x14ac:dyDescent="0.25">
      <c r="A164">
        <v>94</v>
      </c>
      <c r="B164">
        <v>95</v>
      </c>
      <c r="C164">
        <v>1.32E-2</v>
      </c>
      <c r="D164">
        <v>4.3400000000000001E-2</v>
      </c>
      <c r="E164">
        <v>1.11E-2</v>
      </c>
      <c r="F164">
        <f t="shared" si="4"/>
        <v>6.4146175527262113</v>
      </c>
      <c r="G164">
        <f t="shared" si="5"/>
        <v>-21.090484983963453</v>
      </c>
    </row>
    <row r="165" spans="1:7" x14ac:dyDescent="0.25">
      <c r="A165">
        <v>94</v>
      </c>
      <c r="B165">
        <v>96</v>
      </c>
      <c r="C165">
        <v>2.69E-2</v>
      </c>
      <c r="D165">
        <v>8.6900000000000005E-2</v>
      </c>
      <c r="E165">
        <v>2.3E-2</v>
      </c>
      <c r="F165">
        <f t="shared" si="4"/>
        <v>3.2506688643927286</v>
      </c>
      <c r="G165">
        <f t="shared" si="5"/>
        <v>-10.50123138720179</v>
      </c>
    </row>
    <row r="166" spans="1:7" x14ac:dyDescent="0.25">
      <c r="A166">
        <v>94</v>
      </c>
      <c r="B166">
        <v>100</v>
      </c>
      <c r="C166">
        <v>1.78E-2</v>
      </c>
      <c r="D166">
        <v>5.8000000000000003E-2</v>
      </c>
      <c r="E166">
        <v>6.0400000000000002E-2</v>
      </c>
      <c r="F166">
        <f t="shared" si="4"/>
        <v>4.8358526857999804</v>
      </c>
      <c r="G166">
        <f t="shared" si="5"/>
        <v>-15.757272796426902</v>
      </c>
    </row>
    <row r="167" spans="1:7" x14ac:dyDescent="0.25">
      <c r="A167">
        <v>95</v>
      </c>
      <c r="B167">
        <v>96</v>
      </c>
      <c r="C167">
        <v>1.7100000000000001E-2</v>
      </c>
      <c r="D167">
        <v>5.4699999999999999E-2</v>
      </c>
      <c r="E167">
        <v>1.474E-2</v>
      </c>
      <c r="F167">
        <f t="shared" si="4"/>
        <v>5.2062718830872283</v>
      </c>
      <c r="G167">
        <f t="shared" si="5"/>
        <v>-16.653980818998328</v>
      </c>
    </row>
    <row r="168" spans="1:7" x14ac:dyDescent="0.25">
      <c r="A168">
        <v>96</v>
      </c>
      <c r="B168">
        <v>97</v>
      </c>
      <c r="C168">
        <v>1.7299999999999999E-2</v>
      </c>
      <c r="D168">
        <v>8.8499999999999995E-2</v>
      </c>
      <c r="E168">
        <v>2.4E-2</v>
      </c>
      <c r="F168">
        <f t="shared" si="4"/>
        <v>2.1275182806700821</v>
      </c>
      <c r="G168">
        <f t="shared" si="5"/>
        <v>-10.883547273948109</v>
      </c>
    </row>
    <row r="169" spans="1:7" x14ac:dyDescent="0.25">
      <c r="A169">
        <v>98</v>
      </c>
      <c r="B169">
        <v>100</v>
      </c>
      <c r="C169">
        <v>3.9699999999999999E-2</v>
      </c>
      <c r="D169">
        <v>0.17899999999999999</v>
      </c>
      <c r="E169">
        <v>4.7600000000000003E-2</v>
      </c>
      <c r="F169">
        <f t="shared" si="4"/>
        <v>1.1809469528742671</v>
      </c>
      <c r="G169">
        <f t="shared" si="5"/>
        <v>-5.3246726590552598</v>
      </c>
    </row>
    <row r="170" spans="1:7" x14ac:dyDescent="0.25">
      <c r="A170">
        <v>99</v>
      </c>
      <c r="B170">
        <v>100</v>
      </c>
      <c r="C170">
        <v>1.7999999999999999E-2</v>
      </c>
      <c r="D170">
        <v>8.1299999999999997E-2</v>
      </c>
      <c r="E170">
        <v>2.1600000000000001E-2</v>
      </c>
      <c r="F170">
        <f t="shared" si="4"/>
        <v>2.5960203008787528</v>
      </c>
      <c r="G170">
        <f t="shared" si="5"/>
        <v>-11.725358358969034</v>
      </c>
    </row>
    <row r="171" spans="1:7" x14ac:dyDescent="0.25">
      <c r="A171">
        <v>100</v>
      </c>
      <c r="B171">
        <v>101</v>
      </c>
      <c r="C171">
        <v>2.7699999999999999E-2</v>
      </c>
      <c r="D171">
        <v>0.12620000000000001</v>
      </c>
      <c r="E171">
        <v>3.2800000000000003E-2</v>
      </c>
      <c r="F171">
        <f t="shared" si="4"/>
        <v>1.6593056195349989</v>
      </c>
      <c r="G171">
        <f t="shared" si="5"/>
        <v>-7.5597245193255196</v>
      </c>
    </row>
    <row r="172" spans="1:7" x14ac:dyDescent="0.25">
      <c r="A172">
        <v>100</v>
      </c>
      <c r="B172">
        <v>103</v>
      </c>
      <c r="C172">
        <v>1.6E-2</v>
      </c>
      <c r="D172">
        <v>5.2499999999999998E-2</v>
      </c>
      <c r="E172">
        <v>5.3600000000000002E-2</v>
      </c>
      <c r="F172">
        <f t="shared" si="4"/>
        <v>5.3116441198439714</v>
      </c>
      <c r="G172">
        <f t="shared" si="5"/>
        <v>-17.428832268238029</v>
      </c>
    </row>
    <row r="173" spans="1:7" x14ac:dyDescent="0.25">
      <c r="A173">
        <v>100</v>
      </c>
      <c r="B173">
        <v>104</v>
      </c>
      <c r="C173">
        <v>4.5100000000000001E-2</v>
      </c>
      <c r="D173">
        <v>0.20399999999999999</v>
      </c>
      <c r="E173">
        <v>5.4100000000000002E-2</v>
      </c>
      <c r="F173">
        <f t="shared" si="4"/>
        <v>1.033218549090825</v>
      </c>
      <c r="G173">
        <f t="shared" si="5"/>
        <v>-4.6735384482157052</v>
      </c>
    </row>
    <row r="174" spans="1:7" x14ac:dyDescent="0.25">
      <c r="A174">
        <v>100</v>
      </c>
      <c r="B174">
        <v>106</v>
      </c>
      <c r="C174">
        <v>6.0499999999999998E-2</v>
      </c>
      <c r="D174">
        <v>0.22900000000000001</v>
      </c>
      <c r="E174">
        <v>6.2E-2</v>
      </c>
      <c r="F174">
        <f t="shared" si="4"/>
        <v>1.0784073438648871</v>
      </c>
      <c r="G174">
        <f t="shared" si="5"/>
        <v>-4.0819054833894075</v>
      </c>
    </row>
    <row r="175" spans="1:7" x14ac:dyDescent="0.25">
      <c r="A175">
        <v>101</v>
      </c>
      <c r="B175">
        <v>102</v>
      </c>
      <c r="C175">
        <v>2.46E-2</v>
      </c>
      <c r="D175">
        <v>0.112</v>
      </c>
      <c r="E175">
        <v>2.9399999999999999E-2</v>
      </c>
      <c r="F175">
        <f t="shared" si="4"/>
        <v>1.870841939713259</v>
      </c>
      <c r="G175">
        <f t="shared" si="5"/>
        <v>-8.5176543596701233</v>
      </c>
    </row>
    <row r="176" spans="1:7" x14ac:dyDescent="0.25">
      <c r="A176">
        <v>103</v>
      </c>
      <c r="B176">
        <v>104</v>
      </c>
      <c r="C176">
        <v>4.6600000000000003E-2</v>
      </c>
      <c r="D176">
        <v>0.15840000000000001</v>
      </c>
      <c r="E176">
        <v>4.07E-2</v>
      </c>
      <c r="F176">
        <f t="shared" si="4"/>
        <v>1.7093314826579882</v>
      </c>
      <c r="G176">
        <f t="shared" si="5"/>
        <v>-5.8102598037129907</v>
      </c>
    </row>
    <row r="177" spans="1:7" x14ac:dyDescent="0.25">
      <c r="A177">
        <v>103</v>
      </c>
      <c r="B177">
        <v>105</v>
      </c>
      <c r="C177">
        <v>5.3499999999999999E-2</v>
      </c>
      <c r="D177">
        <v>0.16250000000000001</v>
      </c>
      <c r="E177">
        <v>4.0800000000000003E-2</v>
      </c>
      <c r="F177">
        <f t="shared" si="4"/>
        <v>1.8279037190153233</v>
      </c>
      <c r="G177">
        <f t="shared" si="5"/>
        <v>-5.5520440063549543</v>
      </c>
    </row>
    <row r="178" spans="1:7" x14ac:dyDescent="0.25">
      <c r="A178">
        <v>103</v>
      </c>
      <c r="B178">
        <v>110</v>
      </c>
      <c r="C178">
        <v>3.9059999999999997E-2</v>
      </c>
      <c r="D178">
        <v>0.18129999999999999</v>
      </c>
      <c r="E178">
        <v>4.6100000000000002E-2</v>
      </c>
      <c r="F178">
        <f t="shared" si="4"/>
        <v>1.1356178436741855</v>
      </c>
      <c r="G178">
        <f t="shared" si="5"/>
        <v>-5.2710577331830475</v>
      </c>
    </row>
    <row r="179" spans="1:7" x14ac:dyDescent="0.25">
      <c r="A179">
        <v>104</v>
      </c>
      <c r="B179">
        <v>105</v>
      </c>
      <c r="C179">
        <v>9.9399999999999992E-3</v>
      </c>
      <c r="D179">
        <v>3.78E-2</v>
      </c>
      <c r="E179">
        <v>9.8600000000000007E-3</v>
      </c>
      <c r="F179">
        <f t="shared" si="4"/>
        <v>6.5067532767459628</v>
      </c>
      <c r="G179">
        <f t="shared" si="5"/>
        <v>-24.743991334104368</v>
      </c>
    </row>
    <row r="180" spans="1:7" x14ac:dyDescent="0.25">
      <c r="A180">
        <v>105</v>
      </c>
      <c r="B180">
        <v>106</v>
      </c>
      <c r="C180">
        <v>1.4E-2</v>
      </c>
      <c r="D180">
        <v>5.4699999999999999E-2</v>
      </c>
      <c r="E180">
        <v>1.434E-2</v>
      </c>
      <c r="F180">
        <f t="shared" si="4"/>
        <v>4.3913440335749625</v>
      </c>
      <c r="G180">
        <f t="shared" si="5"/>
        <v>-17.157608474039314</v>
      </c>
    </row>
    <row r="181" spans="1:7" x14ac:dyDescent="0.25">
      <c r="A181">
        <v>105</v>
      </c>
      <c r="B181">
        <v>107</v>
      </c>
      <c r="C181">
        <v>5.2999999999999999E-2</v>
      </c>
      <c r="D181">
        <v>0.183</v>
      </c>
      <c r="E181">
        <v>4.7199999999999999E-2</v>
      </c>
      <c r="F181">
        <f t="shared" si="4"/>
        <v>1.4601355446581079</v>
      </c>
      <c r="G181">
        <f t="shared" si="5"/>
        <v>-5.0416000881591279</v>
      </c>
    </row>
    <row r="182" spans="1:7" x14ac:dyDescent="0.25">
      <c r="A182">
        <v>105</v>
      </c>
      <c r="B182">
        <v>108</v>
      </c>
      <c r="C182">
        <v>2.6100000000000002E-2</v>
      </c>
      <c r="D182">
        <v>7.0300000000000001E-2</v>
      </c>
      <c r="E182">
        <v>1.8440000000000002E-2</v>
      </c>
      <c r="F182">
        <f t="shared" si="4"/>
        <v>4.641402735048815</v>
      </c>
      <c r="G182">
        <f t="shared" si="5"/>
        <v>-12.501556025821136</v>
      </c>
    </row>
    <row r="183" spans="1:7" x14ac:dyDescent="0.25">
      <c r="A183">
        <v>106</v>
      </c>
      <c r="B183">
        <v>107</v>
      </c>
      <c r="C183">
        <v>5.2999999999999999E-2</v>
      </c>
      <c r="D183">
        <v>0.183</v>
      </c>
      <c r="E183">
        <v>4.7199999999999999E-2</v>
      </c>
      <c r="F183">
        <f t="shared" si="4"/>
        <v>1.4601355446581079</v>
      </c>
      <c r="G183">
        <f t="shared" si="5"/>
        <v>-5.0416000881591279</v>
      </c>
    </row>
    <row r="184" spans="1:7" x14ac:dyDescent="0.25">
      <c r="A184">
        <v>108</v>
      </c>
      <c r="B184">
        <v>109</v>
      </c>
      <c r="C184">
        <v>1.0500000000000001E-2</v>
      </c>
      <c r="D184">
        <v>2.8799999999999999E-2</v>
      </c>
      <c r="E184">
        <v>7.6E-3</v>
      </c>
      <c r="F184">
        <f t="shared" si="4"/>
        <v>11.173897774798073</v>
      </c>
      <c r="G184">
        <f t="shared" si="5"/>
        <v>-30.648405325160425</v>
      </c>
    </row>
    <row r="185" spans="1:7" x14ac:dyDescent="0.25">
      <c r="A185">
        <v>109</v>
      </c>
      <c r="B185">
        <v>110</v>
      </c>
      <c r="C185">
        <v>2.7799999999999998E-2</v>
      </c>
      <c r="D185">
        <v>7.6200000000000004E-2</v>
      </c>
      <c r="E185">
        <v>2.0199999999999999E-2</v>
      </c>
      <c r="F185">
        <f t="shared" si="4"/>
        <v>4.2253863644654128</v>
      </c>
      <c r="G185">
        <f t="shared" si="5"/>
        <v>-11.581814423462751</v>
      </c>
    </row>
    <row r="186" spans="1:7" x14ac:dyDescent="0.25">
      <c r="A186">
        <v>110</v>
      </c>
      <c r="B186">
        <v>111</v>
      </c>
      <c r="C186">
        <v>2.1999999999999999E-2</v>
      </c>
      <c r="D186">
        <v>7.5499999999999998E-2</v>
      </c>
      <c r="E186">
        <v>0.02</v>
      </c>
      <c r="F186">
        <f t="shared" si="4"/>
        <v>3.5574241015482881</v>
      </c>
      <c r="G186">
        <f t="shared" si="5"/>
        <v>-12.208432712131625</v>
      </c>
    </row>
    <row r="187" spans="1:7" x14ac:dyDescent="0.25">
      <c r="A187">
        <v>110</v>
      </c>
      <c r="B187">
        <v>112</v>
      </c>
      <c r="C187">
        <v>2.47E-2</v>
      </c>
      <c r="D187">
        <v>6.4000000000000001E-2</v>
      </c>
      <c r="E187">
        <v>6.2E-2</v>
      </c>
      <c r="F187">
        <f t="shared" si="4"/>
        <v>5.2485184091251975</v>
      </c>
      <c r="G187">
        <f t="shared" si="5"/>
        <v>-13.599399926478245</v>
      </c>
    </row>
    <row r="188" spans="1:7" x14ac:dyDescent="0.25">
      <c r="A188">
        <v>114</v>
      </c>
      <c r="B188">
        <v>115</v>
      </c>
      <c r="C188">
        <v>2.3E-3</v>
      </c>
      <c r="D188">
        <v>1.04E-2</v>
      </c>
      <c r="E188">
        <v>2.7599999999999999E-3</v>
      </c>
      <c r="F188">
        <f t="shared" si="4"/>
        <v>20.273248126928163</v>
      </c>
      <c r="G188">
        <f t="shared" si="5"/>
        <v>-91.67033935654473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workbookViewId="0">
      <selection activeCell="V139" sqref="V139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C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>CC1+1</f>
        <v>81</v>
      </c>
      <c r="CE1">
        <f t="shared" ref="CE1:EP1" si="2">CD1+1</f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si="2"/>
        <v>98</v>
      </c>
      <c r="CV1">
        <f t="shared" si="2"/>
        <v>99</v>
      </c>
      <c r="CW1">
        <f t="shared" si="2"/>
        <v>100</v>
      </c>
      <c r="CX1">
        <f t="shared" si="2"/>
        <v>101</v>
      </c>
      <c r="CY1">
        <f t="shared" si="2"/>
        <v>102</v>
      </c>
      <c r="CZ1">
        <f t="shared" si="2"/>
        <v>103</v>
      </c>
      <c r="DA1">
        <f t="shared" si="2"/>
        <v>104</v>
      </c>
      <c r="DB1">
        <f t="shared" si="2"/>
        <v>105</v>
      </c>
      <c r="DC1">
        <f t="shared" si="2"/>
        <v>106</v>
      </c>
      <c r="DD1">
        <f t="shared" si="2"/>
        <v>107</v>
      </c>
      <c r="DE1">
        <f t="shared" si="2"/>
        <v>108</v>
      </c>
      <c r="DF1">
        <f t="shared" si="2"/>
        <v>109</v>
      </c>
      <c r="DG1">
        <f t="shared" si="2"/>
        <v>110</v>
      </c>
      <c r="DH1">
        <f t="shared" si="2"/>
        <v>111</v>
      </c>
      <c r="DI1">
        <f t="shared" si="2"/>
        <v>112</v>
      </c>
      <c r="DJ1">
        <f t="shared" si="2"/>
        <v>113</v>
      </c>
      <c r="DK1">
        <f t="shared" si="2"/>
        <v>114</v>
      </c>
      <c r="DL1">
        <f t="shared" si="2"/>
        <v>115</v>
      </c>
      <c r="DM1">
        <f t="shared" si="2"/>
        <v>116</v>
      </c>
      <c r="DN1">
        <f t="shared" si="2"/>
        <v>117</v>
      </c>
      <c r="DO1">
        <f t="shared" si="2"/>
        <v>118</v>
      </c>
    </row>
    <row r="2" spans="1:119" x14ac:dyDescent="0.25">
      <c r="A2">
        <v>1</v>
      </c>
    </row>
    <row r="3" spans="1:119" x14ac:dyDescent="0.25">
      <c r="A3">
        <f>A2+1</f>
        <v>2</v>
      </c>
    </row>
    <row r="4" spans="1:119" x14ac:dyDescent="0.25">
      <c r="A4">
        <f t="shared" ref="A4:A67" si="3">A3+1</f>
        <v>3</v>
      </c>
    </row>
    <row r="5" spans="1:119" x14ac:dyDescent="0.25">
      <c r="A5">
        <f t="shared" si="3"/>
        <v>4</v>
      </c>
    </row>
    <row r="6" spans="1:119" x14ac:dyDescent="0.25">
      <c r="A6">
        <f t="shared" si="3"/>
        <v>5</v>
      </c>
    </row>
    <row r="7" spans="1:119" x14ac:dyDescent="0.25">
      <c r="A7">
        <f t="shared" si="3"/>
        <v>6</v>
      </c>
    </row>
    <row r="8" spans="1:119" x14ac:dyDescent="0.25">
      <c r="A8">
        <f t="shared" si="3"/>
        <v>7</v>
      </c>
    </row>
    <row r="9" spans="1:119" x14ac:dyDescent="0.25">
      <c r="A9">
        <f t="shared" si="3"/>
        <v>8</v>
      </c>
    </row>
    <row r="10" spans="1:119" x14ac:dyDescent="0.25">
      <c r="A10">
        <f t="shared" si="3"/>
        <v>9</v>
      </c>
    </row>
    <row r="11" spans="1:119" x14ac:dyDescent="0.25">
      <c r="A11">
        <f t="shared" si="3"/>
        <v>10</v>
      </c>
    </row>
    <row r="12" spans="1:119" x14ac:dyDescent="0.25">
      <c r="A12">
        <f t="shared" si="3"/>
        <v>11</v>
      </c>
    </row>
    <row r="13" spans="1:119" x14ac:dyDescent="0.25">
      <c r="A13">
        <f t="shared" si="3"/>
        <v>12</v>
      </c>
    </row>
    <row r="14" spans="1:119" x14ac:dyDescent="0.25">
      <c r="A14">
        <f t="shared" si="3"/>
        <v>13</v>
      </c>
    </row>
    <row r="15" spans="1:119" x14ac:dyDescent="0.25">
      <c r="A15">
        <f t="shared" si="3"/>
        <v>14</v>
      </c>
    </row>
    <row r="16" spans="1:119" x14ac:dyDescent="0.25">
      <c r="A16">
        <f t="shared" si="3"/>
        <v>15</v>
      </c>
    </row>
    <row r="17" spans="1:1" x14ac:dyDescent="0.25">
      <c r="A17">
        <f t="shared" si="3"/>
        <v>16</v>
      </c>
    </row>
    <row r="18" spans="1:1" x14ac:dyDescent="0.25">
      <c r="A18">
        <f t="shared" si="3"/>
        <v>17</v>
      </c>
    </row>
    <row r="19" spans="1:1" x14ac:dyDescent="0.25">
      <c r="A19">
        <f t="shared" si="3"/>
        <v>18</v>
      </c>
    </row>
    <row r="20" spans="1:1" x14ac:dyDescent="0.25">
      <c r="A20">
        <f t="shared" si="3"/>
        <v>19</v>
      </c>
    </row>
    <row r="21" spans="1:1" x14ac:dyDescent="0.25">
      <c r="A21">
        <f t="shared" si="3"/>
        <v>20</v>
      </c>
    </row>
    <row r="22" spans="1:1" x14ac:dyDescent="0.25">
      <c r="A22">
        <f t="shared" si="3"/>
        <v>21</v>
      </c>
    </row>
    <row r="23" spans="1:1" x14ac:dyDescent="0.25">
      <c r="A23">
        <f t="shared" si="3"/>
        <v>22</v>
      </c>
    </row>
    <row r="24" spans="1:1" x14ac:dyDescent="0.25">
      <c r="A24">
        <f t="shared" si="3"/>
        <v>23</v>
      </c>
    </row>
    <row r="25" spans="1:1" x14ac:dyDescent="0.25">
      <c r="A25">
        <f t="shared" si="3"/>
        <v>24</v>
      </c>
    </row>
    <row r="26" spans="1:1" x14ac:dyDescent="0.25">
      <c r="A26">
        <f t="shared" si="3"/>
        <v>25</v>
      </c>
    </row>
    <row r="27" spans="1:1" x14ac:dyDescent="0.25">
      <c r="A27">
        <f t="shared" si="3"/>
        <v>26</v>
      </c>
    </row>
    <row r="28" spans="1:1" x14ac:dyDescent="0.25">
      <c r="A28">
        <f t="shared" si="3"/>
        <v>27</v>
      </c>
    </row>
    <row r="29" spans="1:1" x14ac:dyDescent="0.25">
      <c r="A29">
        <f t="shared" si="3"/>
        <v>28</v>
      </c>
    </row>
    <row r="30" spans="1:1" x14ac:dyDescent="0.25">
      <c r="A30">
        <f t="shared" si="3"/>
        <v>29</v>
      </c>
    </row>
    <row r="31" spans="1:1" x14ac:dyDescent="0.25">
      <c r="A31">
        <f t="shared" si="3"/>
        <v>30</v>
      </c>
    </row>
    <row r="32" spans="1:1" x14ac:dyDescent="0.25">
      <c r="A32">
        <f t="shared" si="3"/>
        <v>31</v>
      </c>
    </row>
    <row r="33" spans="1:1" x14ac:dyDescent="0.25">
      <c r="A33">
        <f t="shared" si="3"/>
        <v>32</v>
      </c>
    </row>
    <row r="34" spans="1:1" x14ac:dyDescent="0.25">
      <c r="A34">
        <f t="shared" si="3"/>
        <v>33</v>
      </c>
    </row>
    <row r="35" spans="1:1" x14ac:dyDescent="0.25">
      <c r="A35">
        <f t="shared" si="3"/>
        <v>34</v>
      </c>
    </row>
    <row r="36" spans="1:1" x14ac:dyDescent="0.25">
      <c r="A36">
        <f t="shared" si="3"/>
        <v>35</v>
      </c>
    </row>
    <row r="37" spans="1:1" x14ac:dyDescent="0.25">
      <c r="A37">
        <f t="shared" si="3"/>
        <v>36</v>
      </c>
    </row>
    <row r="38" spans="1:1" x14ac:dyDescent="0.25">
      <c r="A38">
        <f t="shared" si="3"/>
        <v>37</v>
      </c>
    </row>
    <row r="39" spans="1:1" x14ac:dyDescent="0.25">
      <c r="A39">
        <f t="shared" si="3"/>
        <v>38</v>
      </c>
    </row>
    <row r="40" spans="1:1" x14ac:dyDescent="0.25">
      <c r="A40">
        <f t="shared" si="3"/>
        <v>39</v>
      </c>
    </row>
    <row r="41" spans="1:1" x14ac:dyDescent="0.25">
      <c r="A41">
        <f t="shared" si="3"/>
        <v>40</v>
      </c>
    </row>
    <row r="42" spans="1:1" x14ac:dyDescent="0.25">
      <c r="A42">
        <f t="shared" si="3"/>
        <v>41</v>
      </c>
    </row>
    <row r="43" spans="1:1" x14ac:dyDescent="0.25">
      <c r="A43">
        <f t="shared" si="3"/>
        <v>42</v>
      </c>
    </row>
    <row r="44" spans="1:1" x14ac:dyDescent="0.25">
      <c r="A44">
        <f t="shared" si="3"/>
        <v>43</v>
      </c>
    </row>
    <row r="45" spans="1:1" x14ac:dyDescent="0.25">
      <c r="A45">
        <f t="shared" si="3"/>
        <v>44</v>
      </c>
    </row>
    <row r="46" spans="1:1" x14ac:dyDescent="0.25">
      <c r="A46">
        <f t="shared" si="3"/>
        <v>45</v>
      </c>
    </row>
    <row r="47" spans="1:1" x14ac:dyDescent="0.25">
      <c r="A47">
        <f t="shared" si="3"/>
        <v>46</v>
      </c>
    </row>
    <row r="48" spans="1:1" x14ac:dyDescent="0.25">
      <c r="A48">
        <f t="shared" si="3"/>
        <v>47</v>
      </c>
    </row>
    <row r="49" spans="1:1" x14ac:dyDescent="0.25">
      <c r="A49">
        <f t="shared" si="3"/>
        <v>48</v>
      </c>
    </row>
    <row r="50" spans="1:1" x14ac:dyDescent="0.25">
      <c r="A50">
        <f t="shared" si="3"/>
        <v>49</v>
      </c>
    </row>
    <row r="51" spans="1:1" x14ac:dyDescent="0.25">
      <c r="A51">
        <f t="shared" si="3"/>
        <v>50</v>
      </c>
    </row>
    <row r="52" spans="1:1" x14ac:dyDescent="0.25">
      <c r="A52">
        <f t="shared" si="3"/>
        <v>51</v>
      </c>
    </row>
    <row r="53" spans="1:1" x14ac:dyDescent="0.25">
      <c r="A53">
        <f t="shared" si="3"/>
        <v>52</v>
      </c>
    </row>
    <row r="54" spans="1:1" x14ac:dyDescent="0.25">
      <c r="A54">
        <f t="shared" si="3"/>
        <v>53</v>
      </c>
    </row>
    <row r="55" spans="1:1" x14ac:dyDescent="0.25">
      <c r="A55">
        <f t="shared" si="3"/>
        <v>54</v>
      </c>
    </row>
    <row r="56" spans="1:1" x14ac:dyDescent="0.25">
      <c r="A56">
        <f t="shared" si="3"/>
        <v>55</v>
      </c>
    </row>
    <row r="57" spans="1:1" x14ac:dyDescent="0.25">
      <c r="A57">
        <f t="shared" si="3"/>
        <v>56</v>
      </c>
    </row>
    <row r="58" spans="1:1" x14ac:dyDescent="0.25">
      <c r="A58">
        <f t="shared" si="3"/>
        <v>57</v>
      </c>
    </row>
    <row r="59" spans="1:1" x14ac:dyDescent="0.25">
      <c r="A59">
        <f t="shared" si="3"/>
        <v>58</v>
      </c>
    </row>
    <row r="60" spans="1:1" x14ac:dyDescent="0.25">
      <c r="A60">
        <f t="shared" si="3"/>
        <v>59</v>
      </c>
    </row>
    <row r="61" spans="1:1" x14ac:dyDescent="0.25">
      <c r="A61">
        <f t="shared" si="3"/>
        <v>60</v>
      </c>
    </row>
    <row r="62" spans="1:1" x14ac:dyDescent="0.25">
      <c r="A62">
        <f t="shared" si="3"/>
        <v>61</v>
      </c>
    </row>
    <row r="63" spans="1:1" x14ac:dyDescent="0.25">
      <c r="A63">
        <f t="shared" si="3"/>
        <v>62</v>
      </c>
    </row>
    <row r="64" spans="1:1" x14ac:dyDescent="0.25">
      <c r="A64">
        <f t="shared" si="3"/>
        <v>63</v>
      </c>
    </row>
    <row r="65" spans="1:1" x14ac:dyDescent="0.25">
      <c r="A65">
        <f t="shared" si="3"/>
        <v>64</v>
      </c>
    </row>
    <row r="66" spans="1:1" x14ac:dyDescent="0.25">
      <c r="A66">
        <f t="shared" si="3"/>
        <v>65</v>
      </c>
    </row>
    <row r="67" spans="1:1" x14ac:dyDescent="0.25">
      <c r="A67">
        <f t="shared" si="3"/>
        <v>66</v>
      </c>
    </row>
    <row r="68" spans="1:1" x14ac:dyDescent="0.25">
      <c r="A68">
        <f t="shared" ref="A68:A119" si="4">A67+1</f>
        <v>67</v>
      </c>
    </row>
    <row r="69" spans="1:1" x14ac:dyDescent="0.25">
      <c r="A69">
        <f t="shared" si="4"/>
        <v>68</v>
      </c>
    </row>
    <row r="70" spans="1:1" x14ac:dyDescent="0.25">
      <c r="A70">
        <f t="shared" si="4"/>
        <v>69</v>
      </c>
    </row>
    <row r="71" spans="1:1" x14ac:dyDescent="0.25">
      <c r="A71">
        <f t="shared" si="4"/>
        <v>70</v>
      </c>
    </row>
    <row r="72" spans="1:1" x14ac:dyDescent="0.25">
      <c r="A72">
        <f t="shared" si="4"/>
        <v>71</v>
      </c>
    </row>
    <row r="73" spans="1:1" x14ac:dyDescent="0.25">
      <c r="A73">
        <f t="shared" si="4"/>
        <v>72</v>
      </c>
    </row>
    <row r="74" spans="1:1" x14ac:dyDescent="0.25">
      <c r="A74">
        <f t="shared" si="4"/>
        <v>73</v>
      </c>
    </row>
    <row r="75" spans="1:1" x14ac:dyDescent="0.25">
      <c r="A75">
        <f t="shared" si="4"/>
        <v>74</v>
      </c>
    </row>
    <row r="76" spans="1:1" x14ac:dyDescent="0.25">
      <c r="A76">
        <f t="shared" si="4"/>
        <v>75</v>
      </c>
    </row>
    <row r="77" spans="1:1" x14ac:dyDescent="0.25">
      <c r="A77">
        <f t="shared" si="4"/>
        <v>76</v>
      </c>
    </row>
    <row r="78" spans="1:1" x14ac:dyDescent="0.25">
      <c r="A78">
        <f t="shared" si="4"/>
        <v>77</v>
      </c>
    </row>
    <row r="79" spans="1:1" x14ac:dyDescent="0.25">
      <c r="A79">
        <f t="shared" si="4"/>
        <v>78</v>
      </c>
    </row>
    <row r="80" spans="1:1" x14ac:dyDescent="0.25">
      <c r="A80">
        <f t="shared" si="4"/>
        <v>79</v>
      </c>
    </row>
    <row r="81" spans="1:1" x14ac:dyDescent="0.25">
      <c r="A81">
        <f t="shared" si="4"/>
        <v>80</v>
      </c>
    </row>
    <row r="82" spans="1:1" x14ac:dyDescent="0.25">
      <c r="A82">
        <f t="shared" si="4"/>
        <v>81</v>
      </c>
    </row>
    <row r="83" spans="1:1" x14ac:dyDescent="0.25">
      <c r="A83">
        <f t="shared" si="4"/>
        <v>82</v>
      </c>
    </row>
    <row r="84" spans="1:1" x14ac:dyDescent="0.25">
      <c r="A84">
        <f t="shared" si="4"/>
        <v>83</v>
      </c>
    </row>
    <row r="85" spans="1:1" x14ac:dyDescent="0.25">
      <c r="A85">
        <f t="shared" si="4"/>
        <v>84</v>
      </c>
    </row>
    <row r="86" spans="1:1" x14ac:dyDescent="0.25">
      <c r="A86">
        <f t="shared" si="4"/>
        <v>85</v>
      </c>
    </row>
    <row r="87" spans="1:1" x14ac:dyDescent="0.25">
      <c r="A87">
        <f t="shared" si="4"/>
        <v>86</v>
      </c>
    </row>
    <row r="88" spans="1:1" x14ac:dyDescent="0.25">
      <c r="A88">
        <f t="shared" si="4"/>
        <v>87</v>
      </c>
    </row>
    <row r="89" spans="1:1" x14ac:dyDescent="0.25">
      <c r="A89">
        <f t="shared" si="4"/>
        <v>88</v>
      </c>
    </row>
    <row r="90" spans="1:1" x14ac:dyDescent="0.25">
      <c r="A90">
        <f t="shared" si="4"/>
        <v>89</v>
      </c>
    </row>
    <row r="91" spans="1:1" x14ac:dyDescent="0.25">
      <c r="A91">
        <f t="shared" si="4"/>
        <v>90</v>
      </c>
    </row>
    <row r="92" spans="1:1" x14ac:dyDescent="0.25">
      <c r="A92">
        <f t="shared" si="4"/>
        <v>91</v>
      </c>
    </row>
    <row r="93" spans="1:1" x14ac:dyDescent="0.25">
      <c r="A93">
        <f t="shared" si="4"/>
        <v>92</v>
      </c>
    </row>
    <row r="94" spans="1:1" x14ac:dyDescent="0.25">
      <c r="A94">
        <f t="shared" si="4"/>
        <v>93</v>
      </c>
    </row>
    <row r="95" spans="1:1" x14ac:dyDescent="0.25">
      <c r="A95">
        <f t="shared" si="4"/>
        <v>94</v>
      </c>
    </row>
    <row r="96" spans="1:1" x14ac:dyDescent="0.25">
      <c r="A96">
        <f t="shared" si="4"/>
        <v>95</v>
      </c>
    </row>
    <row r="97" spans="1:1" x14ac:dyDescent="0.25">
      <c r="A97">
        <f t="shared" si="4"/>
        <v>96</v>
      </c>
    </row>
    <row r="98" spans="1:1" x14ac:dyDescent="0.25">
      <c r="A98">
        <f t="shared" si="4"/>
        <v>97</v>
      </c>
    </row>
    <row r="99" spans="1:1" x14ac:dyDescent="0.25">
      <c r="A99">
        <f t="shared" si="4"/>
        <v>98</v>
      </c>
    </row>
    <row r="100" spans="1:1" x14ac:dyDescent="0.25">
      <c r="A100">
        <f t="shared" si="4"/>
        <v>99</v>
      </c>
    </row>
    <row r="101" spans="1:1" x14ac:dyDescent="0.25">
      <c r="A101">
        <f t="shared" si="4"/>
        <v>100</v>
      </c>
    </row>
    <row r="102" spans="1:1" x14ac:dyDescent="0.25">
      <c r="A102">
        <f t="shared" si="4"/>
        <v>101</v>
      </c>
    </row>
    <row r="103" spans="1:1" x14ac:dyDescent="0.25">
      <c r="A103">
        <f t="shared" si="4"/>
        <v>102</v>
      </c>
    </row>
    <row r="104" spans="1:1" x14ac:dyDescent="0.25">
      <c r="A104">
        <f t="shared" si="4"/>
        <v>103</v>
      </c>
    </row>
    <row r="105" spans="1:1" x14ac:dyDescent="0.25">
      <c r="A105">
        <f t="shared" si="4"/>
        <v>104</v>
      </c>
    </row>
    <row r="106" spans="1:1" x14ac:dyDescent="0.25">
      <c r="A106">
        <f t="shared" si="4"/>
        <v>105</v>
      </c>
    </row>
    <row r="107" spans="1:1" x14ac:dyDescent="0.25">
      <c r="A107">
        <f t="shared" si="4"/>
        <v>106</v>
      </c>
    </row>
    <row r="108" spans="1:1" x14ac:dyDescent="0.25">
      <c r="A108">
        <f t="shared" si="4"/>
        <v>107</v>
      </c>
    </row>
    <row r="109" spans="1:1" x14ac:dyDescent="0.25">
      <c r="A109">
        <f t="shared" si="4"/>
        <v>108</v>
      </c>
    </row>
    <row r="110" spans="1:1" x14ac:dyDescent="0.25">
      <c r="A110">
        <f t="shared" si="4"/>
        <v>109</v>
      </c>
    </row>
    <row r="111" spans="1:1" x14ac:dyDescent="0.25">
      <c r="A111">
        <f t="shared" si="4"/>
        <v>110</v>
      </c>
    </row>
    <row r="112" spans="1:1" x14ac:dyDescent="0.25">
      <c r="A112">
        <f t="shared" si="4"/>
        <v>111</v>
      </c>
    </row>
    <row r="113" spans="1:1" x14ac:dyDescent="0.25">
      <c r="A113">
        <f t="shared" si="4"/>
        <v>112</v>
      </c>
    </row>
    <row r="114" spans="1:1" x14ac:dyDescent="0.25">
      <c r="A114">
        <f t="shared" si="4"/>
        <v>113</v>
      </c>
    </row>
    <row r="115" spans="1:1" x14ac:dyDescent="0.25">
      <c r="A115">
        <f t="shared" si="4"/>
        <v>114</v>
      </c>
    </row>
    <row r="116" spans="1:1" x14ac:dyDescent="0.25">
      <c r="A116">
        <f t="shared" si="4"/>
        <v>115</v>
      </c>
    </row>
    <row r="117" spans="1:1" x14ac:dyDescent="0.25">
      <c r="A117">
        <f t="shared" si="4"/>
        <v>116</v>
      </c>
    </row>
    <row r="118" spans="1:1" x14ac:dyDescent="0.25">
      <c r="A118">
        <f t="shared" si="4"/>
        <v>117</v>
      </c>
    </row>
    <row r="119" spans="1:1" x14ac:dyDescent="0.25">
      <c r="A119">
        <f t="shared" si="4"/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workbookViewId="0">
      <selection activeCell="E114" sqref="E114"/>
    </sheetView>
  </sheetViews>
  <sheetFormatPr defaultRowHeight="15" x14ac:dyDescent="0.25"/>
  <sheetData>
    <row r="1" spans="1:119" x14ac:dyDescent="0.25">
      <c r="B1">
        <v>1</v>
      </c>
      <c r="C1">
        <f>B1+1</f>
        <v>2</v>
      </c>
      <c r="D1">
        <f t="shared" ref="D1:BO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EA1" si="1">BO1+1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</row>
    <row r="2" spans="1:119" x14ac:dyDescent="0.25">
      <c r="A2">
        <v>1</v>
      </c>
    </row>
    <row r="3" spans="1:119" x14ac:dyDescent="0.25">
      <c r="A3">
        <f>A2+1</f>
        <v>2</v>
      </c>
    </row>
    <row r="4" spans="1:119" x14ac:dyDescent="0.25">
      <c r="A4">
        <f t="shared" ref="A4:A67" si="2">A3+1</f>
        <v>3</v>
      </c>
    </row>
    <row r="5" spans="1:119" x14ac:dyDescent="0.25">
      <c r="A5">
        <f t="shared" si="2"/>
        <v>4</v>
      </c>
    </row>
    <row r="6" spans="1:119" x14ac:dyDescent="0.25">
      <c r="A6">
        <f t="shared" si="2"/>
        <v>5</v>
      </c>
    </row>
    <row r="7" spans="1:119" x14ac:dyDescent="0.25">
      <c r="A7">
        <f t="shared" si="2"/>
        <v>6</v>
      </c>
    </row>
    <row r="8" spans="1:119" x14ac:dyDescent="0.25">
      <c r="A8">
        <f t="shared" si="2"/>
        <v>7</v>
      </c>
    </row>
    <row r="9" spans="1:119" x14ac:dyDescent="0.25">
      <c r="A9">
        <f t="shared" si="2"/>
        <v>8</v>
      </c>
    </row>
    <row r="10" spans="1:119" x14ac:dyDescent="0.25">
      <c r="A10">
        <f t="shared" si="2"/>
        <v>9</v>
      </c>
    </row>
    <row r="11" spans="1:119" x14ac:dyDescent="0.25">
      <c r="A11">
        <f t="shared" si="2"/>
        <v>10</v>
      </c>
    </row>
    <row r="12" spans="1:119" x14ac:dyDescent="0.25">
      <c r="A12">
        <f t="shared" si="2"/>
        <v>11</v>
      </c>
    </row>
    <row r="13" spans="1:119" x14ac:dyDescent="0.25">
      <c r="A13">
        <f t="shared" si="2"/>
        <v>12</v>
      </c>
    </row>
    <row r="14" spans="1:119" x14ac:dyDescent="0.25">
      <c r="A14">
        <f t="shared" si="2"/>
        <v>13</v>
      </c>
    </row>
    <row r="15" spans="1:119" x14ac:dyDescent="0.25">
      <c r="A15">
        <f t="shared" si="2"/>
        <v>14</v>
      </c>
    </row>
    <row r="16" spans="1:119" x14ac:dyDescent="0.25">
      <c r="A16">
        <f t="shared" si="2"/>
        <v>15</v>
      </c>
    </row>
    <row r="17" spans="1:1" x14ac:dyDescent="0.25">
      <c r="A17">
        <f t="shared" si="2"/>
        <v>16</v>
      </c>
    </row>
    <row r="18" spans="1:1" x14ac:dyDescent="0.25">
      <c r="A18">
        <f t="shared" si="2"/>
        <v>17</v>
      </c>
    </row>
    <row r="19" spans="1:1" x14ac:dyDescent="0.25">
      <c r="A19">
        <f t="shared" si="2"/>
        <v>18</v>
      </c>
    </row>
    <row r="20" spans="1:1" x14ac:dyDescent="0.25">
      <c r="A20">
        <f t="shared" si="2"/>
        <v>19</v>
      </c>
    </row>
    <row r="21" spans="1:1" x14ac:dyDescent="0.25">
      <c r="A21">
        <f t="shared" si="2"/>
        <v>20</v>
      </c>
    </row>
    <row r="22" spans="1:1" x14ac:dyDescent="0.25">
      <c r="A22">
        <f t="shared" si="2"/>
        <v>21</v>
      </c>
    </row>
    <row r="23" spans="1:1" x14ac:dyDescent="0.25">
      <c r="A23">
        <f t="shared" si="2"/>
        <v>22</v>
      </c>
    </row>
    <row r="24" spans="1:1" x14ac:dyDescent="0.25">
      <c r="A24">
        <f t="shared" si="2"/>
        <v>23</v>
      </c>
    </row>
    <row r="25" spans="1:1" x14ac:dyDescent="0.25">
      <c r="A25">
        <f t="shared" si="2"/>
        <v>24</v>
      </c>
    </row>
    <row r="26" spans="1:1" x14ac:dyDescent="0.25">
      <c r="A26">
        <f t="shared" si="2"/>
        <v>25</v>
      </c>
    </row>
    <row r="27" spans="1:1" x14ac:dyDescent="0.25">
      <c r="A27">
        <f t="shared" si="2"/>
        <v>26</v>
      </c>
    </row>
    <row r="28" spans="1:1" x14ac:dyDescent="0.25">
      <c r="A28">
        <f t="shared" si="2"/>
        <v>27</v>
      </c>
    </row>
    <row r="29" spans="1:1" x14ac:dyDescent="0.25">
      <c r="A29">
        <f t="shared" si="2"/>
        <v>28</v>
      </c>
    </row>
    <row r="30" spans="1:1" x14ac:dyDescent="0.25">
      <c r="A30">
        <f t="shared" si="2"/>
        <v>29</v>
      </c>
    </row>
    <row r="31" spans="1:1" x14ac:dyDescent="0.25">
      <c r="A31">
        <f t="shared" si="2"/>
        <v>30</v>
      </c>
    </row>
    <row r="32" spans="1:1" x14ac:dyDescent="0.25">
      <c r="A32">
        <f t="shared" si="2"/>
        <v>31</v>
      </c>
    </row>
    <row r="33" spans="1:1" x14ac:dyDescent="0.25">
      <c r="A33">
        <f t="shared" si="2"/>
        <v>32</v>
      </c>
    </row>
    <row r="34" spans="1:1" x14ac:dyDescent="0.25">
      <c r="A34">
        <f t="shared" si="2"/>
        <v>33</v>
      </c>
    </row>
    <row r="35" spans="1:1" x14ac:dyDescent="0.25">
      <c r="A35">
        <f t="shared" si="2"/>
        <v>34</v>
      </c>
    </row>
    <row r="36" spans="1:1" x14ac:dyDescent="0.25">
      <c r="A36">
        <f t="shared" si="2"/>
        <v>35</v>
      </c>
    </row>
    <row r="37" spans="1:1" x14ac:dyDescent="0.25">
      <c r="A37">
        <f t="shared" si="2"/>
        <v>36</v>
      </c>
    </row>
    <row r="38" spans="1:1" x14ac:dyDescent="0.25">
      <c r="A38">
        <f t="shared" si="2"/>
        <v>37</v>
      </c>
    </row>
    <row r="39" spans="1:1" x14ac:dyDescent="0.25">
      <c r="A39">
        <f t="shared" si="2"/>
        <v>38</v>
      </c>
    </row>
    <row r="40" spans="1:1" x14ac:dyDescent="0.25">
      <c r="A40">
        <f t="shared" si="2"/>
        <v>39</v>
      </c>
    </row>
    <row r="41" spans="1:1" x14ac:dyDescent="0.25">
      <c r="A41">
        <f t="shared" si="2"/>
        <v>40</v>
      </c>
    </row>
    <row r="42" spans="1:1" x14ac:dyDescent="0.25">
      <c r="A42">
        <f t="shared" si="2"/>
        <v>41</v>
      </c>
    </row>
    <row r="43" spans="1:1" x14ac:dyDescent="0.25">
      <c r="A43">
        <f t="shared" si="2"/>
        <v>42</v>
      </c>
    </row>
    <row r="44" spans="1:1" x14ac:dyDescent="0.25">
      <c r="A44">
        <f t="shared" si="2"/>
        <v>43</v>
      </c>
    </row>
    <row r="45" spans="1:1" x14ac:dyDescent="0.25">
      <c r="A45">
        <f t="shared" si="2"/>
        <v>44</v>
      </c>
    </row>
    <row r="46" spans="1:1" x14ac:dyDescent="0.25">
      <c r="A46">
        <f t="shared" si="2"/>
        <v>45</v>
      </c>
    </row>
    <row r="47" spans="1:1" x14ac:dyDescent="0.25">
      <c r="A47">
        <f t="shared" si="2"/>
        <v>46</v>
      </c>
    </row>
    <row r="48" spans="1:1" x14ac:dyDescent="0.25">
      <c r="A48">
        <f t="shared" si="2"/>
        <v>47</v>
      </c>
    </row>
    <row r="49" spans="1:1" x14ac:dyDescent="0.25">
      <c r="A49">
        <f t="shared" si="2"/>
        <v>48</v>
      </c>
    </row>
    <row r="50" spans="1:1" x14ac:dyDescent="0.25">
      <c r="A50">
        <f t="shared" si="2"/>
        <v>49</v>
      </c>
    </row>
    <row r="51" spans="1:1" x14ac:dyDescent="0.25">
      <c r="A51">
        <f t="shared" si="2"/>
        <v>50</v>
      </c>
    </row>
    <row r="52" spans="1:1" x14ac:dyDescent="0.25">
      <c r="A52">
        <f t="shared" si="2"/>
        <v>51</v>
      </c>
    </row>
    <row r="53" spans="1:1" x14ac:dyDescent="0.25">
      <c r="A53">
        <f t="shared" si="2"/>
        <v>52</v>
      </c>
    </row>
    <row r="54" spans="1:1" x14ac:dyDescent="0.25">
      <c r="A54">
        <f t="shared" si="2"/>
        <v>53</v>
      </c>
    </row>
    <row r="55" spans="1:1" x14ac:dyDescent="0.25">
      <c r="A55">
        <f t="shared" si="2"/>
        <v>54</v>
      </c>
    </row>
    <row r="56" spans="1:1" x14ac:dyDescent="0.25">
      <c r="A56">
        <f t="shared" si="2"/>
        <v>55</v>
      </c>
    </row>
    <row r="57" spans="1:1" x14ac:dyDescent="0.25">
      <c r="A57">
        <f t="shared" si="2"/>
        <v>56</v>
      </c>
    </row>
    <row r="58" spans="1:1" x14ac:dyDescent="0.25">
      <c r="A58">
        <f t="shared" si="2"/>
        <v>57</v>
      </c>
    </row>
    <row r="59" spans="1:1" x14ac:dyDescent="0.25">
      <c r="A59">
        <f t="shared" si="2"/>
        <v>58</v>
      </c>
    </row>
    <row r="60" spans="1:1" x14ac:dyDescent="0.25">
      <c r="A60">
        <f t="shared" si="2"/>
        <v>59</v>
      </c>
    </row>
    <row r="61" spans="1:1" x14ac:dyDescent="0.25">
      <c r="A61">
        <f t="shared" si="2"/>
        <v>60</v>
      </c>
    </row>
    <row r="62" spans="1:1" x14ac:dyDescent="0.25">
      <c r="A62">
        <f t="shared" si="2"/>
        <v>61</v>
      </c>
    </row>
    <row r="63" spans="1:1" x14ac:dyDescent="0.25">
      <c r="A63">
        <f t="shared" si="2"/>
        <v>62</v>
      </c>
    </row>
    <row r="64" spans="1:1" x14ac:dyDescent="0.25">
      <c r="A64">
        <f t="shared" si="2"/>
        <v>63</v>
      </c>
    </row>
    <row r="65" spans="1:1" x14ac:dyDescent="0.25">
      <c r="A65">
        <f t="shared" si="2"/>
        <v>64</v>
      </c>
    </row>
    <row r="66" spans="1:1" x14ac:dyDescent="0.25">
      <c r="A66">
        <f t="shared" si="2"/>
        <v>65</v>
      </c>
    </row>
    <row r="67" spans="1:1" x14ac:dyDescent="0.25">
      <c r="A67">
        <f t="shared" si="2"/>
        <v>66</v>
      </c>
    </row>
    <row r="68" spans="1:1" x14ac:dyDescent="0.25">
      <c r="A68">
        <f t="shared" ref="A68:A119" si="3">A67+1</f>
        <v>67</v>
      </c>
    </row>
    <row r="69" spans="1:1" x14ac:dyDescent="0.25">
      <c r="A69">
        <f t="shared" si="3"/>
        <v>68</v>
      </c>
    </row>
    <row r="70" spans="1:1" x14ac:dyDescent="0.25">
      <c r="A70">
        <f t="shared" si="3"/>
        <v>69</v>
      </c>
    </row>
    <row r="71" spans="1:1" x14ac:dyDescent="0.25">
      <c r="A71">
        <f t="shared" si="3"/>
        <v>70</v>
      </c>
    </row>
    <row r="72" spans="1:1" x14ac:dyDescent="0.25">
      <c r="A72">
        <f t="shared" si="3"/>
        <v>71</v>
      </c>
    </row>
    <row r="73" spans="1:1" x14ac:dyDescent="0.25">
      <c r="A73">
        <f t="shared" si="3"/>
        <v>72</v>
      </c>
    </row>
    <row r="74" spans="1:1" x14ac:dyDescent="0.25">
      <c r="A74">
        <f t="shared" si="3"/>
        <v>73</v>
      </c>
    </row>
    <row r="75" spans="1:1" x14ac:dyDescent="0.25">
      <c r="A75">
        <f t="shared" si="3"/>
        <v>74</v>
      </c>
    </row>
    <row r="76" spans="1:1" x14ac:dyDescent="0.25">
      <c r="A76">
        <f t="shared" si="3"/>
        <v>75</v>
      </c>
    </row>
    <row r="77" spans="1:1" x14ac:dyDescent="0.25">
      <c r="A77">
        <f t="shared" si="3"/>
        <v>76</v>
      </c>
    </row>
    <row r="78" spans="1:1" x14ac:dyDescent="0.25">
      <c r="A78">
        <f t="shared" si="3"/>
        <v>77</v>
      </c>
    </row>
    <row r="79" spans="1:1" x14ac:dyDescent="0.25">
      <c r="A79">
        <f t="shared" si="3"/>
        <v>78</v>
      </c>
    </row>
    <row r="80" spans="1:1" x14ac:dyDescent="0.25">
      <c r="A80">
        <f t="shared" si="3"/>
        <v>79</v>
      </c>
    </row>
    <row r="81" spans="1:1" x14ac:dyDescent="0.25">
      <c r="A81">
        <f t="shared" si="3"/>
        <v>80</v>
      </c>
    </row>
    <row r="82" spans="1:1" x14ac:dyDescent="0.25">
      <c r="A82">
        <f t="shared" si="3"/>
        <v>81</v>
      </c>
    </row>
    <row r="83" spans="1:1" x14ac:dyDescent="0.25">
      <c r="A83">
        <f t="shared" si="3"/>
        <v>82</v>
      </c>
    </row>
    <row r="84" spans="1:1" x14ac:dyDescent="0.25">
      <c r="A84">
        <f t="shared" si="3"/>
        <v>83</v>
      </c>
    </row>
    <row r="85" spans="1:1" x14ac:dyDescent="0.25">
      <c r="A85">
        <f t="shared" si="3"/>
        <v>84</v>
      </c>
    </row>
    <row r="86" spans="1:1" x14ac:dyDescent="0.25">
      <c r="A86">
        <f t="shared" si="3"/>
        <v>85</v>
      </c>
    </row>
    <row r="87" spans="1:1" x14ac:dyDescent="0.25">
      <c r="A87">
        <f t="shared" si="3"/>
        <v>86</v>
      </c>
    </row>
    <row r="88" spans="1:1" x14ac:dyDescent="0.25">
      <c r="A88">
        <f t="shared" si="3"/>
        <v>87</v>
      </c>
    </row>
    <row r="89" spans="1:1" x14ac:dyDescent="0.25">
      <c r="A89">
        <f t="shared" si="3"/>
        <v>88</v>
      </c>
    </row>
    <row r="90" spans="1:1" x14ac:dyDescent="0.25">
      <c r="A90">
        <f t="shared" si="3"/>
        <v>89</v>
      </c>
    </row>
    <row r="91" spans="1:1" x14ac:dyDescent="0.25">
      <c r="A91">
        <f t="shared" si="3"/>
        <v>90</v>
      </c>
    </row>
    <row r="92" spans="1:1" x14ac:dyDescent="0.25">
      <c r="A92">
        <f t="shared" si="3"/>
        <v>91</v>
      </c>
    </row>
    <row r="93" spans="1:1" x14ac:dyDescent="0.25">
      <c r="A93">
        <f t="shared" si="3"/>
        <v>92</v>
      </c>
    </row>
    <row r="94" spans="1:1" x14ac:dyDescent="0.25">
      <c r="A94">
        <f t="shared" si="3"/>
        <v>93</v>
      </c>
    </row>
    <row r="95" spans="1:1" x14ac:dyDescent="0.25">
      <c r="A95">
        <f t="shared" si="3"/>
        <v>94</v>
      </c>
    </row>
    <row r="96" spans="1:1" x14ac:dyDescent="0.25">
      <c r="A96">
        <f t="shared" si="3"/>
        <v>95</v>
      </c>
    </row>
    <row r="97" spans="1:1" x14ac:dyDescent="0.25">
      <c r="A97">
        <f t="shared" si="3"/>
        <v>96</v>
      </c>
    </row>
    <row r="98" spans="1:1" x14ac:dyDescent="0.25">
      <c r="A98">
        <f t="shared" si="3"/>
        <v>97</v>
      </c>
    </row>
    <row r="99" spans="1:1" x14ac:dyDescent="0.25">
      <c r="A99">
        <f t="shared" si="3"/>
        <v>98</v>
      </c>
    </row>
    <row r="100" spans="1:1" x14ac:dyDescent="0.25">
      <c r="A100">
        <f t="shared" si="3"/>
        <v>99</v>
      </c>
    </row>
    <row r="101" spans="1:1" x14ac:dyDescent="0.25">
      <c r="A101">
        <f t="shared" si="3"/>
        <v>100</v>
      </c>
    </row>
    <row r="102" spans="1:1" x14ac:dyDescent="0.25">
      <c r="A102">
        <f t="shared" si="3"/>
        <v>101</v>
      </c>
    </row>
    <row r="103" spans="1:1" x14ac:dyDescent="0.25">
      <c r="A103">
        <f t="shared" si="3"/>
        <v>102</v>
      </c>
    </row>
    <row r="104" spans="1:1" x14ac:dyDescent="0.25">
      <c r="A104">
        <f t="shared" si="3"/>
        <v>103</v>
      </c>
    </row>
    <row r="105" spans="1:1" x14ac:dyDescent="0.25">
      <c r="A105">
        <f t="shared" si="3"/>
        <v>104</v>
      </c>
    </row>
    <row r="106" spans="1:1" x14ac:dyDescent="0.25">
      <c r="A106">
        <f t="shared" si="3"/>
        <v>105</v>
      </c>
    </row>
    <row r="107" spans="1:1" x14ac:dyDescent="0.25">
      <c r="A107">
        <f t="shared" si="3"/>
        <v>106</v>
      </c>
    </row>
    <row r="108" spans="1:1" x14ac:dyDescent="0.25">
      <c r="A108">
        <f t="shared" si="3"/>
        <v>107</v>
      </c>
    </row>
    <row r="109" spans="1:1" x14ac:dyDescent="0.25">
      <c r="A109">
        <f t="shared" si="3"/>
        <v>108</v>
      </c>
    </row>
    <row r="110" spans="1:1" x14ac:dyDescent="0.25">
      <c r="A110">
        <f t="shared" si="3"/>
        <v>109</v>
      </c>
    </row>
    <row r="111" spans="1:1" x14ac:dyDescent="0.25">
      <c r="A111">
        <f t="shared" si="3"/>
        <v>110</v>
      </c>
    </row>
    <row r="112" spans="1:1" x14ac:dyDescent="0.25">
      <c r="A112">
        <f t="shared" si="3"/>
        <v>111</v>
      </c>
    </row>
    <row r="113" spans="1:1" x14ac:dyDescent="0.25">
      <c r="A113">
        <f t="shared" si="3"/>
        <v>112</v>
      </c>
    </row>
    <row r="114" spans="1:1" x14ac:dyDescent="0.25">
      <c r="A114">
        <f t="shared" si="3"/>
        <v>113</v>
      </c>
    </row>
    <row r="115" spans="1:1" x14ac:dyDescent="0.25">
      <c r="A115">
        <f t="shared" si="3"/>
        <v>114</v>
      </c>
    </row>
    <row r="116" spans="1:1" x14ac:dyDescent="0.25">
      <c r="A116">
        <f t="shared" si="3"/>
        <v>115</v>
      </c>
    </row>
    <row r="117" spans="1:1" x14ac:dyDescent="0.25">
      <c r="A117">
        <f t="shared" si="3"/>
        <v>116</v>
      </c>
    </row>
    <row r="118" spans="1:1" x14ac:dyDescent="0.25">
      <c r="A118">
        <f t="shared" si="3"/>
        <v>117</v>
      </c>
    </row>
    <row r="119" spans="1:1" x14ac:dyDescent="0.25">
      <c r="A119">
        <f t="shared" si="3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line</vt:lpstr>
      <vt:lpstr>Sheet3</vt:lpstr>
      <vt:lpstr>Sheet1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Chavez</dc:creator>
  <cp:lastModifiedBy>sc32589</cp:lastModifiedBy>
  <dcterms:created xsi:type="dcterms:W3CDTF">2012-02-25T01:51:40Z</dcterms:created>
  <dcterms:modified xsi:type="dcterms:W3CDTF">2012-02-28T05:40:07Z</dcterms:modified>
</cp:coreProperties>
</file>