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9155" windowHeight="7230" activeTab="3"/>
  </bookViews>
  <sheets>
    <sheet name="Y" sheetId="1" r:id="rId1"/>
    <sheet name="Line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GK1" i="4"/>
  <c r="GL1" i="4"/>
  <c r="GM1" i="4"/>
  <c r="GN1" i="4"/>
  <c r="GO1" i="4"/>
  <c r="GP1" i="4"/>
  <c r="GQ1" i="4"/>
  <c r="GR1" i="4"/>
  <c r="GS1" i="4"/>
  <c r="GT1" i="4"/>
  <c r="GU1" i="4"/>
  <c r="GV1" i="4"/>
  <c r="GW1" i="4"/>
  <c r="GX1" i="4"/>
  <c r="GY1" i="4"/>
  <c r="GZ1" i="4"/>
  <c r="HA1" i="4"/>
  <c r="HB1" i="4"/>
  <c r="HC1" i="4"/>
  <c r="HD1" i="4"/>
  <c r="HE1" i="4"/>
  <c r="HF1" i="4"/>
  <c r="HG1" i="4"/>
  <c r="HH1" i="4"/>
  <c r="HI1" i="4"/>
  <c r="HJ1" i="4"/>
  <c r="HK1" i="4"/>
  <c r="HL1" i="4"/>
  <c r="HM1" i="4"/>
  <c r="HN1" i="4"/>
  <c r="HO1" i="4"/>
  <c r="HP1" i="4"/>
  <c r="HQ1" i="4"/>
  <c r="HR1" i="4"/>
  <c r="HS1" i="4"/>
  <c r="HT1" i="4"/>
  <c r="HU1" i="4"/>
  <c r="HV1" i="4"/>
  <c r="HW1" i="4"/>
  <c r="HX1" i="4"/>
  <c r="HY1" i="4"/>
  <c r="HZ1" i="4"/>
  <c r="IA1" i="4"/>
  <c r="IB1" i="4"/>
  <c r="IC1" i="4"/>
  <c r="ID1" i="4"/>
  <c r="IE1" i="4"/>
  <c r="IF1" i="4"/>
  <c r="IG1" i="4"/>
  <c r="IH1" i="4"/>
  <c r="II1" i="4"/>
  <c r="IJ1" i="4"/>
  <c r="IK1" i="4"/>
  <c r="IL1" i="4"/>
  <c r="IM1" i="4"/>
  <c r="IN1" i="4"/>
  <c r="IO1" i="4"/>
  <c r="IP1" i="4"/>
  <c r="IQ1" i="4"/>
  <c r="IR1" i="4"/>
  <c r="IS1" i="4"/>
  <c r="IT1" i="4"/>
  <c r="IU1" i="4"/>
  <c r="IV1" i="4"/>
  <c r="IW1" i="4"/>
  <c r="IX1" i="4"/>
  <c r="IY1" i="4"/>
  <c r="IZ1" i="4"/>
  <c r="JA1" i="4"/>
  <c r="JB1" i="4"/>
  <c r="JC1" i="4"/>
  <c r="JD1" i="4"/>
  <c r="JE1" i="4"/>
  <c r="JF1" i="4"/>
  <c r="JG1" i="4"/>
  <c r="JH1" i="4"/>
  <c r="JI1" i="4"/>
  <c r="JJ1" i="4"/>
  <c r="JK1" i="4"/>
  <c r="JL1" i="4"/>
  <c r="JM1" i="4"/>
  <c r="JN1" i="4"/>
  <c r="JO1" i="4"/>
  <c r="JP1" i="4"/>
  <c r="JQ1" i="4"/>
  <c r="JR1" i="4"/>
  <c r="JS1" i="4"/>
  <c r="JT1" i="4"/>
  <c r="JU1" i="4"/>
  <c r="JV1" i="4"/>
  <c r="JW1" i="4"/>
  <c r="JX1" i="4"/>
  <c r="JY1" i="4"/>
  <c r="JZ1" i="4"/>
  <c r="KA1" i="4"/>
  <c r="KB1" i="4"/>
  <c r="KC1" i="4"/>
  <c r="KD1" i="4"/>
  <c r="KE1" i="4"/>
  <c r="KF1" i="4"/>
  <c r="KG1" i="4"/>
  <c r="KH1" i="4"/>
  <c r="KI1" i="4"/>
  <c r="KJ1" i="4"/>
  <c r="KK1" i="4"/>
  <c r="KL1" i="4"/>
  <c r="KM1" i="4"/>
  <c r="KN1" i="4"/>
  <c r="KO1" i="4"/>
  <c r="A3" i="4"/>
  <c r="C1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FZ1" i="3"/>
  <c r="GA1" i="3"/>
  <c r="GB1" i="3"/>
  <c r="GC1" i="3"/>
  <c r="GD1" i="3"/>
  <c r="GE1" i="3"/>
  <c r="GF1" i="3"/>
  <c r="GG1" i="3"/>
  <c r="GH1" i="3"/>
  <c r="GI1" i="3"/>
  <c r="GJ1" i="3"/>
  <c r="GK1" i="3"/>
  <c r="GL1" i="3"/>
  <c r="GM1" i="3"/>
  <c r="GN1" i="3"/>
  <c r="GO1" i="3"/>
  <c r="GP1" i="3"/>
  <c r="GQ1" i="3"/>
  <c r="GR1" i="3"/>
  <c r="GS1" i="3"/>
  <c r="GT1" i="3"/>
  <c r="GU1" i="3"/>
  <c r="GV1" i="3"/>
  <c r="GW1" i="3"/>
  <c r="GX1" i="3"/>
  <c r="GY1" i="3"/>
  <c r="GZ1" i="3"/>
  <c r="HA1" i="3"/>
  <c r="HB1" i="3"/>
  <c r="HC1" i="3"/>
  <c r="HD1" i="3"/>
  <c r="HE1" i="3"/>
  <c r="HF1" i="3"/>
  <c r="HG1" i="3"/>
  <c r="HH1" i="3"/>
  <c r="HI1" i="3"/>
  <c r="HJ1" i="3"/>
  <c r="HK1" i="3"/>
  <c r="HL1" i="3"/>
  <c r="HM1" i="3"/>
  <c r="HN1" i="3"/>
  <c r="HO1" i="3"/>
  <c r="HP1" i="3"/>
  <c r="HQ1" i="3"/>
  <c r="HR1" i="3"/>
  <c r="HS1" i="3"/>
  <c r="HT1" i="3"/>
  <c r="HU1" i="3"/>
  <c r="HV1" i="3"/>
  <c r="HW1" i="3"/>
  <c r="HX1" i="3"/>
  <c r="HY1" i="3"/>
  <c r="HZ1" i="3"/>
  <c r="IA1" i="3"/>
  <c r="IB1" i="3"/>
  <c r="IC1" i="3"/>
  <c r="ID1" i="3"/>
  <c r="IE1" i="3"/>
  <c r="IF1" i="3"/>
  <c r="IG1" i="3"/>
  <c r="IH1" i="3"/>
  <c r="II1" i="3"/>
  <c r="IJ1" i="3"/>
  <c r="IK1" i="3"/>
  <c r="IL1" i="3"/>
  <c r="IM1" i="3"/>
  <c r="IN1" i="3"/>
  <c r="IO1" i="3"/>
  <c r="IP1" i="3"/>
  <c r="IQ1" i="3"/>
  <c r="IR1" i="3"/>
  <c r="IS1" i="3"/>
  <c r="IT1" i="3"/>
  <c r="IU1" i="3"/>
  <c r="IV1" i="3"/>
  <c r="IW1" i="3"/>
  <c r="IX1" i="3"/>
  <c r="IY1" i="3"/>
  <c r="IZ1" i="3"/>
  <c r="JA1" i="3"/>
  <c r="JB1" i="3"/>
  <c r="JC1" i="3"/>
  <c r="JD1" i="3"/>
  <c r="JE1" i="3"/>
  <c r="JF1" i="3"/>
  <c r="JG1" i="3"/>
  <c r="JH1" i="3"/>
  <c r="JI1" i="3"/>
  <c r="JJ1" i="3"/>
  <c r="JK1" i="3"/>
  <c r="JL1" i="3"/>
  <c r="JM1" i="3"/>
  <c r="JN1" i="3"/>
  <c r="JO1" i="3"/>
  <c r="JP1" i="3"/>
  <c r="JQ1" i="3"/>
  <c r="JR1" i="3"/>
  <c r="JS1" i="3"/>
  <c r="JT1" i="3"/>
  <c r="JU1" i="3"/>
  <c r="JV1" i="3"/>
  <c r="JW1" i="3"/>
  <c r="JX1" i="3"/>
  <c r="JY1" i="3"/>
  <c r="JZ1" i="3"/>
  <c r="KA1" i="3"/>
  <c r="KB1" i="3"/>
  <c r="KC1" i="3"/>
  <c r="KD1" i="3"/>
  <c r="KE1" i="3"/>
  <c r="KF1" i="3"/>
  <c r="KG1" i="3"/>
  <c r="KH1" i="3"/>
  <c r="KI1" i="3"/>
  <c r="KJ1" i="3"/>
  <c r="KK1" i="3"/>
  <c r="KL1" i="3"/>
  <c r="KM1" i="3"/>
  <c r="KN1" i="3"/>
  <c r="KO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A3" i="3"/>
  <c r="C1" i="3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G3" i="2"/>
  <c r="F3" i="2"/>
  <c r="E3" i="1" l="1"/>
  <c r="G3" i="1"/>
  <c r="IO3" i="1"/>
  <c r="E4" i="1"/>
  <c r="H4" i="1"/>
  <c r="J4" i="1"/>
  <c r="IP4" i="1"/>
  <c r="C5" i="1"/>
  <c r="D5" i="1"/>
  <c r="F5" i="1"/>
  <c r="I5" i="1"/>
  <c r="T5" i="1"/>
  <c r="EA5" i="1"/>
  <c r="IQ5" i="1"/>
  <c r="E6" i="1"/>
  <c r="R6" i="1"/>
  <c r="C7" i="1"/>
  <c r="I7" i="1"/>
  <c r="K7" i="1"/>
  <c r="D8" i="1"/>
  <c r="I8" i="1"/>
  <c r="E9" i="1"/>
  <c r="G9" i="1"/>
  <c r="H9" i="1"/>
  <c r="N9" i="1"/>
  <c r="DH9" i="1"/>
  <c r="D10" i="1"/>
  <c r="M10" i="1"/>
  <c r="P10" i="1"/>
  <c r="G11" i="1"/>
  <c r="M11" i="1"/>
  <c r="M12" i="1"/>
  <c r="N12" i="1"/>
  <c r="J13" i="1"/>
  <c r="K13" i="1"/>
  <c r="L13" i="1"/>
  <c r="O13" i="1"/>
  <c r="IR13" i="1"/>
  <c r="I14" i="1"/>
  <c r="L14" i="1"/>
  <c r="V14" i="1"/>
  <c r="IS14" i="1"/>
  <c r="M15" i="1"/>
  <c r="U15" i="1"/>
  <c r="J16" i="1"/>
  <c r="Q16" i="1"/>
  <c r="P17" i="1"/>
  <c r="R17" i="1"/>
  <c r="S17" i="1"/>
  <c r="AG17" i="1"/>
  <c r="BX17" i="1"/>
  <c r="BY17" i="1"/>
  <c r="F18" i="1"/>
  <c r="Q18" i="1"/>
  <c r="AL18" i="1"/>
  <c r="Q19" i="1"/>
  <c r="IT19" i="1"/>
  <c r="E20" i="1"/>
  <c r="V20" i="1"/>
  <c r="BV20" i="1"/>
  <c r="O21" i="1"/>
  <c r="V21" i="1"/>
  <c r="W21" i="1"/>
  <c r="AB21" i="1"/>
  <c r="N22" i="1"/>
  <c r="T22" i="1"/>
  <c r="U22" i="1"/>
  <c r="Y22" i="1"/>
  <c r="U23" i="1"/>
  <c r="X23" i="1"/>
  <c r="W24" i="1"/>
  <c r="Y24" i="1"/>
  <c r="Z24" i="1"/>
  <c r="IU24" i="1"/>
  <c r="V25" i="1"/>
  <c r="X25" i="1"/>
  <c r="HY25" i="1"/>
  <c r="IV25" i="1"/>
  <c r="X26" i="1"/>
  <c r="AA26" i="1"/>
  <c r="Z27" i="1"/>
  <c r="AB27" i="1"/>
  <c r="HZ27" i="1"/>
  <c r="U28" i="1"/>
  <c r="AA28" i="1"/>
  <c r="AD29" i="1"/>
  <c r="AH29" i="1"/>
  <c r="AJ29" i="1"/>
  <c r="AK29" i="1"/>
  <c r="AC30" i="1"/>
  <c r="AL30" i="1"/>
  <c r="AF31" i="1"/>
  <c r="BJ31" i="1"/>
  <c r="BM31" i="1"/>
  <c r="BN31" i="1"/>
  <c r="AE32" i="1"/>
  <c r="BW32" i="1"/>
  <c r="Q33" i="1"/>
  <c r="AH33" i="1"/>
  <c r="AJ33" i="1"/>
  <c r="AK33" i="1"/>
  <c r="AS33" i="1"/>
  <c r="BX33" i="1"/>
  <c r="BY33" i="1"/>
  <c r="JH33" i="1"/>
  <c r="AC34" i="1"/>
  <c r="AG34" i="1"/>
  <c r="AK34" i="1"/>
  <c r="AM34" i="1"/>
  <c r="AL35" i="1"/>
  <c r="IW35" i="1"/>
  <c r="AC36" i="1"/>
  <c r="AG36" i="1"/>
  <c r="AR36" i="1"/>
  <c r="AC37" i="1"/>
  <c r="AG37" i="1"/>
  <c r="AH37" i="1"/>
  <c r="AL37" i="1"/>
  <c r="AS37" i="1"/>
  <c r="AT37" i="1"/>
  <c r="R38" i="1"/>
  <c r="AD38" i="1"/>
  <c r="AI38" i="1"/>
  <c r="AK38" i="1"/>
  <c r="AP38" i="1"/>
  <c r="AH39" i="1"/>
  <c r="AN39" i="1"/>
  <c r="AR39" i="1"/>
  <c r="AV39" i="1"/>
  <c r="AM40" i="1"/>
  <c r="AO40" i="1"/>
  <c r="AQ40" i="1"/>
  <c r="AW40" i="1"/>
  <c r="IX40" i="1"/>
  <c r="AN41" i="1"/>
  <c r="AP41" i="1"/>
  <c r="BB41" i="1"/>
  <c r="BL41" i="1"/>
  <c r="AL42" i="1"/>
  <c r="AO42" i="1"/>
  <c r="BR42" i="1"/>
  <c r="AN43" i="1"/>
  <c r="BK43" i="1"/>
  <c r="CP43" i="1"/>
  <c r="AJ44" i="1"/>
  <c r="AM44" i="1"/>
  <c r="CK44" i="1"/>
  <c r="AG45" i="1"/>
  <c r="AK45" i="1"/>
  <c r="AT45" i="1"/>
  <c r="IY45" i="1"/>
  <c r="AK46" i="1"/>
  <c r="AS46" i="1"/>
  <c r="AU46" i="1"/>
  <c r="AT47" i="1"/>
  <c r="AX47" i="1"/>
  <c r="AM48" i="1"/>
  <c r="AW48" i="1"/>
  <c r="AN49" i="1"/>
  <c r="AV49" i="1"/>
  <c r="AX49" i="1"/>
  <c r="AU50" i="1"/>
  <c r="AW50" i="1"/>
  <c r="AY50" i="1"/>
  <c r="IZ50" i="1"/>
  <c r="AX51" i="1"/>
  <c r="AZ51" i="1"/>
  <c r="BE51" i="1"/>
  <c r="JA51" i="1"/>
  <c r="AY52" i="1"/>
  <c r="BA52" i="1"/>
  <c r="AZ53" i="1"/>
  <c r="BC53" i="1"/>
  <c r="AO54" i="1"/>
  <c r="BD54" i="1"/>
  <c r="BA55" i="1"/>
  <c r="BD55" i="1"/>
  <c r="JB55" i="1"/>
  <c r="BB56" i="1"/>
  <c r="BC56" i="1"/>
  <c r="BF56" i="1"/>
  <c r="DU56" i="1"/>
  <c r="JC56" i="1"/>
  <c r="AY57" i="1"/>
  <c r="BF57" i="1"/>
  <c r="ID57" i="1"/>
  <c r="BD58" i="1"/>
  <c r="BE58" i="1"/>
  <c r="BP59" i="1"/>
  <c r="FZ59" i="1"/>
  <c r="GJ59" i="1"/>
  <c r="BI60" i="1"/>
  <c r="IE60" i="1"/>
  <c r="BH61" i="1"/>
  <c r="BJ61" i="1"/>
  <c r="BK61" i="1"/>
  <c r="JD61" i="1"/>
  <c r="AE62" i="1"/>
  <c r="BI62" i="1"/>
  <c r="BN62" i="1"/>
  <c r="IF62" i="1"/>
  <c r="AQ63" i="1"/>
  <c r="BI63" i="1"/>
  <c r="BL63" i="1"/>
  <c r="BM63" i="1"/>
  <c r="BP63" i="1"/>
  <c r="AO64" i="1"/>
  <c r="BK64" i="1"/>
  <c r="BW64" i="1"/>
  <c r="IH64" i="1"/>
  <c r="AE65" i="1"/>
  <c r="BK65" i="1"/>
  <c r="BN65" i="1"/>
  <c r="AE66" i="1"/>
  <c r="BJ66" i="1"/>
  <c r="BM66" i="1"/>
  <c r="BO66" i="1"/>
  <c r="BQ66" i="1"/>
  <c r="IG66" i="1"/>
  <c r="II66" i="1"/>
  <c r="BN67" i="1"/>
  <c r="BP67" i="1"/>
  <c r="BS67" i="1"/>
  <c r="BG68" i="1"/>
  <c r="BK68" i="1"/>
  <c r="BO68" i="1"/>
  <c r="GJ68" i="1"/>
  <c r="BN69" i="1"/>
  <c r="GJ69" i="1"/>
  <c r="AP70" i="1"/>
  <c r="BW70" i="1"/>
  <c r="FS70" i="1"/>
  <c r="FT70" i="1"/>
  <c r="BO71" i="1"/>
  <c r="BU72" i="1"/>
  <c r="CE72" i="1"/>
  <c r="BT73" i="1"/>
  <c r="BV73" i="1"/>
  <c r="CG73" i="1"/>
  <c r="IB73" i="1"/>
  <c r="T74" i="1"/>
  <c r="BU74" i="1"/>
  <c r="CB74" i="1"/>
  <c r="AF75" i="1"/>
  <c r="BL75" i="1"/>
  <c r="BR75" i="1"/>
  <c r="Q76" i="1"/>
  <c r="AG76" i="1"/>
  <c r="BZ76" i="1"/>
  <c r="Q77" i="1"/>
  <c r="AG77" i="1"/>
  <c r="CA77" i="1"/>
  <c r="BX78" i="1"/>
  <c r="CB78" i="1"/>
  <c r="CC78" i="1"/>
  <c r="BY79" i="1"/>
  <c r="CH79" i="1"/>
  <c r="CJ79" i="1"/>
  <c r="BV80" i="1"/>
  <c r="BZ80" i="1"/>
  <c r="CC80" i="1"/>
  <c r="BZ81" i="1"/>
  <c r="CB81" i="1"/>
  <c r="CF81" i="1"/>
  <c r="CG81" i="1"/>
  <c r="CH81" i="1"/>
  <c r="CF82" i="1"/>
  <c r="CG82" i="1"/>
  <c r="BT83" i="1"/>
  <c r="CK83" i="1"/>
  <c r="CL83" i="1"/>
  <c r="CM83" i="1"/>
  <c r="CN83" i="1"/>
  <c r="CC84" i="1"/>
  <c r="CD84" i="1"/>
  <c r="CG84" i="1"/>
  <c r="BU85" i="1"/>
  <c r="CC85" i="1"/>
  <c r="CD85" i="1"/>
  <c r="CF85" i="1"/>
  <c r="CI85" i="1"/>
  <c r="CA86" i="1"/>
  <c r="CC86" i="1"/>
  <c r="CJ86" i="1"/>
  <c r="CG87" i="1"/>
  <c r="CL87" i="1"/>
  <c r="IA87" i="1"/>
  <c r="CA88" i="1"/>
  <c r="CH88" i="1"/>
  <c r="CK88" i="1"/>
  <c r="CN88" i="1"/>
  <c r="AR89" i="1"/>
  <c r="CE89" i="1"/>
  <c r="CJ89" i="1"/>
  <c r="CE90" i="1"/>
  <c r="CI90" i="1"/>
  <c r="IC90" i="1"/>
  <c r="CE91" i="1"/>
  <c r="CN91" i="1"/>
  <c r="CP91" i="1"/>
  <c r="CQ91" i="1"/>
  <c r="CE92" i="1"/>
  <c r="CJ92" i="1"/>
  <c r="CM92" i="1"/>
  <c r="CO92" i="1"/>
  <c r="CN93" i="1"/>
  <c r="CQ93" i="1"/>
  <c r="AQ94" i="1"/>
  <c r="CM94" i="1"/>
  <c r="CM95" i="1"/>
  <c r="CO95" i="1"/>
  <c r="GF95" i="1"/>
  <c r="CX96" i="1"/>
  <c r="CY96" i="1"/>
  <c r="CW97" i="1"/>
  <c r="DA97" i="1"/>
  <c r="CU98" i="1"/>
  <c r="EJ98" i="1"/>
  <c r="CT99" i="1"/>
  <c r="CV99" i="1"/>
  <c r="CX99" i="1"/>
  <c r="IM99" i="1"/>
  <c r="CU100" i="1"/>
  <c r="CW100" i="1"/>
  <c r="CX100" i="1"/>
  <c r="IK100" i="1"/>
  <c r="CS101" i="1"/>
  <c r="CV101" i="1"/>
  <c r="IL101" i="1"/>
  <c r="IM101" i="1"/>
  <c r="CR102" i="1"/>
  <c r="CU102" i="1"/>
  <c r="CV102" i="1"/>
  <c r="CR103" i="1"/>
  <c r="CZ103" i="1"/>
  <c r="DB103" i="1"/>
  <c r="EH103" i="1"/>
  <c r="CY104" i="1"/>
  <c r="DA104" i="1"/>
  <c r="DB104" i="1"/>
  <c r="CS105" i="1"/>
  <c r="CZ105" i="1"/>
  <c r="EK105" i="1"/>
  <c r="CY106" i="1"/>
  <c r="CZ106" i="1"/>
  <c r="DC106" i="1"/>
  <c r="DB107" i="1"/>
  <c r="DD107" i="1"/>
  <c r="DF107" i="1"/>
  <c r="DI107" i="1"/>
  <c r="EH107" i="1"/>
  <c r="EI107" i="1"/>
  <c r="ET107" i="1"/>
  <c r="DC108" i="1"/>
  <c r="DE108" i="1"/>
  <c r="DK108" i="1"/>
  <c r="ES108" i="1"/>
  <c r="DD109" i="1"/>
  <c r="DG109" i="1"/>
  <c r="DJ109" i="1"/>
  <c r="DC110" i="1"/>
  <c r="DG110" i="1"/>
  <c r="DJ110" i="1"/>
  <c r="DE111" i="1"/>
  <c r="DF111" i="1"/>
  <c r="DH111" i="1"/>
  <c r="DI111" i="1"/>
  <c r="EA111" i="1"/>
  <c r="EB111" i="1"/>
  <c r="ER111" i="1"/>
  <c r="ES111" i="1"/>
  <c r="JE111" i="1"/>
  <c r="I112" i="1"/>
  <c r="DG112" i="1"/>
  <c r="DC113" i="1"/>
  <c r="DG113" i="1"/>
  <c r="EU113" i="1"/>
  <c r="DE114" i="1"/>
  <c r="DF114" i="1"/>
  <c r="DN114" i="1"/>
  <c r="ES114" i="1"/>
  <c r="ET114" i="1"/>
  <c r="EV114" i="1"/>
  <c r="DD115" i="1"/>
  <c r="DL115" i="1"/>
  <c r="FI115" i="1"/>
  <c r="DK116" i="1"/>
  <c r="DM116" i="1"/>
  <c r="DL117" i="1"/>
  <c r="DN117" i="1"/>
  <c r="EC117" i="1"/>
  <c r="DJ118" i="1"/>
  <c r="DM118" i="1"/>
  <c r="DQ118" i="1"/>
  <c r="EN118" i="1"/>
  <c r="FF118" i="1"/>
  <c r="FK118" i="1"/>
  <c r="FM118" i="1"/>
  <c r="FF119" i="1"/>
  <c r="FM119" i="1"/>
  <c r="EW120" i="1"/>
  <c r="FG120" i="1"/>
  <c r="JF120" i="1"/>
  <c r="DN121" i="1"/>
  <c r="DR121" i="1"/>
  <c r="DS121" i="1"/>
  <c r="DV121" i="1"/>
  <c r="DW121" i="1"/>
  <c r="DX121" i="1"/>
  <c r="FG121" i="1"/>
  <c r="DQ122" i="1"/>
  <c r="DW122" i="1"/>
  <c r="EY122" i="1"/>
  <c r="DQ123" i="1"/>
  <c r="DT123" i="1"/>
  <c r="EZ123" i="1"/>
  <c r="DS124" i="1"/>
  <c r="DU124" i="1"/>
  <c r="DV124" i="1"/>
  <c r="DY124" i="1"/>
  <c r="DZ124" i="1"/>
  <c r="BD125" i="1"/>
  <c r="DT125" i="1"/>
  <c r="DQ126" i="1"/>
  <c r="DT126" i="1"/>
  <c r="DW126" i="1"/>
  <c r="DZ126" i="1"/>
  <c r="FE126" i="1"/>
  <c r="DQ127" i="1"/>
  <c r="DR127" i="1"/>
  <c r="DV127" i="1"/>
  <c r="DX127" i="1"/>
  <c r="DQ128" i="1"/>
  <c r="DW128" i="1"/>
  <c r="DT129" i="1"/>
  <c r="FC129" i="1"/>
  <c r="FD129" i="1"/>
  <c r="DT130" i="1"/>
  <c r="DV130" i="1"/>
  <c r="E131" i="1"/>
  <c r="DG131" i="1"/>
  <c r="DG132" i="1"/>
  <c r="EU132" i="1"/>
  <c r="DM133" i="1"/>
  <c r="ED133" i="1"/>
  <c r="EC134" i="1"/>
  <c r="EL134" i="1"/>
  <c r="FH134" i="1"/>
  <c r="EG135" i="1"/>
  <c r="FH135" i="1"/>
  <c r="EG136" i="1"/>
  <c r="EL136" i="1"/>
  <c r="EO136" i="1"/>
  <c r="EE137" i="1"/>
  <c r="EF137" i="1"/>
  <c r="CY138" i="1"/>
  <c r="DC138" i="1"/>
  <c r="EJ138" i="1"/>
  <c r="DC139" i="1"/>
  <c r="EJ139" i="1"/>
  <c r="EK139" i="1"/>
  <c r="CT140" i="1"/>
  <c r="EH140" i="1"/>
  <c r="EI140" i="1"/>
  <c r="DA141" i="1"/>
  <c r="EI141" i="1"/>
  <c r="ED142" i="1"/>
  <c r="EF142" i="1"/>
  <c r="EO143" i="1"/>
  <c r="EP143" i="1"/>
  <c r="DN144" i="1"/>
  <c r="EO144" i="1"/>
  <c r="EF145" i="1"/>
  <c r="EM145" i="1"/>
  <c r="EN145" i="1"/>
  <c r="EM146" i="1"/>
  <c r="EQ146" i="1"/>
  <c r="EP147" i="1"/>
  <c r="JG147" i="1"/>
  <c r="DG148" i="1"/>
  <c r="ET148" i="1"/>
  <c r="DD149" i="1"/>
  <c r="DG149" i="1"/>
  <c r="DJ149" i="1"/>
  <c r="DC150" i="1"/>
  <c r="DJ150" i="1"/>
  <c r="ER150" i="1"/>
  <c r="DI151" i="1"/>
  <c r="EB151" i="1"/>
  <c r="DJ152" i="1"/>
  <c r="DP153" i="1"/>
  <c r="EX153" i="1"/>
  <c r="EY153" i="1"/>
  <c r="EW154" i="1"/>
  <c r="EY154" i="1"/>
  <c r="EZ154" i="1"/>
  <c r="FA154" i="1"/>
  <c r="DR155" i="1"/>
  <c r="EW155" i="1"/>
  <c r="EX155" i="1"/>
  <c r="DS156" i="1"/>
  <c r="EX156" i="1"/>
  <c r="FA156" i="1"/>
  <c r="FD156" i="1"/>
  <c r="EX157" i="1"/>
  <c r="EZ157" i="1"/>
  <c r="FB157" i="1"/>
  <c r="FA158" i="1"/>
  <c r="FC158" i="1"/>
  <c r="DY159" i="1"/>
  <c r="FB159" i="1"/>
  <c r="FD159" i="1"/>
  <c r="FE159" i="1"/>
  <c r="DY160" i="1"/>
  <c r="EZ160" i="1"/>
  <c r="FC160" i="1"/>
  <c r="DV161" i="1"/>
  <c r="FC161" i="1"/>
  <c r="DN162" i="1"/>
  <c r="DO162" i="1"/>
  <c r="FL162" i="1"/>
  <c r="DP163" i="1"/>
  <c r="DQ163" i="1"/>
  <c r="ED164" i="1"/>
  <c r="EE164" i="1"/>
  <c r="DK165" i="1"/>
  <c r="FJ165" i="1"/>
  <c r="FI166" i="1"/>
  <c r="DN167" i="1"/>
  <c r="FM167" i="1"/>
  <c r="FF168" i="1"/>
  <c r="FM168" i="1"/>
  <c r="DN169" i="1"/>
  <c r="DO169" i="1"/>
  <c r="FK169" i="1"/>
  <c r="FL169" i="1"/>
  <c r="GG170" i="1"/>
  <c r="GH170" i="1"/>
  <c r="GI170" i="1"/>
  <c r="HB171" i="1"/>
  <c r="HD171" i="1"/>
  <c r="HM171" i="1"/>
  <c r="FQ172" i="1"/>
  <c r="GX172" i="1"/>
  <c r="FP173" i="1"/>
  <c r="GX173" i="1"/>
  <c r="FU174" i="1"/>
  <c r="GD174" i="1"/>
  <c r="GG174" i="1"/>
  <c r="BR175" i="1"/>
  <c r="GR175" i="1"/>
  <c r="IJ175" i="1"/>
  <c r="BR176" i="1"/>
  <c r="GK176" i="1"/>
  <c r="GR176" i="1"/>
  <c r="FR177" i="1"/>
  <c r="FV177" i="1"/>
  <c r="GI177" i="1"/>
  <c r="FU178" i="1"/>
  <c r="FW178" i="1"/>
  <c r="GJ178" i="1"/>
  <c r="FV179" i="1"/>
  <c r="GA179" i="1"/>
  <c r="GB179" i="1"/>
  <c r="GH179" i="1"/>
  <c r="GI179" i="1"/>
  <c r="GJ179" i="1"/>
  <c r="FY180" i="1"/>
  <c r="GI180" i="1"/>
  <c r="FX181" i="1"/>
  <c r="GI181" i="1"/>
  <c r="HU181" i="1"/>
  <c r="BG182" i="1"/>
  <c r="GC182" i="1"/>
  <c r="FW183" i="1"/>
  <c r="GJ183" i="1"/>
  <c r="FW184" i="1"/>
  <c r="GJ184" i="1"/>
  <c r="FZ185" i="1"/>
  <c r="GD185" i="1"/>
  <c r="IN185" i="1"/>
  <c r="FR186" i="1"/>
  <c r="GC186" i="1"/>
  <c r="GE186" i="1"/>
  <c r="GD187" i="1"/>
  <c r="GF187" i="1"/>
  <c r="GG187" i="1"/>
  <c r="CQ188" i="1"/>
  <c r="GE188" i="1"/>
  <c r="FN189" i="1"/>
  <c r="FR189" i="1"/>
  <c r="GE189" i="1"/>
  <c r="FN190" i="1"/>
  <c r="FW190" i="1"/>
  <c r="FN191" i="1"/>
  <c r="FU191" i="1"/>
  <c r="FW191" i="1"/>
  <c r="FX191" i="1"/>
  <c r="FY191" i="1"/>
  <c r="BG192" i="1"/>
  <c r="BP192" i="1"/>
  <c r="BQ192" i="1"/>
  <c r="FV192" i="1"/>
  <c r="FW192" i="1"/>
  <c r="GA192" i="1"/>
  <c r="GB192" i="1"/>
  <c r="GK192" i="1"/>
  <c r="FT193" i="1"/>
  <c r="GJ193" i="1"/>
  <c r="GN193" i="1"/>
  <c r="GM194" i="1"/>
  <c r="GL195" i="1"/>
  <c r="GN195" i="1"/>
  <c r="HO195" i="1"/>
  <c r="GK196" i="1"/>
  <c r="GM196" i="1"/>
  <c r="GO196" i="1"/>
  <c r="GN197" i="1"/>
  <c r="GP197" i="1"/>
  <c r="GO198" i="1"/>
  <c r="GQ198" i="1"/>
  <c r="GR198" i="1"/>
  <c r="GS198" i="1"/>
  <c r="GP199" i="1"/>
  <c r="GR199" i="1"/>
  <c r="GS199" i="1"/>
  <c r="FS200" i="1"/>
  <c r="FT200" i="1"/>
  <c r="GP200" i="1"/>
  <c r="GQ200" i="1"/>
  <c r="HJ200" i="1"/>
  <c r="GP201" i="1"/>
  <c r="GQ201" i="1"/>
  <c r="GT201" i="1"/>
  <c r="HK201" i="1"/>
  <c r="GS202" i="1"/>
  <c r="GV202" i="1"/>
  <c r="HJ203" i="1"/>
  <c r="GT204" i="1"/>
  <c r="GW204" i="1"/>
  <c r="GV205" i="1"/>
  <c r="GX205" i="1"/>
  <c r="GY205" i="1"/>
  <c r="FP206" i="1"/>
  <c r="FQ206" i="1"/>
  <c r="GW206" i="1"/>
  <c r="GW207" i="1"/>
  <c r="HD207" i="1"/>
  <c r="HD208" i="1"/>
  <c r="HB209" i="1"/>
  <c r="HD209" i="1"/>
  <c r="HG209" i="1"/>
  <c r="FO210" i="1"/>
  <c r="HA210" i="1"/>
  <c r="HC210" i="1"/>
  <c r="HB211" i="1"/>
  <c r="FO212" i="1"/>
  <c r="GY212" i="1"/>
  <c r="GZ212" i="1"/>
  <c r="HA212" i="1"/>
  <c r="HE212" i="1"/>
  <c r="HJ212" i="1"/>
  <c r="HD213" i="1"/>
  <c r="HF213" i="1"/>
  <c r="HE214" i="1"/>
  <c r="HA215" i="1"/>
  <c r="HH215" i="1"/>
  <c r="HI215" i="1"/>
  <c r="HJ215" i="1"/>
  <c r="HG216" i="1"/>
  <c r="HK216" i="1"/>
  <c r="HG217" i="1"/>
  <c r="GR218" i="1"/>
  <c r="GU218" i="1"/>
  <c r="HD218" i="1"/>
  <c r="HG218" i="1"/>
  <c r="HN218" i="1"/>
  <c r="GS219" i="1"/>
  <c r="HH219" i="1"/>
  <c r="HL219" i="1"/>
  <c r="HK220" i="1"/>
  <c r="FO221" i="1"/>
  <c r="HX221" i="1"/>
  <c r="HJ222" i="1"/>
  <c r="GM223" i="1"/>
  <c r="HR223" i="1"/>
  <c r="HT223" i="1"/>
  <c r="HQ224" i="1"/>
  <c r="HR224" i="1"/>
  <c r="HP225" i="1"/>
  <c r="HS225" i="1"/>
  <c r="HO226" i="1"/>
  <c r="HP226" i="1"/>
  <c r="HS226" i="1"/>
  <c r="HT226" i="1"/>
  <c r="HQ227" i="1"/>
  <c r="HR227" i="1"/>
  <c r="HT227" i="1"/>
  <c r="HO228" i="1"/>
  <c r="HR228" i="1"/>
  <c r="HS228" i="1"/>
  <c r="HU228" i="1"/>
  <c r="FY229" i="1"/>
  <c r="HT229" i="1"/>
  <c r="HV229" i="1"/>
  <c r="HU230" i="1"/>
  <c r="HW230" i="1"/>
  <c r="HV231" i="1"/>
  <c r="HM232" i="1"/>
  <c r="Y233" i="1"/>
  <c r="AA234" i="1"/>
  <c r="CI235" i="1"/>
  <c r="BU236" i="1"/>
  <c r="CL237" i="1"/>
  <c r="BE238" i="1"/>
  <c r="BH239" i="1"/>
  <c r="BJ240" i="1"/>
  <c r="BN241" i="1"/>
  <c r="BL242" i="1"/>
  <c r="BN243" i="1"/>
  <c r="FS244" i="1"/>
  <c r="CV245" i="1"/>
  <c r="CW246" i="1"/>
  <c r="CU247" i="1"/>
  <c r="CW247" i="1"/>
  <c r="FU248" i="1"/>
  <c r="GC248" i="1"/>
  <c r="C249" i="1"/>
  <c r="D250" i="1"/>
  <c r="E251" i="1"/>
  <c r="M252" i="1"/>
  <c r="N253" i="1"/>
  <c r="S254" i="1"/>
  <c r="X255" i="1"/>
  <c r="Y256" i="1"/>
  <c r="AI257" i="1"/>
  <c r="AN258" i="1"/>
  <c r="AS259" i="1"/>
  <c r="AX260" i="1"/>
  <c r="AY261" i="1"/>
  <c r="BC262" i="1"/>
  <c r="BD263" i="1"/>
  <c r="BI264" i="1"/>
  <c r="DG265" i="1"/>
  <c r="DP266" i="1"/>
  <c r="EQ267" i="1"/>
  <c r="AG268" i="1"/>
  <c r="JL268" i="1"/>
  <c r="JM268" i="1"/>
  <c r="JO268" i="1"/>
  <c r="JO269" i="1"/>
  <c r="JP269" i="1"/>
  <c r="JS269" i="1"/>
  <c r="JM270" i="1"/>
  <c r="JN270" i="1"/>
  <c r="JV270" i="1"/>
  <c r="JW270" i="1"/>
  <c r="JX270" i="1"/>
  <c r="JY270" i="1"/>
  <c r="JZ270" i="1"/>
  <c r="KA270" i="1"/>
  <c r="KB270" i="1"/>
  <c r="KC270" i="1"/>
  <c r="KG270" i="1"/>
  <c r="KD271" i="1"/>
  <c r="KE271" i="1"/>
  <c r="KF271" i="1"/>
  <c r="KG271" i="1"/>
  <c r="JH272" i="1"/>
  <c r="KH272" i="1"/>
  <c r="KI272" i="1"/>
  <c r="KJ272" i="1"/>
  <c r="KK272" i="1"/>
  <c r="KL272" i="1"/>
  <c r="JH273" i="1"/>
  <c r="JJ273" i="1"/>
  <c r="JN273" i="1"/>
  <c r="JJ274" i="1"/>
  <c r="JM274" i="1"/>
  <c r="KM274" i="1"/>
  <c r="KN274" i="1"/>
  <c r="JH275" i="1"/>
  <c r="JI275" i="1"/>
  <c r="KO275" i="1"/>
  <c r="JI276" i="1"/>
  <c r="JQ276" i="1"/>
  <c r="JR276" i="1"/>
  <c r="JP277" i="1"/>
  <c r="JP278" i="1"/>
  <c r="JT278" i="1"/>
  <c r="JU278" i="1"/>
  <c r="JI279" i="1"/>
  <c r="JR280" i="1"/>
  <c r="JR281" i="1"/>
  <c r="JJ282" i="1"/>
  <c r="JJ283" i="1"/>
  <c r="JJ284" i="1"/>
  <c r="JJ285" i="1"/>
  <c r="JJ286" i="1"/>
  <c r="JJ287" i="1"/>
  <c r="JJ288" i="1"/>
  <c r="JJ289" i="1"/>
  <c r="JK290" i="1"/>
  <c r="JK291" i="1"/>
  <c r="JK292" i="1"/>
  <c r="JJ293" i="1"/>
  <c r="JK293" i="1"/>
  <c r="JL294" i="1"/>
  <c r="JL295" i="1"/>
  <c r="JL296" i="1"/>
  <c r="KP296" i="1"/>
  <c r="JL297" i="1"/>
  <c r="JL298" i="1"/>
  <c r="JN299" i="1"/>
  <c r="JN300" i="1"/>
  <c r="JO301" i="1"/>
  <c r="KJ302" i="1"/>
</calcChain>
</file>

<file path=xl/sharedStrings.xml><?xml version="1.0" encoding="utf-8"?>
<sst xmlns="http://schemas.openxmlformats.org/spreadsheetml/2006/main" count="614" uniqueCount="606">
  <si>
    <t>YBus Records</t>
  </si>
  <si>
    <t>Number</t>
  </si>
  <si>
    <t>Name</t>
  </si>
  <si>
    <t>Bus     1</t>
  </si>
  <si>
    <t>Bus     2</t>
  </si>
  <si>
    <t>Bus     3</t>
  </si>
  <si>
    <t>Bus     4</t>
  </si>
  <si>
    <t>Bus     5</t>
  </si>
  <si>
    <t>Bus     6</t>
  </si>
  <si>
    <t>Bus     7</t>
  </si>
  <si>
    <t>Bus     8</t>
  </si>
  <si>
    <t>Bus     9</t>
  </si>
  <si>
    <t>Bus    10</t>
  </si>
  <si>
    <t>Bus    11</t>
  </si>
  <si>
    <t>Bus    12</t>
  </si>
  <si>
    <t>Bus    13</t>
  </si>
  <si>
    <t>Bus    14</t>
  </si>
  <si>
    <t>Bus    15</t>
  </si>
  <si>
    <t>Bus    16</t>
  </si>
  <si>
    <t>Bus    17</t>
  </si>
  <si>
    <t>Bus    19</t>
  </si>
  <si>
    <t>Bus    20</t>
  </si>
  <si>
    <t>Bus    21</t>
  </si>
  <si>
    <t>Bus    22</t>
  </si>
  <si>
    <t>Bus    23</t>
  </si>
  <si>
    <t>Bus    24</t>
  </si>
  <si>
    <t>Bus    25</t>
  </si>
  <si>
    <t>Bus    26</t>
  </si>
  <si>
    <t>Bus    27</t>
  </si>
  <si>
    <t>Bus    33</t>
  </si>
  <si>
    <t>Bus    34</t>
  </si>
  <si>
    <t>Bus    35</t>
  </si>
  <si>
    <t>Bus    36</t>
  </si>
  <si>
    <t>Bus    37</t>
  </si>
  <si>
    <t>Bus    38</t>
  </si>
  <si>
    <t>Bus    39</t>
  </si>
  <si>
    <t>Bus    40</t>
  </si>
  <si>
    <t>Bus    41</t>
  </si>
  <si>
    <t>Bus    42</t>
  </si>
  <si>
    <t>Bus    43</t>
  </si>
  <si>
    <t>Bus    44</t>
  </si>
  <si>
    <t>Bus    45</t>
  </si>
  <si>
    <t>Bus    46</t>
  </si>
  <si>
    <t>Bus    47</t>
  </si>
  <si>
    <t>Bus    48</t>
  </si>
  <si>
    <t>Bus    49</t>
  </si>
  <si>
    <t>Bus    51</t>
  </si>
  <si>
    <t>Bus    52</t>
  </si>
  <si>
    <t>Bus    53</t>
  </si>
  <si>
    <t>Bus    54</t>
  </si>
  <si>
    <t>Bus    55</t>
  </si>
  <si>
    <t>Bus    57</t>
  </si>
  <si>
    <t>Bus    58</t>
  </si>
  <si>
    <t>Bus    59</t>
  </si>
  <si>
    <t>Bus    60</t>
  </si>
  <si>
    <t>Bus    61</t>
  </si>
  <si>
    <t>Bus    62</t>
  </si>
  <si>
    <t>Bus    63</t>
  </si>
  <si>
    <t>Bus    64</t>
  </si>
  <si>
    <t>Bus    69</t>
  </si>
  <si>
    <t>Bus    70</t>
  </si>
  <si>
    <t>Bus    71</t>
  </si>
  <si>
    <t>Bus    72</t>
  </si>
  <si>
    <t>Bus    73</t>
  </si>
  <si>
    <t>Bus    74</t>
  </si>
  <si>
    <t>Bus    76</t>
  </si>
  <si>
    <t>Bus    77</t>
  </si>
  <si>
    <t>Bus    78</t>
  </si>
  <si>
    <t>Bus    79</t>
  </si>
  <si>
    <t>Bus    80</t>
  </si>
  <si>
    <t>Bus    81</t>
  </si>
  <si>
    <t>Bus    84</t>
  </si>
  <si>
    <t>Bus    85</t>
  </si>
  <si>
    <t>Bus    86</t>
  </si>
  <si>
    <t>Bus    87</t>
  </si>
  <si>
    <t>Bus    88</t>
  </si>
  <si>
    <t>Bus    89</t>
  </si>
  <si>
    <t>Bus    90</t>
  </si>
  <si>
    <t>Bus    91</t>
  </si>
  <si>
    <t>Bus    92</t>
  </si>
  <si>
    <t>Bus    94</t>
  </si>
  <si>
    <t>Bus    97</t>
  </si>
  <si>
    <t>Bus    98</t>
  </si>
  <si>
    <t>Bus    99</t>
  </si>
  <si>
    <t>Bus   100</t>
  </si>
  <si>
    <t>Bus   102</t>
  </si>
  <si>
    <t>Bus   103</t>
  </si>
  <si>
    <t>Bus   104</t>
  </si>
  <si>
    <t>Bus   105</t>
  </si>
  <si>
    <t>Bus   107</t>
  </si>
  <si>
    <t>Bus   108</t>
  </si>
  <si>
    <t>Bus   109</t>
  </si>
  <si>
    <t>Bus   110</t>
  </si>
  <si>
    <t>Bus   112</t>
  </si>
  <si>
    <t>Bus   113</t>
  </si>
  <si>
    <t>Bus   114</t>
  </si>
  <si>
    <t>Bus   115</t>
  </si>
  <si>
    <t>Bus   116</t>
  </si>
  <si>
    <t>Bus   117</t>
  </si>
  <si>
    <t>Bus   118</t>
  </si>
  <si>
    <t>Bus   119</t>
  </si>
  <si>
    <t>Bus   120</t>
  </si>
  <si>
    <t>Bus   121</t>
  </si>
  <si>
    <t>Bus   122</t>
  </si>
  <si>
    <t>Bus   123</t>
  </si>
  <si>
    <t>Bus   124</t>
  </si>
  <si>
    <t>Bus   125</t>
  </si>
  <si>
    <t>Bus   126</t>
  </si>
  <si>
    <t>Bus   127</t>
  </si>
  <si>
    <t>Bus   128</t>
  </si>
  <si>
    <t>Bus   129</t>
  </si>
  <si>
    <t>Bus   130</t>
  </si>
  <si>
    <t>Bus   131</t>
  </si>
  <si>
    <t>Bus   132</t>
  </si>
  <si>
    <t>Bus   133</t>
  </si>
  <si>
    <t>Bus   134</t>
  </si>
  <si>
    <t>Bus   135</t>
  </si>
  <si>
    <t>Bus   136</t>
  </si>
  <si>
    <t>Bus   137</t>
  </si>
  <si>
    <t>Bus   138</t>
  </si>
  <si>
    <t>Bus   139</t>
  </si>
  <si>
    <t>Bus   140</t>
  </si>
  <si>
    <t>Bus   141</t>
  </si>
  <si>
    <t>Bus   142</t>
  </si>
  <si>
    <t>Bus   143</t>
  </si>
  <si>
    <t>Bus   144</t>
  </si>
  <si>
    <t>Bus   145</t>
  </si>
  <si>
    <t>Bus   146</t>
  </si>
  <si>
    <t>Bus   147</t>
  </si>
  <si>
    <t>Bus   148</t>
  </si>
  <si>
    <t>Bus   149</t>
  </si>
  <si>
    <t>Bus   150</t>
  </si>
  <si>
    <t>Bus   151</t>
  </si>
  <si>
    <t>Bus   152</t>
  </si>
  <si>
    <t>Bus   153</t>
  </si>
  <si>
    <t>Bus   154</t>
  </si>
  <si>
    <t>Bus   155</t>
  </si>
  <si>
    <t>Bus   156</t>
  </si>
  <si>
    <t>Bus   157</t>
  </si>
  <si>
    <t>Bus   158</t>
  </si>
  <si>
    <t>Bus   159</t>
  </si>
  <si>
    <t>Bus   160</t>
  </si>
  <si>
    <t>Bus   161</t>
  </si>
  <si>
    <t>Bus   162</t>
  </si>
  <si>
    <t>Bus   163</t>
  </si>
  <si>
    <t>Bus   164</t>
  </si>
  <si>
    <t>Bus   165</t>
  </si>
  <si>
    <t>Bus   166</t>
  </si>
  <si>
    <t>Bus   167</t>
  </si>
  <si>
    <t>Bus   168</t>
  </si>
  <si>
    <t>Bus   169</t>
  </si>
  <si>
    <t>Bus   170</t>
  </si>
  <si>
    <t>Bus   171</t>
  </si>
  <si>
    <t>Bus   172</t>
  </si>
  <si>
    <t>Bus   173</t>
  </si>
  <si>
    <t>Bus   174</t>
  </si>
  <si>
    <t>Bus   175</t>
  </si>
  <si>
    <t>Bus   176</t>
  </si>
  <si>
    <t>Bus   177</t>
  </si>
  <si>
    <t>Bus   178</t>
  </si>
  <si>
    <t>Bus   179</t>
  </si>
  <si>
    <t>Bus   180</t>
  </si>
  <si>
    <t>Bus   181</t>
  </si>
  <si>
    <t>Bus   182</t>
  </si>
  <si>
    <t>Bus   183</t>
  </si>
  <si>
    <t>Bus   184</t>
  </si>
  <si>
    <t>Bus   185</t>
  </si>
  <si>
    <t>Bus   186</t>
  </si>
  <si>
    <t>Bus   187</t>
  </si>
  <si>
    <t>Bus   188</t>
  </si>
  <si>
    <t>Bus   189</t>
  </si>
  <si>
    <t>Bus   190</t>
  </si>
  <si>
    <t>Bus   191</t>
  </si>
  <si>
    <t>Bus   192</t>
  </si>
  <si>
    <t>Bus   193</t>
  </si>
  <si>
    <t>Bus   194</t>
  </si>
  <si>
    <t>Bus   195</t>
  </si>
  <si>
    <t>Bus   196</t>
  </si>
  <si>
    <t>Bus   197</t>
  </si>
  <si>
    <t>Bus   198</t>
  </si>
  <si>
    <t>Bus   199</t>
  </si>
  <si>
    <t>Bus   200</t>
  </si>
  <si>
    <t>Bus   201</t>
  </si>
  <si>
    <t>Bus   202</t>
  </si>
  <si>
    <t>Bus   203</t>
  </si>
  <si>
    <t>Bus   204</t>
  </si>
  <si>
    <t>Bus   205</t>
  </si>
  <si>
    <t>Bus   206</t>
  </si>
  <si>
    <t>Bus   207</t>
  </si>
  <si>
    <t>Bus   208</t>
  </si>
  <si>
    <t>Bus   209</t>
  </si>
  <si>
    <t>Bus   210</t>
  </si>
  <si>
    <t>Bus   211</t>
  </si>
  <si>
    <t>Bus   212</t>
  </si>
  <si>
    <t>Bus   213</t>
  </si>
  <si>
    <t>Bus   214</t>
  </si>
  <si>
    <t>Bus   215</t>
  </si>
  <si>
    <t>Bus   216</t>
  </si>
  <si>
    <t>Bus   217</t>
  </si>
  <si>
    <t>Bus   218</t>
  </si>
  <si>
    <t>Bus   219</t>
  </si>
  <si>
    <t>Bus   220</t>
  </si>
  <si>
    <t>Bus   221</t>
  </si>
  <si>
    <t>Bus   222</t>
  </si>
  <si>
    <t>Bus   223</t>
  </si>
  <si>
    <t>Bus   224</t>
  </si>
  <si>
    <t>Bus   225</t>
  </si>
  <si>
    <t>Bus   226</t>
  </si>
  <si>
    <t>Bus   227</t>
  </si>
  <si>
    <t>Bus   228</t>
  </si>
  <si>
    <t>Bus   229</t>
  </si>
  <si>
    <t>Bus   230</t>
  </si>
  <si>
    <t>Bus   231</t>
  </si>
  <si>
    <t>Bus   232</t>
  </si>
  <si>
    <t>Bus   233</t>
  </si>
  <si>
    <t>Bus   234</t>
  </si>
  <si>
    <t>Bus   235</t>
  </si>
  <si>
    <t>Bus   236</t>
  </si>
  <si>
    <t>Bus   237</t>
  </si>
  <si>
    <t>Bus   238</t>
  </si>
  <si>
    <t>Bus   239</t>
  </si>
  <si>
    <t>Bus   240</t>
  </si>
  <si>
    <t>Bus   241</t>
  </si>
  <si>
    <t>Bus   242</t>
  </si>
  <si>
    <t>Bus   243</t>
  </si>
  <si>
    <t>Bus   244</t>
  </si>
  <si>
    <t>Bus   245</t>
  </si>
  <si>
    <t>Bus   246</t>
  </si>
  <si>
    <t>Bus   247</t>
  </si>
  <si>
    <t>Bus   248</t>
  </si>
  <si>
    <t>Bus   249</t>
  </si>
  <si>
    <t>Bus   250</t>
  </si>
  <si>
    <t>Bus   281</t>
  </si>
  <si>
    <t>Bus   319</t>
  </si>
  <si>
    <t>Bus   320</t>
  </si>
  <si>
    <t>Bus   322</t>
  </si>
  <si>
    <t>Bus   323</t>
  </si>
  <si>
    <t>Bus   324</t>
  </si>
  <si>
    <t>Bus   526</t>
  </si>
  <si>
    <t>Bus   528</t>
  </si>
  <si>
    <t>Bus   531</t>
  </si>
  <si>
    <t>Bus   552</t>
  </si>
  <si>
    <t>Bus   562</t>
  </si>
  <si>
    <t>Bus   609</t>
  </si>
  <si>
    <t>Bus   664</t>
  </si>
  <si>
    <t>Bus  1190</t>
  </si>
  <si>
    <t>Bus  1200</t>
  </si>
  <si>
    <t>Bus  1201</t>
  </si>
  <si>
    <t>Bus  2040</t>
  </si>
  <si>
    <t>Bus  7001</t>
  </si>
  <si>
    <t>Bus  7002</t>
  </si>
  <si>
    <t>Bus  7003</t>
  </si>
  <si>
    <t>Bus  7011</t>
  </si>
  <si>
    <t>Bus  7012</t>
  </si>
  <si>
    <t>Bus  7017</t>
  </si>
  <si>
    <t>Bus  7023</t>
  </si>
  <si>
    <t>Bus  7024</t>
  </si>
  <si>
    <t>Bus  7039</t>
  </si>
  <si>
    <t>Bus  7044</t>
  </si>
  <si>
    <t>Bus  7049</t>
  </si>
  <si>
    <t>Bus  7055</t>
  </si>
  <si>
    <t>Bus  7057</t>
  </si>
  <si>
    <t>Bus  7061</t>
  </si>
  <si>
    <t>Bus  7062</t>
  </si>
  <si>
    <t>Bus  7071</t>
  </si>
  <si>
    <t>Bus  7130</t>
  </si>
  <si>
    <t>Bus  7139</t>
  </si>
  <si>
    <t>Bus  7166</t>
  </si>
  <si>
    <t>Bus  9001</t>
  </si>
  <si>
    <t>Bus  9002</t>
  </si>
  <si>
    <t>Bus  9003</t>
  </si>
  <si>
    <t>Bus  9004</t>
  </si>
  <si>
    <t>Bus  9005</t>
  </si>
  <si>
    <t>Bus  9006</t>
  </si>
  <si>
    <t>Bus  9007</t>
  </si>
  <si>
    <t>Bus  9012</t>
  </si>
  <si>
    <t>Bus  9021</t>
  </si>
  <si>
    <t>Bus  9022</t>
  </si>
  <si>
    <t>Bus  9023</t>
  </si>
  <si>
    <t>Bus  9024</t>
  </si>
  <si>
    <t>Bus  9025</t>
  </si>
  <si>
    <t>Bus  9026</t>
  </si>
  <si>
    <t>Bus  9031</t>
  </si>
  <si>
    <t>Bus  9032</t>
  </si>
  <si>
    <t>Bus  9033</t>
  </si>
  <si>
    <t>Bus  9034</t>
  </si>
  <si>
    <t>Bus  9035</t>
  </si>
  <si>
    <t>Bus  9036</t>
  </si>
  <si>
    <t>Bus  9037</t>
  </si>
  <si>
    <t>Bus  9038</t>
  </si>
  <si>
    <t>Bus  9041</t>
  </si>
  <si>
    <t>Bus  9042</t>
  </si>
  <si>
    <t>Bus  9043</t>
  </si>
  <si>
    <t>Bus  9044</t>
  </si>
  <si>
    <t>Bus  9051</t>
  </si>
  <si>
    <t>Bus  9052</t>
  </si>
  <si>
    <t>Bus  9053</t>
  </si>
  <si>
    <t>Bus  9054</t>
  </si>
  <si>
    <t>Bus  9055</t>
  </si>
  <si>
    <t>Bus  9071</t>
  </si>
  <si>
    <t>Bus  9072</t>
  </si>
  <si>
    <t>Bus  9121</t>
  </si>
  <si>
    <t>Bus  9533</t>
  </si>
  <si>
    <t>27.03 - j232.60</t>
  </si>
  <si>
    <t>24.71 - j232.43</t>
  </si>
  <si>
    <t>21.67 - j837.05</t>
  </si>
  <si>
    <t>5.48 - j251.49</t>
  </si>
  <si>
    <t>33.87 - j220.86</t>
  </si>
  <si>
    <t>12.20 - j135.40</t>
  </si>
  <si>
    <t>32.21 - j639.46</t>
  </si>
  <si>
    <t>18.07 - j72.98</t>
  </si>
  <si>
    <t>14.68 - j68.35</t>
  </si>
  <si>
    <t>0.00 - j29.14</t>
  </si>
  <si>
    <t>17.91 - j142.41</t>
  </si>
  <si>
    <t>20.93 - j226.66</t>
  </si>
  <si>
    <t>11.59 - j56.38</t>
  </si>
  <si>
    <t>13.87 - j43.07</t>
  </si>
  <si>
    <t>26.69 - j82.72</t>
  </si>
  <si>
    <t>10.31 - j123.83</t>
  </si>
  <si>
    <t>14.44 - j83.61</t>
  </si>
  <si>
    <t>9.73 - j81.19</t>
  </si>
  <si>
    <t>18.68 - j129.15</t>
  </si>
  <si>
    <t>18.24 - j227.99</t>
  </si>
  <si>
    <t>15.36 - j31.89</t>
  </si>
  <si>
    <t>13.56 - j87.18</t>
  </si>
  <si>
    <t>4.91 - j95.53</t>
  </si>
  <si>
    <t>15.78 - j31.90</t>
  </si>
  <si>
    <t>10.71 - j25.39</t>
  </si>
  <si>
    <t>4.49 - j11.95</t>
  </si>
  <si>
    <t>27.17 - j151.43</t>
  </si>
  <si>
    <t>15.38 - j138.93</t>
  </si>
  <si>
    <t>39.69 - j128.46</t>
  </si>
  <si>
    <t>5.37 - j57.08</t>
  </si>
  <si>
    <t>297.17 - j2189.14</t>
  </si>
  <si>
    <t>29.47 - j136.45</t>
  </si>
  <si>
    <t>14.52 - j186.34</t>
  </si>
  <si>
    <t>12.71 - j53.33</t>
  </si>
  <si>
    <t>21.52 - j123.40</t>
  </si>
  <si>
    <t>44.00 - j426.26</t>
  </si>
  <si>
    <t>17.08 - j48.80</t>
  </si>
  <si>
    <t>11.48 - j89.24</t>
  </si>
  <si>
    <t>7.05 - j138.18</t>
  </si>
  <si>
    <t>12.80 - j140.35</t>
  </si>
  <si>
    <t>8.39 - j24.32</t>
  </si>
  <si>
    <t>7.88 - j23.53</t>
  </si>
  <si>
    <t>7.24 - j106.70</t>
  </si>
  <si>
    <t>9.45 - j27.78</t>
  </si>
  <si>
    <t>6.58 - j19.41</t>
  </si>
  <si>
    <t>11.89 - j35.31</t>
  </si>
  <si>
    <t>10.73 - j31.62</t>
  </si>
  <si>
    <t>8.73 - j30.10</t>
  </si>
  <si>
    <t>7.89 - j34.87</t>
  </si>
  <si>
    <t>17.29 - j43.72</t>
  </si>
  <si>
    <t>23.45 - j109.48</t>
  </si>
  <si>
    <t>6.14 - j38.40</t>
  </si>
  <si>
    <t>11.56 - j134.10</t>
  </si>
  <si>
    <t>23.51 - j213.00</t>
  </si>
  <si>
    <t>1.38 - j32.79</t>
  </si>
  <si>
    <t>1.42 - j35.52</t>
  </si>
  <si>
    <t>2.78 - j20.05</t>
  </si>
  <si>
    <t>4.18 - j16.92</t>
  </si>
  <si>
    <t>7.96 - j39.62</t>
  </si>
  <si>
    <t>8.11 - j39.19</t>
  </si>
  <si>
    <t>16.93 - j88.67</t>
  </si>
  <si>
    <t>9.06 - j99.69</t>
  </si>
  <si>
    <t>39.15 - j96.20</t>
  </si>
  <si>
    <t>52.93 - j245.62</t>
  </si>
  <si>
    <t>38.57 - j232.24</t>
  </si>
  <si>
    <t>20.01 - j67.68</t>
  </si>
  <si>
    <t>4.59 - j22.65</t>
  </si>
  <si>
    <t>9.15 - j132.53</t>
  </si>
  <si>
    <t>0.00 - j27.78</t>
  </si>
  <si>
    <t>1.92 - j36.15</t>
  </si>
  <si>
    <t>5.85 - j67.11</t>
  </si>
  <si>
    <t>3.34 - j43.69</t>
  </si>
  <si>
    <t>10.74 - j122.44</t>
  </si>
  <si>
    <t>5.62 - j14.10</t>
  </si>
  <si>
    <t>4.27 - j15.02</t>
  </si>
  <si>
    <t>7.65 - j22.65</t>
  </si>
  <si>
    <t>3.87 - j22.87</t>
  </si>
  <si>
    <t>2.42 - j26.77</t>
  </si>
  <si>
    <t>17.81 - j46.07</t>
  </si>
  <si>
    <t>7.29 - j21.35</t>
  </si>
  <si>
    <t>104.40 - j235.30</t>
  </si>
  <si>
    <t>21.23 - j52.14</t>
  </si>
  <si>
    <t>22.63 - j70.87</t>
  </si>
  <si>
    <t>8.21 - j28.65</t>
  </si>
  <si>
    <t>13.13 - j23.62</t>
  </si>
  <si>
    <t>8.83 - j38.54</t>
  </si>
  <si>
    <t>9.64 - j31.43</t>
  </si>
  <si>
    <t>104.87 - j209.96</t>
  </si>
  <si>
    <t>3.99 - j13.05</t>
  </si>
  <si>
    <t>4.96 - j14.36</t>
  </si>
  <si>
    <t>9.05 - j22.63</t>
  </si>
  <si>
    <t>3.90 - j10.68</t>
  </si>
  <si>
    <t>8.94 - j29.98</t>
  </si>
  <si>
    <t>8.80 - j84.37</t>
  </si>
  <si>
    <t>15.64 - j61.25</t>
  </si>
  <si>
    <t>30.77 - j613.09</t>
  </si>
  <si>
    <t>30.80 - j595.79</t>
  </si>
  <si>
    <t>1.81 - j125.10</t>
  </si>
  <si>
    <t>0.18 - j86.22</t>
  </si>
  <si>
    <t>0.03 - j53.01</t>
  </si>
  <si>
    <t>12.10 - j106.23</t>
  </si>
  <si>
    <t>6.25 - j18.38</t>
  </si>
  <si>
    <t>19.33 - j86.29</t>
  </si>
  <si>
    <t>4.35 - j59.51</t>
  </si>
  <si>
    <t>12.48 - j135.37</t>
  </si>
  <si>
    <t>11.28 - j87.30</t>
  </si>
  <si>
    <t>9.90 - j80.72</t>
  </si>
  <si>
    <t>8.25 - j75.03</t>
  </si>
  <si>
    <t>17.20 - j337.69</t>
  </si>
  <si>
    <t>20.00 - j195.55</t>
  </si>
  <si>
    <t>7.14 - j88.62</t>
  </si>
  <si>
    <t>39.82 - j390.42</t>
  </si>
  <si>
    <t>11.81 - j88.20</t>
  </si>
  <si>
    <t>7.20 - j48.84</t>
  </si>
  <si>
    <t>7.45 - j50.92</t>
  </si>
  <si>
    <t>113.67 - j848.21</t>
  </si>
  <si>
    <t>1.96 - j98.97</t>
  </si>
  <si>
    <t>2.79 - j140.32</t>
  </si>
  <si>
    <t>31.52 - j224.23</t>
  </si>
  <si>
    <t>2.93 - j33.24</t>
  </si>
  <si>
    <t>3.96 - j45.38</t>
  </si>
  <si>
    <t>5.61 - j81.08</t>
  </si>
  <si>
    <t>20.00 - j152.00</t>
  </si>
  <si>
    <t>6.50 - j93.30</t>
  </si>
  <si>
    <t>6.24 - j43.18</t>
  </si>
  <si>
    <t>3.21 - j21.94</t>
  </si>
  <si>
    <t>3.75 - j34.98</t>
  </si>
  <si>
    <t>2.44 - j17.09</t>
  </si>
  <si>
    <t>20.00 - j211.43</t>
  </si>
  <si>
    <t>6.77 - j83.08</t>
  </si>
  <si>
    <t>5.07 - j34.82</t>
  </si>
  <si>
    <t>8.44 - j57.14</t>
  </si>
  <si>
    <t>2.15 - j5.10</t>
  </si>
  <si>
    <t>6.08 - j95.41</t>
  </si>
  <si>
    <t>2.56 - j41.43</t>
  </si>
  <si>
    <t>11.57 - j172.22</t>
  </si>
  <si>
    <t>9.36 - j74.39</t>
  </si>
  <si>
    <t>11.81 - j192.59</t>
  </si>
  <si>
    <t>4.02 - j48.25</t>
  </si>
  <si>
    <t>9.68 - j50.18</t>
  </si>
  <si>
    <t>5.23 - j70.16</t>
  </si>
  <si>
    <t>2.57 - j44.63</t>
  </si>
  <si>
    <t>5.74 - j97.34</t>
  </si>
  <si>
    <t>4.30 - j121.05</t>
  </si>
  <si>
    <t>1.32 - j147.24</t>
  </si>
  <si>
    <t>6.87 - j68.02</t>
  </si>
  <si>
    <t>9.87 - j80.55</t>
  </si>
  <si>
    <t>12.83 - j117.05</t>
  </si>
  <si>
    <t>1.27 - j50.35</t>
  </si>
  <si>
    <t>2.40 - j10.38</t>
  </si>
  <si>
    <t>2.34 - j9.06</t>
  </si>
  <si>
    <t>2.42 - j23.61</t>
  </si>
  <si>
    <t>3.11 - j28.72</t>
  </si>
  <si>
    <t>4.63 - j15.33</t>
  </si>
  <si>
    <t>6.24 - j22.05</t>
  </si>
  <si>
    <t>13.20 - j54.84</t>
  </si>
  <si>
    <t>2.90 - j9.82</t>
  </si>
  <si>
    <t>8.45 - j87.88</t>
  </si>
  <si>
    <t>49.11 - j457.51</t>
  </si>
  <si>
    <t>17.65 - j179.16</t>
  </si>
  <si>
    <t>1.47 - j18.66</t>
  </si>
  <si>
    <t>6.78 - j66.16</t>
  </si>
  <si>
    <t>4.12 - j40.31</t>
  </si>
  <si>
    <t>12.47 - j181.48</t>
  </si>
  <si>
    <t>15.20 - j235.60</t>
  </si>
  <si>
    <t>62.12 - j568.28</t>
  </si>
  <si>
    <t>9.95 - j23.17</t>
  </si>
  <si>
    <t>80.00 - j490.74</t>
  </si>
  <si>
    <t>1.57 - j37.14</t>
  </si>
  <si>
    <t>24.83 - j126.63</t>
  </si>
  <si>
    <t>10.11 - j21.38</t>
  </si>
  <si>
    <t>8.82 - j91.87</t>
  </si>
  <si>
    <t>7.54 - j92.16</t>
  </si>
  <si>
    <t>12.07 - j87.34</t>
  </si>
  <si>
    <t>9.64 + j49.06</t>
  </si>
  <si>
    <t>18.72 - j60.40</t>
  </si>
  <si>
    <t>14.04 - j64.07</t>
  </si>
  <si>
    <t>6.50 - j14.11</t>
  </si>
  <si>
    <t>6.70 - j15.74</t>
  </si>
  <si>
    <t>2.54 - j13.36</t>
  </si>
  <si>
    <t>0.57 - j8.84</t>
  </si>
  <si>
    <t>6.89 - j37.40</t>
  </si>
  <si>
    <t>9.79 - j18.24</t>
  </si>
  <si>
    <t>15.37 - j22.14</t>
  </si>
  <si>
    <t>7.29 - j9.98</t>
  </si>
  <si>
    <t>5.22 - j13.36</t>
  </si>
  <si>
    <t>6.89 - j18.08</t>
  </si>
  <si>
    <t>7.23 - j14.43</t>
  </si>
  <si>
    <t>14.37 - j41.62</t>
  </si>
  <si>
    <t>36.03 - j147.34</t>
  </si>
  <si>
    <t>21.83 - j117.02</t>
  </si>
  <si>
    <t>1.72 - j26.20</t>
  </si>
  <si>
    <t>19.27 - j170.63</t>
  </si>
  <si>
    <t>14.18 - j104.88</t>
  </si>
  <si>
    <t>8.64 - j58.86</t>
  </si>
  <si>
    <t>4.93 - j123.14</t>
  </si>
  <si>
    <t>2.42 - j72.26</t>
  </si>
  <si>
    <t>99.97 - j691.23</t>
  </si>
  <si>
    <t>71.89 - j272.44</t>
  </si>
  <si>
    <t>169.69 - j763.44</t>
  </si>
  <si>
    <t>0.53 - j19.28</t>
  </si>
  <si>
    <t>171.68 - j781.11</t>
  </si>
  <si>
    <t>32.98 - j182.87</t>
  </si>
  <si>
    <t>26.18 - j137.28</t>
  </si>
  <si>
    <t>28.56 - j163.73</t>
  </si>
  <si>
    <t>0.40 - j21.09</t>
  </si>
  <si>
    <t>25.83 - j154.21</t>
  </si>
  <si>
    <t>24.83 - j153.97</t>
  </si>
  <si>
    <t>0.91 - j30.09</t>
  </si>
  <si>
    <t>356.29 - j2282.99</t>
  </si>
  <si>
    <t>4.92 - j164.72</t>
  </si>
  <si>
    <t>0.72 - j20.59</t>
  </si>
  <si>
    <t>4.38 - j164.07</t>
  </si>
  <si>
    <t>500.30 - j1538.14</t>
  </si>
  <si>
    <t>1.95 - j62.44</t>
  </si>
  <si>
    <t>363.81 - j2278.67</t>
  </si>
  <si>
    <t>569.33 - j1754.84</t>
  </si>
  <si>
    <t>16.15 - j269.19</t>
  </si>
  <si>
    <t>2.11 - j64.87</t>
  </si>
  <si>
    <t>15.83 - j115.99</t>
  </si>
  <si>
    <t>9.90 - j30.34</t>
  </si>
  <si>
    <t>14.64 - j41.10</t>
  </si>
  <si>
    <t>5.67 - j34.66</t>
  </si>
  <si>
    <t>10.06 - j36.65</t>
  </si>
  <si>
    <t>7.01 - j32.87</t>
  </si>
  <si>
    <t>5.68 - j20.29</t>
  </si>
  <si>
    <t>4.71 - j13.73</t>
  </si>
  <si>
    <t>1.61 - j4.85</t>
  </si>
  <si>
    <t>16.15 - j231.43</t>
  </si>
  <si>
    <t>1.50 - j14.48</t>
  </si>
  <si>
    <t>2.29 - j6.93</t>
  </si>
  <si>
    <t>2.54 - j7.16</t>
  </si>
  <si>
    <t>2.56 - j20.47</t>
  </si>
  <si>
    <t>1.52 - j4.25</t>
  </si>
  <si>
    <t>0.87 - j5.67</t>
  </si>
  <si>
    <t>1.28 - j7.88</t>
  </si>
  <si>
    <t>0.68 - j5.09</t>
  </si>
  <si>
    <t>1.12 - j3.35</t>
  </si>
  <si>
    <t>0.69 - j4.68</t>
  </si>
  <si>
    <t>1.52 - j4.13</t>
  </si>
  <si>
    <t>1.90 - j27.86</t>
  </si>
  <si>
    <t>1.89 - j43.40</t>
  </si>
  <si>
    <t>0.00 - j43.48</t>
  </si>
  <si>
    <t>0.00 + j1.08</t>
  </si>
  <si>
    <t>0.73 - j54.86</t>
  </si>
  <si>
    <t>0.00 - j51.20</t>
  </si>
  <si>
    <t>4.67 - j68.17</t>
  </si>
  <si>
    <t>0.00 - j94.88</t>
  </si>
  <si>
    <t>0.00 - j52.00</t>
  </si>
  <si>
    <t>0.00 - j32.05</t>
  </si>
  <si>
    <t>0.00 - j68.13</t>
  </si>
  <si>
    <t>0.00 - j34.60</t>
  </si>
  <si>
    <t>0.00 - j33.99</t>
  </si>
  <si>
    <t>0.00 - j6.20</t>
  </si>
  <si>
    <t>0.00 - j80.65</t>
  </si>
  <si>
    <t>0.00 - j5.75</t>
  </si>
  <si>
    <t>0.00 - j20.72</t>
  </si>
  <si>
    <t>0.00 - j42.02</t>
  </si>
  <si>
    <t>0.00 - j34.48</t>
  </si>
  <si>
    <t>0.00 - j15.85</t>
  </si>
  <si>
    <t>0.00 - j51.81</t>
  </si>
  <si>
    <t>0.00 - j59.88</t>
  </si>
  <si>
    <t>0.00 - j64.94</t>
  </si>
  <si>
    <t>341.78 - j2414.52</t>
  </si>
  <si>
    <t>7.70 - j13.77</t>
  </si>
  <si>
    <t>9.90 - j17.30</t>
  </si>
  <si>
    <t>16.77 - j13.71</t>
  </si>
  <si>
    <t>63.07 - j288.00</t>
  </si>
  <si>
    <t>1.87 - j10.00</t>
  </si>
  <si>
    <t>1.86 - j8.52</t>
  </si>
  <si>
    <t>1.10 - j6.97</t>
  </si>
  <si>
    <t>7.44 - j9.78</t>
  </si>
  <si>
    <t>0.06 - j0.35</t>
  </si>
  <si>
    <t>0.61 - j0.96</t>
  </si>
  <si>
    <t>0.05 - j0.30</t>
  </si>
  <si>
    <t>0.04 - j0.25</t>
  </si>
  <si>
    <t>0.05 - j0.27</t>
  </si>
  <si>
    <t>0.03 - j0.21</t>
  </si>
  <si>
    <t>0.03 - j0.20</t>
  </si>
  <si>
    <t>0.07 - j0.70</t>
  </si>
  <si>
    <t>0.05 - j0.28</t>
  </si>
  <si>
    <t>0.05 - j0.59</t>
  </si>
  <si>
    <t>0.06 - j0.38</t>
  </si>
  <si>
    <t>0.05 - j0.33</t>
  </si>
  <si>
    <t>0.06 - j0.40</t>
  </si>
  <si>
    <t>0.03 - j0.18</t>
  </si>
  <si>
    <t>0.05 - j0.58</t>
  </si>
  <si>
    <t>24.40 - j19.25</t>
  </si>
  <si>
    <t>0.11 - j2.66</t>
  </si>
  <si>
    <t>0.11 - j4.08</t>
  </si>
  <si>
    <t>0.00 - j6.58</t>
  </si>
  <si>
    <t>0.00 - j1.25</t>
  </si>
  <si>
    <t>0.07 - j0.48</t>
  </si>
  <si>
    <t>0.23 - j0.96</t>
  </si>
  <si>
    <t>0.00 - j1.33</t>
  </si>
  <si>
    <t>Line Records</t>
  </si>
  <si>
    <t>From Number</t>
  </si>
  <si>
    <t>To Number</t>
  </si>
  <si>
    <t>R</t>
  </si>
  <si>
    <t>X</t>
  </si>
  <si>
    <t>B</t>
  </si>
  <si>
    <t>Gline</t>
  </si>
  <si>
    <t>Bline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</si>
</sst>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P302"/>
  <sheetViews>
    <sheetView workbookViewId="0">
      <selection activeCell="KO16" sqref="KO16"/>
    </sheetView>
  </sheetViews>
  <sheetFormatPr defaultRowHeight="15" x14ac:dyDescent="0.25"/>
  <sheetData>
    <row r="1" spans="1:302" x14ac:dyDescent="0.25">
      <c r="A1" t="s">
        <v>0</v>
      </c>
    </row>
    <row r="2" spans="1:30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75</v>
      </c>
      <c r="BX2" t="s">
        <v>76</v>
      </c>
      <c r="BY2" t="s">
        <v>77</v>
      </c>
      <c r="BZ2" t="s">
        <v>78</v>
      </c>
      <c r="CA2" t="s">
        <v>79</v>
      </c>
      <c r="CB2" t="s">
        <v>80</v>
      </c>
      <c r="CC2" t="s">
        <v>81</v>
      </c>
      <c r="CD2" t="s">
        <v>82</v>
      </c>
      <c r="CE2" t="s">
        <v>83</v>
      </c>
      <c r="CF2" t="s">
        <v>84</v>
      </c>
      <c r="CG2" t="s">
        <v>85</v>
      </c>
      <c r="CH2" t="s">
        <v>86</v>
      </c>
      <c r="CI2" t="s">
        <v>87</v>
      </c>
      <c r="CJ2" t="s">
        <v>88</v>
      </c>
      <c r="CK2" t="s">
        <v>89</v>
      </c>
      <c r="CL2" t="s">
        <v>90</v>
      </c>
      <c r="CM2" t="s">
        <v>91</v>
      </c>
      <c r="CN2" t="s">
        <v>92</v>
      </c>
      <c r="CO2" t="s">
        <v>93</v>
      </c>
      <c r="CP2" t="s">
        <v>94</v>
      </c>
      <c r="CQ2" t="s">
        <v>95</v>
      </c>
      <c r="CR2" t="s">
        <v>96</v>
      </c>
      <c r="CS2" t="s">
        <v>97</v>
      </c>
      <c r="CT2" t="s">
        <v>98</v>
      </c>
      <c r="CU2" t="s">
        <v>99</v>
      </c>
      <c r="CV2" t="s">
        <v>100</v>
      </c>
      <c r="CW2" t="s">
        <v>101</v>
      </c>
      <c r="CX2" t="s">
        <v>102</v>
      </c>
      <c r="CY2" t="s">
        <v>103</v>
      </c>
      <c r="CZ2" t="s">
        <v>104</v>
      </c>
      <c r="DA2" t="s">
        <v>105</v>
      </c>
      <c r="DB2" t="s">
        <v>106</v>
      </c>
      <c r="DC2" t="s">
        <v>107</v>
      </c>
      <c r="DD2" t="s">
        <v>108</v>
      </c>
      <c r="DE2" t="s">
        <v>109</v>
      </c>
      <c r="DF2" t="s">
        <v>110</v>
      </c>
      <c r="DG2" t="s">
        <v>111</v>
      </c>
      <c r="DH2" t="s">
        <v>112</v>
      </c>
      <c r="DI2" t="s">
        <v>113</v>
      </c>
      <c r="DJ2" t="s">
        <v>114</v>
      </c>
      <c r="DK2" t="s">
        <v>115</v>
      </c>
      <c r="DL2" t="s">
        <v>116</v>
      </c>
      <c r="DM2" t="s">
        <v>117</v>
      </c>
      <c r="DN2" t="s">
        <v>118</v>
      </c>
      <c r="DO2" t="s">
        <v>119</v>
      </c>
      <c r="DP2" t="s">
        <v>120</v>
      </c>
      <c r="DQ2" t="s">
        <v>121</v>
      </c>
      <c r="DR2" t="s">
        <v>122</v>
      </c>
      <c r="DS2" t="s">
        <v>123</v>
      </c>
      <c r="DT2" t="s">
        <v>124</v>
      </c>
      <c r="DU2" t="s">
        <v>125</v>
      </c>
      <c r="DV2" t="s">
        <v>126</v>
      </c>
      <c r="DW2" t="s">
        <v>127</v>
      </c>
      <c r="DX2" t="s">
        <v>128</v>
      </c>
      <c r="DY2" t="s">
        <v>129</v>
      </c>
      <c r="DZ2" t="s">
        <v>130</v>
      </c>
      <c r="EA2" t="s">
        <v>131</v>
      </c>
      <c r="EB2" t="s">
        <v>132</v>
      </c>
      <c r="EC2" t="s">
        <v>133</v>
      </c>
      <c r="ED2" t="s">
        <v>134</v>
      </c>
      <c r="EE2" t="s">
        <v>135</v>
      </c>
      <c r="EF2" t="s">
        <v>136</v>
      </c>
      <c r="EG2" t="s">
        <v>137</v>
      </c>
      <c r="EH2" t="s">
        <v>138</v>
      </c>
      <c r="EI2" t="s">
        <v>139</v>
      </c>
      <c r="EJ2" t="s">
        <v>140</v>
      </c>
      <c r="EK2" t="s">
        <v>141</v>
      </c>
      <c r="EL2" t="s">
        <v>142</v>
      </c>
      <c r="EM2" t="s">
        <v>143</v>
      </c>
      <c r="EN2" t="s">
        <v>144</v>
      </c>
      <c r="EO2" t="s">
        <v>145</v>
      </c>
      <c r="EP2" t="s">
        <v>146</v>
      </c>
      <c r="EQ2" t="s">
        <v>147</v>
      </c>
      <c r="ER2" t="s">
        <v>148</v>
      </c>
      <c r="ES2" t="s">
        <v>149</v>
      </c>
      <c r="ET2" t="s">
        <v>150</v>
      </c>
      <c r="EU2" t="s">
        <v>151</v>
      </c>
      <c r="EV2" t="s">
        <v>152</v>
      </c>
      <c r="EW2" t="s">
        <v>153</v>
      </c>
      <c r="EX2" t="s">
        <v>154</v>
      </c>
      <c r="EY2" t="s">
        <v>155</v>
      </c>
      <c r="EZ2" t="s">
        <v>156</v>
      </c>
      <c r="FA2" t="s">
        <v>157</v>
      </c>
      <c r="FB2" t="s">
        <v>158</v>
      </c>
      <c r="FC2" t="s">
        <v>159</v>
      </c>
      <c r="FD2" t="s">
        <v>160</v>
      </c>
      <c r="FE2" t="s">
        <v>161</v>
      </c>
      <c r="FF2" t="s">
        <v>162</v>
      </c>
      <c r="FG2" t="s">
        <v>163</v>
      </c>
      <c r="FH2" t="s">
        <v>164</v>
      </c>
      <c r="FI2" t="s">
        <v>165</v>
      </c>
      <c r="FJ2" t="s">
        <v>166</v>
      </c>
      <c r="FK2" t="s">
        <v>167</v>
      </c>
      <c r="FL2" t="s">
        <v>168</v>
      </c>
      <c r="FM2" t="s">
        <v>169</v>
      </c>
      <c r="FN2" t="s">
        <v>170</v>
      </c>
      <c r="FO2" t="s">
        <v>171</v>
      </c>
      <c r="FP2" t="s">
        <v>172</v>
      </c>
      <c r="FQ2" t="s">
        <v>173</v>
      </c>
      <c r="FR2" t="s">
        <v>174</v>
      </c>
      <c r="FS2" t="s">
        <v>175</v>
      </c>
      <c r="FT2" t="s">
        <v>176</v>
      </c>
      <c r="FU2" t="s">
        <v>177</v>
      </c>
      <c r="FV2" t="s">
        <v>178</v>
      </c>
      <c r="FW2" t="s">
        <v>179</v>
      </c>
      <c r="FX2" t="s">
        <v>180</v>
      </c>
      <c r="FY2" t="s">
        <v>181</v>
      </c>
      <c r="FZ2" t="s">
        <v>182</v>
      </c>
      <c r="GA2" t="s">
        <v>183</v>
      </c>
      <c r="GB2" t="s">
        <v>184</v>
      </c>
      <c r="GC2" t="s">
        <v>185</v>
      </c>
      <c r="GD2" t="s">
        <v>186</v>
      </c>
      <c r="GE2" t="s">
        <v>187</v>
      </c>
      <c r="GF2" t="s">
        <v>188</v>
      </c>
      <c r="GG2" t="s">
        <v>189</v>
      </c>
      <c r="GH2" t="s">
        <v>190</v>
      </c>
      <c r="GI2" t="s">
        <v>191</v>
      </c>
      <c r="GJ2" t="s">
        <v>192</v>
      </c>
      <c r="GK2" t="s">
        <v>193</v>
      </c>
      <c r="GL2" t="s">
        <v>194</v>
      </c>
      <c r="GM2" t="s">
        <v>195</v>
      </c>
      <c r="GN2" t="s">
        <v>196</v>
      </c>
      <c r="GO2" t="s">
        <v>197</v>
      </c>
      <c r="GP2" t="s">
        <v>198</v>
      </c>
      <c r="GQ2" t="s">
        <v>199</v>
      </c>
      <c r="GR2" t="s">
        <v>200</v>
      </c>
      <c r="GS2" t="s">
        <v>201</v>
      </c>
      <c r="GT2" t="s">
        <v>202</v>
      </c>
      <c r="GU2" t="s">
        <v>203</v>
      </c>
      <c r="GV2" t="s">
        <v>204</v>
      </c>
      <c r="GW2" t="s">
        <v>205</v>
      </c>
      <c r="GX2" t="s">
        <v>206</v>
      </c>
      <c r="GY2" t="s">
        <v>207</v>
      </c>
      <c r="GZ2" t="s">
        <v>208</v>
      </c>
      <c r="HA2" t="s">
        <v>209</v>
      </c>
      <c r="HB2" t="s">
        <v>210</v>
      </c>
      <c r="HC2" t="s">
        <v>211</v>
      </c>
      <c r="HD2" t="s">
        <v>212</v>
      </c>
      <c r="HE2" t="s">
        <v>213</v>
      </c>
      <c r="HF2" t="s">
        <v>214</v>
      </c>
      <c r="HG2" t="s">
        <v>215</v>
      </c>
      <c r="HH2" t="s">
        <v>216</v>
      </c>
      <c r="HI2" t="s">
        <v>217</v>
      </c>
      <c r="HJ2" t="s">
        <v>218</v>
      </c>
      <c r="HK2" t="s">
        <v>219</v>
      </c>
      <c r="HL2" t="s">
        <v>220</v>
      </c>
      <c r="HM2" t="s">
        <v>221</v>
      </c>
      <c r="HN2" t="s">
        <v>222</v>
      </c>
      <c r="HO2" t="s">
        <v>223</v>
      </c>
      <c r="HP2" t="s">
        <v>224</v>
      </c>
      <c r="HQ2" t="s">
        <v>225</v>
      </c>
      <c r="HR2" t="s">
        <v>226</v>
      </c>
      <c r="HS2" t="s">
        <v>227</v>
      </c>
      <c r="HT2" t="s">
        <v>228</v>
      </c>
      <c r="HU2" t="s">
        <v>229</v>
      </c>
      <c r="HV2" t="s">
        <v>230</v>
      </c>
      <c r="HW2" t="s">
        <v>231</v>
      </c>
      <c r="HX2" t="s">
        <v>232</v>
      </c>
      <c r="HY2" t="s">
        <v>233</v>
      </c>
      <c r="HZ2" t="s">
        <v>234</v>
      </c>
      <c r="IA2" t="s">
        <v>235</v>
      </c>
      <c r="IB2" t="s">
        <v>236</v>
      </c>
      <c r="IC2" t="s">
        <v>237</v>
      </c>
      <c r="ID2" t="s">
        <v>238</v>
      </c>
      <c r="IE2" t="s">
        <v>239</v>
      </c>
      <c r="IF2" t="s">
        <v>240</v>
      </c>
      <c r="IG2" t="s">
        <v>241</v>
      </c>
      <c r="IH2" t="s">
        <v>242</v>
      </c>
      <c r="II2" t="s">
        <v>243</v>
      </c>
      <c r="IJ2" t="s">
        <v>244</v>
      </c>
      <c r="IK2" t="s">
        <v>245</v>
      </c>
      <c r="IL2" t="s">
        <v>246</v>
      </c>
      <c r="IM2" t="s">
        <v>247</v>
      </c>
      <c r="IN2" t="s">
        <v>248</v>
      </c>
      <c r="IO2" t="s">
        <v>249</v>
      </c>
      <c r="IP2" t="s">
        <v>250</v>
      </c>
      <c r="IQ2" t="s">
        <v>251</v>
      </c>
      <c r="IR2" t="s">
        <v>252</v>
      </c>
      <c r="IS2" t="s">
        <v>253</v>
      </c>
      <c r="IT2" t="s">
        <v>254</v>
      </c>
      <c r="IU2" t="s">
        <v>255</v>
      </c>
      <c r="IV2" t="s">
        <v>256</v>
      </c>
      <c r="IW2" t="s">
        <v>257</v>
      </c>
      <c r="IX2" t="s">
        <v>258</v>
      </c>
      <c r="IY2" t="s">
        <v>259</v>
      </c>
      <c r="IZ2" t="s">
        <v>260</v>
      </c>
      <c r="JA2" t="s">
        <v>261</v>
      </c>
      <c r="JB2" t="s">
        <v>262</v>
      </c>
      <c r="JC2" t="s">
        <v>263</v>
      </c>
      <c r="JD2" t="s">
        <v>264</v>
      </c>
      <c r="JE2" t="s">
        <v>265</v>
      </c>
      <c r="JF2" t="s">
        <v>266</v>
      </c>
      <c r="JG2" t="s">
        <v>267</v>
      </c>
      <c r="JH2" t="s">
        <v>268</v>
      </c>
      <c r="JI2" t="s">
        <v>269</v>
      </c>
      <c r="JJ2" t="s">
        <v>270</v>
      </c>
      <c r="JK2" t="s">
        <v>271</v>
      </c>
      <c r="JL2" t="s">
        <v>272</v>
      </c>
      <c r="JM2" t="s">
        <v>273</v>
      </c>
      <c r="JN2" t="s">
        <v>274</v>
      </c>
      <c r="JO2" t="s">
        <v>275</v>
      </c>
      <c r="JP2" t="s">
        <v>276</v>
      </c>
      <c r="JQ2" t="s">
        <v>277</v>
      </c>
      <c r="JR2" t="s">
        <v>278</v>
      </c>
      <c r="JS2" t="s">
        <v>279</v>
      </c>
      <c r="JT2" t="s">
        <v>280</v>
      </c>
      <c r="JU2" t="s">
        <v>281</v>
      </c>
      <c r="JV2" t="s">
        <v>282</v>
      </c>
      <c r="JW2" t="s">
        <v>283</v>
      </c>
      <c r="JX2" t="s">
        <v>284</v>
      </c>
      <c r="JY2" t="s">
        <v>285</v>
      </c>
      <c r="JZ2" t="s">
        <v>286</v>
      </c>
      <c r="KA2" t="s">
        <v>287</v>
      </c>
      <c r="KB2" t="s">
        <v>288</v>
      </c>
      <c r="KC2" t="s">
        <v>289</v>
      </c>
      <c r="KD2" t="s">
        <v>290</v>
      </c>
      <c r="KE2" t="s">
        <v>291</v>
      </c>
      <c r="KF2" t="s">
        <v>292</v>
      </c>
      <c r="KG2" t="s">
        <v>293</v>
      </c>
      <c r="KH2" t="s">
        <v>294</v>
      </c>
      <c r="KI2" t="s">
        <v>295</v>
      </c>
      <c r="KJ2" t="s">
        <v>296</v>
      </c>
      <c r="KK2" t="s">
        <v>297</v>
      </c>
      <c r="KL2" t="s">
        <v>298</v>
      </c>
      <c r="KM2" t="s">
        <v>299</v>
      </c>
      <c r="KN2" t="s">
        <v>300</v>
      </c>
      <c r="KO2" t="s">
        <v>301</v>
      </c>
      <c r="KP2" t="s">
        <v>302</v>
      </c>
    </row>
    <row r="3" spans="1:302" x14ac:dyDescent="0.25">
      <c r="A3">
        <v>1</v>
      </c>
      <c r="B3">
        <v>1</v>
      </c>
      <c r="C3" t="s">
        <v>303</v>
      </c>
      <c r="E3" t="e">
        <f>0 + j20.31</f>
        <v>#NAME?</v>
      </c>
      <c r="G3" t="e">
        <f>-27.03 + j162.16</f>
        <v>#NAME?</v>
      </c>
      <c r="IO3" t="e">
        <f>0 + j51.20</f>
        <v>#NAME?</v>
      </c>
    </row>
    <row r="4" spans="1:302" x14ac:dyDescent="0.25">
      <c r="A4">
        <v>2</v>
      </c>
      <c r="B4">
        <v>1</v>
      </c>
      <c r="D4" t="s">
        <v>304</v>
      </c>
      <c r="E4" t="e">
        <f>0 + j20.12</f>
        <v>#NAME?</v>
      </c>
      <c r="H4" t="e">
        <f>-12.2 + j109.76</f>
        <v>#NAME?</v>
      </c>
      <c r="J4" t="e">
        <f>-7.84 + j35.29</f>
        <v>#NAME?</v>
      </c>
      <c r="IP4" t="e">
        <f>-4.67 + j68.17</f>
        <v>#NAME?</v>
      </c>
    </row>
    <row r="5" spans="1:302" x14ac:dyDescent="0.25">
      <c r="A5">
        <v>3</v>
      </c>
      <c r="B5">
        <v>1</v>
      </c>
      <c r="C5" t="e">
        <f>0 + j20.31</f>
        <v>#NAME?</v>
      </c>
      <c r="D5" t="e">
        <f>0 + j20.12</f>
        <v>#NAME?</v>
      </c>
      <c r="E5" t="s">
        <v>305</v>
      </c>
      <c r="F5" t="e">
        <f>0 + j205.97</f>
        <v>#NAME?</v>
      </c>
      <c r="I5" t="e">
        <f>-0.01 + j333.33</f>
        <v>#NAME?</v>
      </c>
      <c r="T5" t="e">
        <f>-1.66 + j14.30</f>
        <v>#NAME?</v>
      </c>
      <c r="EA5" t="e">
        <f>-20 + j140.00</f>
        <v>#NAME?</v>
      </c>
      <c r="IQ5" t="e">
        <f>0 + j94.88</f>
        <v>#NAME?</v>
      </c>
    </row>
    <row r="6" spans="1:302" x14ac:dyDescent="0.25">
      <c r="A6">
        <v>4</v>
      </c>
      <c r="B6">
        <v>1</v>
      </c>
      <c r="E6" t="e">
        <f>0 + j205.97</f>
        <v>#NAME?</v>
      </c>
      <c r="F6" t="s">
        <v>306</v>
      </c>
      <c r="R6" t="e">
        <f>-5.48 + j52.05</f>
        <v>#NAME?</v>
      </c>
    </row>
    <row r="7" spans="1:302" x14ac:dyDescent="0.25">
      <c r="A7">
        <v>5</v>
      </c>
      <c r="B7">
        <v>1</v>
      </c>
      <c r="C7" t="e">
        <f>-27.03 + j162.16</f>
        <v>#NAME?</v>
      </c>
      <c r="G7" t="s">
        <v>307</v>
      </c>
      <c r="I7" t="e">
        <f>0 + j27.05</f>
        <v>#NAME?</v>
      </c>
      <c r="K7" t="e">
        <f>-6.84 + j33.07</f>
        <v>#NAME?</v>
      </c>
    </row>
    <row r="8" spans="1:302" x14ac:dyDescent="0.25">
      <c r="A8">
        <v>6</v>
      </c>
      <c r="B8">
        <v>1</v>
      </c>
      <c r="D8" t="e">
        <f>-12.2 + j109.76</f>
        <v>#NAME?</v>
      </c>
      <c r="H8" t="s">
        <v>308</v>
      </c>
      <c r="I8" t="e">
        <f>0 + j26.74</f>
        <v>#NAME?</v>
      </c>
    </row>
    <row r="9" spans="1:302" x14ac:dyDescent="0.25">
      <c r="A9">
        <v>7</v>
      </c>
      <c r="B9">
        <v>1</v>
      </c>
      <c r="E9" t="e">
        <f>-0.01 + j333.33</f>
        <v>#NAME?</v>
      </c>
      <c r="G9" t="e">
        <f>0 + j27.05</f>
        <v>#NAME?</v>
      </c>
      <c r="H9" t="e">
        <f>0 + j26.74</f>
        <v>#NAME?</v>
      </c>
      <c r="I9" t="s">
        <v>309</v>
      </c>
      <c r="N9" t="e">
        <f>-12.2 + j109.76</f>
        <v>#NAME?</v>
      </c>
      <c r="DH9" t="e">
        <f>-20 + j140.00</f>
        <v>#NAME?</v>
      </c>
    </row>
    <row r="10" spans="1:302" x14ac:dyDescent="0.25">
      <c r="A10">
        <v>8</v>
      </c>
      <c r="B10">
        <v>1</v>
      </c>
      <c r="D10" t="e">
        <f>-7.84 + j35.29</f>
        <v>#NAME?</v>
      </c>
      <c r="J10" t="s">
        <v>310</v>
      </c>
      <c r="M10" t="e">
        <f>-3.5 + j16.04</f>
        <v>#NAME?</v>
      </c>
      <c r="P10" t="e">
        <f>-6.73 + j21.73</f>
        <v>#NAME?</v>
      </c>
    </row>
    <row r="11" spans="1:302" x14ac:dyDescent="0.25">
      <c r="A11">
        <v>9</v>
      </c>
      <c r="B11">
        <v>1</v>
      </c>
      <c r="G11" t="e">
        <f>-6.84 + j33.07</f>
        <v>#NAME?</v>
      </c>
      <c r="K11" t="s">
        <v>311</v>
      </c>
      <c r="M11" t="e">
        <f>-7.84 + j35.29</f>
        <v>#NAME?</v>
      </c>
    </row>
    <row r="12" spans="1:302" x14ac:dyDescent="0.25">
      <c r="A12">
        <v>10</v>
      </c>
      <c r="B12">
        <v>1</v>
      </c>
      <c r="L12" t="s">
        <v>312</v>
      </c>
      <c r="M12" t="e">
        <f>0 + j10.74</f>
        <v>#NAME?</v>
      </c>
      <c r="N12" t="e">
        <f>0 + j19.16</f>
        <v>#NAME?</v>
      </c>
    </row>
    <row r="13" spans="1:302" x14ac:dyDescent="0.25">
      <c r="A13">
        <v>11</v>
      </c>
      <c r="B13">
        <v>1</v>
      </c>
      <c r="J13" t="e">
        <f>-3.5 + j16.04</f>
        <v>#NAME?</v>
      </c>
      <c r="K13" t="e">
        <f>-7.84 + j35.29</f>
        <v>#NAME?</v>
      </c>
      <c r="L13" t="e">
        <f>0 + j10.74</f>
        <v>#NAME?</v>
      </c>
      <c r="M13" t="s">
        <v>313</v>
      </c>
      <c r="O13" t="e">
        <f>-6.56 + j27.87</f>
        <v>#NAME?</v>
      </c>
      <c r="IR13" t="e">
        <f>0 + j52.00</f>
        <v>#NAME?</v>
      </c>
    </row>
    <row r="14" spans="1:302" x14ac:dyDescent="0.25">
      <c r="A14">
        <v>12</v>
      </c>
      <c r="B14">
        <v>1</v>
      </c>
      <c r="I14" t="e">
        <f>-12.2 + j109.76</f>
        <v>#NAME?</v>
      </c>
      <c r="L14" t="e">
        <f>0 + j19.16</f>
        <v>#NAME?</v>
      </c>
      <c r="N14" t="s">
        <v>314</v>
      </c>
      <c r="V14" t="e">
        <f>-8.73 + j65.50</f>
        <v>#NAME?</v>
      </c>
      <c r="IS14" t="e">
        <f>0 + j32.05</f>
        <v>#NAME?</v>
      </c>
    </row>
    <row r="15" spans="1:302" x14ac:dyDescent="0.25">
      <c r="A15">
        <v>13</v>
      </c>
      <c r="B15">
        <v>1</v>
      </c>
      <c r="M15" t="e">
        <f>-6.56 + j27.87</f>
        <v>#NAME?</v>
      </c>
      <c r="O15" t="s">
        <v>315</v>
      </c>
      <c r="U15" t="e">
        <f>-5.03 + j28.52</f>
        <v>#NAME?</v>
      </c>
    </row>
    <row r="16" spans="1:302" x14ac:dyDescent="0.25">
      <c r="A16">
        <v>14</v>
      </c>
      <c r="B16">
        <v>1</v>
      </c>
      <c r="J16" t="e">
        <f>-6.73 + j21.73</f>
        <v>#NAME?</v>
      </c>
      <c r="P16" t="s">
        <v>316</v>
      </c>
      <c r="Q16" t="e">
        <f>-7.14 + j21.43</f>
        <v>#NAME?</v>
      </c>
    </row>
    <row r="17" spans="1:256" x14ac:dyDescent="0.25">
      <c r="A17">
        <v>15</v>
      </c>
      <c r="B17">
        <v>1</v>
      </c>
      <c r="P17" t="e">
        <f>-7.14 + j21.43</f>
        <v>#NAME?</v>
      </c>
      <c r="Q17" t="s">
        <v>317</v>
      </c>
      <c r="R17" t="e">
        <f>-0.71 + j27.08</f>
        <v>#NAME?</v>
      </c>
      <c r="S17" t="e">
        <f>-15.1 + j24.21</f>
        <v>#NAME?</v>
      </c>
      <c r="AG17" t="e">
        <f>-0.99 + j3.77</f>
        <v>#NAME?</v>
      </c>
      <c r="BX17" t="e">
        <f>-1.39 + j3.48</f>
        <v>#NAME?</v>
      </c>
      <c r="BY17" t="e">
        <f>-0.68 + j2.57</f>
        <v>#NAME?</v>
      </c>
    </row>
    <row r="18" spans="1:256" x14ac:dyDescent="0.25">
      <c r="A18">
        <v>16</v>
      </c>
      <c r="B18">
        <v>1</v>
      </c>
      <c r="F18" t="e">
        <f>-5.48 + j52.05</f>
        <v>#NAME?</v>
      </c>
      <c r="Q18" t="e">
        <f>-0.71 + j27.08</f>
        <v>#NAME?</v>
      </c>
      <c r="R18" t="s">
        <v>318</v>
      </c>
      <c r="AL18" t="e">
        <f>-4.1 + j45.08</f>
        <v>#NAME?</v>
      </c>
    </row>
    <row r="19" spans="1:256" x14ac:dyDescent="0.25">
      <c r="A19">
        <v>17</v>
      </c>
      <c r="B19">
        <v>1</v>
      </c>
      <c r="Q19" t="e">
        <f>-15.1 + j24.21</f>
        <v>#NAME?</v>
      </c>
      <c r="S19" t="s">
        <v>319</v>
      </c>
      <c r="IT19" t="e">
        <f>0 + j64.18</f>
        <v>#NAME?</v>
      </c>
    </row>
    <row r="20" spans="1:256" x14ac:dyDescent="0.25">
      <c r="A20">
        <v>19</v>
      </c>
      <c r="B20">
        <v>1</v>
      </c>
      <c r="E20" t="e">
        <f>-1.66 + j14.30</f>
        <v>#NAME?</v>
      </c>
      <c r="T20" t="s">
        <v>320</v>
      </c>
      <c r="V20" t="e">
        <f>-6.1 + j54.88</f>
        <v>#NAME?</v>
      </c>
      <c r="BV20" t="e">
        <f>-1.98 + j12.18</f>
        <v>#NAME?</v>
      </c>
    </row>
    <row r="21" spans="1:256" x14ac:dyDescent="0.25">
      <c r="A21">
        <v>20</v>
      </c>
      <c r="B21">
        <v>1</v>
      </c>
      <c r="O21" t="e">
        <f>-5.03 + j28.52</f>
        <v>#NAME?</v>
      </c>
      <c r="U21" t="s">
        <v>321</v>
      </c>
      <c r="V21" t="e">
        <f>0 + j75.03</f>
        <v>#NAME?</v>
      </c>
      <c r="W21" t="e">
        <f>-11.9 + j24.54</f>
        <v>#NAME?</v>
      </c>
      <c r="AB21" t="e">
        <f>-1.75 + j4.73</f>
        <v>#NAME?</v>
      </c>
    </row>
    <row r="22" spans="1:256" x14ac:dyDescent="0.25">
      <c r="A22">
        <v>21</v>
      </c>
      <c r="B22">
        <v>1</v>
      </c>
      <c r="N22" t="e">
        <f>-8.73 + j65.50</f>
        <v>#NAME?</v>
      </c>
      <c r="T22" t="e">
        <f>-6.1 + j54.88</f>
        <v>#NAME?</v>
      </c>
      <c r="U22" t="e">
        <f>0 + j75.03</f>
        <v>#NAME?</v>
      </c>
      <c r="V22" t="s">
        <v>322</v>
      </c>
      <c r="Y22" t="e">
        <f>-3.41 + j29.01</f>
        <v>#NAME?</v>
      </c>
    </row>
    <row r="23" spans="1:256" x14ac:dyDescent="0.25">
      <c r="A23">
        <v>22</v>
      </c>
      <c r="B23">
        <v>1</v>
      </c>
      <c r="U23" t="e">
        <f>-11.9 + j24.54</f>
        <v>#NAME?</v>
      </c>
      <c r="W23" t="s">
        <v>323</v>
      </c>
      <c r="X23" t="e">
        <f>-3.46 + j7.39</f>
        <v>#NAME?</v>
      </c>
    </row>
    <row r="24" spans="1:256" x14ac:dyDescent="0.25">
      <c r="A24">
        <v>23</v>
      </c>
      <c r="B24">
        <v>1</v>
      </c>
      <c r="W24" t="e">
        <f>-3.46 + j7.39</f>
        <v>#NAME?</v>
      </c>
      <c r="X24" t="s">
        <v>324</v>
      </c>
      <c r="Y24" t="e">
        <f>0 + j16.57</f>
        <v>#NAME?</v>
      </c>
      <c r="Z24" t="e">
        <f>-10.1 + j20.72</f>
        <v>#NAME?</v>
      </c>
      <c r="IU24" t="e">
        <f>0 + j43.48</f>
        <v>#NAME?</v>
      </c>
    </row>
    <row r="25" spans="1:256" x14ac:dyDescent="0.25">
      <c r="A25">
        <v>24</v>
      </c>
      <c r="B25">
        <v>1</v>
      </c>
      <c r="V25" t="e">
        <f>-3.41 + j29.01</f>
        <v>#NAME?</v>
      </c>
      <c r="X25" t="e">
        <f>0 + j16.57</f>
        <v>#NAME?</v>
      </c>
      <c r="Y25" t="s">
        <v>325</v>
      </c>
      <c r="HY25" t="e">
        <f>-1.5 + j14.55</f>
        <v>#NAME?</v>
      </c>
      <c r="IV25" t="e">
        <f>0 + j34.60</f>
        <v>#NAME?</v>
      </c>
    </row>
    <row r="26" spans="1:256" x14ac:dyDescent="0.25">
      <c r="A26">
        <v>25</v>
      </c>
      <c r="B26">
        <v>1</v>
      </c>
      <c r="X26" t="e">
        <f>-10.1 + j20.72</f>
        <v>#NAME?</v>
      </c>
      <c r="Z26" t="s">
        <v>326</v>
      </c>
      <c r="AA26" t="e">
        <f>-5.68 + j11.20</f>
        <v>#NAME?</v>
      </c>
    </row>
    <row r="27" spans="1:256" x14ac:dyDescent="0.25">
      <c r="A27">
        <v>26</v>
      </c>
      <c r="B27">
        <v>1</v>
      </c>
      <c r="Z27" t="e">
        <f>-5.68 + j11.20</f>
        <v>#NAME?</v>
      </c>
      <c r="AA27" t="s">
        <v>327</v>
      </c>
      <c r="AB27" t="e">
        <f>-2.74 + j7.31</f>
        <v>#NAME?</v>
      </c>
      <c r="HZ27" t="e">
        <f>-2.29 + j6.93</f>
        <v>#NAME?</v>
      </c>
    </row>
    <row r="28" spans="1:256" x14ac:dyDescent="0.25">
      <c r="A28">
        <v>27</v>
      </c>
      <c r="B28">
        <v>1</v>
      </c>
      <c r="U28" t="e">
        <f>-1.75 + j4.73</f>
        <v>#NAME?</v>
      </c>
      <c r="AA28" t="e">
        <f>-2.74 + j7.31</f>
        <v>#NAME?</v>
      </c>
      <c r="AB28" t="s">
        <v>328</v>
      </c>
    </row>
    <row r="29" spans="1:256" x14ac:dyDescent="0.25">
      <c r="A29">
        <v>33</v>
      </c>
      <c r="B29">
        <v>1</v>
      </c>
      <c r="AC29" t="s">
        <v>329</v>
      </c>
      <c r="AD29" t="e">
        <f>0 + j15.87</f>
        <v>#NAME?</v>
      </c>
      <c r="AH29" t="e">
        <f>-16.64 + j79.87</f>
        <v>#NAME?</v>
      </c>
      <c r="AJ29" t="e">
        <f>-6.84 + j33.07</f>
        <v>#NAME?</v>
      </c>
      <c r="AK29" t="e">
        <f>-3.69 + j22.66</f>
        <v>#NAME?</v>
      </c>
    </row>
    <row r="30" spans="1:256" x14ac:dyDescent="0.25">
      <c r="A30">
        <v>34</v>
      </c>
      <c r="B30">
        <v>1</v>
      </c>
      <c r="AC30" t="e">
        <f>0 + j15.87</f>
        <v>#NAME?</v>
      </c>
      <c r="AD30" t="s">
        <v>330</v>
      </c>
      <c r="AL30" t="e">
        <f>-15.38 + j123.08</f>
        <v>#NAME?</v>
      </c>
    </row>
    <row r="31" spans="1:256" x14ac:dyDescent="0.25">
      <c r="A31">
        <v>35</v>
      </c>
      <c r="B31">
        <v>1</v>
      </c>
      <c r="AE31" t="s">
        <v>331</v>
      </c>
      <c r="AF31" t="e">
        <f>0 + j21.07</f>
        <v>#NAME?</v>
      </c>
      <c r="BJ31" t="e">
        <f>-3.21 + j16.03</f>
        <v>#NAME?</v>
      </c>
      <c r="BM31" t="e">
        <f>-25.86 + j60.34</f>
        <v>#NAME?</v>
      </c>
      <c r="BN31" t="e">
        <f>-10.63 + j30.82</f>
        <v>#NAME?</v>
      </c>
    </row>
    <row r="32" spans="1:256" x14ac:dyDescent="0.25">
      <c r="A32">
        <v>36</v>
      </c>
      <c r="B32">
        <v>1</v>
      </c>
      <c r="AE32" t="e">
        <f>0 + j21.07</f>
        <v>#NAME?</v>
      </c>
      <c r="AF32" t="s">
        <v>332</v>
      </c>
      <c r="BW32" t="e">
        <f>-5.37 + j36.24</f>
        <v>#NAME?</v>
      </c>
    </row>
    <row r="33" spans="1:268" x14ac:dyDescent="0.25">
      <c r="A33">
        <v>37</v>
      </c>
      <c r="B33">
        <v>1</v>
      </c>
      <c r="Q33" t="e">
        <f>-0.99 + j3.77</f>
        <v>#NAME?</v>
      </c>
      <c r="AG33" t="s">
        <v>333</v>
      </c>
      <c r="AH33" t="e">
        <f>-3.52 + j20.68</f>
        <v>#NAME?</v>
      </c>
      <c r="AJ33" t="e">
        <f>-4.8 + j13.97</f>
        <v>#NAME?</v>
      </c>
      <c r="AK33" t="e">
        <f>-7.16 + j25.79</f>
        <v>#NAME?</v>
      </c>
      <c r="AS33" t="e">
        <f>-2.48 + j11.82</f>
        <v>#NAME?</v>
      </c>
      <c r="BX33" t="e">
        <f>-1.36 + j3.39</f>
        <v>#NAME?</v>
      </c>
      <c r="BY33" t="e">
        <f>-2.56 + j6.93</f>
        <v>#NAME?</v>
      </c>
      <c r="JH33" t="e">
        <f>-276.54 + j2120.16</f>
        <v>#NAME?</v>
      </c>
    </row>
    <row r="34" spans="1:268" x14ac:dyDescent="0.25">
      <c r="A34">
        <v>38</v>
      </c>
      <c r="B34">
        <v>1</v>
      </c>
      <c r="AC34" t="e">
        <f>-16.64 + j79.87</f>
        <v>#NAME?</v>
      </c>
      <c r="AG34" t="e">
        <f>-3.52 + j20.68</f>
        <v>#NAME?</v>
      </c>
      <c r="AH34" t="s">
        <v>334</v>
      </c>
      <c r="AK34" t="e">
        <f>-5.58 + j25.82</f>
        <v>#NAME?</v>
      </c>
      <c r="AM34" t="e">
        <f>-3.72 + j10.12</f>
        <v>#NAME?</v>
      </c>
    </row>
    <row r="35" spans="1:268" x14ac:dyDescent="0.25">
      <c r="A35">
        <v>39</v>
      </c>
      <c r="B35">
        <v>1</v>
      </c>
      <c r="AI35" t="s">
        <v>335</v>
      </c>
      <c r="AL35" t="e">
        <f>-14.52 + j154.89</f>
        <v>#NAME?</v>
      </c>
      <c r="IW35" t="e">
        <f>0 + j32.80</f>
        <v>#NAME?</v>
      </c>
    </row>
    <row r="36" spans="1:268" x14ac:dyDescent="0.25">
      <c r="A36">
        <v>40</v>
      </c>
      <c r="B36">
        <v>1</v>
      </c>
      <c r="AC36" t="e">
        <f>-6.84 + j33.07</f>
        <v>#NAME?</v>
      </c>
      <c r="AG36" t="e">
        <f>-4.8 + j13.97</f>
        <v>#NAME?</v>
      </c>
      <c r="AJ36" t="s">
        <v>336</v>
      </c>
      <c r="AR36" t="e">
        <f>-1.07 + j6.31</f>
        <v>#NAME?</v>
      </c>
    </row>
    <row r="37" spans="1:268" x14ac:dyDescent="0.25">
      <c r="A37">
        <v>41</v>
      </c>
      <c r="B37">
        <v>1</v>
      </c>
      <c r="AC37" t="e">
        <f>-3.69 + j22.66</f>
        <v>#NAME?</v>
      </c>
      <c r="AG37" t="e">
        <f>-7.16 + j25.79</f>
        <v>#NAME?</v>
      </c>
      <c r="AH37" t="e">
        <f>-5.58 + j25.82</f>
        <v>#NAME?</v>
      </c>
      <c r="AK37" t="s">
        <v>337</v>
      </c>
      <c r="AL37" t="e">
        <f>0 + j34.48</f>
        <v>#NAME?</v>
      </c>
      <c r="AS37" t="e">
        <f>-1.6 + j4.69</f>
        <v>#NAME?</v>
      </c>
      <c r="AT37" t="e">
        <f>-3.49 + j10.02</f>
        <v>#NAME?</v>
      </c>
    </row>
    <row r="38" spans="1:268" x14ac:dyDescent="0.25">
      <c r="A38">
        <v>42</v>
      </c>
      <c r="B38">
        <v>1</v>
      </c>
      <c r="R38" t="e">
        <f>-4.1 + j45.08</f>
        <v>#NAME?</v>
      </c>
      <c r="AD38" t="e">
        <f>-15.38 + j123.08</f>
        <v>#NAME?</v>
      </c>
      <c r="AI38" t="e">
        <f>-14.52 + j154.89</f>
        <v>#NAME?</v>
      </c>
      <c r="AK38" t="e">
        <f>0 + j34.48</f>
        <v>#NAME?</v>
      </c>
      <c r="AL38" t="s">
        <v>338</v>
      </c>
      <c r="AP38" t="e">
        <f>-10 + j70.00</f>
        <v>#NAME?</v>
      </c>
    </row>
    <row r="39" spans="1:268" x14ac:dyDescent="0.25">
      <c r="A39">
        <v>43</v>
      </c>
      <c r="B39">
        <v>1</v>
      </c>
      <c r="AH39" t="e">
        <f>-3.72 + j10.12</f>
        <v>#NAME?</v>
      </c>
      <c r="AM39" t="s">
        <v>339</v>
      </c>
      <c r="AN39" t="e">
        <f>-4.44 + j12.29</f>
        <v>#NAME?</v>
      </c>
      <c r="AR39" t="e">
        <f>-1.22 + j3.37</f>
        <v>#NAME?</v>
      </c>
      <c r="AV39" t="e">
        <f>-7.69 + j23.08</f>
        <v>#NAME?</v>
      </c>
    </row>
    <row r="40" spans="1:268" x14ac:dyDescent="0.25">
      <c r="A40">
        <v>44</v>
      </c>
      <c r="B40">
        <v>1</v>
      </c>
      <c r="AM40" t="e">
        <f>-4.44 + j12.29</f>
        <v>#NAME?</v>
      </c>
      <c r="AN40" t="s">
        <v>340</v>
      </c>
      <c r="AO40" t="e">
        <f>0 + j49.60</f>
        <v>#NAME?</v>
      </c>
      <c r="AQ40" t="e">
        <f>-3.47 + j10.79</f>
        <v>#NAME?</v>
      </c>
      <c r="AW40" t="e">
        <f>-3.57 + j10.71</f>
        <v>#NAME?</v>
      </c>
      <c r="IX40" t="e">
        <f>0 + j5.84</f>
        <v>#NAME?</v>
      </c>
    </row>
    <row r="41" spans="1:268" x14ac:dyDescent="0.25">
      <c r="A41">
        <v>45</v>
      </c>
      <c r="B41">
        <v>1</v>
      </c>
      <c r="AN41" t="e">
        <f>0 + j49.60</f>
        <v>#NAME?</v>
      </c>
      <c r="AO41" t="s">
        <v>341</v>
      </c>
      <c r="AP41" t="e">
        <f>0 + j47.62</f>
        <v>#NAME?</v>
      </c>
      <c r="BB41" t="e">
        <f>-4.05 + j23.70</f>
        <v>#NAME?</v>
      </c>
      <c r="BL41" t="e">
        <f>-3 + j18.02</f>
        <v>#NAME?</v>
      </c>
    </row>
    <row r="42" spans="1:268" x14ac:dyDescent="0.25">
      <c r="A42">
        <v>46</v>
      </c>
      <c r="B42">
        <v>1</v>
      </c>
      <c r="AL42" t="e">
        <f>-10 + j70.00</f>
        <v>#NAME?</v>
      </c>
      <c r="AO42" t="e">
        <f>0 + j47.62</f>
        <v>#NAME?</v>
      </c>
      <c r="AP42" t="s">
        <v>342</v>
      </c>
      <c r="BR42" t="e">
        <f>-2.79 + j23.48</f>
        <v>#NAME?</v>
      </c>
    </row>
    <row r="43" spans="1:268" x14ac:dyDescent="0.25">
      <c r="A43">
        <v>47</v>
      </c>
      <c r="B43">
        <v>1</v>
      </c>
      <c r="AN43" t="e">
        <f>-3.47 + j10.79</f>
        <v>#NAME?</v>
      </c>
      <c r="AQ43" t="s">
        <v>343</v>
      </c>
      <c r="BK43" t="e">
        <f>-2.19 + j6.11</f>
        <v>#NAME?</v>
      </c>
      <c r="CP43" t="e">
        <f>-2.73 + j7.48</f>
        <v>#NAME?</v>
      </c>
    </row>
    <row r="44" spans="1:268" x14ac:dyDescent="0.25">
      <c r="A44">
        <v>48</v>
      </c>
      <c r="B44">
        <v>1</v>
      </c>
      <c r="AJ44" t="e">
        <f>-1.07 + j6.31</f>
        <v>#NAME?</v>
      </c>
      <c r="AM44" t="e">
        <f>-1.22 + j3.37</f>
        <v>#NAME?</v>
      </c>
      <c r="AR44" t="s">
        <v>344</v>
      </c>
      <c r="CK44" t="e">
        <f>-5.59 + j13.87</f>
        <v>#NAME?</v>
      </c>
    </row>
    <row r="45" spans="1:268" x14ac:dyDescent="0.25">
      <c r="A45">
        <v>49</v>
      </c>
      <c r="B45">
        <v>1</v>
      </c>
      <c r="AG45" t="e">
        <f>-2.48 + j11.82</f>
        <v>#NAME?</v>
      </c>
      <c r="AK45" t="e">
        <f>-1.6 + j4.69</f>
        <v>#NAME?</v>
      </c>
      <c r="AS45" t="s">
        <v>345</v>
      </c>
      <c r="AT45" t="e">
        <f>-3.16 + j9.59</f>
        <v>#NAME?</v>
      </c>
      <c r="IY45" t="e">
        <f>0 + j80.65</f>
        <v>#NAME?</v>
      </c>
    </row>
    <row r="46" spans="1:268" x14ac:dyDescent="0.25">
      <c r="A46">
        <v>51</v>
      </c>
      <c r="B46">
        <v>1</v>
      </c>
      <c r="AK46" t="e">
        <f>-3.49 + j10.02</f>
        <v>#NAME?</v>
      </c>
      <c r="AS46" t="e">
        <f>-3.16 + j9.59</f>
        <v>#NAME?</v>
      </c>
      <c r="AT46" t="s">
        <v>346</v>
      </c>
      <c r="AU46" t="e">
        <f>-2.79 + j8.23</f>
        <v>#NAME?</v>
      </c>
    </row>
    <row r="47" spans="1:268" x14ac:dyDescent="0.25">
      <c r="A47">
        <v>52</v>
      </c>
      <c r="B47">
        <v>1</v>
      </c>
      <c r="AT47" t="e">
        <f>-2.79 + j8.23</f>
        <v>#NAME?</v>
      </c>
      <c r="AU47" t="s">
        <v>347</v>
      </c>
      <c r="AX47" t="e">
        <f>-3.79 + j11.22</f>
        <v>#NAME?</v>
      </c>
    </row>
    <row r="48" spans="1:268" x14ac:dyDescent="0.25">
      <c r="A48">
        <v>53</v>
      </c>
      <c r="B48">
        <v>1</v>
      </c>
      <c r="AM48" t="e">
        <f>-7.69 + j23.08</f>
        <v>#NAME?</v>
      </c>
      <c r="AV48" t="s">
        <v>348</v>
      </c>
      <c r="AW48" t="e">
        <f>-4.2 + j12.26</f>
        <v>#NAME?</v>
      </c>
    </row>
    <row r="49" spans="1:264" x14ac:dyDescent="0.25">
      <c r="A49">
        <v>54</v>
      </c>
      <c r="B49">
        <v>1</v>
      </c>
      <c r="AN49" t="e">
        <f>-3.57 + j10.71</f>
        <v>#NAME?</v>
      </c>
      <c r="AV49" t="e">
        <f>-4.2 + j12.26</f>
        <v>#NAME?</v>
      </c>
      <c r="AW49" t="s">
        <v>349</v>
      </c>
      <c r="AX49" t="e">
        <f>-2.96 + j8.70</f>
        <v>#NAME?</v>
      </c>
    </row>
    <row r="50" spans="1:264" x14ac:dyDescent="0.25">
      <c r="A50">
        <v>55</v>
      </c>
      <c r="B50">
        <v>1</v>
      </c>
      <c r="AU50" t="e">
        <f>-3.79 + j11.22</f>
        <v>#NAME?</v>
      </c>
      <c r="AW50" t="e">
        <f>-2.96 + j8.70</f>
        <v>#NAME?</v>
      </c>
      <c r="AX50" t="s">
        <v>350</v>
      </c>
      <c r="AY50" t="e">
        <f>-1.98 + j5.15</f>
        <v>#NAME?</v>
      </c>
      <c r="IZ50" t="e">
        <f>0 + j5.41</f>
        <v>#NAME?</v>
      </c>
    </row>
    <row r="51" spans="1:264" x14ac:dyDescent="0.25">
      <c r="A51">
        <v>57</v>
      </c>
      <c r="B51">
        <v>1</v>
      </c>
      <c r="AX51" t="e">
        <f>-1.98 + j5.15</f>
        <v>#NAME?</v>
      </c>
      <c r="AY51" t="s">
        <v>351</v>
      </c>
      <c r="AZ51" t="e">
        <f>-5.4 + j9.39</f>
        <v>#NAME?</v>
      </c>
      <c r="BE51" t="e">
        <f>-0.51 + j1.71</f>
        <v>#NAME?</v>
      </c>
      <c r="JA51" t="e">
        <f>0 + j19.69</f>
        <v>#NAME?</v>
      </c>
    </row>
    <row r="52" spans="1:264" x14ac:dyDescent="0.25">
      <c r="A52">
        <v>58</v>
      </c>
      <c r="B52">
        <v>1</v>
      </c>
      <c r="AY52" t="e">
        <f>-5.4 + j9.39</f>
        <v>#NAME?</v>
      </c>
      <c r="AZ52" t="s">
        <v>352</v>
      </c>
      <c r="BA52" t="e">
        <f>-11.89 + j34.35</f>
        <v>#NAME?</v>
      </c>
    </row>
    <row r="53" spans="1:264" x14ac:dyDescent="0.25">
      <c r="A53">
        <v>59</v>
      </c>
      <c r="B53">
        <v>1</v>
      </c>
      <c r="AZ53" t="e">
        <f>-11.89 + j34.35</f>
        <v>#NAME?</v>
      </c>
      <c r="BA53" t="s">
        <v>353</v>
      </c>
      <c r="BC53" t="e">
        <f>-11.56 + j75.14</f>
        <v>#NAME?</v>
      </c>
    </row>
    <row r="54" spans="1:264" x14ac:dyDescent="0.25">
      <c r="A54">
        <v>60</v>
      </c>
      <c r="B54">
        <v>1</v>
      </c>
      <c r="AO54" t="e">
        <f>-4.05 + j23.70</f>
        <v>#NAME?</v>
      </c>
      <c r="BB54" t="s">
        <v>354</v>
      </c>
      <c r="BD54" t="e">
        <f>-2.09 + j15.10</f>
        <v>#NAME?</v>
      </c>
    </row>
    <row r="55" spans="1:264" x14ac:dyDescent="0.25">
      <c r="A55">
        <v>61</v>
      </c>
      <c r="B55">
        <v>1</v>
      </c>
      <c r="BA55" t="e">
        <f>-11.56 + j75.14</f>
        <v>#NAME?</v>
      </c>
      <c r="BC55" t="s">
        <v>355</v>
      </c>
      <c r="BD55" t="e">
        <f>0 + j17.38</f>
        <v>#NAME?</v>
      </c>
      <c r="JB55" t="e">
        <f>0 + j42.02</f>
        <v>#NAME?</v>
      </c>
    </row>
    <row r="56" spans="1:264" x14ac:dyDescent="0.25">
      <c r="A56">
        <v>62</v>
      </c>
      <c r="B56">
        <v>1</v>
      </c>
      <c r="BB56" t="e">
        <f>-2.09 + j15.10</f>
        <v>#NAME?</v>
      </c>
      <c r="BC56" t="e">
        <f>0 + j17.38</f>
        <v>#NAME?</v>
      </c>
      <c r="BD56" t="s">
        <v>356</v>
      </c>
      <c r="BF56" t="e">
        <f>-1.42 + j9.31</f>
        <v>#NAME?</v>
      </c>
      <c r="DU56" t="e">
        <f>-20 + j140.00</f>
        <v>#NAME?</v>
      </c>
      <c r="JC56" t="e">
        <f>0 + j32.75</f>
        <v>#NAME?</v>
      </c>
    </row>
    <row r="57" spans="1:264" x14ac:dyDescent="0.25">
      <c r="A57">
        <v>63</v>
      </c>
      <c r="B57">
        <v>1</v>
      </c>
      <c r="AY57" t="e">
        <f>-0.51 + j1.71</f>
        <v>#NAME?</v>
      </c>
      <c r="BE57" t="s">
        <v>357</v>
      </c>
      <c r="BF57" t="e">
        <f>0 + j25.88</f>
        <v>#NAME?</v>
      </c>
      <c r="ID57" t="e">
        <f>-0.87 + j5.68</f>
        <v>#NAME?</v>
      </c>
    </row>
    <row r="58" spans="1:264" x14ac:dyDescent="0.25">
      <c r="A58">
        <v>64</v>
      </c>
      <c r="B58">
        <v>1</v>
      </c>
      <c r="BD58" t="e">
        <f>-1.42 + j9.31</f>
        <v>#NAME?</v>
      </c>
      <c r="BE58" t="e">
        <f>0 + j25.88</f>
        <v>#NAME?</v>
      </c>
      <c r="BF58" t="s">
        <v>358</v>
      </c>
    </row>
    <row r="59" spans="1:264" x14ac:dyDescent="0.25">
      <c r="A59">
        <v>69</v>
      </c>
      <c r="B59">
        <v>1</v>
      </c>
      <c r="BG59" t="s">
        <v>359</v>
      </c>
      <c r="BP59" t="e">
        <f>-1.87 + j5.76</f>
        <v>#NAME?</v>
      </c>
      <c r="FZ59" t="e">
        <f>0 + j9.91</f>
        <v>#NAME?</v>
      </c>
      <c r="GJ59" t="e">
        <f>-0.9 + j4.11</f>
        <v>#NAME?</v>
      </c>
    </row>
    <row r="60" spans="1:264" x14ac:dyDescent="0.25">
      <c r="A60">
        <v>70</v>
      </c>
      <c r="B60">
        <v>1</v>
      </c>
      <c r="BH60" t="s">
        <v>360</v>
      </c>
      <c r="BI60" t="e">
        <f>-2.9 + j9.07</f>
        <v>#NAME?</v>
      </c>
      <c r="IE60" t="e">
        <f>-1.28 + j7.90</f>
        <v>#NAME?</v>
      </c>
    </row>
    <row r="61" spans="1:264" x14ac:dyDescent="0.25">
      <c r="A61">
        <v>71</v>
      </c>
      <c r="B61">
        <v>1</v>
      </c>
      <c r="BH61" t="e">
        <f>-2.9 + j9.07</f>
        <v>#NAME?</v>
      </c>
      <c r="BI61" t="s">
        <v>361</v>
      </c>
      <c r="BJ61" t="e">
        <f>-1.95 + j7.10</f>
        <v>#NAME?</v>
      </c>
      <c r="BK61" t="e">
        <f>-3.1 + j9.04</f>
        <v>#NAME?</v>
      </c>
      <c r="JD61" t="e">
        <f>0 + j15.16</f>
        <v>#NAME?</v>
      </c>
    </row>
    <row r="62" spans="1:264" x14ac:dyDescent="0.25">
      <c r="A62">
        <v>72</v>
      </c>
      <c r="B62">
        <v>1</v>
      </c>
      <c r="AE62" t="e">
        <f>-3.21 + j16.03</f>
        <v>#NAME?</v>
      </c>
      <c r="BI62" t="e">
        <f>-1.95 + j7.10</f>
        <v>#NAME?</v>
      </c>
      <c r="BJ62" t="s">
        <v>362</v>
      </c>
      <c r="BN62" t="e">
        <f>-2.28 + j11.02</f>
        <v>#NAME?</v>
      </c>
      <c r="IF62" t="e">
        <f>-0.68 + j5.09</f>
        <v>#NAME?</v>
      </c>
    </row>
    <row r="63" spans="1:264" x14ac:dyDescent="0.25">
      <c r="A63">
        <v>73</v>
      </c>
      <c r="B63">
        <v>1</v>
      </c>
      <c r="AQ63" t="e">
        <f>-2.19 + j6.11</f>
        <v>#NAME?</v>
      </c>
      <c r="BI63" t="e">
        <f>-3.1 + j9.04</f>
        <v>#NAME?</v>
      </c>
      <c r="BK63" t="s">
        <v>363</v>
      </c>
      <c r="BL63" t="e">
        <f>0 + j40.98</f>
        <v>#NAME?</v>
      </c>
      <c r="BM63" t="e">
        <f>-5.69 + j15.45</f>
        <v>#NAME?</v>
      </c>
      <c r="BP63" t="e">
        <f>-5.94 + j17.17</f>
        <v>#NAME?</v>
      </c>
    </row>
    <row r="64" spans="1:264" x14ac:dyDescent="0.25">
      <c r="A64">
        <v>74</v>
      </c>
      <c r="B64">
        <v>1</v>
      </c>
      <c r="AO64" t="e">
        <f>-3 + j18.02</f>
        <v>#NAME?</v>
      </c>
      <c r="BK64" t="e">
        <f>0 + j40.98</f>
        <v>#NAME?</v>
      </c>
      <c r="BL64" t="s">
        <v>364</v>
      </c>
      <c r="BW64" t="e">
        <f>-5.37 + j36.24</f>
        <v>#NAME?</v>
      </c>
      <c r="IH64" t="e">
        <f>-0.69 + j4.87</f>
        <v>#NAME?</v>
      </c>
    </row>
    <row r="65" spans="1:243" x14ac:dyDescent="0.25">
      <c r="A65">
        <v>76</v>
      </c>
      <c r="B65">
        <v>1</v>
      </c>
      <c r="AE65" t="e">
        <f>-25.86 + j60.34</f>
        <v>#NAME?</v>
      </c>
      <c r="BK65" t="e">
        <f>-5.69 + j15.45</f>
        <v>#NAME?</v>
      </c>
      <c r="BM65" t="s">
        <v>365</v>
      </c>
      <c r="BN65" t="e">
        <f>-7.6 + j20.43</f>
        <v>#NAME?</v>
      </c>
    </row>
    <row r="66" spans="1:243" x14ac:dyDescent="0.25">
      <c r="A66">
        <v>77</v>
      </c>
      <c r="B66">
        <v>1</v>
      </c>
      <c r="AE66" t="e">
        <f>-10.63 + j30.82</f>
        <v>#NAME?</v>
      </c>
      <c r="BJ66" t="e">
        <f>-2.28 + j11.02</f>
        <v>#NAME?</v>
      </c>
      <c r="BM66" t="e">
        <f>-7.6 + j20.43</f>
        <v>#NAME?</v>
      </c>
      <c r="BN66" t="s">
        <v>366</v>
      </c>
      <c r="BO66" t="e">
        <f>-27.03 + j162.16</f>
        <v>#NAME?</v>
      </c>
      <c r="BQ66" t="e">
        <f>-2.75 + j13.74</f>
        <v>#NAME?</v>
      </c>
      <c r="IG66" t="e">
        <f>-1.12 + j3.36</f>
        <v>#NAME?</v>
      </c>
      <c r="II66" t="e">
        <f>-1.52 + j4.14</f>
        <v>#NAME?</v>
      </c>
    </row>
    <row r="67" spans="1:243" x14ac:dyDescent="0.25">
      <c r="A67">
        <v>78</v>
      </c>
      <c r="B67">
        <v>1</v>
      </c>
      <c r="BN67" t="e">
        <f>-27.03 + j162.16</f>
        <v>#NAME?</v>
      </c>
      <c r="BO67" t="s">
        <v>367</v>
      </c>
      <c r="BP67" t="e">
        <f>-11.54 + j42.31</f>
        <v>#NAME?</v>
      </c>
      <c r="BS67" t="e">
        <f>0 + j27.78</f>
        <v>#NAME?</v>
      </c>
    </row>
    <row r="68" spans="1:243" x14ac:dyDescent="0.25">
      <c r="A68">
        <v>79</v>
      </c>
      <c r="B68">
        <v>1</v>
      </c>
      <c r="BG68" t="e">
        <f>-1.87 + j5.76</f>
        <v>#NAME?</v>
      </c>
      <c r="BK68" t="e">
        <f>-5.94 + j17.17</f>
        <v>#NAME?</v>
      </c>
      <c r="BO68" t="e">
        <f>-11.54 + j42.31</f>
        <v>#NAME?</v>
      </c>
      <c r="BP68" t="s">
        <v>368</v>
      </c>
      <c r="GJ68" t="e">
        <f>-0.66 + j2.49</f>
        <v>#NAME?</v>
      </c>
    </row>
    <row r="69" spans="1:243" x14ac:dyDescent="0.25">
      <c r="A69">
        <v>80</v>
      </c>
      <c r="B69">
        <v>1</v>
      </c>
      <c r="BN69" t="e">
        <f>-2.75 + j13.74</f>
        <v>#NAME?</v>
      </c>
      <c r="BQ69" t="s">
        <v>369</v>
      </c>
      <c r="GJ69" t="e">
        <f>-1.84 + j8.97</f>
        <v>#NAME?</v>
      </c>
    </row>
    <row r="70" spans="1:243" x14ac:dyDescent="0.25">
      <c r="A70">
        <v>81</v>
      </c>
      <c r="B70">
        <v>1</v>
      </c>
      <c r="AP70" t="e">
        <f>-2.79 + j23.48</f>
        <v>#NAME?</v>
      </c>
      <c r="BR70" t="s">
        <v>370</v>
      </c>
      <c r="BW70" t="e">
        <f>0 + j50.00</f>
        <v>#NAME?</v>
      </c>
      <c r="FS70" t="e">
        <f>-3.18 + j29.97</f>
        <v>#NAME?</v>
      </c>
      <c r="FT70" t="e">
        <f>-3.18 + j29.97</f>
        <v>#NAME?</v>
      </c>
    </row>
    <row r="71" spans="1:243" x14ac:dyDescent="0.25">
      <c r="A71">
        <v>84</v>
      </c>
      <c r="B71">
        <v>1</v>
      </c>
      <c r="BO71" t="e">
        <f>0 + j27.78</f>
        <v>#NAME?</v>
      </c>
      <c r="BS71" t="s">
        <v>371</v>
      </c>
    </row>
    <row r="72" spans="1:243" x14ac:dyDescent="0.25">
      <c r="A72">
        <v>85</v>
      </c>
      <c r="B72">
        <v>1</v>
      </c>
      <c r="BT72" t="s">
        <v>372</v>
      </c>
      <c r="BU72" t="e">
        <f>-1.92 + j15.38</f>
        <v>#NAME?</v>
      </c>
      <c r="CE72" t="e">
        <f>0 + j20.83</f>
        <v>#NAME?</v>
      </c>
    </row>
    <row r="73" spans="1:243" x14ac:dyDescent="0.25">
      <c r="A73">
        <v>86</v>
      </c>
      <c r="B73">
        <v>1</v>
      </c>
      <c r="BT73" t="e">
        <f>-1.92 + j15.38</f>
        <v>#NAME?</v>
      </c>
      <c r="BU73" t="s">
        <v>373</v>
      </c>
      <c r="BV73" t="e">
        <f>-1.36 + j10.58</f>
        <v>#NAME?</v>
      </c>
      <c r="CG73" t="e">
        <f>0 + j20.83</f>
        <v>#NAME?</v>
      </c>
      <c r="IB73" t="e">
        <f>-2.56 + j20.51</f>
        <v>#NAME?</v>
      </c>
    </row>
    <row r="74" spans="1:243" x14ac:dyDescent="0.25">
      <c r="A74">
        <v>87</v>
      </c>
      <c r="B74">
        <v>1</v>
      </c>
      <c r="T74" t="e">
        <f>-1.98 + j12.18</f>
        <v>#NAME?</v>
      </c>
      <c r="BU74" t="e">
        <f>-1.36 + j10.58</f>
        <v>#NAME?</v>
      </c>
      <c r="BV74" t="s">
        <v>374</v>
      </c>
      <c r="CB74" t="e">
        <f>0 + j21.42</f>
        <v>#NAME?</v>
      </c>
    </row>
    <row r="75" spans="1:243" x14ac:dyDescent="0.25">
      <c r="A75">
        <v>88</v>
      </c>
      <c r="B75">
        <v>1</v>
      </c>
      <c r="AF75" t="e">
        <f>-5.37 + j36.24</f>
        <v>#NAME?</v>
      </c>
      <c r="BL75" t="e">
        <f>-5.37 + j36.24</f>
        <v>#NAME?</v>
      </c>
      <c r="BR75" t="e">
        <f>0 + j50.00</f>
        <v>#NAME?</v>
      </c>
      <c r="BW75" t="s">
        <v>375</v>
      </c>
    </row>
    <row r="76" spans="1:243" x14ac:dyDescent="0.25">
      <c r="A76">
        <v>89</v>
      </c>
      <c r="B76">
        <v>1</v>
      </c>
      <c r="Q76" t="e">
        <f>-1.39 + j3.48</f>
        <v>#NAME?</v>
      </c>
      <c r="AG76" t="e">
        <f>-1.36 + j3.39</f>
        <v>#NAME?</v>
      </c>
      <c r="BX76" t="s">
        <v>376</v>
      </c>
      <c r="BZ76" t="e">
        <f>-2.87 + j7.27</f>
        <v>#NAME?</v>
      </c>
    </row>
    <row r="77" spans="1:243" x14ac:dyDescent="0.25">
      <c r="A77">
        <v>90</v>
      </c>
      <c r="B77">
        <v>1</v>
      </c>
      <c r="Q77" t="e">
        <f>-0.68 + j2.57</f>
        <v>#NAME?</v>
      </c>
      <c r="AG77" t="e">
        <f>-2.56 + j6.93</f>
        <v>#NAME?</v>
      </c>
      <c r="BY77" t="s">
        <v>377</v>
      </c>
      <c r="CA77" t="e">
        <f>-1.02 + j5.56</f>
        <v>#NAME?</v>
      </c>
    </row>
    <row r="78" spans="1:243" x14ac:dyDescent="0.25">
      <c r="A78">
        <v>91</v>
      </c>
      <c r="B78">
        <v>1</v>
      </c>
      <c r="BX78" t="e">
        <f>-2.87 + j7.27</f>
        <v>#NAME?</v>
      </c>
      <c r="BZ78" t="s">
        <v>378</v>
      </c>
      <c r="CB78" t="e">
        <f>-1.35 + j3.42</f>
        <v>#NAME?</v>
      </c>
      <c r="CC78" t="e">
        <f>-3.43 + j12.01</f>
        <v>#NAME?</v>
      </c>
    </row>
    <row r="79" spans="1:243" x14ac:dyDescent="0.25">
      <c r="A79">
        <v>92</v>
      </c>
      <c r="B79">
        <v>1</v>
      </c>
      <c r="BY79" t="e">
        <f>-1.02 + j5.56</f>
        <v>#NAME?</v>
      </c>
      <c r="CA79" t="s">
        <v>379</v>
      </c>
      <c r="CH79" t="e">
        <f>-0.9 + j6.83</f>
        <v>#NAME?</v>
      </c>
      <c r="CJ79" t="e">
        <f>-1.94 + j10.51</f>
        <v>#NAME?</v>
      </c>
    </row>
    <row r="80" spans="1:243" x14ac:dyDescent="0.25">
      <c r="A80">
        <v>94</v>
      </c>
      <c r="B80">
        <v>1</v>
      </c>
      <c r="BV80" t="e">
        <f>0 + j21.42</f>
        <v>#NAME?</v>
      </c>
      <c r="BZ80" t="e">
        <f>-1.35 + j3.42</f>
        <v>#NAME?</v>
      </c>
      <c r="CB80" t="s">
        <v>380</v>
      </c>
      <c r="CC80" t="e">
        <f>-1.07 + j1.64</f>
        <v>#NAME?</v>
      </c>
    </row>
    <row r="81" spans="1:237" x14ac:dyDescent="0.25">
      <c r="A81">
        <v>97</v>
      </c>
      <c r="B81">
        <v>1</v>
      </c>
      <c r="BZ81" t="e">
        <f>-3.43 + j12.01</f>
        <v>#NAME?</v>
      </c>
      <c r="CB81" t="e">
        <f>-1.07 + j1.64</f>
        <v>#NAME?</v>
      </c>
      <c r="CC81" t="s">
        <v>381</v>
      </c>
      <c r="CF81" t="e">
        <f>-6.68 + j16.09</f>
        <v>#NAME?</v>
      </c>
      <c r="CG81" t="e">
        <f>-3.84 + j9.29</f>
        <v>#NAME?</v>
      </c>
      <c r="CH81" t="e">
        <f>-2.79 + j7.10</f>
        <v>#NAME?</v>
      </c>
    </row>
    <row r="82" spans="1:237" x14ac:dyDescent="0.25">
      <c r="A82">
        <v>98</v>
      </c>
      <c r="B82">
        <v>1</v>
      </c>
      <c r="CD82" t="s">
        <v>382</v>
      </c>
      <c r="CF82" t="e">
        <f>-5.14 + j13.70</f>
        <v>#NAME?</v>
      </c>
      <c r="CG82" t="e">
        <f>-2.15 + j7.66</f>
        <v>#NAME?</v>
      </c>
    </row>
    <row r="83" spans="1:237" x14ac:dyDescent="0.25">
      <c r="A83">
        <v>99</v>
      </c>
      <c r="B83">
        <v>1</v>
      </c>
      <c r="BT83" t="e">
        <f>0 + j20.83</f>
        <v>#NAME?</v>
      </c>
      <c r="CE83" t="s">
        <v>383</v>
      </c>
      <c r="CK83" t="e">
        <f>-2.52 + j6.42</f>
        <v>#NAME?</v>
      </c>
      <c r="CL83" t="e">
        <f>-100 + j200.00</f>
        <v>#NAME?</v>
      </c>
      <c r="CM83" t="e">
        <f>-0.35 + j2.78</f>
        <v>#NAME?</v>
      </c>
      <c r="CN83" t="e">
        <f>-1.53 + j5.31</f>
        <v>#NAME?</v>
      </c>
    </row>
    <row r="84" spans="1:237" x14ac:dyDescent="0.25">
      <c r="A84">
        <v>100</v>
      </c>
      <c r="B84">
        <v>1</v>
      </c>
      <c r="CC84" t="e">
        <f>-6.68 + j16.09</f>
        <v>#NAME?</v>
      </c>
      <c r="CD84" t="e">
        <f>-5.14 + j13.70</f>
        <v>#NAME?</v>
      </c>
      <c r="CF84" t="s">
        <v>384</v>
      </c>
      <c r="CG84" t="e">
        <f>-9.41 + j22.35</f>
        <v>#NAME?</v>
      </c>
    </row>
    <row r="85" spans="1:237" x14ac:dyDescent="0.25">
      <c r="A85">
        <v>102</v>
      </c>
      <c r="B85">
        <v>1</v>
      </c>
      <c r="BU85" t="e">
        <f>0 + j20.83</f>
        <v>#NAME?</v>
      </c>
      <c r="CC85" t="e">
        <f>-3.84 + j9.29</f>
        <v>#NAME?</v>
      </c>
      <c r="CD85" t="e">
        <f>-2.15 + j7.66</f>
        <v>#NAME?</v>
      </c>
      <c r="CF85" t="e">
        <f>-9.41 + j22.35</f>
        <v>#NAME?</v>
      </c>
      <c r="CG85" t="s">
        <v>385</v>
      </c>
      <c r="CI85" t="e">
        <f>-7.23 + j10.77</f>
        <v>#NAME?</v>
      </c>
    </row>
    <row r="86" spans="1:237" x14ac:dyDescent="0.25">
      <c r="A86">
        <v>103</v>
      </c>
      <c r="B86">
        <v>1</v>
      </c>
      <c r="CA86" t="e">
        <f>-0.9 + j6.83</f>
        <v>#NAME?</v>
      </c>
      <c r="CC86" t="e">
        <f>-2.79 + j7.10</f>
        <v>#NAME?</v>
      </c>
      <c r="CH86" t="s">
        <v>386</v>
      </c>
      <c r="CJ86" t="e">
        <f>-4.52 + j14.74</f>
        <v>#NAME?</v>
      </c>
    </row>
    <row r="87" spans="1:237" x14ac:dyDescent="0.25">
      <c r="A87">
        <v>104</v>
      </c>
      <c r="B87">
        <v>1</v>
      </c>
      <c r="CG87" t="e">
        <f>-7.23 + j10.77</f>
        <v>#NAME?</v>
      </c>
      <c r="CI87" t="s">
        <v>387</v>
      </c>
      <c r="CL87" t="e">
        <f>-3.35 + j5.73</f>
        <v>#NAME?</v>
      </c>
      <c r="IA87" t="e">
        <f>-2.54 + j7.16</f>
        <v>#NAME?</v>
      </c>
    </row>
    <row r="88" spans="1:237" x14ac:dyDescent="0.25">
      <c r="A88">
        <v>105</v>
      </c>
      <c r="B88">
        <v>1</v>
      </c>
      <c r="CA88" t="e">
        <f>-1.94 + j10.51</f>
        <v>#NAME?</v>
      </c>
      <c r="CH88" t="e">
        <f>-4.52 + j14.74</f>
        <v>#NAME?</v>
      </c>
      <c r="CJ88" t="s">
        <v>388</v>
      </c>
      <c r="CK88" t="e">
        <f>-1.52 + j11.16</f>
        <v>#NAME?</v>
      </c>
      <c r="CN88" t="e">
        <f>-0.85 + j2.17</f>
        <v>#NAME?</v>
      </c>
    </row>
    <row r="89" spans="1:237" x14ac:dyDescent="0.25">
      <c r="A89">
        <v>107</v>
      </c>
      <c r="B89">
        <v>1</v>
      </c>
      <c r="AR89" t="e">
        <f>-5.59 + j13.87</f>
        <v>#NAME?</v>
      </c>
      <c r="CE89" t="e">
        <f>-2.52 + j6.42</f>
        <v>#NAME?</v>
      </c>
      <c r="CJ89" t="e">
        <f>-1.52 + j11.16</f>
        <v>#NAME?</v>
      </c>
      <c r="CK89" t="s">
        <v>389</v>
      </c>
    </row>
    <row r="90" spans="1:237" x14ac:dyDescent="0.25">
      <c r="A90">
        <v>108</v>
      </c>
      <c r="B90">
        <v>1</v>
      </c>
      <c r="CE90" t="e">
        <f>-100 + j200.00</f>
        <v>#NAME?</v>
      </c>
      <c r="CI90" t="e">
        <f>-3.35 + j5.73</f>
        <v>#NAME?</v>
      </c>
      <c r="CL90" t="s">
        <v>390</v>
      </c>
      <c r="IC90" t="e">
        <f>-1.52 + j4.27</f>
        <v>#NAME?</v>
      </c>
    </row>
    <row r="91" spans="1:237" x14ac:dyDescent="0.25">
      <c r="A91">
        <v>109</v>
      </c>
      <c r="B91">
        <v>1</v>
      </c>
      <c r="CE91" t="e">
        <f>-0.35 + j2.78</f>
        <v>#NAME?</v>
      </c>
      <c r="CM91" t="s">
        <v>391</v>
      </c>
      <c r="CN91" t="e">
        <f>-1.81 + j4.75</f>
        <v>#NAME?</v>
      </c>
      <c r="CP91" t="e">
        <f>-1.18 + j3.22</f>
        <v>#NAME?</v>
      </c>
      <c r="CQ91" t="e">
        <f>-0.66 + j2.36</f>
        <v>#NAME?</v>
      </c>
    </row>
    <row r="92" spans="1:237" x14ac:dyDescent="0.25">
      <c r="A92">
        <v>110</v>
      </c>
      <c r="B92">
        <v>1</v>
      </c>
      <c r="CE92" t="e">
        <f>-1.53 + j5.31</f>
        <v>#NAME?</v>
      </c>
      <c r="CJ92" t="e">
        <f>-0.85 + j2.17</f>
        <v>#NAME?</v>
      </c>
      <c r="CM92" t="e">
        <f>-1.81 + j4.75</f>
        <v>#NAME?</v>
      </c>
      <c r="CN92" t="s">
        <v>392</v>
      </c>
      <c r="CO92" t="e">
        <f>-0.77 + j2.20</f>
        <v>#NAME?</v>
      </c>
    </row>
    <row r="93" spans="1:237" x14ac:dyDescent="0.25">
      <c r="A93">
        <v>112</v>
      </c>
      <c r="B93">
        <v>1</v>
      </c>
      <c r="CN93" t="e">
        <f>-0.77 + j2.20</f>
        <v>#NAME?</v>
      </c>
      <c r="CO93" t="s">
        <v>393</v>
      </c>
      <c r="CQ93" t="e">
        <f>-8.28 + j20.46</f>
        <v>#NAME?</v>
      </c>
    </row>
    <row r="94" spans="1:237" x14ac:dyDescent="0.25">
      <c r="A94">
        <v>113</v>
      </c>
      <c r="B94">
        <v>1</v>
      </c>
      <c r="AQ94" t="e">
        <f>-2.73 + j7.48</f>
        <v>#NAME?</v>
      </c>
      <c r="CM94" t="e">
        <f>-1.18 + j3.22</f>
        <v>#NAME?</v>
      </c>
      <c r="CP94" t="s">
        <v>394</v>
      </c>
    </row>
    <row r="95" spans="1:237" x14ac:dyDescent="0.25">
      <c r="A95">
        <v>114</v>
      </c>
      <c r="B95">
        <v>1</v>
      </c>
      <c r="CM95" t="e">
        <f>-0.66 + j2.36</f>
        <v>#NAME?</v>
      </c>
      <c r="CO95" t="e">
        <f>-8.28 + j20.46</f>
        <v>#NAME?</v>
      </c>
      <c r="CQ95" t="s">
        <v>395</v>
      </c>
      <c r="GF95" t="e">
        <f>0 + j6.94</f>
        <v>#NAME?</v>
      </c>
    </row>
    <row r="96" spans="1:237" x14ac:dyDescent="0.25">
      <c r="A96">
        <v>115</v>
      </c>
      <c r="B96">
        <v>2</v>
      </c>
      <c r="CR96" t="s">
        <v>396</v>
      </c>
      <c r="CX96" t="e">
        <f>0 + j34.01</f>
        <v>#NAME?</v>
      </c>
      <c r="CY96" t="e">
        <f>-8.8 + j48.66</f>
        <v>#NAME?</v>
      </c>
    </row>
    <row r="97" spans="1:265" x14ac:dyDescent="0.25">
      <c r="A97">
        <v>116</v>
      </c>
      <c r="B97">
        <v>2</v>
      </c>
      <c r="CS97" t="s">
        <v>397</v>
      </c>
      <c r="CW97" t="e">
        <f>-0.18 + j9.53</f>
        <v>#NAME?</v>
      </c>
      <c r="DA97" t="e">
        <f>-15.61 + j52.24</f>
        <v>#NAME?</v>
      </c>
    </row>
    <row r="98" spans="1:265" x14ac:dyDescent="0.25">
      <c r="A98">
        <v>117</v>
      </c>
      <c r="B98">
        <v>2</v>
      </c>
      <c r="CT98" t="s">
        <v>398</v>
      </c>
      <c r="CU98" t="e">
        <f>-30.77 + j553.85</f>
        <v>#NAME?</v>
      </c>
      <c r="EJ98" t="e">
        <f>0 + j59.49</f>
        <v>#NAME?</v>
      </c>
    </row>
    <row r="99" spans="1:265" x14ac:dyDescent="0.25">
      <c r="A99">
        <v>118</v>
      </c>
      <c r="B99">
        <v>2</v>
      </c>
      <c r="CT99" t="e">
        <f>-30.77 + j553.85</f>
        <v>#NAME?</v>
      </c>
      <c r="CU99" t="s">
        <v>399</v>
      </c>
      <c r="CV99" t="e">
        <f>0 + j36.90</f>
        <v>#NAME?</v>
      </c>
      <c r="CX99" t="e">
        <f>-0.03 + j3.43</f>
        <v>#NAME?</v>
      </c>
      <c r="IM99" t="e">
        <f>0 + j1.62</f>
        <v>#NAME?</v>
      </c>
    </row>
    <row r="100" spans="1:265" x14ac:dyDescent="0.25">
      <c r="A100">
        <v>119</v>
      </c>
      <c r="B100">
        <v>2</v>
      </c>
      <c r="CU100" t="e">
        <f>0 + j36.90</f>
        <v>#NAME?</v>
      </c>
      <c r="CV100" t="s">
        <v>400</v>
      </c>
      <c r="CW100" t="e">
        <f>0 + j29.50</f>
        <v>#NAME?</v>
      </c>
      <c r="CX100" t="e">
        <f>0 + j17.18</f>
        <v>#NAME?</v>
      </c>
      <c r="IK100" t="e">
        <f>-1.85 + j42.45</f>
        <v>#NAME?</v>
      </c>
    </row>
    <row r="101" spans="1:265" x14ac:dyDescent="0.25">
      <c r="A101">
        <v>120</v>
      </c>
      <c r="B101">
        <v>2</v>
      </c>
      <c r="CS101" t="e">
        <f>-0.18 + j9.53</f>
        <v>#NAME?</v>
      </c>
      <c r="CV101" t="e">
        <f>0 + j29.50</f>
        <v>#NAME?</v>
      </c>
      <c r="CW101" t="s">
        <v>401</v>
      </c>
      <c r="IL101" t="e">
        <f>0 + j46.83</f>
        <v>#NAME?</v>
      </c>
      <c r="IM101" t="e">
        <f>0 - j2.70</f>
        <v>#NAME?</v>
      </c>
    </row>
    <row r="102" spans="1:265" x14ac:dyDescent="0.25">
      <c r="A102">
        <v>121</v>
      </c>
      <c r="B102">
        <v>2</v>
      </c>
      <c r="CR102" t="e">
        <f>0 + j34.01</f>
        <v>#NAME?</v>
      </c>
      <c r="CU102" t="e">
        <f>-0.03 + j3.43</f>
        <v>#NAME?</v>
      </c>
      <c r="CV102" t="e">
        <f>0 + j17.18</f>
        <v>#NAME?</v>
      </c>
      <c r="CX102" t="s">
        <v>402</v>
      </c>
    </row>
    <row r="103" spans="1:265" x14ac:dyDescent="0.25">
      <c r="A103">
        <v>122</v>
      </c>
      <c r="B103">
        <v>2</v>
      </c>
      <c r="CR103" t="e">
        <f>-8.8 + j48.66</f>
        <v>#NAME?</v>
      </c>
      <c r="CY103" t="s">
        <v>403</v>
      </c>
      <c r="CZ103" t="e">
        <f>-1.31 + j3.81</f>
        <v>#NAME?</v>
      </c>
      <c r="DB103" t="e">
        <f>-0.67 + j2.55</f>
        <v>#NAME?</v>
      </c>
      <c r="EH103" t="e">
        <f>-1.31 + j51.25</f>
        <v>#NAME?</v>
      </c>
    </row>
    <row r="104" spans="1:265" x14ac:dyDescent="0.25">
      <c r="A104">
        <v>123</v>
      </c>
      <c r="B104">
        <v>2</v>
      </c>
      <c r="CY104" t="e">
        <f>-1.31 + j3.81</f>
        <v>#NAME?</v>
      </c>
      <c r="CZ104" t="s">
        <v>404</v>
      </c>
      <c r="DA104" t="e">
        <f>-2.8 + j8.36</f>
        <v>#NAME?</v>
      </c>
      <c r="DB104" t="e">
        <f>-2.14 + j6.35</f>
        <v>#NAME?</v>
      </c>
    </row>
    <row r="105" spans="1:265" x14ac:dyDescent="0.25">
      <c r="A105">
        <v>124</v>
      </c>
      <c r="B105">
        <v>2</v>
      </c>
      <c r="CS105" t="e">
        <f>-15.61 + j52.24</f>
        <v>#NAME?</v>
      </c>
      <c r="CZ105" t="e">
        <f>-2.8 + j8.36</f>
        <v>#NAME?</v>
      </c>
      <c r="DA105" t="s">
        <v>405</v>
      </c>
      <c r="EK105" t="e">
        <f>-0.78 + j25.88</f>
        <v>#NAME?</v>
      </c>
    </row>
    <row r="106" spans="1:265" x14ac:dyDescent="0.25">
      <c r="A106">
        <v>125</v>
      </c>
      <c r="B106">
        <v>2</v>
      </c>
      <c r="CY106" t="e">
        <f>-0.67 + j2.55</f>
        <v>#NAME?</v>
      </c>
      <c r="CZ106" t="e">
        <f>-2.14 + j6.35</f>
        <v>#NAME?</v>
      </c>
      <c r="DB106" t="s">
        <v>406</v>
      </c>
      <c r="DC106" t="e">
        <f>-1.54 + j50.71</f>
        <v>#NAME?</v>
      </c>
    </row>
    <row r="107" spans="1:265" x14ac:dyDescent="0.25">
      <c r="A107">
        <v>126</v>
      </c>
      <c r="B107">
        <v>2</v>
      </c>
      <c r="DB107" t="e">
        <f>-1.54 + j50.71</f>
        <v>#NAME?</v>
      </c>
      <c r="DC107" t="s">
        <v>407</v>
      </c>
      <c r="DD107" t="e">
        <f>-3.52 + j24.18</f>
        <v>#NAME?</v>
      </c>
      <c r="DF107" t="e">
        <f>-0.93 + j8.94</f>
        <v>#NAME?</v>
      </c>
      <c r="DI107" t="e">
        <f>-0.69 + j5.84</f>
        <v>#NAME?</v>
      </c>
      <c r="EH107" t="e">
        <f>-1.98 + j19.80</f>
        <v>#NAME?</v>
      </c>
      <c r="EI107" t="e">
        <f>-2.61 + j18.21</f>
        <v>#NAME?</v>
      </c>
      <c r="ET107" t="e">
        <f>-1.21 + j8.47</f>
        <v>#NAME?</v>
      </c>
    </row>
    <row r="108" spans="1:265" x14ac:dyDescent="0.25">
      <c r="A108">
        <v>127</v>
      </c>
      <c r="B108">
        <v>2</v>
      </c>
      <c r="DC108" t="e">
        <f>-3.52 + j24.18</f>
        <v>#NAME?</v>
      </c>
      <c r="DD108" t="s">
        <v>408</v>
      </c>
      <c r="DE108" t="e">
        <f>-1.75 + j17.15</f>
        <v>#NAME?</v>
      </c>
      <c r="DK108" t="e">
        <f>-4.25 + j29.14</f>
        <v>#NAME?</v>
      </c>
      <c r="ES108" t="e">
        <f>-1.75 + j17.15</f>
        <v>#NAME?</v>
      </c>
    </row>
    <row r="109" spans="1:265" x14ac:dyDescent="0.25">
      <c r="A109">
        <v>128</v>
      </c>
      <c r="B109">
        <v>2</v>
      </c>
      <c r="DD109" t="e">
        <f>-1.75 + j17.15</f>
        <v>#NAME?</v>
      </c>
      <c r="DE109" t="s">
        <v>409</v>
      </c>
      <c r="DG109" t="e">
        <f>-1.29 + j12.81</f>
        <v>#NAME?</v>
      </c>
      <c r="DJ109" t="e">
        <f>-6.86 + j50.89</f>
        <v>#NAME?</v>
      </c>
    </row>
    <row r="110" spans="1:265" x14ac:dyDescent="0.25">
      <c r="A110">
        <v>129</v>
      </c>
      <c r="B110">
        <v>2</v>
      </c>
      <c r="DC110" t="e">
        <f>-0.93 + j8.94</f>
        <v>#NAME?</v>
      </c>
      <c r="DF110" t="s">
        <v>410</v>
      </c>
      <c r="DG110" t="e">
        <f>-1.33 + j13.16</f>
        <v>#NAME?</v>
      </c>
      <c r="DJ110" t="e">
        <f>-5.99 + j53.09</f>
        <v>#NAME?</v>
      </c>
    </row>
    <row r="111" spans="1:265" x14ac:dyDescent="0.25">
      <c r="A111">
        <v>130</v>
      </c>
      <c r="B111">
        <v>2</v>
      </c>
      <c r="DE111" t="e">
        <f>-1.29 + j12.81</f>
        <v>#NAME?</v>
      </c>
      <c r="DF111" t="e">
        <f>-1.33 + j13.16</f>
        <v>#NAME?</v>
      </c>
      <c r="DG111" t="s">
        <v>411</v>
      </c>
      <c r="DH111" t="e">
        <f>0 + j52.80</f>
        <v>#NAME?</v>
      </c>
      <c r="DI111" t="e">
        <f>-5.89 + j60.40</f>
        <v>#NAME?</v>
      </c>
      <c r="EA111" t="e">
        <f>0 + j67.88</f>
        <v>#NAME?</v>
      </c>
      <c r="EB111" t="e">
        <f>-6.18 + j59.97</f>
        <v>#NAME?</v>
      </c>
      <c r="ER111" t="e">
        <f>-1.24 + j12.49</f>
        <v>#NAME?</v>
      </c>
      <c r="ES111" t="e">
        <f>-1.26 + j12.63</f>
        <v>#NAME?</v>
      </c>
      <c r="JE111" t="e">
        <f>0 + j51.81</f>
        <v>#NAME?</v>
      </c>
    </row>
    <row r="112" spans="1:265" x14ac:dyDescent="0.25">
      <c r="A112">
        <v>131</v>
      </c>
      <c r="B112">
        <v>2</v>
      </c>
      <c r="I112" t="e">
        <f>-20 + j140.00</f>
        <v>#NAME?</v>
      </c>
      <c r="DG112" t="e">
        <f>0 + j52.80</f>
        <v>#NAME?</v>
      </c>
      <c r="DH112" t="s">
        <v>412</v>
      </c>
    </row>
    <row r="113" spans="1:266" x14ac:dyDescent="0.25">
      <c r="A113">
        <v>132</v>
      </c>
      <c r="B113">
        <v>2</v>
      </c>
      <c r="DC113" t="e">
        <f>-0.69 + j5.84</f>
        <v>#NAME?</v>
      </c>
      <c r="DG113" t="e">
        <f>-5.89 + j60.40</f>
        <v>#NAME?</v>
      </c>
      <c r="DI113" t="s">
        <v>413</v>
      </c>
      <c r="EU113" t="e">
        <f>-0.59 + j23.68</f>
        <v>#NAME?</v>
      </c>
    </row>
    <row r="114" spans="1:266" x14ac:dyDescent="0.25">
      <c r="A114">
        <v>133</v>
      </c>
      <c r="B114">
        <v>2</v>
      </c>
      <c r="DE114" t="e">
        <f>-6.86 + j50.89</f>
        <v>#NAME?</v>
      </c>
      <c r="DF114" t="e">
        <f>-5.99 + j53.09</f>
        <v>#NAME?</v>
      </c>
      <c r="DJ114" t="s">
        <v>414</v>
      </c>
      <c r="DN114" t="e">
        <f>-12.16 + j83.70</f>
        <v>#NAME?</v>
      </c>
      <c r="ES114" t="e">
        <f>-6.86 + j50.89</f>
        <v>#NAME?</v>
      </c>
      <c r="ET114" t="e">
        <f>-5.99 + j53.09</f>
        <v>#NAME?</v>
      </c>
      <c r="EV114" t="e">
        <f>-1.96 + j98.97</f>
        <v>#NAME?</v>
      </c>
    </row>
    <row r="115" spans="1:266" x14ac:dyDescent="0.25">
      <c r="A115">
        <v>134</v>
      </c>
      <c r="B115">
        <v>2</v>
      </c>
      <c r="DD115" t="e">
        <f>-4.25 + j29.14</f>
        <v>#NAME?</v>
      </c>
      <c r="DK115" t="s">
        <v>415</v>
      </c>
      <c r="DL115" t="e">
        <f>-4.9 + j33.41</f>
        <v>#NAME?</v>
      </c>
      <c r="FI115" t="e">
        <f>-2.66 + j25.97</f>
        <v>#NAME?</v>
      </c>
    </row>
    <row r="116" spans="1:266" x14ac:dyDescent="0.25">
      <c r="A116">
        <v>135</v>
      </c>
      <c r="B116">
        <v>2</v>
      </c>
      <c r="DK116" t="e">
        <f>-4.9 + j33.41</f>
        <v>#NAME?</v>
      </c>
      <c r="DL116" t="s">
        <v>416</v>
      </c>
      <c r="DM116" t="e">
        <f>-2.3 + j15.72</f>
        <v>#NAME?</v>
      </c>
    </row>
    <row r="117" spans="1:266" x14ac:dyDescent="0.25">
      <c r="A117">
        <v>136</v>
      </c>
      <c r="B117">
        <v>2</v>
      </c>
      <c r="DL117" t="e">
        <f>-2.3 + j15.72</f>
        <v>#NAME?</v>
      </c>
      <c r="DM117" t="s">
        <v>417</v>
      </c>
      <c r="DN117" t="e">
        <f>-1.55 + j11.02</f>
        <v>#NAME?</v>
      </c>
      <c r="EC117" t="e">
        <f>-3.61 + j25.12</f>
        <v>#NAME?</v>
      </c>
    </row>
    <row r="118" spans="1:266" x14ac:dyDescent="0.25">
      <c r="A118">
        <v>137</v>
      </c>
      <c r="B118">
        <v>2</v>
      </c>
      <c r="DJ118" t="e">
        <f>-12.16 + j83.70</f>
        <v>#NAME?</v>
      </c>
      <c r="DM118" t="e">
        <f>-1.55 + j11.02</f>
        <v>#NAME?</v>
      </c>
      <c r="DN118" t="s">
        <v>418</v>
      </c>
      <c r="DQ118" t="e">
        <f>-11.35 + j86.23</f>
        <v>#NAME?</v>
      </c>
      <c r="EN118" t="e">
        <f>-0.9 + j26.54</f>
        <v>#NAME?</v>
      </c>
      <c r="FF118" t="e">
        <f>-42.34 + j287.89</f>
        <v>#NAME?</v>
      </c>
      <c r="FK118" t="e">
        <f>-3.06 + j66.08</f>
        <v>#NAME?</v>
      </c>
      <c r="FM118" t="e">
        <f>-42.34 + j287.89</f>
        <v>#NAME?</v>
      </c>
    </row>
    <row r="119" spans="1:266" x14ac:dyDescent="0.25">
      <c r="A119">
        <v>138</v>
      </c>
      <c r="B119">
        <v>2</v>
      </c>
      <c r="DO119" t="s">
        <v>419</v>
      </c>
      <c r="FF119" t="e">
        <f>-0.98 + j49.49</f>
        <v>#NAME?</v>
      </c>
      <c r="FM119" t="e">
        <f>-0.98 + j49.49</f>
        <v>#NAME?</v>
      </c>
    </row>
    <row r="120" spans="1:266" x14ac:dyDescent="0.25">
      <c r="A120">
        <v>139</v>
      </c>
      <c r="B120">
        <v>2</v>
      </c>
      <c r="DP120" t="s">
        <v>420</v>
      </c>
      <c r="EW120" t="e">
        <f>-1.05 + j4.19</f>
        <v>#NAME?</v>
      </c>
      <c r="FG120" t="e">
        <f>-1.66 + j72.66</f>
        <v>#NAME?</v>
      </c>
      <c r="JF120" t="e">
        <f>0 + j59.88</f>
        <v>#NAME?</v>
      </c>
    </row>
    <row r="121" spans="1:266" x14ac:dyDescent="0.25">
      <c r="A121">
        <v>140</v>
      </c>
      <c r="B121">
        <v>2</v>
      </c>
      <c r="DN121" t="e">
        <f>-11.35 + j86.23</f>
        <v>#NAME?</v>
      </c>
      <c r="DQ121" t="s">
        <v>421</v>
      </c>
      <c r="DR121" t="e">
        <f>-1.68 + j11.72</f>
        <v>#NAME?</v>
      </c>
      <c r="DS121" t="e">
        <f>-1.17 + j8.68</f>
        <v>#NAME?</v>
      </c>
      <c r="DV121" t="e">
        <f>-0.4 + j2.91</f>
        <v>#NAME?</v>
      </c>
      <c r="DW121" t="e">
        <f>-0.46 + j3.23</f>
        <v>#NAME?</v>
      </c>
      <c r="DX121" t="e">
        <f>-0.39 + j2.81</f>
        <v>#NAME?</v>
      </c>
      <c r="FG121" t="e">
        <f>-16.07 + j110.01</f>
        <v>#NAME?</v>
      </c>
    </row>
    <row r="122" spans="1:266" x14ac:dyDescent="0.25">
      <c r="A122">
        <v>141</v>
      </c>
      <c r="B122">
        <v>2</v>
      </c>
      <c r="DQ122" t="e">
        <f>-1.68 + j11.72</f>
        <v>#NAME?</v>
      </c>
      <c r="DR122" t="s">
        <v>422</v>
      </c>
      <c r="DW122" t="e">
        <f>-0.56 + j4.34</f>
        <v>#NAME?</v>
      </c>
      <c r="EY122" t="e">
        <f>-0.68 + j16.98</f>
        <v>#NAME?</v>
      </c>
    </row>
    <row r="123" spans="1:266" x14ac:dyDescent="0.25">
      <c r="A123">
        <v>142</v>
      </c>
      <c r="B123">
        <v>2</v>
      </c>
      <c r="DQ123" t="e">
        <f>-1.17 + j8.68</f>
        <v>#NAME?</v>
      </c>
      <c r="DS123" t="s">
        <v>423</v>
      </c>
      <c r="DT123" t="e">
        <f>-1.83 + j17.35</f>
        <v>#NAME?</v>
      </c>
      <c r="EZ123" t="e">
        <f>-0.97 + j20.03</f>
        <v>#NAME?</v>
      </c>
    </row>
    <row r="124" spans="1:266" x14ac:dyDescent="0.25">
      <c r="A124">
        <v>143</v>
      </c>
      <c r="B124">
        <v>2</v>
      </c>
      <c r="DS124" t="e">
        <f>-1.83 + j17.35</f>
        <v>#NAME?</v>
      </c>
      <c r="DT124" t="s">
        <v>424</v>
      </c>
      <c r="DU124" t="e">
        <f>0 + j11.60</f>
        <v>#NAME?</v>
      </c>
      <c r="DV124" t="e">
        <f>-1.24 + j12.82</f>
        <v>#NAME?</v>
      </c>
      <c r="DY124" t="e">
        <f>-0.99 + j28.15</f>
        <v>#NAME?</v>
      </c>
      <c r="DZ124" t="e">
        <f>-1.51 + j10.79</f>
        <v>#NAME?</v>
      </c>
    </row>
    <row r="125" spans="1:266" x14ac:dyDescent="0.25">
      <c r="A125">
        <v>144</v>
      </c>
      <c r="B125">
        <v>2</v>
      </c>
      <c r="BD125" t="e">
        <f>-20 + j140.00</f>
        <v>#NAME?</v>
      </c>
      <c r="DT125" t="e">
        <f>0 + j11.60</f>
        <v>#NAME?</v>
      </c>
      <c r="DU125" t="s">
        <v>425</v>
      </c>
    </row>
    <row r="126" spans="1:266" x14ac:dyDescent="0.25">
      <c r="A126">
        <v>145</v>
      </c>
      <c r="B126">
        <v>2</v>
      </c>
      <c r="DQ126" t="e">
        <f>-0.4 + j2.91</f>
        <v>#NAME?</v>
      </c>
      <c r="DT126" t="e">
        <f>-1.24 + j12.82</f>
        <v>#NAME?</v>
      </c>
      <c r="DV126" t="s">
        <v>426</v>
      </c>
      <c r="DW126" t="e">
        <f>-2.41 + j16.66</f>
        <v>#NAME?</v>
      </c>
      <c r="DZ126" t="e">
        <f>-0.94 + j6.48</f>
        <v>#NAME?</v>
      </c>
      <c r="FE126" t="e">
        <f>-1.51 + j54.90</f>
        <v>#NAME?</v>
      </c>
    </row>
    <row r="127" spans="1:266" x14ac:dyDescent="0.25">
      <c r="A127">
        <v>146</v>
      </c>
      <c r="B127">
        <v>2</v>
      </c>
      <c r="DQ127" t="e">
        <f>-0.46 + j3.23</f>
        <v>#NAME?</v>
      </c>
      <c r="DR127" t="e">
        <f>-0.56 + j4.34</f>
        <v>#NAME?</v>
      </c>
      <c r="DV127" t="e">
        <f>-2.41 + j16.66</f>
        <v>#NAME?</v>
      </c>
      <c r="DW127" t="s">
        <v>427</v>
      </c>
      <c r="DX127" t="e">
        <f>-2.81 + j19.43</f>
        <v>#NAME?</v>
      </c>
    </row>
    <row r="128" spans="1:266" x14ac:dyDescent="0.25">
      <c r="A128">
        <v>147</v>
      </c>
      <c r="B128">
        <v>2</v>
      </c>
      <c r="DQ128" t="e">
        <f>-0.39 + j2.81</f>
        <v>#NAME?</v>
      </c>
      <c r="DW128" t="e">
        <f>-2.81 + j19.43</f>
        <v>#NAME?</v>
      </c>
      <c r="DX128" t="s">
        <v>428</v>
      </c>
    </row>
    <row r="129" spans="1:164" x14ac:dyDescent="0.25">
      <c r="A129">
        <v>148</v>
      </c>
      <c r="B129">
        <v>2</v>
      </c>
      <c r="DT129" t="e">
        <f>-0.99 + j28.15</f>
        <v>#NAME?</v>
      </c>
      <c r="DY129" t="s">
        <v>429</v>
      </c>
      <c r="FC129" t="e">
        <f>-2.01 + j5.86</f>
        <v>#NAME?</v>
      </c>
      <c r="FD129" t="e">
        <f>-0.8 + j2.27</f>
        <v>#NAME?</v>
      </c>
    </row>
    <row r="130" spans="1:164" x14ac:dyDescent="0.25">
      <c r="A130">
        <v>149</v>
      </c>
      <c r="B130">
        <v>2</v>
      </c>
      <c r="DT130" t="e">
        <f>-1.51 + j10.79</f>
        <v>#NAME?</v>
      </c>
      <c r="DV130" t="e">
        <f>-0.94 + j6.48</f>
        <v>#NAME?</v>
      </c>
      <c r="DZ130" t="s">
        <v>430</v>
      </c>
    </row>
    <row r="131" spans="1:164" x14ac:dyDescent="0.25">
      <c r="A131">
        <v>150</v>
      </c>
      <c r="B131">
        <v>2</v>
      </c>
      <c r="E131" t="e">
        <f>-20 + j140.00</f>
        <v>#NAME?</v>
      </c>
      <c r="DG131" t="e">
        <f>0 + j67.88</f>
        <v>#NAME?</v>
      </c>
      <c r="EA131" t="s">
        <v>431</v>
      </c>
    </row>
    <row r="132" spans="1:164" x14ac:dyDescent="0.25">
      <c r="A132">
        <v>151</v>
      </c>
      <c r="B132">
        <v>2</v>
      </c>
      <c r="DG132" t="e">
        <f>-6.18 + j59.97</f>
        <v>#NAME?</v>
      </c>
      <c r="EB132" t="s">
        <v>432</v>
      </c>
      <c r="EU132" t="e">
        <f>-0.62 + j24.28</f>
        <v>#NAME?</v>
      </c>
    </row>
    <row r="133" spans="1:164" x14ac:dyDescent="0.25">
      <c r="A133">
        <v>152</v>
      </c>
      <c r="B133">
        <v>2</v>
      </c>
      <c r="DM133" t="e">
        <f>-3.61 + j25.12</f>
        <v>#NAME?</v>
      </c>
      <c r="EC133" t="s">
        <v>433</v>
      </c>
      <c r="ED133" t="e">
        <f>-1.47 + j10.24</f>
        <v>#NAME?</v>
      </c>
    </row>
    <row r="134" spans="1:164" x14ac:dyDescent="0.25">
      <c r="A134">
        <v>153</v>
      </c>
      <c r="B134">
        <v>2</v>
      </c>
      <c r="EC134" t="e">
        <f>-1.47 + j10.24</f>
        <v>#NAME?</v>
      </c>
      <c r="ED134" t="s">
        <v>434</v>
      </c>
      <c r="EL134" t="e">
        <f>-6.4 + j33.50</f>
        <v>#NAME?</v>
      </c>
      <c r="FH134" t="e">
        <f>-0.62 + j14.56</f>
        <v>#NAME?</v>
      </c>
    </row>
    <row r="135" spans="1:164" x14ac:dyDescent="0.25">
      <c r="A135">
        <v>154</v>
      </c>
      <c r="B135">
        <v>2</v>
      </c>
      <c r="EE135" t="s">
        <v>435</v>
      </c>
      <c r="EG135" t="e">
        <f>-1.34 + j2.42</f>
        <v>#NAME?</v>
      </c>
      <c r="FH135" t="e">
        <f>-0.81 + j3.06</f>
        <v>#NAME?</v>
      </c>
    </row>
    <row r="136" spans="1:164" x14ac:dyDescent="0.25">
      <c r="A136">
        <v>155</v>
      </c>
      <c r="B136">
        <v>2</v>
      </c>
      <c r="EF136" t="s">
        <v>436</v>
      </c>
      <c r="EG136" t="e">
        <f>-1.16 + j37.17</f>
        <v>#NAME?</v>
      </c>
      <c r="EL136" t="e">
        <f>-3.29 + j16.97</f>
        <v>#NAME?</v>
      </c>
      <c r="EO136" t="e">
        <f>-1.76 + j45.21</f>
        <v>#NAME?</v>
      </c>
    </row>
    <row r="137" spans="1:164" x14ac:dyDescent="0.25">
      <c r="A137">
        <v>156</v>
      </c>
      <c r="B137">
        <v>2</v>
      </c>
      <c r="EE137" t="e">
        <f>-1.34 + j2.42</f>
        <v>#NAME?</v>
      </c>
      <c r="EF137" t="e">
        <f>-1.16 + j37.17</f>
        <v>#NAME?</v>
      </c>
      <c r="EG137" t="s">
        <v>437</v>
      </c>
    </row>
    <row r="138" spans="1:164" x14ac:dyDescent="0.25">
      <c r="A138">
        <v>157</v>
      </c>
      <c r="B138">
        <v>2</v>
      </c>
      <c r="CY138" t="e">
        <f>-1.31 + j51.25</f>
        <v>#NAME?</v>
      </c>
      <c r="DC138" t="e">
        <f>-1.98 + j19.80</f>
        <v>#NAME?</v>
      </c>
      <c r="EH138" t="s">
        <v>438</v>
      </c>
      <c r="EJ138" t="e">
        <f>-8.27 + j101.37</f>
        <v>#NAME?</v>
      </c>
    </row>
    <row r="139" spans="1:164" x14ac:dyDescent="0.25">
      <c r="A139">
        <v>158</v>
      </c>
      <c r="B139">
        <v>2</v>
      </c>
      <c r="DC139" t="e">
        <f>-2.61 + j18.21</f>
        <v>#NAME?</v>
      </c>
      <c r="EI139" t="s">
        <v>439</v>
      </c>
      <c r="EJ139" t="e">
        <f>-3.53 + j34.73</f>
        <v>#NAME?</v>
      </c>
      <c r="EK139" t="e">
        <f>-3.22 + j21.85</f>
        <v>#NAME?</v>
      </c>
    </row>
    <row r="140" spans="1:164" x14ac:dyDescent="0.25">
      <c r="A140">
        <v>159</v>
      </c>
      <c r="B140">
        <v>2</v>
      </c>
      <c r="CT140" t="e">
        <f>0 + j59.49</f>
        <v>#NAME?</v>
      </c>
      <c r="EH140" t="e">
        <f>-8.27 + j101.37</f>
        <v>#NAME?</v>
      </c>
      <c r="EI140" t="e">
        <f>-3.53 + j34.73</f>
        <v>#NAME?</v>
      </c>
      <c r="EJ140" t="s">
        <v>440</v>
      </c>
    </row>
    <row r="141" spans="1:164" x14ac:dyDescent="0.25">
      <c r="A141">
        <v>160</v>
      </c>
      <c r="B141">
        <v>2</v>
      </c>
      <c r="DA141" t="e">
        <f>-0.78 + j25.88</f>
        <v>#NAME?</v>
      </c>
      <c r="EI141" t="e">
        <f>-3.22 + j21.85</f>
        <v>#NAME?</v>
      </c>
      <c r="EK141" t="s">
        <v>441</v>
      </c>
    </row>
    <row r="142" spans="1:164" x14ac:dyDescent="0.25">
      <c r="A142">
        <v>161</v>
      </c>
      <c r="B142">
        <v>2</v>
      </c>
      <c r="ED142" t="e">
        <f>-6.4 + j33.50</f>
        <v>#NAME?</v>
      </c>
      <c r="EF142" t="e">
        <f>-3.29 + j16.97</f>
        <v>#NAME?</v>
      </c>
      <c r="EL142" t="s">
        <v>442</v>
      </c>
    </row>
    <row r="143" spans="1:164" x14ac:dyDescent="0.25">
      <c r="A143">
        <v>162</v>
      </c>
      <c r="B143">
        <v>2</v>
      </c>
      <c r="EM143" t="s">
        <v>443</v>
      </c>
      <c r="EO143" t="e">
        <f>-2.25 + j30.51</f>
        <v>#NAME?</v>
      </c>
      <c r="EP143" t="e">
        <f>-2.98 + j40.60</f>
        <v>#NAME?</v>
      </c>
    </row>
    <row r="144" spans="1:164" x14ac:dyDescent="0.25">
      <c r="A144">
        <v>163</v>
      </c>
      <c r="B144">
        <v>2</v>
      </c>
      <c r="DN144" t="e">
        <f>-0.9 + j26.54</f>
        <v>#NAME?</v>
      </c>
      <c r="EN144" t="s">
        <v>444</v>
      </c>
      <c r="EO144" t="e">
        <f>-1.65 + j19.31</f>
        <v>#NAME?</v>
      </c>
    </row>
    <row r="145" spans="1:267" x14ac:dyDescent="0.25">
      <c r="A145">
        <v>164</v>
      </c>
      <c r="B145">
        <v>2</v>
      </c>
      <c r="EF145" t="e">
        <f>-1.76 + j45.21</f>
        <v>#NAME?</v>
      </c>
      <c r="EM145" t="e">
        <f>-2.25 + j30.51</f>
        <v>#NAME?</v>
      </c>
      <c r="EN145" t="e">
        <f>-1.65 + j19.31</f>
        <v>#NAME?</v>
      </c>
      <c r="EO145" t="s">
        <v>445</v>
      </c>
    </row>
    <row r="146" spans="1:267" x14ac:dyDescent="0.25">
      <c r="A146">
        <v>165</v>
      </c>
      <c r="B146">
        <v>2</v>
      </c>
      <c r="EM146" t="e">
        <f>-2.98 + j40.60</f>
        <v>#NAME?</v>
      </c>
      <c r="EP146" t="s">
        <v>446</v>
      </c>
      <c r="EQ146" t="e">
        <f>-1.32 + j81.28</f>
        <v>#NAME?</v>
      </c>
    </row>
    <row r="147" spans="1:267" x14ac:dyDescent="0.25">
      <c r="A147">
        <v>166</v>
      </c>
      <c r="B147">
        <v>2</v>
      </c>
      <c r="EP147" t="e">
        <f>-1.32 + j81.28</f>
        <v>#NAME?</v>
      </c>
      <c r="EQ147" t="s">
        <v>447</v>
      </c>
      <c r="JG147" t="e">
        <f>0 + j64.94</f>
        <v>#NAME?</v>
      </c>
    </row>
    <row r="148" spans="1:267" x14ac:dyDescent="0.25">
      <c r="A148">
        <v>167</v>
      </c>
      <c r="B148">
        <v>2</v>
      </c>
      <c r="DG148" t="e">
        <f>-1.24 + j12.49</f>
        <v>#NAME?</v>
      </c>
      <c r="ER148" t="s">
        <v>448</v>
      </c>
      <c r="ET148" t="e">
        <f>-5.62 + j55.61</f>
        <v>#NAME?</v>
      </c>
    </row>
    <row r="149" spans="1:267" x14ac:dyDescent="0.25">
      <c r="A149">
        <v>168</v>
      </c>
      <c r="B149">
        <v>2</v>
      </c>
      <c r="DD149" t="e">
        <f>-1.75 + j17.15</f>
        <v>#NAME?</v>
      </c>
      <c r="DG149" t="e">
        <f>-1.26 + j12.63</f>
        <v>#NAME?</v>
      </c>
      <c r="DJ149" t="e">
        <f>-6.86 + j50.89</f>
        <v>#NAME?</v>
      </c>
      <c r="ES149" t="s">
        <v>449</v>
      </c>
    </row>
    <row r="150" spans="1:267" x14ac:dyDescent="0.25">
      <c r="A150">
        <v>169</v>
      </c>
      <c r="B150">
        <v>2</v>
      </c>
      <c r="DC150" t="e">
        <f>-1.21 + j8.47</f>
        <v>#NAME?</v>
      </c>
      <c r="DJ150" t="e">
        <f>-5.99 + j53.09</f>
        <v>#NAME?</v>
      </c>
      <c r="ER150" t="e">
        <f>-5.62 + j55.61</f>
        <v>#NAME?</v>
      </c>
      <c r="ET150" t="s">
        <v>450</v>
      </c>
    </row>
    <row r="151" spans="1:267" x14ac:dyDescent="0.25">
      <c r="A151">
        <v>170</v>
      </c>
      <c r="B151">
        <v>2</v>
      </c>
      <c r="DI151" t="e">
        <f>-0.59 + j23.68</f>
        <v>#NAME?</v>
      </c>
      <c r="EB151" t="e">
        <f>-0.62 + j24.28</f>
        <v>#NAME?</v>
      </c>
      <c r="EU151" t="s">
        <v>451</v>
      </c>
    </row>
    <row r="152" spans="1:267" x14ac:dyDescent="0.25">
      <c r="A152">
        <v>171</v>
      </c>
      <c r="B152">
        <v>2</v>
      </c>
      <c r="DJ152" t="e">
        <f>-1.96 + j98.97</f>
        <v>#NAME?</v>
      </c>
      <c r="EV152" t="s">
        <v>419</v>
      </c>
    </row>
    <row r="153" spans="1:267" x14ac:dyDescent="0.25">
      <c r="A153">
        <v>172</v>
      </c>
      <c r="B153">
        <v>2</v>
      </c>
      <c r="DP153" t="e">
        <f>-1.05 + j4.19</f>
        <v>#NAME?</v>
      </c>
      <c r="EW153" t="s">
        <v>452</v>
      </c>
      <c r="EX153" t="e">
        <f>-0.28 + j2.03</f>
        <v>#NAME?</v>
      </c>
      <c r="EY153" t="e">
        <f>-1.07 + j4.25</f>
        <v>#NAME?</v>
      </c>
    </row>
    <row r="154" spans="1:267" x14ac:dyDescent="0.25">
      <c r="A154">
        <v>173</v>
      </c>
      <c r="B154">
        <v>2</v>
      </c>
      <c r="EW154" t="e">
        <f>-0.28 + j2.03</f>
        <v>#NAME?</v>
      </c>
      <c r="EX154" t="s">
        <v>453</v>
      </c>
      <c r="EY154" t="e">
        <f>-0.69 + j2.84</f>
        <v>#NAME?</v>
      </c>
      <c r="EZ154" t="e">
        <f>-0.74 + j3.08</f>
        <v>#NAME?</v>
      </c>
      <c r="FA154" t="e">
        <f>-0.63 + j1.77</f>
        <v>#NAME?</v>
      </c>
    </row>
    <row r="155" spans="1:267" x14ac:dyDescent="0.25">
      <c r="A155">
        <v>174</v>
      </c>
      <c r="B155">
        <v>2</v>
      </c>
      <c r="DR155" t="e">
        <f>-0.68 + j16.98</f>
        <v>#NAME?</v>
      </c>
      <c r="EW155" t="e">
        <f>-1.07 + j4.25</f>
        <v>#NAME?</v>
      </c>
      <c r="EX155" t="e">
        <f>-0.69 + j2.84</f>
        <v>#NAME?</v>
      </c>
      <c r="EY155" t="s">
        <v>454</v>
      </c>
    </row>
    <row r="156" spans="1:267" x14ac:dyDescent="0.25">
      <c r="A156">
        <v>175</v>
      </c>
      <c r="B156">
        <v>2</v>
      </c>
      <c r="DS156" t="e">
        <f>-0.97 + j20.03</f>
        <v>#NAME?</v>
      </c>
      <c r="EX156" t="e">
        <f>-0.74 + j3.08</f>
        <v>#NAME?</v>
      </c>
      <c r="EZ156" t="s">
        <v>455</v>
      </c>
      <c r="FA156" t="e">
        <f>-0.65 + j2.60</f>
        <v>#NAME?</v>
      </c>
      <c r="FD156" t="e">
        <f>-0.76 + j3.05</f>
        <v>#NAME?</v>
      </c>
    </row>
    <row r="157" spans="1:267" x14ac:dyDescent="0.25">
      <c r="A157">
        <v>176</v>
      </c>
      <c r="B157">
        <v>2</v>
      </c>
      <c r="EX157" t="e">
        <f>-0.63 + j1.77</f>
        <v>#NAME?</v>
      </c>
      <c r="EZ157" t="e">
        <f>-0.65 + j2.60</f>
        <v>#NAME?</v>
      </c>
      <c r="FA157" t="s">
        <v>456</v>
      </c>
      <c r="FB157" t="e">
        <f>-3.35 + j11.05</f>
        <v>#NAME?</v>
      </c>
    </row>
    <row r="158" spans="1:267" x14ac:dyDescent="0.25">
      <c r="A158">
        <v>177</v>
      </c>
      <c r="B158">
        <v>2</v>
      </c>
      <c r="FA158" t="e">
        <f>-3.35 + j11.05</f>
        <v>#NAME?</v>
      </c>
      <c r="FB158" t="s">
        <v>457</v>
      </c>
      <c r="FC158" t="e">
        <f>-2.9 + j11.05</f>
        <v>#NAME?</v>
      </c>
    </row>
    <row r="159" spans="1:267" x14ac:dyDescent="0.25">
      <c r="A159">
        <v>178</v>
      </c>
      <c r="B159">
        <v>2</v>
      </c>
      <c r="DY159" t="e">
        <f>-2.01 + j5.86</f>
        <v>#NAME?</v>
      </c>
      <c r="FB159" t="e">
        <f>-2.9 + j11.05</f>
        <v>#NAME?</v>
      </c>
      <c r="FC159" t="s">
        <v>458</v>
      </c>
      <c r="FD159" t="e">
        <f>-1.35 + j5.03</f>
        <v>#NAME?</v>
      </c>
      <c r="FE159" t="e">
        <f>-6.95 + j33.02</f>
        <v>#NAME?</v>
      </c>
    </row>
    <row r="160" spans="1:267" x14ac:dyDescent="0.25">
      <c r="A160">
        <v>179</v>
      </c>
      <c r="B160">
        <v>2</v>
      </c>
      <c r="DY160" t="e">
        <f>-0.8 + j2.27</f>
        <v>#NAME?</v>
      </c>
      <c r="EZ160" t="e">
        <f>-0.76 + j3.05</f>
        <v>#NAME?</v>
      </c>
      <c r="FC160" t="e">
        <f>-1.35 + j5.03</f>
        <v>#NAME?</v>
      </c>
      <c r="FD160" t="s">
        <v>459</v>
      </c>
    </row>
    <row r="161" spans="1:244" x14ac:dyDescent="0.25">
      <c r="A161">
        <v>180</v>
      </c>
      <c r="B161">
        <v>2</v>
      </c>
      <c r="DV161" t="e">
        <f>-1.51 + j54.90</f>
        <v>#NAME?</v>
      </c>
      <c r="FC161" t="e">
        <f>-6.95 + j33.02</f>
        <v>#NAME?</v>
      </c>
      <c r="FE161" t="s">
        <v>460</v>
      </c>
    </row>
    <row r="162" spans="1:244" x14ac:dyDescent="0.25">
      <c r="A162">
        <v>181</v>
      </c>
      <c r="B162">
        <v>2</v>
      </c>
      <c r="DN162" t="e">
        <f>-42.34 + j287.89</f>
        <v>#NAME?</v>
      </c>
      <c r="DO162" t="e">
        <f>-0.98 + j49.49</f>
        <v>#NAME?</v>
      </c>
      <c r="FF162" t="s">
        <v>461</v>
      </c>
      <c r="FL162" t="e">
        <f>-5.79 + j120.20</f>
        <v>#NAME?</v>
      </c>
    </row>
    <row r="163" spans="1:244" x14ac:dyDescent="0.25">
      <c r="A163">
        <v>182</v>
      </c>
      <c r="B163">
        <v>2</v>
      </c>
      <c r="DP163" t="e">
        <f>-1.66 + j72.66</f>
        <v>#NAME?</v>
      </c>
      <c r="DQ163" t="e">
        <f>-16.07 + j110.01</f>
        <v>#NAME?</v>
      </c>
      <c r="FG163" t="s">
        <v>462</v>
      </c>
    </row>
    <row r="164" spans="1:244" x14ac:dyDescent="0.25">
      <c r="A164">
        <v>183</v>
      </c>
      <c r="B164">
        <v>2</v>
      </c>
      <c r="ED164" t="e">
        <f>-0.62 + j14.56</f>
        <v>#NAME?</v>
      </c>
      <c r="EE164" t="e">
        <f>-0.81 + j3.06</f>
        <v>#NAME?</v>
      </c>
      <c r="FH164" t="s">
        <v>463</v>
      </c>
    </row>
    <row r="165" spans="1:244" x14ac:dyDescent="0.25">
      <c r="A165">
        <v>184</v>
      </c>
      <c r="B165">
        <v>2</v>
      </c>
      <c r="DK165" t="e">
        <f>-2.66 + j25.97</f>
        <v>#NAME?</v>
      </c>
      <c r="FI165" t="s">
        <v>464</v>
      </c>
      <c r="FJ165" t="e">
        <f>-4.12 + j40.40</f>
        <v>#NAME?</v>
      </c>
    </row>
    <row r="166" spans="1:244" x14ac:dyDescent="0.25">
      <c r="A166">
        <v>185</v>
      </c>
      <c r="B166">
        <v>2</v>
      </c>
      <c r="FI166" t="e">
        <f>-4.12 + j40.40</f>
        <v>#NAME?</v>
      </c>
      <c r="FJ166" t="s">
        <v>465</v>
      </c>
    </row>
    <row r="167" spans="1:244" x14ac:dyDescent="0.25">
      <c r="A167">
        <v>186</v>
      </c>
      <c r="B167">
        <v>2</v>
      </c>
      <c r="DN167" t="e">
        <f>-3.06 + j66.08</f>
        <v>#NAME?</v>
      </c>
      <c r="FK167" t="s">
        <v>466</v>
      </c>
      <c r="FM167" t="e">
        <f>-9.4 + j115.51</f>
        <v>#NAME?</v>
      </c>
    </row>
    <row r="168" spans="1:244" x14ac:dyDescent="0.25">
      <c r="A168">
        <v>187</v>
      </c>
      <c r="B168">
        <v>2</v>
      </c>
      <c r="FF168" t="e">
        <f>-5.79 + j120.20</f>
        <v>#NAME?</v>
      </c>
      <c r="FL168" t="s">
        <v>467</v>
      </c>
      <c r="FM168" t="e">
        <f>-9.4 + j115.51</f>
        <v>#NAME?</v>
      </c>
    </row>
    <row r="169" spans="1:244" x14ac:dyDescent="0.25">
      <c r="A169">
        <v>188</v>
      </c>
      <c r="B169">
        <v>2</v>
      </c>
      <c r="DN169" t="e">
        <f>-42.34 + j287.89</f>
        <v>#NAME?</v>
      </c>
      <c r="DO169" t="e">
        <f>-0.98 + j49.49</f>
        <v>#NAME?</v>
      </c>
      <c r="FK169" t="e">
        <f>-9.4 + j115.51</f>
        <v>#NAME?</v>
      </c>
      <c r="FL169" t="e">
        <f>-9.4 + j115.51</f>
        <v>#NAME?</v>
      </c>
      <c r="FM169" t="s">
        <v>468</v>
      </c>
    </row>
    <row r="170" spans="1:244" x14ac:dyDescent="0.25">
      <c r="A170">
        <v>189</v>
      </c>
      <c r="B170">
        <v>3</v>
      </c>
      <c r="FN170" t="s">
        <v>469</v>
      </c>
      <c r="GG170" t="e">
        <f>-3.26 + j9.39</f>
        <v>#NAME?</v>
      </c>
      <c r="GH170" t="e">
        <f>-6.69 + j10.03</f>
        <v>#NAME?</v>
      </c>
      <c r="GI170" t="e">
        <f>0 + j3.85</f>
        <v>#NAME?</v>
      </c>
    </row>
    <row r="171" spans="1:244" x14ac:dyDescent="0.25">
      <c r="A171">
        <v>190</v>
      </c>
      <c r="B171">
        <v>3</v>
      </c>
      <c r="FO171" t="s">
        <v>470</v>
      </c>
      <c r="HB171" t="e">
        <f>0 + j15.97</f>
        <v>#NAME?</v>
      </c>
      <c r="HD171" t="e">
        <f>-80 + j440.00</f>
        <v>#NAME?</v>
      </c>
      <c r="HM171" t="e">
        <f>0 + j36.36</f>
        <v>#NAME?</v>
      </c>
    </row>
    <row r="172" spans="1:244" x14ac:dyDescent="0.25">
      <c r="A172">
        <v>191</v>
      </c>
      <c r="B172">
        <v>3</v>
      </c>
      <c r="FP172" t="s">
        <v>471</v>
      </c>
      <c r="FQ172" t="e">
        <f>-1.3 + j20.75</f>
        <v>#NAME?</v>
      </c>
      <c r="GX172" t="e">
        <f>-0.27 + j16.39</f>
        <v>#NAME?</v>
      </c>
    </row>
    <row r="173" spans="1:244" x14ac:dyDescent="0.25">
      <c r="A173">
        <v>192</v>
      </c>
      <c r="B173">
        <v>3</v>
      </c>
      <c r="FP173" t="e">
        <f>-1.3 + j20.75</f>
        <v>#NAME?</v>
      </c>
      <c r="FQ173" t="s">
        <v>472</v>
      </c>
      <c r="GX173" t="e">
        <f>-23.53 + j105.88</f>
        <v>#NAME?</v>
      </c>
    </row>
    <row r="174" spans="1:244" x14ac:dyDescent="0.25">
      <c r="A174">
        <v>193</v>
      </c>
      <c r="B174">
        <v>3</v>
      </c>
      <c r="FR174" t="s">
        <v>473</v>
      </c>
      <c r="FU174" t="e">
        <f>0 + j4.10</f>
        <v>#NAME?</v>
      </c>
      <c r="GD174" t="e">
        <f>-7.51 + j10.51</f>
        <v>#NAME?</v>
      </c>
      <c r="GG174" t="e">
        <f>-2.6 + j6.89</f>
        <v>#NAME?</v>
      </c>
    </row>
    <row r="175" spans="1:244" x14ac:dyDescent="0.25">
      <c r="A175">
        <v>194</v>
      </c>
      <c r="B175">
        <v>3</v>
      </c>
      <c r="BR175" t="e">
        <f>-3.18 + j29.97</f>
        <v>#NAME?</v>
      </c>
      <c r="FS175" t="s">
        <v>474</v>
      </c>
      <c r="GR175" t="e">
        <f>-3.75 + j34.56</f>
        <v>#NAME?</v>
      </c>
      <c r="IJ175" t="e">
        <f>-1.9 + j28.04</f>
        <v>#NAME?</v>
      </c>
    </row>
    <row r="176" spans="1:244" x14ac:dyDescent="0.25">
      <c r="A176">
        <v>195</v>
      </c>
      <c r="B176">
        <v>3</v>
      </c>
      <c r="BR176" t="e">
        <f>-3.18 + j29.97</f>
        <v>#NAME?</v>
      </c>
      <c r="FT176" t="s">
        <v>475</v>
      </c>
      <c r="GK176" t="e">
        <f>-0.61 + j27.73</f>
        <v>#NAME?</v>
      </c>
      <c r="GR176" t="e">
        <f>-3.75 + j34.56</f>
        <v>#NAME?</v>
      </c>
    </row>
    <row r="177" spans="1:248" x14ac:dyDescent="0.25">
      <c r="A177">
        <v>196</v>
      </c>
      <c r="B177">
        <v>3</v>
      </c>
      <c r="FR177" t="e">
        <f>0 + j4.10</f>
        <v>#NAME?</v>
      </c>
      <c r="FU177" t="s">
        <v>476</v>
      </c>
      <c r="FV177" t="e">
        <f>-7.8 + j22.27</f>
        <v>#NAME?</v>
      </c>
      <c r="GI177" t="e">
        <f>-4.02 + j10.86</f>
        <v>#NAME?</v>
      </c>
      <c r="IN177" t="s">
        <v>477</v>
      </c>
    </row>
    <row r="178" spans="1:248" x14ac:dyDescent="0.25">
      <c r="A178">
        <v>197</v>
      </c>
      <c r="B178">
        <v>3</v>
      </c>
      <c r="FU178" t="e">
        <f>-7.8 + j22.27</f>
        <v>#NAME?</v>
      </c>
      <c r="FV178" t="s">
        <v>478</v>
      </c>
      <c r="FW178" t="e">
        <f>-2.7 + j16.22</f>
        <v>#NAME?</v>
      </c>
      <c r="GJ178" t="e">
        <f>-8.22 + j21.92</f>
        <v>#NAME?</v>
      </c>
    </row>
    <row r="179" spans="1:248" x14ac:dyDescent="0.25">
      <c r="A179">
        <v>198</v>
      </c>
      <c r="B179">
        <v>3</v>
      </c>
      <c r="FV179" t="e">
        <f>-2.7 + j16.22</f>
        <v>#NAME?</v>
      </c>
      <c r="FW179" t="s">
        <v>479</v>
      </c>
      <c r="GA179" t="e">
        <f>-0.57 + j1.18</f>
        <v>#NAME?</v>
      </c>
      <c r="GB179" t="e">
        <f>-4.1 + j20.94</f>
        <v>#NAME?</v>
      </c>
      <c r="GH179" t="e">
        <f>-0.56 + j4.53</f>
        <v>#NAME?</v>
      </c>
      <c r="GI179" t="e">
        <f>-3.49 + j12.74</f>
        <v>#NAME?</v>
      </c>
      <c r="GJ179" t="e">
        <f>-2.61 + j8.36</f>
        <v>#NAME?</v>
      </c>
    </row>
    <row r="180" spans="1:248" x14ac:dyDescent="0.25">
      <c r="A180">
        <v>199</v>
      </c>
      <c r="B180">
        <v>3</v>
      </c>
      <c r="FX180" t="s">
        <v>480</v>
      </c>
      <c r="FY180" t="e">
        <f>-3.17 + j5.62</f>
        <v>#NAME?</v>
      </c>
      <c r="GI180" t="e">
        <f>-3.33 + j8.50</f>
        <v>#NAME?</v>
      </c>
    </row>
    <row r="181" spans="1:248" x14ac:dyDescent="0.25">
      <c r="A181">
        <v>200</v>
      </c>
      <c r="B181">
        <v>3</v>
      </c>
      <c r="FX181" t="e">
        <f>-3.17 + j5.62</f>
        <v>#NAME?</v>
      </c>
      <c r="FY181" t="s">
        <v>481</v>
      </c>
      <c r="GI181" t="e">
        <f>-3.53 + j5.58</f>
        <v>#NAME?</v>
      </c>
      <c r="HU181" t="e">
        <f>0 + j4.55</f>
        <v>#NAME?</v>
      </c>
    </row>
    <row r="182" spans="1:248" x14ac:dyDescent="0.25">
      <c r="A182">
        <v>201</v>
      </c>
      <c r="B182">
        <v>1</v>
      </c>
      <c r="BG182" t="e">
        <f>0 + j9.91</f>
        <v>#NAME?</v>
      </c>
      <c r="FZ182" t="s">
        <v>482</v>
      </c>
      <c r="GC182" t="e">
        <f>-2.54 + j3.75</f>
        <v>#NAME?</v>
      </c>
    </row>
    <row r="183" spans="1:248" x14ac:dyDescent="0.25">
      <c r="A183">
        <v>202</v>
      </c>
      <c r="B183">
        <v>3</v>
      </c>
      <c r="FW183" t="e">
        <f>-0.57 + j1.18</f>
        <v>#NAME?</v>
      </c>
      <c r="GA183" t="s">
        <v>483</v>
      </c>
      <c r="GJ183" t="e">
        <f>0 + j7.74</f>
        <v>#NAME?</v>
      </c>
    </row>
    <row r="184" spans="1:248" x14ac:dyDescent="0.25">
      <c r="A184">
        <v>203</v>
      </c>
      <c r="B184">
        <v>3</v>
      </c>
      <c r="FW184" t="e">
        <f>-4.1 + j20.94</f>
        <v>#NAME?</v>
      </c>
      <c r="GB184" t="s">
        <v>484</v>
      </c>
      <c r="GJ184" t="e">
        <f>-2.79 + j16.48</f>
        <v>#NAME?</v>
      </c>
    </row>
    <row r="185" spans="1:248" x14ac:dyDescent="0.25">
      <c r="A185">
        <v>204</v>
      </c>
      <c r="B185">
        <v>3</v>
      </c>
      <c r="FZ185" t="e">
        <f>-2.54 + j3.75</f>
        <v>#NAME?</v>
      </c>
      <c r="GC185" t="s">
        <v>485</v>
      </c>
      <c r="GD185" t="e">
        <f>-6.82 + j10.09</f>
        <v>#NAME?</v>
      </c>
      <c r="IN185" t="e">
        <f>-0.45 + j4.62</f>
        <v>#NAME?</v>
      </c>
    </row>
    <row r="186" spans="1:248" x14ac:dyDescent="0.25">
      <c r="A186">
        <v>205</v>
      </c>
      <c r="B186">
        <v>3</v>
      </c>
      <c r="FR186" t="e">
        <f>-7.51 + j10.51</f>
        <v>#NAME?</v>
      </c>
      <c r="GC186" t="e">
        <f>-6.82 + j10.09</f>
        <v>#NAME?</v>
      </c>
      <c r="GD186" t="s">
        <v>486</v>
      </c>
      <c r="GE186" t="e">
        <f>-1.04 + j1.54</f>
        <v>#NAME?</v>
      </c>
    </row>
    <row r="187" spans="1:248" x14ac:dyDescent="0.25">
      <c r="A187">
        <v>206</v>
      </c>
      <c r="B187">
        <v>3</v>
      </c>
      <c r="GD187" t="e">
        <f>-1.04 + j1.54</f>
        <v>#NAME?</v>
      </c>
      <c r="GE187" t="s">
        <v>487</v>
      </c>
      <c r="GF187" t="e">
        <f>-5.22 + j6.65</f>
        <v>#NAME?</v>
      </c>
      <c r="GG187" t="e">
        <f>-1.02 + j1.79</f>
        <v>#NAME?</v>
      </c>
    </row>
    <row r="188" spans="1:248" x14ac:dyDescent="0.25">
      <c r="A188">
        <v>207</v>
      </c>
      <c r="B188">
        <v>1</v>
      </c>
      <c r="CQ188" t="e">
        <f>0 + j6.94</f>
        <v>#NAME?</v>
      </c>
      <c r="GE188" t="e">
        <f>-5.22 + j6.65</f>
        <v>#NAME?</v>
      </c>
      <c r="GF188" t="s">
        <v>488</v>
      </c>
    </row>
    <row r="189" spans="1:248" x14ac:dyDescent="0.25">
      <c r="A189">
        <v>208</v>
      </c>
      <c r="B189">
        <v>3</v>
      </c>
      <c r="FN189" t="e">
        <f>-3.26 + j9.39</f>
        <v>#NAME?</v>
      </c>
      <c r="FR189" t="e">
        <f>-2.6 + j6.89</f>
        <v>#NAME?</v>
      </c>
      <c r="GE189" t="e">
        <f>-1.02 + j1.79</f>
        <v>#NAME?</v>
      </c>
      <c r="GG189" t="s">
        <v>489</v>
      </c>
    </row>
    <row r="190" spans="1:248" x14ac:dyDescent="0.25">
      <c r="A190">
        <v>209</v>
      </c>
      <c r="B190">
        <v>3</v>
      </c>
      <c r="FN190" t="e">
        <f>-6.69 + j10.03</f>
        <v>#NAME?</v>
      </c>
      <c r="FW190" t="e">
        <f>-0.56 + j4.53</f>
        <v>#NAME?</v>
      </c>
      <c r="GH190" t="s">
        <v>490</v>
      </c>
    </row>
    <row r="191" spans="1:248" x14ac:dyDescent="0.25">
      <c r="A191">
        <v>210</v>
      </c>
      <c r="B191">
        <v>3</v>
      </c>
      <c r="FN191" t="e">
        <f>0 + j3.85</f>
        <v>#NAME?</v>
      </c>
      <c r="FU191" t="e">
        <f>-4.02 + j10.86</f>
        <v>#NAME?</v>
      </c>
      <c r="FW191" t="e">
        <f>-3.49 + j12.74</f>
        <v>#NAME?</v>
      </c>
      <c r="FX191" t="e">
        <f>-3.33 + j8.50</f>
        <v>#NAME?</v>
      </c>
      <c r="FY191" t="e">
        <f>-3.53 + j5.58</f>
        <v>#NAME?</v>
      </c>
      <c r="GI191" t="s">
        <v>491</v>
      </c>
    </row>
    <row r="192" spans="1:248" x14ac:dyDescent="0.25">
      <c r="A192">
        <v>211</v>
      </c>
      <c r="B192">
        <v>3</v>
      </c>
      <c r="BG192" t="e">
        <f>-0.9 + j4.11</f>
        <v>#NAME?</v>
      </c>
      <c r="BP192" t="e">
        <f>-0.66 + j2.49</f>
        <v>#NAME?</v>
      </c>
      <c r="BQ192" t="e">
        <f>-1.84 + j8.97</f>
        <v>#NAME?</v>
      </c>
      <c r="FV192" t="e">
        <f>-8.22 + j21.92</f>
        <v>#NAME?</v>
      </c>
      <c r="FW192" t="e">
        <f>-2.61 + j8.36</f>
        <v>#NAME?</v>
      </c>
      <c r="GA192" t="e">
        <f>0 + j7.74</f>
        <v>#NAME?</v>
      </c>
      <c r="GB192" t="e">
        <f>-2.79 + j16.48</f>
        <v>#NAME?</v>
      </c>
      <c r="GJ192" t="s">
        <v>492</v>
      </c>
      <c r="GK192" t="e">
        <f>-19.01 + j77.29</f>
        <v>#NAME?</v>
      </c>
    </row>
    <row r="193" spans="1:223" x14ac:dyDescent="0.25">
      <c r="A193">
        <v>212</v>
      </c>
      <c r="B193">
        <v>3</v>
      </c>
      <c r="FT193" t="e">
        <f>-0.61 + j27.73</f>
        <v>#NAME?</v>
      </c>
      <c r="GJ193" t="e">
        <f>-19.01 + j77.29</f>
        <v>#NAME?</v>
      </c>
      <c r="GK193" t="s">
        <v>493</v>
      </c>
      <c r="GN193" t="e">
        <f>-2.23 + j12.46</f>
        <v>#NAME?</v>
      </c>
    </row>
    <row r="194" spans="1:223" x14ac:dyDescent="0.25">
      <c r="A194">
        <v>213</v>
      </c>
      <c r="B194">
        <v>3</v>
      </c>
      <c r="GL194" t="s">
        <v>494</v>
      </c>
      <c r="GM194" t="e">
        <f>-1.72 + j26.20</f>
        <v>#NAME?</v>
      </c>
    </row>
    <row r="195" spans="1:223" x14ac:dyDescent="0.25">
      <c r="A195">
        <v>214</v>
      </c>
      <c r="B195">
        <v>3</v>
      </c>
      <c r="GL195" t="e">
        <f>-1.72 + j26.20</f>
        <v>#NAME?</v>
      </c>
      <c r="GM195" t="s">
        <v>495</v>
      </c>
      <c r="GN195" t="e">
        <f>-4.93 + j53.60</f>
        <v>#NAME?</v>
      </c>
      <c r="HO195" t="e">
        <f>-12.62 + j90.84</f>
        <v>#NAME?</v>
      </c>
    </row>
    <row r="196" spans="1:223" x14ac:dyDescent="0.25">
      <c r="A196">
        <v>215</v>
      </c>
      <c r="B196">
        <v>3</v>
      </c>
      <c r="GK196" t="e">
        <f>-2.23 + j12.46</f>
        <v>#NAME?</v>
      </c>
      <c r="GM196" t="e">
        <f>-4.93 + j53.60</f>
        <v>#NAME?</v>
      </c>
      <c r="GN196" t="s">
        <v>496</v>
      </c>
      <c r="GO196" t="e">
        <f>-7.03 + j38.89</f>
        <v>#NAME?</v>
      </c>
    </row>
    <row r="197" spans="1:223" x14ac:dyDescent="0.25">
      <c r="A197">
        <v>216</v>
      </c>
      <c r="B197">
        <v>3</v>
      </c>
      <c r="GN197" t="e">
        <f>-7.03 + j38.89</f>
        <v>#NAME?</v>
      </c>
      <c r="GO197" t="s">
        <v>497</v>
      </c>
      <c r="GP197" t="e">
        <f>-1.61 + j19.99</f>
        <v>#NAME?</v>
      </c>
    </row>
    <row r="198" spans="1:223" x14ac:dyDescent="0.25">
      <c r="A198">
        <v>217</v>
      </c>
      <c r="B198">
        <v>3</v>
      </c>
      <c r="GO198" t="e">
        <f>-1.61 + j19.99</f>
        <v>#NAME?</v>
      </c>
      <c r="GP198" t="s">
        <v>498</v>
      </c>
      <c r="GQ198" t="e">
        <f>0 + j21.93</f>
        <v>#NAME?</v>
      </c>
      <c r="GR198" t="e">
        <f>-1.59 + j56.45</f>
        <v>#NAME?</v>
      </c>
      <c r="GS198" t="e">
        <f>-1.72 + j25.20</f>
        <v>#NAME?</v>
      </c>
    </row>
    <row r="199" spans="1:223" x14ac:dyDescent="0.25">
      <c r="A199">
        <v>218</v>
      </c>
      <c r="B199">
        <v>3</v>
      </c>
      <c r="GP199" t="e">
        <f>0 + j21.93</f>
        <v>#NAME?</v>
      </c>
      <c r="GQ199" t="s">
        <v>499</v>
      </c>
      <c r="GR199" t="e">
        <f>-0.82 + j29.10</f>
        <v>#NAME?</v>
      </c>
      <c r="GS199" t="e">
        <f>-1.57 + j20.54</f>
        <v>#NAME?</v>
      </c>
    </row>
    <row r="200" spans="1:223" x14ac:dyDescent="0.25">
      <c r="A200">
        <v>219</v>
      </c>
      <c r="B200">
        <v>3</v>
      </c>
      <c r="FS200" t="e">
        <f>-3.75 + j34.56</f>
        <v>#NAME?</v>
      </c>
      <c r="FT200" t="e">
        <f>-3.75 + j34.56</f>
        <v>#NAME?</v>
      </c>
      <c r="GP200" t="e">
        <f>-1.59 + j56.45</f>
        <v>#NAME?</v>
      </c>
      <c r="GQ200" t="e">
        <f>-0.82 + j29.10</f>
        <v>#NAME?</v>
      </c>
      <c r="GR200" t="s">
        <v>500</v>
      </c>
      <c r="HJ200" t="e">
        <f>-90.09 + j540.54</f>
        <v>#NAME?</v>
      </c>
    </row>
    <row r="201" spans="1:223" x14ac:dyDescent="0.25">
      <c r="A201">
        <v>220</v>
      </c>
      <c r="B201">
        <v>3</v>
      </c>
      <c r="GP201" t="e">
        <f>-1.72 + j25.20</f>
        <v>#NAME?</v>
      </c>
      <c r="GQ201" t="e">
        <f>-1.57 + j20.54</f>
        <v>#NAME?</v>
      </c>
      <c r="GS201" t="s">
        <v>501</v>
      </c>
      <c r="GT201" t="e">
        <f>-1.15 + j33.86</f>
        <v>#NAME?</v>
      </c>
      <c r="HK201" t="e">
        <f>-67.45 + j193.93</f>
        <v>#NAME?</v>
      </c>
    </row>
    <row r="202" spans="1:223" x14ac:dyDescent="0.25">
      <c r="A202">
        <v>221</v>
      </c>
      <c r="B202">
        <v>3</v>
      </c>
      <c r="GS202" t="e">
        <f>-1.15 + j33.86</f>
        <v>#NAME?</v>
      </c>
      <c r="GT202" t="s">
        <v>502</v>
      </c>
      <c r="GV202" t="e">
        <f>-168.54 + j730.34</f>
        <v>#NAME?</v>
      </c>
    </row>
    <row r="203" spans="1:223" x14ac:dyDescent="0.25">
      <c r="A203">
        <v>222</v>
      </c>
      <c r="B203">
        <v>3</v>
      </c>
      <c r="GU203" t="s">
        <v>503</v>
      </c>
      <c r="HJ203" t="e">
        <f>-0.53 + j19.44</f>
        <v>#NAME?</v>
      </c>
    </row>
    <row r="204" spans="1:223" x14ac:dyDescent="0.25">
      <c r="A204">
        <v>223</v>
      </c>
      <c r="B204">
        <v>3</v>
      </c>
      <c r="GT204" t="e">
        <f>-168.54 + j730.34</f>
        <v>#NAME?</v>
      </c>
      <c r="GV204" t="s">
        <v>504</v>
      </c>
      <c r="GW204" t="e">
        <f>-3.14 + j51.09</f>
        <v>#NAME?</v>
      </c>
    </row>
    <row r="205" spans="1:223" x14ac:dyDescent="0.25">
      <c r="A205">
        <v>224</v>
      </c>
      <c r="B205">
        <v>3</v>
      </c>
      <c r="GV205" t="e">
        <f>-3.14 + j51.09</f>
        <v>#NAME?</v>
      </c>
      <c r="GW205" t="s">
        <v>505</v>
      </c>
      <c r="GX205" t="e">
        <f>-2.38 + j15.25</f>
        <v>#NAME?</v>
      </c>
      <c r="GY205" t="e">
        <f>-27.45 + j117.02</f>
        <v>#NAME?</v>
      </c>
    </row>
    <row r="206" spans="1:223" x14ac:dyDescent="0.25">
      <c r="A206">
        <v>225</v>
      </c>
      <c r="B206">
        <v>3</v>
      </c>
      <c r="FP206" t="e">
        <f>-0.27 + j16.39</f>
        <v>#NAME?</v>
      </c>
      <c r="FQ206" t="e">
        <f>-23.53 + j105.88</f>
        <v>#NAME?</v>
      </c>
      <c r="GW206" t="e">
        <f>-2.38 + j15.25</f>
        <v>#NAME?</v>
      </c>
      <c r="GX206" t="s">
        <v>506</v>
      </c>
    </row>
    <row r="207" spans="1:223" x14ac:dyDescent="0.25">
      <c r="A207">
        <v>226</v>
      </c>
      <c r="B207">
        <v>3</v>
      </c>
      <c r="GW207" t="e">
        <f>-27.45 + j117.02</f>
        <v>#NAME?</v>
      </c>
      <c r="GY207" t="s">
        <v>507</v>
      </c>
      <c r="HD207" t="e">
        <f>-1.11 + j47.14</f>
        <v>#NAME?</v>
      </c>
    </row>
    <row r="208" spans="1:223" x14ac:dyDescent="0.25">
      <c r="A208">
        <v>227</v>
      </c>
      <c r="B208">
        <v>3</v>
      </c>
      <c r="GZ208" t="s">
        <v>508</v>
      </c>
      <c r="HD208" t="e">
        <f>-0.4 + j21.18</f>
        <v>#NAME?</v>
      </c>
    </row>
    <row r="209" spans="1:232" x14ac:dyDescent="0.25">
      <c r="A209">
        <v>228</v>
      </c>
      <c r="B209">
        <v>3</v>
      </c>
      <c r="HA209" t="s">
        <v>509</v>
      </c>
      <c r="HB209" t="e">
        <f>-23.96 + j109.71</f>
        <v>#NAME?</v>
      </c>
      <c r="HD209" t="e">
        <f>-0.31 + j10.90</f>
        <v>#NAME?</v>
      </c>
      <c r="HG209" t="e">
        <f>-1.56 + j34.65</f>
        <v>#NAME?</v>
      </c>
    </row>
    <row r="210" spans="1:232" x14ac:dyDescent="0.25">
      <c r="A210">
        <v>229</v>
      </c>
      <c r="B210">
        <v>3</v>
      </c>
      <c r="FO210" t="e">
        <f>0 + j15.97</f>
        <v>#NAME?</v>
      </c>
      <c r="HA210" t="e">
        <f>-23.96 + j109.71</f>
        <v>#NAME?</v>
      </c>
      <c r="HB210" t="s">
        <v>510</v>
      </c>
      <c r="HC210" t="e">
        <f>-0.89 + j29.50</f>
        <v>#NAME?</v>
      </c>
    </row>
    <row r="211" spans="1:232" x14ac:dyDescent="0.25">
      <c r="A211">
        <v>230</v>
      </c>
      <c r="B211">
        <v>3</v>
      </c>
      <c r="HB211" t="e">
        <f>-0.89 + j29.50</f>
        <v>#NAME?</v>
      </c>
      <c r="HC211" t="s">
        <v>511</v>
      </c>
    </row>
    <row r="212" spans="1:232" x14ac:dyDescent="0.25">
      <c r="A212">
        <v>231</v>
      </c>
      <c r="B212">
        <v>3</v>
      </c>
      <c r="FO212" t="e">
        <f>-80 + j440.00</f>
        <v>#NAME?</v>
      </c>
      <c r="GY212" t="e">
        <f>-1.11 + j47.14</f>
        <v>#NAME?</v>
      </c>
      <c r="GZ212" t="e">
        <f>-0.4 + j21.18</f>
        <v>#NAME?</v>
      </c>
      <c r="HA212" t="e">
        <f>-0.31 + j10.90</f>
        <v>#NAME?</v>
      </c>
      <c r="HD212" t="s">
        <v>512</v>
      </c>
      <c r="HE212" t="e">
        <f>-4.2 + j144.81</f>
        <v>#NAME?</v>
      </c>
      <c r="HJ212" t="e">
        <f>-270.27 + j1621.62</f>
        <v>#NAME?</v>
      </c>
    </row>
    <row r="213" spans="1:232" x14ac:dyDescent="0.25">
      <c r="A213">
        <v>232</v>
      </c>
      <c r="B213">
        <v>3</v>
      </c>
      <c r="HD213" t="e">
        <f>-4.2 + j144.81</f>
        <v>#NAME?</v>
      </c>
      <c r="HE213" t="s">
        <v>513</v>
      </c>
      <c r="HF213" t="e">
        <f>-0.72 + j20.59</f>
        <v>#NAME?</v>
      </c>
    </row>
    <row r="214" spans="1:232" x14ac:dyDescent="0.25">
      <c r="A214">
        <v>233</v>
      </c>
      <c r="B214">
        <v>3</v>
      </c>
      <c r="HE214" t="e">
        <f>-0.72 + j20.59</f>
        <v>#NAME?</v>
      </c>
      <c r="HF214" t="s">
        <v>514</v>
      </c>
    </row>
    <row r="215" spans="1:232" x14ac:dyDescent="0.25">
      <c r="A215">
        <v>234</v>
      </c>
      <c r="B215">
        <v>3</v>
      </c>
      <c r="HA215" t="e">
        <f>-1.56 + j34.65</f>
        <v>#NAME?</v>
      </c>
      <c r="HG215" t="s">
        <v>515</v>
      </c>
      <c r="HH215" t="e">
        <f>-0.3 + j38.61</f>
        <v>#NAME?</v>
      </c>
      <c r="HI215" t="e">
        <f>-1.82 + j58.35</f>
        <v>#NAME?</v>
      </c>
      <c r="HJ215" t="e">
        <f>-0.81 + j36.75</f>
        <v>#NAME?</v>
      </c>
    </row>
    <row r="216" spans="1:232" x14ac:dyDescent="0.25">
      <c r="A216">
        <v>235</v>
      </c>
      <c r="B216">
        <v>3</v>
      </c>
      <c r="HG216" t="e">
        <f>-0.3 + j38.61</f>
        <v>#NAME?</v>
      </c>
      <c r="HH216" t="s">
        <v>516</v>
      </c>
      <c r="HK216" t="e">
        <f>-500 + j1500.00</f>
        <v>#NAME?</v>
      </c>
    </row>
    <row r="217" spans="1:232" x14ac:dyDescent="0.25">
      <c r="A217">
        <v>236</v>
      </c>
      <c r="B217">
        <v>3</v>
      </c>
      <c r="HG217" t="e">
        <f>-1.82 + j58.35</f>
        <v>#NAME?</v>
      </c>
      <c r="HI217" t="s">
        <v>517</v>
      </c>
    </row>
    <row r="218" spans="1:232" x14ac:dyDescent="0.25">
      <c r="A218">
        <v>237</v>
      </c>
      <c r="B218">
        <v>3</v>
      </c>
      <c r="GR218" t="e">
        <f>-90.09 + j540.54</f>
        <v>#NAME?</v>
      </c>
      <c r="GU218" t="e">
        <f>-0.53 + j19.44</f>
        <v>#NAME?</v>
      </c>
      <c r="HD218" t="e">
        <f>-270.27 + j1621.62</f>
        <v>#NAME?</v>
      </c>
      <c r="HG218" t="e">
        <f>-0.81 + j36.75</f>
        <v>#NAME?</v>
      </c>
      <c r="HJ218" t="s">
        <v>518</v>
      </c>
      <c r="HN218" t="e">
        <f>-2.11 + j64.87</f>
        <v>#NAME?</v>
      </c>
    </row>
    <row r="219" spans="1:232" x14ac:dyDescent="0.25">
      <c r="A219">
        <v>238</v>
      </c>
      <c r="B219">
        <v>3</v>
      </c>
      <c r="GS219" t="e">
        <f>-67.45 + j193.93</f>
        <v>#NAME?</v>
      </c>
      <c r="HH219" t="e">
        <f>-500 + j1500.00</f>
        <v>#NAME?</v>
      </c>
      <c r="HK219" t="s">
        <v>519</v>
      </c>
      <c r="HL219" t="e">
        <f>-1.91 + j61.21</f>
        <v>#NAME?</v>
      </c>
    </row>
    <row r="220" spans="1:232" x14ac:dyDescent="0.25">
      <c r="A220">
        <v>239</v>
      </c>
      <c r="B220">
        <v>3</v>
      </c>
      <c r="HK220" t="e">
        <f>-1.91 + j61.21</f>
        <v>#NAME?</v>
      </c>
      <c r="HL220" t="s">
        <v>517</v>
      </c>
    </row>
    <row r="221" spans="1:232" x14ac:dyDescent="0.25">
      <c r="A221">
        <v>240</v>
      </c>
      <c r="B221">
        <v>3</v>
      </c>
      <c r="FO221" t="e">
        <f>0 + j36.36</f>
        <v>#NAME?</v>
      </c>
      <c r="HM221" t="s">
        <v>520</v>
      </c>
      <c r="HX221" t="e">
        <f>-16.15 + j231.43</f>
        <v>#NAME?</v>
      </c>
    </row>
    <row r="222" spans="1:232" x14ac:dyDescent="0.25">
      <c r="A222">
        <v>241</v>
      </c>
      <c r="B222">
        <v>3</v>
      </c>
      <c r="HJ222" t="e">
        <f>-2.11 + j64.87</f>
        <v>#NAME?</v>
      </c>
      <c r="HN222" t="s">
        <v>521</v>
      </c>
    </row>
    <row r="223" spans="1:232" x14ac:dyDescent="0.25">
      <c r="A223">
        <v>242</v>
      </c>
      <c r="B223">
        <v>3</v>
      </c>
      <c r="GM223" t="e">
        <f>-12.62 + j90.84</f>
        <v>#NAME?</v>
      </c>
      <c r="HO223" t="s">
        <v>522</v>
      </c>
      <c r="HR223" t="e">
        <f>-1.12 + j11.64</f>
        <v>#NAME?</v>
      </c>
      <c r="HT223" t="e">
        <f>-2.09 + j13.51</f>
        <v>#NAME?</v>
      </c>
    </row>
    <row r="224" spans="1:232" x14ac:dyDescent="0.25">
      <c r="A224">
        <v>243</v>
      </c>
      <c r="B224">
        <v>3</v>
      </c>
      <c r="HP224" t="s">
        <v>523</v>
      </c>
      <c r="HQ224" t="e">
        <f>-8.93 + j24.97</f>
        <v>#NAME?</v>
      </c>
      <c r="HR224" t="e">
        <f>-0.97 + j5.37</f>
        <v>#NAME?</v>
      </c>
    </row>
    <row r="225" spans="1:240" x14ac:dyDescent="0.25">
      <c r="A225">
        <v>244</v>
      </c>
      <c r="B225">
        <v>3</v>
      </c>
      <c r="HP225" t="e">
        <f>-8.93 + j24.97</f>
        <v>#NAME?</v>
      </c>
      <c r="HQ225" t="s">
        <v>524</v>
      </c>
      <c r="HS225" t="e">
        <f>-5.71 + j16.13</f>
        <v>#NAME?</v>
      </c>
    </row>
    <row r="226" spans="1:240" x14ac:dyDescent="0.25">
      <c r="A226">
        <v>245</v>
      </c>
      <c r="B226">
        <v>3</v>
      </c>
      <c r="HO226" t="e">
        <f>-1.12 + j11.64</f>
        <v>#NAME?</v>
      </c>
      <c r="HP226" t="e">
        <f>-0.97 + j5.37</f>
        <v>#NAME?</v>
      </c>
      <c r="HR226" t="s">
        <v>525</v>
      </c>
      <c r="HS226" t="e">
        <f>-2.8 + j13.06</f>
        <v>#NAME?</v>
      </c>
      <c r="HT226" t="e">
        <f>-0.78 + j4.59</f>
        <v>#NAME?</v>
      </c>
    </row>
    <row r="227" spans="1:240" x14ac:dyDescent="0.25">
      <c r="A227">
        <v>246</v>
      </c>
      <c r="B227">
        <v>3</v>
      </c>
      <c r="HQ227" t="e">
        <f>-5.71 + j16.13</f>
        <v>#NAME?</v>
      </c>
      <c r="HR227" t="e">
        <f>-2.8 + j13.06</f>
        <v>#NAME?</v>
      </c>
      <c r="HS227" t="s">
        <v>526</v>
      </c>
      <c r="HT227" t="e">
        <f>-1.56 + j7.46</f>
        <v>#NAME?</v>
      </c>
    </row>
    <row r="228" spans="1:240" x14ac:dyDescent="0.25">
      <c r="A228">
        <v>247</v>
      </c>
      <c r="B228">
        <v>3</v>
      </c>
      <c r="HO228" t="e">
        <f>-2.09 + j13.51</f>
        <v>#NAME?</v>
      </c>
      <c r="HR228" t="e">
        <f>-0.78 + j4.59</f>
        <v>#NAME?</v>
      </c>
      <c r="HS228" t="e">
        <f>-1.56 + j7.46</f>
        <v>#NAME?</v>
      </c>
      <c r="HT228" t="s">
        <v>527</v>
      </c>
      <c r="HU228" t="e">
        <f>-2.58 + j7.32</f>
        <v>#NAME?</v>
      </c>
    </row>
    <row r="229" spans="1:240" x14ac:dyDescent="0.25">
      <c r="A229">
        <v>248</v>
      </c>
      <c r="B229">
        <v>3</v>
      </c>
      <c r="FY229" t="e">
        <f>0 + j4.55</f>
        <v>#NAME?</v>
      </c>
      <c r="HT229" t="e">
        <f>-2.58 + j7.32</f>
        <v>#NAME?</v>
      </c>
      <c r="HU229" t="s">
        <v>528</v>
      </c>
      <c r="HV229" t="e">
        <f>-3.1 + j8.88</f>
        <v>#NAME?</v>
      </c>
    </row>
    <row r="230" spans="1:240" x14ac:dyDescent="0.25">
      <c r="A230">
        <v>249</v>
      </c>
      <c r="B230">
        <v>3</v>
      </c>
      <c r="HU230" t="e">
        <f>-3.1 + j8.88</f>
        <v>#NAME?</v>
      </c>
      <c r="HV230" t="s">
        <v>529</v>
      </c>
      <c r="HW230" t="e">
        <f>-1.61 + j4.85</f>
        <v>#NAME?</v>
      </c>
    </row>
    <row r="231" spans="1:240" x14ac:dyDescent="0.25">
      <c r="A231">
        <v>250</v>
      </c>
      <c r="B231">
        <v>3</v>
      </c>
      <c r="HV231" t="e">
        <f>-1.61 + j4.85</f>
        <v>#NAME?</v>
      </c>
      <c r="HW231" t="s">
        <v>530</v>
      </c>
    </row>
    <row r="232" spans="1:240" x14ac:dyDescent="0.25">
      <c r="A232">
        <v>281</v>
      </c>
      <c r="B232">
        <v>3</v>
      </c>
      <c r="HM232" t="e">
        <f>-16.15 + j231.43</f>
        <v>#NAME?</v>
      </c>
      <c r="HX232" t="s">
        <v>531</v>
      </c>
    </row>
    <row r="233" spans="1:240" x14ac:dyDescent="0.25">
      <c r="A233">
        <v>319</v>
      </c>
      <c r="B233">
        <v>1</v>
      </c>
      <c r="Y233" t="e">
        <f>-1.5 + j14.55</f>
        <v>#NAME?</v>
      </c>
      <c r="HY233" t="s">
        <v>532</v>
      </c>
    </row>
    <row r="234" spans="1:240" x14ac:dyDescent="0.25">
      <c r="A234">
        <v>320</v>
      </c>
      <c r="B234">
        <v>1</v>
      </c>
      <c r="AA234" t="e">
        <f>-2.29 + j6.93</f>
        <v>#NAME?</v>
      </c>
      <c r="HZ234" t="s">
        <v>533</v>
      </c>
    </row>
    <row r="235" spans="1:240" x14ac:dyDescent="0.25">
      <c r="A235">
        <v>322</v>
      </c>
      <c r="B235">
        <v>1</v>
      </c>
      <c r="CI235" t="e">
        <f>-2.54 + j7.16</f>
        <v>#NAME?</v>
      </c>
      <c r="IA235" t="s">
        <v>534</v>
      </c>
    </row>
    <row r="236" spans="1:240" x14ac:dyDescent="0.25">
      <c r="A236">
        <v>323</v>
      </c>
      <c r="B236">
        <v>1</v>
      </c>
      <c r="BU236" t="e">
        <f>-2.56 + j20.51</f>
        <v>#NAME?</v>
      </c>
      <c r="IB236" t="s">
        <v>535</v>
      </c>
    </row>
    <row r="237" spans="1:240" x14ac:dyDescent="0.25">
      <c r="A237">
        <v>324</v>
      </c>
      <c r="B237">
        <v>1</v>
      </c>
      <c r="CL237" t="e">
        <f>-1.52 + j4.27</f>
        <v>#NAME?</v>
      </c>
      <c r="IC237" t="s">
        <v>536</v>
      </c>
    </row>
    <row r="238" spans="1:240" x14ac:dyDescent="0.25">
      <c r="A238">
        <v>526</v>
      </c>
      <c r="B238">
        <v>1</v>
      </c>
      <c r="BE238" t="e">
        <f>-0.87 + j5.68</f>
        <v>#NAME?</v>
      </c>
      <c r="ID238" t="s">
        <v>537</v>
      </c>
    </row>
    <row r="239" spans="1:240" x14ac:dyDescent="0.25">
      <c r="A239">
        <v>528</v>
      </c>
      <c r="B239">
        <v>1</v>
      </c>
      <c r="BH239" t="e">
        <f>-1.28 + j7.90</f>
        <v>#NAME?</v>
      </c>
      <c r="IE239" t="s">
        <v>538</v>
      </c>
    </row>
    <row r="240" spans="1:240" x14ac:dyDescent="0.25">
      <c r="A240">
        <v>531</v>
      </c>
      <c r="B240">
        <v>1</v>
      </c>
      <c r="BJ240" t="e">
        <f>-0.68 + j5.09</f>
        <v>#NAME?</v>
      </c>
      <c r="IF240" t="s">
        <v>539</v>
      </c>
    </row>
    <row r="241" spans="1:256" x14ac:dyDescent="0.25">
      <c r="A241">
        <v>552</v>
      </c>
      <c r="B241">
        <v>1</v>
      </c>
      <c r="BN241" t="e">
        <f>-1.12 + j3.36</f>
        <v>#NAME?</v>
      </c>
      <c r="IG241" t="s">
        <v>540</v>
      </c>
    </row>
    <row r="242" spans="1:256" x14ac:dyDescent="0.25">
      <c r="A242">
        <v>562</v>
      </c>
      <c r="B242">
        <v>1</v>
      </c>
      <c r="BL242" t="e">
        <f>-0.69 + j4.87</f>
        <v>#NAME?</v>
      </c>
      <c r="IH242" t="s">
        <v>541</v>
      </c>
    </row>
    <row r="243" spans="1:256" x14ac:dyDescent="0.25">
      <c r="A243">
        <v>609</v>
      </c>
      <c r="B243">
        <v>1</v>
      </c>
      <c r="BN243" t="e">
        <f>-1.52 + j4.14</f>
        <v>#NAME?</v>
      </c>
      <c r="II243" t="s">
        <v>542</v>
      </c>
    </row>
    <row r="244" spans="1:256" x14ac:dyDescent="0.25">
      <c r="A244">
        <v>664</v>
      </c>
      <c r="B244">
        <v>3</v>
      </c>
      <c r="FS244" t="e">
        <f>-1.9 + j28.04</f>
        <v>#NAME?</v>
      </c>
      <c r="IJ244" t="s">
        <v>543</v>
      </c>
    </row>
    <row r="245" spans="1:256" x14ac:dyDescent="0.25">
      <c r="A245">
        <v>1190</v>
      </c>
      <c r="B245">
        <v>2</v>
      </c>
      <c r="CV245" t="e">
        <f>-1.85 + j42.45</f>
        <v>#NAME?</v>
      </c>
      <c r="IK245" t="s">
        <v>544</v>
      </c>
    </row>
    <row r="246" spans="1:256" x14ac:dyDescent="0.25">
      <c r="A246">
        <v>1200</v>
      </c>
      <c r="B246">
        <v>2</v>
      </c>
      <c r="CW246" t="e">
        <f>0 + j46.83</f>
        <v>#NAME?</v>
      </c>
      <c r="IL246" t="s">
        <v>545</v>
      </c>
    </row>
    <row r="247" spans="1:256" x14ac:dyDescent="0.25">
      <c r="A247">
        <v>1201</v>
      </c>
      <c r="B247">
        <v>2</v>
      </c>
      <c r="CU247" t="e">
        <f>0 + j1.62</f>
        <v>#NAME?</v>
      </c>
      <c r="CW247" t="e">
        <f>0 - j2.70</f>
        <v>#NAME?</v>
      </c>
      <c r="IM247" t="s">
        <v>546</v>
      </c>
    </row>
    <row r="248" spans="1:256" x14ac:dyDescent="0.25">
      <c r="A248">
        <v>2040</v>
      </c>
      <c r="B248">
        <v>3</v>
      </c>
      <c r="FU248" t="e">
        <f>-10.13 + j48.96</f>
        <v>#NAME?</v>
      </c>
      <c r="GC248" t="e">
        <f>-0.45 + j4.62</f>
        <v>#NAME?</v>
      </c>
      <c r="IN248" t="s">
        <v>547</v>
      </c>
    </row>
    <row r="249" spans="1:256" x14ac:dyDescent="0.25">
      <c r="A249">
        <v>7001</v>
      </c>
      <c r="B249">
        <v>1</v>
      </c>
      <c r="C249" t="e">
        <f>0 + j51.20</f>
        <v>#NAME?</v>
      </c>
      <c r="IO249" t="s">
        <v>548</v>
      </c>
    </row>
    <row r="250" spans="1:256" x14ac:dyDescent="0.25">
      <c r="A250">
        <v>7002</v>
      </c>
      <c r="B250">
        <v>1</v>
      </c>
      <c r="D250" t="e">
        <f>-4.67 + j68.17</f>
        <v>#NAME?</v>
      </c>
      <c r="IP250" t="s">
        <v>549</v>
      </c>
    </row>
    <row r="251" spans="1:256" x14ac:dyDescent="0.25">
      <c r="A251">
        <v>7003</v>
      </c>
      <c r="B251">
        <v>1</v>
      </c>
      <c r="E251" t="e">
        <f>0 + j94.88</f>
        <v>#NAME?</v>
      </c>
      <c r="IQ251" t="s">
        <v>550</v>
      </c>
    </row>
    <row r="252" spans="1:256" x14ac:dyDescent="0.25">
      <c r="A252">
        <v>7011</v>
      </c>
      <c r="B252">
        <v>1</v>
      </c>
      <c r="M252" t="e">
        <f>0 + j52.00</f>
        <v>#NAME?</v>
      </c>
      <c r="IR252" t="s">
        <v>551</v>
      </c>
    </row>
    <row r="253" spans="1:256" x14ac:dyDescent="0.25">
      <c r="A253">
        <v>7012</v>
      </c>
      <c r="B253">
        <v>1</v>
      </c>
      <c r="N253" t="e">
        <f>0 + j32.05</f>
        <v>#NAME?</v>
      </c>
      <c r="IS253" t="s">
        <v>552</v>
      </c>
    </row>
    <row r="254" spans="1:256" x14ac:dyDescent="0.25">
      <c r="A254">
        <v>7017</v>
      </c>
      <c r="B254">
        <v>1</v>
      </c>
      <c r="S254" t="e">
        <f>0 + j64.18</f>
        <v>#NAME?</v>
      </c>
      <c r="IT254" t="s">
        <v>553</v>
      </c>
    </row>
    <row r="255" spans="1:256" x14ac:dyDescent="0.25">
      <c r="A255">
        <v>7023</v>
      </c>
      <c r="B255">
        <v>1</v>
      </c>
      <c r="X255" t="e">
        <f>0 + j43.48</f>
        <v>#NAME?</v>
      </c>
      <c r="IU255" t="s">
        <v>545</v>
      </c>
    </row>
    <row r="256" spans="1:256" x14ac:dyDescent="0.25">
      <c r="A256">
        <v>7024</v>
      </c>
      <c r="B256">
        <v>1</v>
      </c>
      <c r="Y256" t="e">
        <f>0 + j34.60</f>
        <v>#NAME?</v>
      </c>
      <c r="IV256" t="s">
        <v>554</v>
      </c>
    </row>
    <row r="257" spans="1:298" x14ac:dyDescent="0.25">
      <c r="A257">
        <v>7039</v>
      </c>
      <c r="B257">
        <v>1</v>
      </c>
      <c r="AI257" t="e">
        <f>0 + j32.80</f>
        <v>#NAME?</v>
      </c>
      <c r="IW257" t="s">
        <v>555</v>
      </c>
    </row>
    <row r="258" spans="1:298" x14ac:dyDescent="0.25">
      <c r="A258">
        <v>7044</v>
      </c>
      <c r="B258">
        <v>1</v>
      </c>
      <c r="AN258" t="e">
        <f>0 + j5.84</f>
        <v>#NAME?</v>
      </c>
      <c r="IX258" t="s">
        <v>556</v>
      </c>
    </row>
    <row r="259" spans="1:298" x14ac:dyDescent="0.25">
      <c r="A259">
        <v>7049</v>
      </c>
      <c r="B259">
        <v>1</v>
      </c>
      <c r="AS259" t="e">
        <f>0 + j80.65</f>
        <v>#NAME?</v>
      </c>
      <c r="IY259" t="s">
        <v>557</v>
      </c>
    </row>
    <row r="260" spans="1:298" x14ac:dyDescent="0.25">
      <c r="A260">
        <v>7055</v>
      </c>
      <c r="B260">
        <v>1</v>
      </c>
      <c r="AX260" t="e">
        <f>0 + j5.41</f>
        <v>#NAME?</v>
      </c>
      <c r="IZ260" t="s">
        <v>558</v>
      </c>
    </row>
    <row r="261" spans="1:298" x14ac:dyDescent="0.25">
      <c r="A261">
        <v>7057</v>
      </c>
      <c r="B261">
        <v>1</v>
      </c>
      <c r="AY261" t="e">
        <f>0 + j19.69</f>
        <v>#NAME?</v>
      </c>
      <c r="JA261" t="s">
        <v>559</v>
      </c>
    </row>
    <row r="262" spans="1:298" x14ac:dyDescent="0.25">
      <c r="A262">
        <v>7061</v>
      </c>
      <c r="B262">
        <v>1</v>
      </c>
      <c r="BC262" t="e">
        <f>0 + j42.02</f>
        <v>#NAME?</v>
      </c>
      <c r="JB262" t="s">
        <v>560</v>
      </c>
    </row>
    <row r="263" spans="1:298" x14ac:dyDescent="0.25">
      <c r="A263">
        <v>7062</v>
      </c>
      <c r="B263">
        <v>1</v>
      </c>
      <c r="BD263" t="e">
        <f>0 + j32.75</f>
        <v>#NAME?</v>
      </c>
      <c r="JC263" t="s">
        <v>561</v>
      </c>
    </row>
    <row r="264" spans="1:298" x14ac:dyDescent="0.25">
      <c r="A264">
        <v>7071</v>
      </c>
      <c r="B264">
        <v>1</v>
      </c>
      <c r="BI264" t="e">
        <f>0 + j15.16</f>
        <v>#NAME?</v>
      </c>
      <c r="JD264" t="s">
        <v>562</v>
      </c>
    </row>
    <row r="265" spans="1:298" x14ac:dyDescent="0.25">
      <c r="A265">
        <v>7130</v>
      </c>
      <c r="B265">
        <v>2</v>
      </c>
      <c r="DG265" t="e">
        <f>0 + j51.81</f>
        <v>#NAME?</v>
      </c>
      <c r="JE265" t="s">
        <v>563</v>
      </c>
    </row>
    <row r="266" spans="1:298" x14ac:dyDescent="0.25">
      <c r="A266">
        <v>7139</v>
      </c>
      <c r="B266">
        <v>2</v>
      </c>
      <c r="DP266" t="e">
        <f>0 + j59.88</f>
        <v>#NAME?</v>
      </c>
      <c r="JF266" t="s">
        <v>564</v>
      </c>
    </row>
    <row r="267" spans="1:298" x14ac:dyDescent="0.25">
      <c r="A267">
        <v>7166</v>
      </c>
      <c r="B267">
        <v>2</v>
      </c>
      <c r="EQ267" t="e">
        <f>0 + j64.94</f>
        <v>#NAME?</v>
      </c>
      <c r="JG267" t="s">
        <v>565</v>
      </c>
    </row>
    <row r="268" spans="1:298" x14ac:dyDescent="0.25">
      <c r="A268">
        <v>9001</v>
      </c>
      <c r="B268">
        <v>1</v>
      </c>
      <c r="AG268" t="e">
        <f>-276.54 + j2120.16</f>
        <v>#NAME?</v>
      </c>
      <c r="JH268" t="s">
        <v>566</v>
      </c>
      <c r="JL268" t="e">
        <f>-62.74 + j272.93</f>
        <v>#NAME?</v>
      </c>
      <c r="JM268" t="e">
        <f>-0.13 + j2.36</f>
        <v>#NAME?</v>
      </c>
      <c r="JO268" t="e">
        <f>-0.09 + j1.57</f>
        <v>#NAME?</v>
      </c>
    </row>
    <row r="269" spans="1:298" x14ac:dyDescent="0.25">
      <c r="A269">
        <v>9002</v>
      </c>
      <c r="B269">
        <v>1</v>
      </c>
      <c r="JI269" t="s">
        <v>567</v>
      </c>
      <c r="JO269" t="e">
        <f>-0.79 + j4.48</f>
        <v>#NAME?</v>
      </c>
      <c r="JP269" t="e">
        <f>-6.87 + j8.98</f>
        <v>#NAME?</v>
      </c>
      <c r="JS269" t="e">
        <f>-0.05 + j0.30</f>
        <v>#NAME?</v>
      </c>
    </row>
    <row r="270" spans="1:298" x14ac:dyDescent="0.25">
      <c r="A270">
        <v>9003</v>
      </c>
      <c r="B270">
        <v>1</v>
      </c>
      <c r="JJ270" t="s">
        <v>568</v>
      </c>
      <c r="JM270" t="e">
        <f>-0.87 + j3.86</f>
        <v>#NAME?</v>
      </c>
      <c r="JN270" t="e">
        <f>-0.87 + j3.86</f>
        <v>#NAME?</v>
      </c>
      <c r="JV270" t="e">
        <f>-0.03 + j0.21</f>
        <v>#NAME?</v>
      </c>
      <c r="JW270" t="e">
        <f>-0.03 + j0.20</f>
        <v>#NAME?</v>
      </c>
      <c r="JX270" t="e">
        <f>-0.03 + j0.20</f>
        <v>#NAME?</v>
      </c>
      <c r="JY270" t="e">
        <f>-0.07 + j0.71</f>
        <v>#NAME?</v>
      </c>
      <c r="JZ270" t="e">
        <f>-0.04 + j0.28</f>
        <v>#NAME?</v>
      </c>
      <c r="KA270" t="e">
        <f>-0.05 + j0.59</f>
        <v>#NAME?</v>
      </c>
      <c r="KB270" t="e">
        <f>-0.06 + j0.38</f>
        <v>#NAME?</v>
      </c>
      <c r="KC270" t="e">
        <f>-0.05 + j0.33</f>
        <v>#NAME?</v>
      </c>
      <c r="KG270" t="e">
        <f>-7.78 + j6.70</f>
        <v>#NAME?</v>
      </c>
    </row>
    <row r="271" spans="1:298" x14ac:dyDescent="0.25">
      <c r="A271">
        <v>9004</v>
      </c>
      <c r="B271">
        <v>1</v>
      </c>
      <c r="JK271" t="s">
        <v>569</v>
      </c>
      <c r="KD271" t="e">
        <f>-0.06 + j0.40</f>
        <v>#NAME?</v>
      </c>
      <c r="KE271" t="e">
        <f>-0.03 + j0.18</f>
        <v>#NAME?</v>
      </c>
      <c r="KF271" t="e">
        <f>-0.05 + j0.58</f>
        <v>#NAME?</v>
      </c>
      <c r="KG271" t="e">
        <f>-16.62 + j12.55</f>
        <v>#NAME?</v>
      </c>
    </row>
    <row r="272" spans="1:298" x14ac:dyDescent="0.25">
      <c r="A272">
        <v>9005</v>
      </c>
      <c r="B272">
        <v>1</v>
      </c>
      <c r="JH272" t="e">
        <f>-62.74 + j272.93</f>
        <v>#NAME?</v>
      </c>
      <c r="JL272" t="s">
        <v>570</v>
      </c>
      <c r="KH272" t="e">
        <f>-0.11 + j2.55</f>
        <v>#NAME?</v>
      </c>
      <c r="KI272" t="e">
        <f>-0.12 + j2.84</f>
        <v>#NAME?</v>
      </c>
      <c r="KJ272" t="e">
        <f>-0.11 + j2.51</f>
        <v>#NAME?</v>
      </c>
      <c r="KK272" t="e">
        <f>0 + j6.30</f>
        <v>#NAME?</v>
      </c>
      <c r="KL272" t="e">
        <f>0 + j1.20</f>
        <v>#NAME?</v>
      </c>
    </row>
    <row r="273" spans="1:301" x14ac:dyDescent="0.25">
      <c r="A273">
        <v>9006</v>
      </c>
      <c r="B273">
        <v>1</v>
      </c>
      <c r="JH273" t="e">
        <f>-0.13 + j2.36</f>
        <v>#NAME?</v>
      </c>
      <c r="JJ273" t="e">
        <f>-0.87 + j3.86</f>
        <v>#NAME?</v>
      </c>
      <c r="JM273" t="s">
        <v>571</v>
      </c>
      <c r="JN273" t="e">
        <f>-0.87 + j3.86</f>
        <v>#NAME?</v>
      </c>
    </row>
    <row r="274" spans="1:301" x14ac:dyDescent="0.25">
      <c r="A274">
        <v>9007</v>
      </c>
      <c r="B274">
        <v>1</v>
      </c>
      <c r="JJ274" t="e">
        <f>-0.87 + j3.86</f>
        <v>#NAME?</v>
      </c>
      <c r="JM274" t="e">
        <f>-0.87 + j3.86</f>
        <v>#NAME?</v>
      </c>
      <c r="JN274" t="s">
        <v>572</v>
      </c>
      <c r="KM274" t="e">
        <f>-0.05 + j0.33</f>
        <v>#NAME?</v>
      </c>
      <c r="KN274" t="e">
        <f>-0.07 + j0.48</f>
        <v>#NAME?</v>
      </c>
    </row>
    <row r="275" spans="1:301" x14ac:dyDescent="0.25">
      <c r="A275">
        <v>9012</v>
      </c>
      <c r="B275">
        <v>1</v>
      </c>
      <c r="JH275" t="e">
        <f>-0.09 + j1.57</f>
        <v>#NAME?</v>
      </c>
      <c r="JI275" t="e">
        <f>-0.79 + j4.48</f>
        <v>#NAME?</v>
      </c>
      <c r="JO275" t="s">
        <v>573</v>
      </c>
      <c r="KO275" t="e">
        <f>-0.23 + j0.96</f>
        <v>#NAME?</v>
      </c>
    </row>
    <row r="276" spans="1:301" x14ac:dyDescent="0.25">
      <c r="A276">
        <v>9021</v>
      </c>
      <c r="B276">
        <v>1</v>
      </c>
      <c r="JI276" t="e">
        <f>-6.87 + j8.98</f>
        <v>#NAME?</v>
      </c>
      <c r="JP276" t="s">
        <v>574</v>
      </c>
      <c r="JQ276" t="e">
        <f>-0.05 + j0.35</f>
        <v>#NAME?</v>
      </c>
      <c r="JR276" t="e">
        <f>-0.52 + j0.45</f>
        <v>#NAME?</v>
      </c>
    </row>
    <row r="277" spans="1:301" x14ac:dyDescent="0.25">
      <c r="A277">
        <v>9022</v>
      </c>
      <c r="B277">
        <v>1</v>
      </c>
      <c r="JP277" t="e">
        <f>-0.05 + j0.35</f>
        <v>#NAME?</v>
      </c>
      <c r="JQ277" t="s">
        <v>575</v>
      </c>
    </row>
    <row r="278" spans="1:301" x14ac:dyDescent="0.25">
      <c r="A278">
        <v>9023</v>
      </c>
      <c r="B278">
        <v>1</v>
      </c>
      <c r="JP278" t="e">
        <f>-0.52 + j0.45</f>
        <v>#NAME?</v>
      </c>
      <c r="JR278" t="s">
        <v>576</v>
      </c>
      <c r="JT278" t="e">
        <f>-0.04 + j0.25</f>
        <v>#NAME?</v>
      </c>
      <c r="JU278" t="e">
        <f>-0.05 + j0.27</f>
        <v>#NAME?</v>
      </c>
    </row>
    <row r="279" spans="1:301" x14ac:dyDescent="0.25">
      <c r="A279">
        <v>9024</v>
      </c>
      <c r="B279">
        <v>1</v>
      </c>
      <c r="JI279" t="e">
        <f>-0.05 + j0.30</f>
        <v>#NAME?</v>
      </c>
      <c r="JS279" t="s">
        <v>577</v>
      </c>
    </row>
    <row r="280" spans="1:301" x14ac:dyDescent="0.25">
      <c r="A280">
        <v>9025</v>
      </c>
      <c r="B280">
        <v>1</v>
      </c>
      <c r="JR280" t="e">
        <f>-0.04 + j0.25</f>
        <v>#NAME?</v>
      </c>
      <c r="JT280" t="s">
        <v>578</v>
      </c>
    </row>
    <row r="281" spans="1:301" x14ac:dyDescent="0.25">
      <c r="A281">
        <v>9026</v>
      </c>
      <c r="B281">
        <v>1</v>
      </c>
      <c r="JR281" t="e">
        <f>-0.05 + j0.27</f>
        <v>#NAME?</v>
      </c>
      <c r="JU281" t="s">
        <v>579</v>
      </c>
    </row>
    <row r="282" spans="1:301" x14ac:dyDescent="0.25">
      <c r="A282">
        <v>9031</v>
      </c>
      <c r="B282">
        <v>1</v>
      </c>
      <c r="JJ282" t="e">
        <f>-0.03 + j0.21</f>
        <v>#NAME?</v>
      </c>
      <c r="JV282" t="s">
        <v>580</v>
      </c>
    </row>
    <row r="283" spans="1:301" x14ac:dyDescent="0.25">
      <c r="A283">
        <v>9032</v>
      </c>
      <c r="B283">
        <v>1</v>
      </c>
      <c r="JJ283" t="e">
        <f>-0.03 + j0.20</f>
        <v>#NAME?</v>
      </c>
      <c r="JW283" t="s">
        <v>581</v>
      </c>
    </row>
    <row r="284" spans="1:301" x14ac:dyDescent="0.25">
      <c r="A284">
        <v>9033</v>
      </c>
      <c r="B284">
        <v>1</v>
      </c>
      <c r="JJ284" t="e">
        <f>-0.03 + j0.20</f>
        <v>#NAME?</v>
      </c>
      <c r="JX284" t="s">
        <v>581</v>
      </c>
    </row>
    <row r="285" spans="1:301" x14ac:dyDescent="0.25">
      <c r="A285">
        <v>9034</v>
      </c>
      <c r="B285">
        <v>1</v>
      </c>
      <c r="JJ285" t="e">
        <f>-0.07 + j0.71</f>
        <v>#NAME?</v>
      </c>
      <c r="JY285" t="s">
        <v>582</v>
      </c>
    </row>
    <row r="286" spans="1:301" x14ac:dyDescent="0.25">
      <c r="A286">
        <v>9035</v>
      </c>
      <c r="B286">
        <v>1</v>
      </c>
      <c r="JJ286" t="e">
        <f>-0.04 + j0.28</f>
        <v>#NAME?</v>
      </c>
      <c r="JZ286" t="s">
        <v>583</v>
      </c>
    </row>
    <row r="287" spans="1:301" x14ac:dyDescent="0.25">
      <c r="A287">
        <v>9036</v>
      </c>
      <c r="B287">
        <v>1</v>
      </c>
      <c r="JJ287" t="e">
        <f>-0.05 + j0.59</f>
        <v>#NAME?</v>
      </c>
      <c r="KA287" t="s">
        <v>584</v>
      </c>
    </row>
    <row r="288" spans="1:301" x14ac:dyDescent="0.25">
      <c r="A288">
        <v>9037</v>
      </c>
      <c r="B288">
        <v>1</v>
      </c>
      <c r="JJ288" t="e">
        <f>-0.06 + j0.38</f>
        <v>#NAME?</v>
      </c>
      <c r="KB288" t="s">
        <v>585</v>
      </c>
    </row>
    <row r="289" spans="1:302" x14ac:dyDescent="0.25">
      <c r="A289">
        <v>9038</v>
      </c>
      <c r="B289">
        <v>1</v>
      </c>
      <c r="JJ289" t="e">
        <f>-0.05 + j0.33</f>
        <v>#NAME?</v>
      </c>
      <c r="KC289" t="s">
        <v>586</v>
      </c>
    </row>
    <row r="290" spans="1:302" x14ac:dyDescent="0.25">
      <c r="A290">
        <v>9041</v>
      </c>
      <c r="B290">
        <v>1</v>
      </c>
      <c r="JK290" t="e">
        <f>-0.06 + j0.40</f>
        <v>#NAME?</v>
      </c>
      <c r="KD290" t="s">
        <v>587</v>
      </c>
    </row>
    <row r="291" spans="1:302" x14ac:dyDescent="0.25">
      <c r="A291">
        <v>9042</v>
      </c>
      <c r="B291">
        <v>1</v>
      </c>
      <c r="JK291" t="e">
        <f>-0.03 + j0.18</f>
        <v>#NAME?</v>
      </c>
      <c r="KE291" t="s">
        <v>588</v>
      </c>
    </row>
    <row r="292" spans="1:302" x14ac:dyDescent="0.25">
      <c r="A292">
        <v>9043</v>
      </c>
      <c r="B292">
        <v>1</v>
      </c>
      <c r="JK292" t="e">
        <f>-0.05 + j0.58</f>
        <v>#NAME?</v>
      </c>
      <c r="KF292" t="s">
        <v>589</v>
      </c>
    </row>
    <row r="293" spans="1:302" x14ac:dyDescent="0.25">
      <c r="A293">
        <v>9044</v>
      </c>
      <c r="B293">
        <v>1</v>
      </c>
      <c r="JJ293" t="e">
        <f>-7.78 + j6.70</f>
        <v>#NAME?</v>
      </c>
      <c r="JK293" t="e">
        <f>-16.62 + j12.55</f>
        <v>#NAME?</v>
      </c>
      <c r="KG293" t="s">
        <v>590</v>
      </c>
    </row>
    <row r="294" spans="1:302" x14ac:dyDescent="0.25">
      <c r="A294">
        <v>9051</v>
      </c>
      <c r="B294">
        <v>1</v>
      </c>
      <c r="JL294" t="e">
        <f>-0.11 + j2.55</f>
        <v>#NAME?</v>
      </c>
      <c r="KH294" t="s">
        <v>591</v>
      </c>
    </row>
    <row r="295" spans="1:302" x14ac:dyDescent="0.25">
      <c r="A295">
        <v>9052</v>
      </c>
      <c r="B295">
        <v>1</v>
      </c>
      <c r="JL295" t="e">
        <f>-0.12 + j2.84</f>
        <v>#NAME?</v>
      </c>
      <c r="KI295" t="s">
        <v>591</v>
      </c>
    </row>
    <row r="296" spans="1:302" x14ac:dyDescent="0.25">
      <c r="A296">
        <v>9053</v>
      </c>
      <c r="B296">
        <v>1</v>
      </c>
      <c r="JL296" t="e">
        <f>-0.11 + j2.51</f>
        <v>#NAME?</v>
      </c>
      <c r="KJ296" t="s">
        <v>592</v>
      </c>
      <c r="KP296" t="e">
        <f>0 + j1.39</f>
        <v>#NAME?</v>
      </c>
    </row>
    <row r="297" spans="1:302" x14ac:dyDescent="0.25">
      <c r="A297">
        <v>9054</v>
      </c>
      <c r="B297">
        <v>1</v>
      </c>
      <c r="JL297" t="e">
        <f>0 + j6.30</f>
        <v>#NAME?</v>
      </c>
      <c r="KK297" t="s">
        <v>593</v>
      </c>
    </row>
    <row r="298" spans="1:302" x14ac:dyDescent="0.25">
      <c r="A298">
        <v>9055</v>
      </c>
      <c r="B298">
        <v>1</v>
      </c>
      <c r="JL298" t="e">
        <f>0 + j1.20</f>
        <v>#NAME?</v>
      </c>
      <c r="KL298" t="s">
        <v>594</v>
      </c>
    </row>
    <row r="299" spans="1:302" x14ac:dyDescent="0.25">
      <c r="A299">
        <v>9071</v>
      </c>
      <c r="B299">
        <v>1</v>
      </c>
      <c r="JN299" t="e">
        <f>-0.05 + j0.33</f>
        <v>#NAME?</v>
      </c>
      <c r="KM299" t="s">
        <v>586</v>
      </c>
    </row>
    <row r="300" spans="1:302" x14ac:dyDescent="0.25">
      <c r="A300">
        <v>9072</v>
      </c>
      <c r="B300">
        <v>1</v>
      </c>
      <c r="JN300" t="e">
        <f>-0.07 + j0.48</f>
        <v>#NAME?</v>
      </c>
      <c r="KN300" t="s">
        <v>595</v>
      </c>
    </row>
    <row r="301" spans="1:302" x14ac:dyDescent="0.25">
      <c r="A301">
        <v>9121</v>
      </c>
      <c r="B301">
        <v>1</v>
      </c>
      <c r="JO301" t="e">
        <f>-0.23 + j0.96</f>
        <v>#NAME?</v>
      </c>
      <c r="KO301" t="s">
        <v>596</v>
      </c>
    </row>
    <row r="302" spans="1:302" x14ac:dyDescent="0.25">
      <c r="A302">
        <v>9533</v>
      </c>
      <c r="B302">
        <v>1</v>
      </c>
      <c r="KJ302" t="e">
        <f>0 + j1.39</f>
        <v>#NAME?</v>
      </c>
      <c r="KP302" t="s">
        <v>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3"/>
  <sheetViews>
    <sheetView workbookViewId="0">
      <selection activeCell="N9" sqref="N9"/>
    </sheetView>
  </sheetViews>
  <sheetFormatPr defaultRowHeight="15" x14ac:dyDescent="0.25"/>
  <cols>
    <col min="1" max="1" width="13.7109375" customWidth="1"/>
    <col min="2" max="2" width="14.85546875" customWidth="1"/>
  </cols>
  <sheetData>
    <row r="1" spans="1:7" x14ac:dyDescent="0.25">
      <c r="A1" t="s">
        <v>598</v>
      </c>
      <c r="B1" t="s">
        <v>598</v>
      </c>
      <c r="C1" t="s">
        <v>598</v>
      </c>
    </row>
    <row r="2" spans="1:7" x14ac:dyDescent="0.25">
      <c r="A2" t="s">
        <v>599</v>
      </c>
      <c r="B2" t="s">
        <v>600</v>
      </c>
      <c r="C2" t="s">
        <v>601</v>
      </c>
      <c r="D2" t="s">
        <v>602</v>
      </c>
      <c r="E2" t="s">
        <v>603</v>
      </c>
      <c r="F2" t="s">
        <v>604</v>
      </c>
      <c r="G2" t="s">
        <v>605</v>
      </c>
    </row>
    <row r="3" spans="1:7" x14ac:dyDescent="0.25">
      <c r="A3">
        <v>1</v>
      </c>
      <c r="B3">
        <v>5</v>
      </c>
      <c r="C3">
        <v>1E-3</v>
      </c>
      <c r="D3">
        <v>6.0000000000000001E-3</v>
      </c>
      <c r="E3">
        <v>0</v>
      </c>
      <c r="F3">
        <f>C3/(C3^2+D3^2)</f>
        <v>27.027027027027028</v>
      </c>
      <c r="G3">
        <f>-D3/(C3^2+D3^2)</f>
        <v>-162.16216216216216</v>
      </c>
    </row>
    <row r="4" spans="1:7" x14ac:dyDescent="0.25">
      <c r="A4">
        <v>2</v>
      </c>
      <c r="B4">
        <v>8</v>
      </c>
      <c r="C4">
        <v>6.0000000000000001E-3</v>
      </c>
      <c r="D4">
        <v>2.7E-2</v>
      </c>
      <c r="E4">
        <v>5.3999999999999999E-2</v>
      </c>
      <c r="F4">
        <f t="shared" ref="F4:F67" si="0">C4/(C4^2+D4^2)</f>
        <v>7.8431372549019613</v>
      </c>
      <c r="G4">
        <f t="shared" ref="G4:G67" si="1">-D4/(C4^2+D4^2)</f>
        <v>-35.294117647058826</v>
      </c>
    </row>
    <row r="5" spans="1:7" x14ac:dyDescent="0.25">
      <c r="A5">
        <v>2</v>
      </c>
      <c r="B5">
        <v>6</v>
      </c>
      <c r="C5">
        <v>1E-3</v>
      </c>
      <c r="D5">
        <v>8.9999999999999993E-3</v>
      </c>
      <c r="E5">
        <v>0</v>
      </c>
      <c r="F5">
        <f t="shared" si="0"/>
        <v>12.195121951219514</v>
      </c>
      <c r="G5">
        <f t="shared" si="1"/>
        <v>-109.75609756097562</v>
      </c>
    </row>
    <row r="6" spans="1:7" x14ac:dyDescent="0.25">
      <c r="A6">
        <v>3</v>
      </c>
      <c r="B6">
        <v>150</v>
      </c>
      <c r="C6">
        <v>1E-3</v>
      </c>
      <c r="D6">
        <v>7.0000000000000001E-3</v>
      </c>
      <c r="E6">
        <v>0</v>
      </c>
      <c r="F6">
        <f t="shared" si="0"/>
        <v>20</v>
      </c>
      <c r="G6">
        <f t="shared" si="1"/>
        <v>-140</v>
      </c>
    </row>
    <row r="7" spans="1:7" x14ac:dyDescent="0.25">
      <c r="A7">
        <v>3</v>
      </c>
      <c r="B7">
        <v>19</v>
      </c>
      <c r="C7">
        <v>8.0000000000000002E-3</v>
      </c>
      <c r="D7">
        <v>6.9000000000000006E-2</v>
      </c>
      <c r="E7">
        <v>0.13900000000000001</v>
      </c>
      <c r="F7">
        <f t="shared" si="0"/>
        <v>1.6580310880829014</v>
      </c>
      <c r="G7">
        <f t="shared" si="1"/>
        <v>-14.300518134715027</v>
      </c>
    </row>
    <row r="8" spans="1:7" x14ac:dyDescent="0.25">
      <c r="A8">
        <v>3</v>
      </c>
      <c r="B8">
        <v>1</v>
      </c>
      <c r="C8">
        <v>0</v>
      </c>
      <c r="D8">
        <v>5.1999999999999998E-2</v>
      </c>
      <c r="E8">
        <v>0</v>
      </c>
      <c r="F8">
        <f t="shared" si="0"/>
        <v>0</v>
      </c>
      <c r="G8">
        <f t="shared" si="1"/>
        <v>-19.23076923076923</v>
      </c>
    </row>
    <row r="9" spans="1:7" x14ac:dyDescent="0.25">
      <c r="A9">
        <v>3</v>
      </c>
      <c r="B9">
        <v>2</v>
      </c>
      <c r="C9">
        <v>0</v>
      </c>
      <c r="D9">
        <v>5.1999999999999998E-2</v>
      </c>
      <c r="E9">
        <v>0</v>
      </c>
      <c r="F9">
        <f t="shared" si="0"/>
        <v>0</v>
      </c>
      <c r="G9">
        <f t="shared" si="1"/>
        <v>-19.23076923076923</v>
      </c>
    </row>
    <row r="10" spans="1:7" x14ac:dyDescent="0.25">
      <c r="A10">
        <v>3</v>
      </c>
      <c r="B10">
        <v>7</v>
      </c>
      <c r="C10">
        <v>0</v>
      </c>
      <c r="D10">
        <v>3.0000000000000001E-3</v>
      </c>
      <c r="E10">
        <v>0</v>
      </c>
      <c r="F10">
        <f t="shared" si="0"/>
        <v>0</v>
      </c>
      <c r="G10">
        <f t="shared" si="1"/>
        <v>-333.33333333333331</v>
      </c>
    </row>
    <row r="11" spans="1:7" x14ac:dyDescent="0.25">
      <c r="A11">
        <v>3</v>
      </c>
      <c r="B11">
        <v>4</v>
      </c>
      <c r="C11">
        <v>0</v>
      </c>
      <c r="D11">
        <v>5.0000000000000001E-3</v>
      </c>
      <c r="E11">
        <v>0</v>
      </c>
      <c r="F11">
        <f t="shared" si="0"/>
        <v>0</v>
      </c>
      <c r="G11">
        <f t="shared" si="1"/>
        <v>-200</v>
      </c>
    </row>
    <row r="12" spans="1:7" x14ac:dyDescent="0.25">
      <c r="A12">
        <v>4</v>
      </c>
      <c r="B12">
        <v>16</v>
      </c>
      <c r="C12">
        <v>2E-3</v>
      </c>
      <c r="D12">
        <v>1.9E-2</v>
      </c>
      <c r="E12">
        <v>1.127</v>
      </c>
      <c r="F12">
        <f t="shared" si="0"/>
        <v>5.4794520547945211</v>
      </c>
      <c r="G12">
        <f t="shared" si="1"/>
        <v>-52.054794520547944</v>
      </c>
    </row>
    <row r="13" spans="1:7" x14ac:dyDescent="0.25">
      <c r="A13">
        <v>5</v>
      </c>
      <c r="B13">
        <v>9</v>
      </c>
      <c r="C13">
        <v>6.0000000000000001E-3</v>
      </c>
      <c r="D13">
        <v>2.9000000000000001E-2</v>
      </c>
      <c r="E13">
        <v>1.7999999999999999E-2</v>
      </c>
      <c r="F13">
        <f t="shared" si="0"/>
        <v>6.8415051311288479</v>
      </c>
      <c r="G13">
        <f t="shared" si="1"/>
        <v>-33.067274800456097</v>
      </c>
    </row>
    <row r="14" spans="1:7" x14ac:dyDescent="0.25">
      <c r="A14">
        <v>7</v>
      </c>
      <c r="B14">
        <v>131</v>
      </c>
      <c r="C14">
        <v>1E-3</v>
      </c>
      <c r="D14">
        <v>7.0000000000000001E-3</v>
      </c>
      <c r="E14">
        <v>1.4E-2</v>
      </c>
      <c r="F14">
        <f t="shared" si="0"/>
        <v>20</v>
      </c>
      <c r="G14">
        <f t="shared" si="1"/>
        <v>-140</v>
      </c>
    </row>
    <row r="15" spans="1:7" x14ac:dyDescent="0.25">
      <c r="A15">
        <v>7</v>
      </c>
      <c r="B15">
        <v>12</v>
      </c>
      <c r="C15">
        <v>1E-3</v>
      </c>
      <c r="D15">
        <v>8.9999999999999993E-3</v>
      </c>
      <c r="E15">
        <v>7.0000000000000007E-2</v>
      </c>
      <c r="F15">
        <f t="shared" si="0"/>
        <v>12.195121951219514</v>
      </c>
      <c r="G15">
        <f t="shared" si="1"/>
        <v>-109.75609756097562</v>
      </c>
    </row>
    <row r="16" spans="1:7" x14ac:dyDescent="0.25">
      <c r="A16">
        <v>7</v>
      </c>
      <c r="B16">
        <v>5</v>
      </c>
      <c r="C16">
        <v>0</v>
      </c>
      <c r="D16">
        <v>3.9E-2</v>
      </c>
      <c r="E16">
        <v>0</v>
      </c>
      <c r="F16">
        <f t="shared" si="0"/>
        <v>0</v>
      </c>
      <c r="G16">
        <f t="shared" si="1"/>
        <v>-25.641025641025642</v>
      </c>
    </row>
    <row r="17" spans="1:7" x14ac:dyDescent="0.25">
      <c r="A17">
        <v>7</v>
      </c>
      <c r="B17">
        <v>6</v>
      </c>
      <c r="C17">
        <v>0</v>
      </c>
      <c r="D17">
        <v>3.9E-2</v>
      </c>
      <c r="E17">
        <v>0</v>
      </c>
      <c r="F17">
        <f t="shared" si="0"/>
        <v>0</v>
      </c>
      <c r="G17">
        <f t="shared" si="1"/>
        <v>-25.641025641025642</v>
      </c>
    </row>
    <row r="18" spans="1:7" x14ac:dyDescent="0.25">
      <c r="A18">
        <v>8</v>
      </c>
      <c r="B18">
        <v>11</v>
      </c>
      <c r="C18">
        <v>1.2999999999999999E-2</v>
      </c>
      <c r="D18">
        <v>5.9499999999999997E-2</v>
      </c>
      <c r="E18">
        <v>3.3000000000000002E-2</v>
      </c>
      <c r="F18">
        <f t="shared" si="0"/>
        <v>3.5047516344274454</v>
      </c>
      <c r="G18">
        <f t="shared" si="1"/>
        <v>-16.040978634494845</v>
      </c>
    </row>
    <row r="19" spans="1:7" x14ac:dyDescent="0.25">
      <c r="A19">
        <v>8</v>
      </c>
      <c r="B19">
        <v>14</v>
      </c>
      <c r="C19">
        <v>1.2999999999999999E-2</v>
      </c>
      <c r="D19">
        <v>4.2000000000000003E-2</v>
      </c>
      <c r="E19">
        <v>8.1000000000000003E-2</v>
      </c>
      <c r="F19">
        <f t="shared" si="0"/>
        <v>6.7252974650801853</v>
      </c>
      <c r="G19">
        <f t="shared" si="1"/>
        <v>-21.727884117951369</v>
      </c>
    </row>
    <row r="20" spans="1:7" x14ac:dyDescent="0.25">
      <c r="A20">
        <v>9</v>
      </c>
      <c r="B20">
        <v>11</v>
      </c>
      <c r="C20">
        <v>6.0000000000000001E-3</v>
      </c>
      <c r="D20">
        <v>2.7E-2</v>
      </c>
      <c r="E20">
        <v>1.2999999999999999E-2</v>
      </c>
      <c r="F20">
        <f t="shared" si="0"/>
        <v>7.8431372549019613</v>
      </c>
      <c r="G20">
        <f t="shared" si="1"/>
        <v>-35.294117647058826</v>
      </c>
    </row>
    <row r="21" spans="1:7" x14ac:dyDescent="0.25">
      <c r="A21">
        <v>10</v>
      </c>
      <c r="B21">
        <v>11</v>
      </c>
      <c r="C21">
        <v>0</v>
      </c>
      <c r="D21">
        <v>8.8999999999999996E-2</v>
      </c>
      <c r="E21">
        <v>0</v>
      </c>
      <c r="F21">
        <f t="shared" si="0"/>
        <v>0</v>
      </c>
      <c r="G21">
        <f t="shared" si="1"/>
        <v>-11.235955056179776</v>
      </c>
    </row>
    <row r="22" spans="1:7" x14ac:dyDescent="0.25">
      <c r="A22">
        <v>11</v>
      </c>
      <c r="B22">
        <v>13</v>
      </c>
      <c r="C22">
        <v>8.0000000000000002E-3</v>
      </c>
      <c r="D22">
        <v>3.4000000000000002E-2</v>
      </c>
      <c r="E22">
        <v>1.7999999999999999E-2</v>
      </c>
      <c r="F22">
        <f t="shared" si="0"/>
        <v>6.5573770491803272</v>
      </c>
      <c r="G22">
        <f t="shared" si="1"/>
        <v>-27.868852459016392</v>
      </c>
    </row>
    <row r="23" spans="1:7" x14ac:dyDescent="0.25">
      <c r="A23">
        <v>12</v>
      </c>
      <c r="B23">
        <v>21</v>
      </c>
      <c r="C23">
        <v>2E-3</v>
      </c>
      <c r="D23">
        <v>1.4999999999999999E-2</v>
      </c>
      <c r="E23">
        <v>0.11799999999999999</v>
      </c>
      <c r="F23">
        <f t="shared" si="0"/>
        <v>8.7336244541484724</v>
      </c>
      <c r="G23">
        <f t="shared" si="1"/>
        <v>-65.502183406113545</v>
      </c>
    </row>
    <row r="24" spans="1:7" x14ac:dyDescent="0.25">
      <c r="A24">
        <v>12</v>
      </c>
      <c r="B24">
        <v>10</v>
      </c>
      <c r="C24">
        <v>0</v>
      </c>
      <c r="D24">
        <v>5.2999999999999999E-2</v>
      </c>
      <c r="E24">
        <v>0</v>
      </c>
      <c r="F24">
        <f t="shared" si="0"/>
        <v>0</v>
      </c>
      <c r="G24">
        <f t="shared" si="1"/>
        <v>-18.867924528301888</v>
      </c>
    </row>
    <row r="25" spans="1:7" x14ac:dyDescent="0.25">
      <c r="A25">
        <v>13</v>
      </c>
      <c r="B25">
        <v>20</v>
      </c>
      <c r="C25">
        <v>6.0000000000000001E-3</v>
      </c>
      <c r="D25">
        <v>3.4000000000000002E-2</v>
      </c>
      <c r="E25">
        <v>1.6E-2</v>
      </c>
      <c r="F25">
        <f t="shared" si="0"/>
        <v>5.0335570469798654</v>
      </c>
      <c r="G25">
        <f t="shared" si="1"/>
        <v>-28.523489932885905</v>
      </c>
    </row>
    <row r="26" spans="1:7" x14ac:dyDescent="0.25">
      <c r="A26">
        <v>14</v>
      </c>
      <c r="B26">
        <v>15</v>
      </c>
      <c r="C26">
        <v>1.4E-2</v>
      </c>
      <c r="D26">
        <v>4.2000000000000003E-2</v>
      </c>
      <c r="E26">
        <v>9.7000000000000003E-2</v>
      </c>
      <c r="F26">
        <f t="shared" si="0"/>
        <v>7.1428571428571415</v>
      </c>
      <c r="G26">
        <f t="shared" si="1"/>
        <v>-21.428571428571427</v>
      </c>
    </row>
    <row r="27" spans="1:7" x14ac:dyDescent="0.25">
      <c r="A27">
        <v>15</v>
      </c>
      <c r="B27">
        <v>90</v>
      </c>
      <c r="C27">
        <v>9.6000000000000002E-2</v>
      </c>
      <c r="D27">
        <v>0.36299999999999999</v>
      </c>
      <c r="E27">
        <v>4.8000000000000001E-2</v>
      </c>
      <c r="F27">
        <f t="shared" si="0"/>
        <v>0.68092350250026601</v>
      </c>
      <c r="G27">
        <f t="shared" si="1"/>
        <v>-2.5747419938291305</v>
      </c>
    </row>
    <row r="28" spans="1:7" x14ac:dyDescent="0.25">
      <c r="A28">
        <v>15</v>
      </c>
      <c r="B28">
        <v>89</v>
      </c>
      <c r="C28">
        <v>9.9000000000000005E-2</v>
      </c>
      <c r="D28">
        <v>0.248</v>
      </c>
      <c r="E28">
        <v>3.5000000000000003E-2</v>
      </c>
      <c r="F28">
        <f t="shared" si="0"/>
        <v>1.3884019353481525</v>
      </c>
      <c r="G28">
        <f t="shared" si="1"/>
        <v>-3.4780169693569878</v>
      </c>
    </row>
    <row r="29" spans="1:7" x14ac:dyDescent="0.25">
      <c r="A29">
        <v>15</v>
      </c>
      <c r="B29">
        <v>17</v>
      </c>
      <c r="C29">
        <v>1.9400000000000001E-2</v>
      </c>
      <c r="D29">
        <v>3.1099999999999999E-2</v>
      </c>
      <c r="E29">
        <v>0</v>
      </c>
      <c r="F29">
        <f t="shared" si="0"/>
        <v>14.439143475963293</v>
      </c>
      <c r="G29">
        <f t="shared" si="1"/>
        <v>-23.14728670631229</v>
      </c>
    </row>
    <row r="30" spans="1:7" x14ac:dyDescent="0.25">
      <c r="A30">
        <v>15</v>
      </c>
      <c r="B30">
        <v>37</v>
      </c>
      <c r="C30">
        <v>6.5000000000000002E-2</v>
      </c>
      <c r="D30">
        <v>0.248</v>
      </c>
      <c r="E30">
        <v>0.121</v>
      </c>
      <c r="F30">
        <f t="shared" si="0"/>
        <v>0.98890900515754088</v>
      </c>
      <c r="G30">
        <f t="shared" si="1"/>
        <v>-3.7730682042933865</v>
      </c>
    </row>
    <row r="31" spans="1:7" x14ac:dyDescent="0.25">
      <c r="A31">
        <v>16</v>
      </c>
      <c r="B31">
        <v>42</v>
      </c>
      <c r="C31">
        <v>2E-3</v>
      </c>
      <c r="D31">
        <v>2.1999999999999999E-2</v>
      </c>
      <c r="E31">
        <v>1.28</v>
      </c>
      <c r="F31">
        <f t="shared" si="0"/>
        <v>4.0983606557377055</v>
      </c>
      <c r="G31">
        <f t="shared" si="1"/>
        <v>-45.081967213114758</v>
      </c>
    </row>
    <row r="32" spans="1:7" x14ac:dyDescent="0.25">
      <c r="A32">
        <v>16</v>
      </c>
      <c r="B32">
        <v>15</v>
      </c>
      <c r="C32">
        <v>1E-3</v>
      </c>
      <c r="D32">
        <v>3.7999999999999999E-2</v>
      </c>
      <c r="E32">
        <v>0</v>
      </c>
      <c r="F32">
        <f t="shared" si="0"/>
        <v>0.69204152249134954</v>
      </c>
      <c r="G32">
        <f t="shared" si="1"/>
        <v>-26.297577854671282</v>
      </c>
    </row>
    <row r="33" spans="1:7" x14ac:dyDescent="0.25">
      <c r="A33">
        <v>19</v>
      </c>
      <c r="B33">
        <v>21</v>
      </c>
      <c r="C33">
        <v>2E-3</v>
      </c>
      <c r="D33">
        <v>1.7999999999999999E-2</v>
      </c>
      <c r="E33">
        <v>3.5999999999999997E-2</v>
      </c>
      <c r="F33">
        <f t="shared" si="0"/>
        <v>6.0975609756097571</v>
      </c>
      <c r="G33">
        <f t="shared" si="1"/>
        <v>-54.878048780487809</v>
      </c>
    </row>
    <row r="34" spans="1:7" x14ac:dyDescent="0.25">
      <c r="A34">
        <v>19</v>
      </c>
      <c r="B34">
        <v>87</v>
      </c>
      <c r="C34">
        <v>1.2999999999999999E-2</v>
      </c>
      <c r="D34">
        <v>0.08</v>
      </c>
      <c r="E34">
        <v>0.151</v>
      </c>
      <c r="F34">
        <f t="shared" si="0"/>
        <v>1.9789922362612269</v>
      </c>
      <c r="G34">
        <f t="shared" si="1"/>
        <v>-12.178413761607551</v>
      </c>
    </row>
    <row r="35" spans="1:7" x14ac:dyDescent="0.25">
      <c r="A35">
        <v>20</v>
      </c>
      <c r="B35">
        <v>22</v>
      </c>
      <c r="C35">
        <v>1.6E-2</v>
      </c>
      <c r="D35">
        <v>3.3000000000000002E-2</v>
      </c>
      <c r="E35">
        <v>1.4999999999999999E-2</v>
      </c>
      <c r="F35">
        <f t="shared" si="0"/>
        <v>11.895910780669144</v>
      </c>
      <c r="G35">
        <f t="shared" si="1"/>
        <v>-24.535315985130111</v>
      </c>
    </row>
    <row r="36" spans="1:7" x14ac:dyDescent="0.25">
      <c r="A36">
        <v>20</v>
      </c>
      <c r="B36">
        <v>27</v>
      </c>
      <c r="C36">
        <v>6.9000000000000006E-2</v>
      </c>
      <c r="D36">
        <v>0.186</v>
      </c>
      <c r="E36">
        <v>9.8000000000000004E-2</v>
      </c>
      <c r="F36">
        <f t="shared" si="0"/>
        <v>1.7531824071956703</v>
      </c>
      <c r="G36">
        <f t="shared" si="1"/>
        <v>-4.7259699672231115</v>
      </c>
    </row>
    <row r="37" spans="1:7" x14ac:dyDescent="0.25">
      <c r="A37">
        <v>21</v>
      </c>
      <c r="B37">
        <v>20</v>
      </c>
      <c r="C37">
        <v>0</v>
      </c>
      <c r="D37">
        <v>1.4E-2</v>
      </c>
      <c r="E37">
        <v>0</v>
      </c>
      <c r="F37">
        <f t="shared" si="0"/>
        <v>0</v>
      </c>
      <c r="G37">
        <f t="shared" si="1"/>
        <v>-71.428571428571416</v>
      </c>
    </row>
    <row r="38" spans="1:7" x14ac:dyDescent="0.25">
      <c r="A38">
        <v>21</v>
      </c>
      <c r="B38">
        <v>24</v>
      </c>
      <c r="C38">
        <v>4.0000000000000001E-3</v>
      </c>
      <c r="D38">
        <v>3.4000000000000002E-2</v>
      </c>
      <c r="E38">
        <v>0.28000000000000003</v>
      </c>
      <c r="F38">
        <f t="shared" si="0"/>
        <v>3.4129692832764502</v>
      </c>
      <c r="G38">
        <f t="shared" si="1"/>
        <v>-29.010238907849828</v>
      </c>
    </row>
    <row r="39" spans="1:7" x14ac:dyDescent="0.25">
      <c r="A39">
        <v>22</v>
      </c>
      <c r="B39">
        <v>23</v>
      </c>
      <c r="C39">
        <v>5.1999999999999998E-2</v>
      </c>
      <c r="D39">
        <v>0.111</v>
      </c>
      <c r="E39">
        <v>0.05</v>
      </c>
      <c r="F39">
        <f t="shared" si="0"/>
        <v>3.4608985024958399</v>
      </c>
      <c r="G39">
        <f t="shared" si="1"/>
        <v>-7.3876871880199664</v>
      </c>
    </row>
    <row r="40" spans="1:7" x14ac:dyDescent="0.25">
      <c r="A40">
        <v>23</v>
      </c>
      <c r="B40">
        <v>25</v>
      </c>
      <c r="C40">
        <v>1.9E-2</v>
      </c>
      <c r="D40">
        <v>3.9E-2</v>
      </c>
      <c r="E40">
        <v>1.7999999999999999E-2</v>
      </c>
      <c r="F40">
        <f t="shared" si="0"/>
        <v>10.095642933049946</v>
      </c>
      <c r="G40">
        <f t="shared" si="1"/>
        <v>-20.722635494155153</v>
      </c>
    </row>
    <row r="41" spans="1:7" x14ac:dyDescent="0.25">
      <c r="A41">
        <v>24</v>
      </c>
      <c r="B41">
        <v>23</v>
      </c>
      <c r="C41">
        <v>0</v>
      </c>
      <c r="D41">
        <v>6.4000000000000001E-2</v>
      </c>
      <c r="E41">
        <v>0</v>
      </c>
      <c r="F41">
        <f t="shared" si="0"/>
        <v>0</v>
      </c>
      <c r="G41">
        <f t="shared" si="1"/>
        <v>-15.625000000000002</v>
      </c>
    </row>
    <row r="42" spans="1:7" x14ac:dyDescent="0.25">
      <c r="A42">
        <v>24</v>
      </c>
      <c r="B42">
        <v>319</v>
      </c>
      <c r="C42">
        <v>7.0000000000000001E-3</v>
      </c>
      <c r="D42">
        <v>6.8000000000000005E-2</v>
      </c>
      <c r="E42">
        <v>0.13400000000000001</v>
      </c>
      <c r="F42">
        <f t="shared" si="0"/>
        <v>1.4979670447250157</v>
      </c>
      <c r="G42">
        <f t="shared" si="1"/>
        <v>-14.551679863043011</v>
      </c>
    </row>
    <row r="43" spans="1:7" x14ac:dyDescent="0.25">
      <c r="A43">
        <v>25</v>
      </c>
      <c r="B43">
        <v>26</v>
      </c>
      <c r="C43">
        <v>3.5999999999999997E-2</v>
      </c>
      <c r="D43">
        <v>7.0999999999999994E-2</v>
      </c>
      <c r="E43">
        <v>3.4000000000000002E-2</v>
      </c>
      <c r="F43">
        <f t="shared" si="0"/>
        <v>5.680921571721635</v>
      </c>
      <c r="G43">
        <f t="shared" si="1"/>
        <v>-11.204039766451004</v>
      </c>
    </row>
    <row r="44" spans="1:7" x14ac:dyDescent="0.25">
      <c r="A44">
        <v>26</v>
      </c>
      <c r="B44">
        <v>320</v>
      </c>
      <c r="C44">
        <v>4.2999999999999997E-2</v>
      </c>
      <c r="D44">
        <v>0.13</v>
      </c>
      <c r="E44">
        <v>1.4E-2</v>
      </c>
      <c r="F44">
        <f t="shared" si="0"/>
        <v>2.2934556509680513</v>
      </c>
      <c r="G44">
        <f t="shared" si="1"/>
        <v>-6.9337031308336439</v>
      </c>
    </row>
    <row r="45" spans="1:7" x14ac:dyDescent="0.25">
      <c r="A45">
        <v>26</v>
      </c>
      <c r="B45">
        <v>27</v>
      </c>
      <c r="C45">
        <v>4.4999999999999998E-2</v>
      </c>
      <c r="D45">
        <v>0.12</v>
      </c>
      <c r="E45">
        <v>6.5000000000000002E-2</v>
      </c>
      <c r="F45">
        <f t="shared" si="0"/>
        <v>2.7397260273972606</v>
      </c>
      <c r="G45">
        <f t="shared" si="1"/>
        <v>-7.3059360730593612</v>
      </c>
    </row>
    <row r="46" spans="1:7" x14ac:dyDescent="0.25">
      <c r="A46">
        <v>33</v>
      </c>
      <c r="B46">
        <v>38</v>
      </c>
      <c r="C46">
        <v>2.5000000000000001E-3</v>
      </c>
      <c r="D46">
        <v>1.2E-2</v>
      </c>
      <c r="E46">
        <v>1.2999999999999999E-2</v>
      </c>
      <c r="F46">
        <f t="shared" si="0"/>
        <v>16.638935108153078</v>
      </c>
      <c r="G46">
        <f t="shared" si="1"/>
        <v>-79.866888519134775</v>
      </c>
    </row>
    <row r="47" spans="1:7" x14ac:dyDescent="0.25">
      <c r="A47">
        <v>33</v>
      </c>
      <c r="B47">
        <v>40</v>
      </c>
      <c r="C47">
        <v>6.0000000000000001E-3</v>
      </c>
      <c r="D47">
        <v>2.9000000000000001E-2</v>
      </c>
      <c r="E47">
        <v>0.02</v>
      </c>
      <c r="F47">
        <f t="shared" si="0"/>
        <v>6.8415051311288479</v>
      </c>
      <c r="G47">
        <f t="shared" si="1"/>
        <v>-33.067274800456097</v>
      </c>
    </row>
    <row r="48" spans="1:7" x14ac:dyDescent="0.25">
      <c r="A48">
        <v>33</v>
      </c>
      <c r="B48">
        <v>41</v>
      </c>
      <c r="C48">
        <v>7.0000000000000001E-3</v>
      </c>
      <c r="D48">
        <v>4.2999999999999997E-2</v>
      </c>
      <c r="E48">
        <v>2.5999999999999999E-2</v>
      </c>
      <c r="F48">
        <f t="shared" si="0"/>
        <v>3.6880927291886203</v>
      </c>
      <c r="G48">
        <f t="shared" si="1"/>
        <v>-22.655426765015807</v>
      </c>
    </row>
    <row r="49" spans="1:7" x14ac:dyDescent="0.25">
      <c r="A49">
        <v>33</v>
      </c>
      <c r="B49">
        <v>34</v>
      </c>
      <c r="C49">
        <v>0</v>
      </c>
      <c r="D49">
        <v>6.3E-2</v>
      </c>
      <c r="E49">
        <v>0</v>
      </c>
      <c r="F49">
        <f t="shared" si="0"/>
        <v>0</v>
      </c>
      <c r="G49">
        <f t="shared" si="1"/>
        <v>-15.873015873015872</v>
      </c>
    </row>
    <row r="50" spans="1:7" x14ac:dyDescent="0.25">
      <c r="A50">
        <v>34</v>
      </c>
      <c r="B50">
        <v>42</v>
      </c>
      <c r="C50">
        <v>1E-3</v>
      </c>
      <c r="D50">
        <v>8.0000000000000002E-3</v>
      </c>
      <c r="E50">
        <v>4.2000000000000003E-2</v>
      </c>
      <c r="F50">
        <f t="shared" si="0"/>
        <v>15.384615384615387</v>
      </c>
      <c r="G50">
        <f t="shared" si="1"/>
        <v>-123.07692307692309</v>
      </c>
    </row>
    <row r="51" spans="1:7" x14ac:dyDescent="0.25">
      <c r="A51">
        <v>35</v>
      </c>
      <c r="B51">
        <v>77</v>
      </c>
      <c r="C51">
        <v>0.01</v>
      </c>
      <c r="D51">
        <v>2.9000000000000001E-2</v>
      </c>
      <c r="E51">
        <v>3.0000000000000001E-3</v>
      </c>
      <c r="F51">
        <f t="shared" si="0"/>
        <v>10.626992561105206</v>
      </c>
      <c r="G51">
        <f t="shared" si="1"/>
        <v>-30.818278427205097</v>
      </c>
    </row>
    <row r="52" spans="1:7" x14ac:dyDescent="0.25">
      <c r="A52">
        <v>35</v>
      </c>
      <c r="B52">
        <v>72</v>
      </c>
      <c r="C52">
        <v>1.2E-2</v>
      </c>
      <c r="D52">
        <v>0.06</v>
      </c>
      <c r="E52">
        <v>8.0000000000000002E-3</v>
      </c>
      <c r="F52">
        <f t="shared" si="0"/>
        <v>3.2051282051282053</v>
      </c>
      <c r="G52">
        <f t="shared" si="1"/>
        <v>-16.025641025641026</v>
      </c>
    </row>
    <row r="53" spans="1:7" x14ac:dyDescent="0.25">
      <c r="A53">
        <v>35</v>
      </c>
      <c r="B53">
        <v>76</v>
      </c>
      <c r="C53">
        <v>6.0000000000000001E-3</v>
      </c>
      <c r="D53">
        <v>1.4E-2</v>
      </c>
      <c r="E53">
        <v>2E-3</v>
      </c>
      <c r="F53">
        <f t="shared" si="0"/>
        <v>25.862068965517238</v>
      </c>
      <c r="G53">
        <f t="shared" si="1"/>
        <v>-60.34482758620689</v>
      </c>
    </row>
    <row r="54" spans="1:7" x14ac:dyDescent="0.25">
      <c r="A54">
        <v>36</v>
      </c>
      <c r="B54">
        <v>35</v>
      </c>
      <c r="C54">
        <v>0</v>
      </c>
      <c r="D54">
        <v>4.7E-2</v>
      </c>
      <c r="E54">
        <v>0</v>
      </c>
      <c r="F54">
        <f t="shared" si="0"/>
        <v>0</v>
      </c>
      <c r="G54">
        <f t="shared" si="1"/>
        <v>-21.276595744680851</v>
      </c>
    </row>
    <row r="55" spans="1:7" x14ac:dyDescent="0.25">
      <c r="A55">
        <v>36</v>
      </c>
      <c r="B55">
        <v>88</v>
      </c>
      <c r="C55">
        <v>4.0000000000000001E-3</v>
      </c>
      <c r="D55">
        <v>2.7E-2</v>
      </c>
      <c r="E55">
        <v>4.2999999999999997E-2</v>
      </c>
      <c r="F55">
        <f t="shared" si="0"/>
        <v>5.3691275167785246</v>
      </c>
      <c r="G55">
        <f t="shared" si="1"/>
        <v>-36.241610738255041</v>
      </c>
    </row>
    <row r="56" spans="1:7" x14ac:dyDescent="0.25">
      <c r="A56">
        <v>37</v>
      </c>
      <c r="B56">
        <v>49</v>
      </c>
      <c r="C56">
        <v>1.7000000000000001E-2</v>
      </c>
      <c r="D56">
        <v>8.1000000000000003E-2</v>
      </c>
      <c r="E56">
        <v>4.8000000000000001E-2</v>
      </c>
      <c r="F56">
        <f t="shared" si="0"/>
        <v>2.4817518248175183</v>
      </c>
      <c r="G56">
        <f t="shared" si="1"/>
        <v>-11.824817518248175</v>
      </c>
    </row>
    <row r="57" spans="1:7" x14ac:dyDescent="0.25">
      <c r="A57">
        <v>37</v>
      </c>
      <c r="B57">
        <v>41</v>
      </c>
      <c r="C57">
        <v>0.01</v>
      </c>
      <c r="D57">
        <v>3.5999999999999997E-2</v>
      </c>
      <c r="E57">
        <v>0.02</v>
      </c>
      <c r="F57">
        <f t="shared" si="0"/>
        <v>7.1633237822349578</v>
      </c>
      <c r="G57">
        <f t="shared" si="1"/>
        <v>-25.787965616045845</v>
      </c>
    </row>
    <row r="58" spans="1:7" x14ac:dyDescent="0.25">
      <c r="A58">
        <v>37</v>
      </c>
      <c r="B58">
        <v>38</v>
      </c>
      <c r="C58">
        <v>8.0000000000000002E-3</v>
      </c>
      <c r="D58">
        <v>4.7E-2</v>
      </c>
      <c r="E58">
        <v>8.0000000000000002E-3</v>
      </c>
      <c r="F58">
        <f t="shared" si="0"/>
        <v>3.5195776506819185</v>
      </c>
      <c r="G58">
        <f t="shared" si="1"/>
        <v>-20.67751869775627</v>
      </c>
    </row>
    <row r="59" spans="1:7" x14ac:dyDescent="0.25">
      <c r="A59">
        <v>37</v>
      </c>
      <c r="B59">
        <v>90</v>
      </c>
      <c r="C59">
        <v>4.7E-2</v>
      </c>
      <c r="D59">
        <v>0.127</v>
      </c>
      <c r="E59">
        <v>1.6E-2</v>
      </c>
      <c r="F59">
        <f t="shared" si="0"/>
        <v>2.5629839677173085</v>
      </c>
      <c r="G59">
        <f t="shared" si="1"/>
        <v>-6.9255098702148548</v>
      </c>
    </row>
    <row r="60" spans="1:7" x14ac:dyDescent="0.25">
      <c r="A60">
        <v>37</v>
      </c>
      <c r="B60">
        <v>89</v>
      </c>
      <c r="C60">
        <v>0.10199999999999999</v>
      </c>
      <c r="D60">
        <v>0.254</v>
      </c>
      <c r="E60">
        <v>3.3000000000000002E-2</v>
      </c>
      <c r="F60">
        <f t="shared" si="0"/>
        <v>1.361452215696743</v>
      </c>
      <c r="G60">
        <f t="shared" si="1"/>
        <v>-3.3902829684997329</v>
      </c>
    </row>
    <row r="61" spans="1:7" x14ac:dyDescent="0.25">
      <c r="A61">
        <v>37</v>
      </c>
      <c r="B61">
        <v>40</v>
      </c>
      <c r="C61">
        <v>2.1999999999999999E-2</v>
      </c>
      <c r="D61">
        <v>6.4000000000000001E-2</v>
      </c>
      <c r="E61">
        <v>7.0000000000000001E-3</v>
      </c>
      <c r="F61">
        <f t="shared" si="0"/>
        <v>4.8034934497816595</v>
      </c>
      <c r="G61">
        <f t="shared" si="1"/>
        <v>-13.973799126637555</v>
      </c>
    </row>
    <row r="62" spans="1:7" x14ac:dyDescent="0.25">
      <c r="A62">
        <v>37</v>
      </c>
      <c r="B62">
        <v>9001</v>
      </c>
      <c r="C62">
        <v>6.0000000000000002E-5</v>
      </c>
      <c r="D62">
        <v>4.6000000000000001E-4</v>
      </c>
      <c r="E62">
        <v>0</v>
      </c>
      <c r="F62">
        <f t="shared" si="0"/>
        <v>278.81040892193306</v>
      </c>
      <c r="G62">
        <f t="shared" si="1"/>
        <v>-2137.5464684014869</v>
      </c>
    </row>
    <row r="63" spans="1:7" x14ac:dyDescent="0.25">
      <c r="A63">
        <v>38</v>
      </c>
      <c r="B63">
        <v>41</v>
      </c>
      <c r="C63">
        <v>8.0000000000000002E-3</v>
      </c>
      <c r="D63">
        <v>3.6999999999999998E-2</v>
      </c>
      <c r="E63">
        <v>0.02</v>
      </c>
      <c r="F63">
        <f t="shared" si="0"/>
        <v>5.5826936496859743</v>
      </c>
      <c r="G63">
        <f t="shared" si="1"/>
        <v>-25.81995812979763</v>
      </c>
    </row>
    <row r="64" spans="1:7" x14ac:dyDescent="0.25">
      <c r="A64">
        <v>38</v>
      </c>
      <c r="B64">
        <v>43</v>
      </c>
      <c r="C64">
        <v>3.2000000000000001E-2</v>
      </c>
      <c r="D64">
        <v>8.6999999999999994E-2</v>
      </c>
      <c r="E64">
        <v>0.04</v>
      </c>
      <c r="F64">
        <f t="shared" si="0"/>
        <v>3.7239613639008495</v>
      </c>
      <c r="G64">
        <f t="shared" si="1"/>
        <v>-10.124519958105434</v>
      </c>
    </row>
    <row r="65" spans="1:7" x14ac:dyDescent="0.25">
      <c r="A65">
        <v>39</v>
      </c>
      <c r="B65">
        <v>42</v>
      </c>
      <c r="C65">
        <v>5.9999999999999995E-4</v>
      </c>
      <c r="D65">
        <v>6.4000000000000003E-3</v>
      </c>
      <c r="E65">
        <v>0.40400000000000003</v>
      </c>
      <c r="F65">
        <f t="shared" si="0"/>
        <v>14.520813165537268</v>
      </c>
      <c r="G65">
        <f t="shared" si="1"/>
        <v>-154.88867376573089</v>
      </c>
    </row>
    <row r="66" spans="1:7" x14ac:dyDescent="0.25">
      <c r="A66">
        <v>40</v>
      </c>
      <c r="B66">
        <v>48</v>
      </c>
      <c r="C66">
        <v>2.5999999999999999E-2</v>
      </c>
      <c r="D66">
        <v>0.154</v>
      </c>
      <c r="E66">
        <v>2.1999999999999999E-2</v>
      </c>
      <c r="F66">
        <f t="shared" si="0"/>
        <v>1.0659232535257461</v>
      </c>
      <c r="G66">
        <f t="shared" si="1"/>
        <v>-6.3135454247294192</v>
      </c>
    </row>
    <row r="67" spans="1:7" x14ac:dyDescent="0.25">
      <c r="A67">
        <v>41</v>
      </c>
      <c r="B67">
        <v>49</v>
      </c>
      <c r="C67">
        <v>6.5000000000000002E-2</v>
      </c>
      <c r="D67">
        <v>0.191</v>
      </c>
      <c r="E67">
        <v>0.02</v>
      </c>
      <c r="F67">
        <f t="shared" si="0"/>
        <v>1.5968161941728494</v>
      </c>
      <c r="G67">
        <f t="shared" si="1"/>
        <v>-4.6921829705694496</v>
      </c>
    </row>
    <row r="68" spans="1:7" x14ac:dyDescent="0.25">
      <c r="A68">
        <v>41</v>
      </c>
      <c r="B68">
        <v>51</v>
      </c>
      <c r="C68">
        <v>3.1E-2</v>
      </c>
      <c r="D68">
        <v>8.8999999999999996E-2</v>
      </c>
      <c r="E68">
        <v>3.5999999999999997E-2</v>
      </c>
      <c r="F68">
        <f t="shared" ref="F68:F131" si="2">C68/(C68^2+D68^2)</f>
        <v>3.4902049088043237</v>
      </c>
      <c r="G68">
        <f t="shared" ref="G68:G131" si="3">-D68/(C68^2+D68^2)</f>
        <v>-10.020265705922091</v>
      </c>
    </row>
    <row r="69" spans="1:7" x14ac:dyDescent="0.25">
      <c r="A69">
        <v>41</v>
      </c>
      <c r="B69">
        <v>42</v>
      </c>
      <c r="C69">
        <v>0</v>
      </c>
      <c r="D69">
        <v>2.9000000000000001E-2</v>
      </c>
      <c r="E69">
        <v>0</v>
      </c>
      <c r="F69">
        <f t="shared" si="2"/>
        <v>0</v>
      </c>
      <c r="G69">
        <f t="shared" si="3"/>
        <v>-34.482758620689651</v>
      </c>
    </row>
    <row r="70" spans="1:7" x14ac:dyDescent="0.25">
      <c r="A70">
        <v>42</v>
      </c>
      <c r="B70">
        <v>46</v>
      </c>
      <c r="C70">
        <v>2E-3</v>
      </c>
      <c r="D70">
        <v>1.4E-2</v>
      </c>
      <c r="E70">
        <v>0.80600000000000005</v>
      </c>
      <c r="F70">
        <f t="shared" si="2"/>
        <v>10</v>
      </c>
      <c r="G70">
        <f t="shared" si="3"/>
        <v>-70</v>
      </c>
    </row>
    <row r="71" spans="1:7" x14ac:dyDescent="0.25">
      <c r="A71">
        <v>43</v>
      </c>
      <c r="B71">
        <v>53</v>
      </c>
      <c r="C71">
        <v>1.2999999999999999E-2</v>
      </c>
      <c r="D71">
        <v>3.9E-2</v>
      </c>
      <c r="E71">
        <v>1.6E-2</v>
      </c>
      <c r="F71">
        <f t="shared" si="2"/>
        <v>7.6923076923076916</v>
      </c>
      <c r="G71">
        <f t="shared" si="3"/>
        <v>-23.076923076923077</v>
      </c>
    </row>
    <row r="72" spans="1:7" x14ac:dyDescent="0.25">
      <c r="A72">
        <v>43</v>
      </c>
      <c r="B72">
        <v>44</v>
      </c>
      <c r="C72">
        <v>2.5999999999999999E-2</v>
      </c>
      <c r="D72">
        <v>7.1999999999999995E-2</v>
      </c>
      <c r="E72">
        <v>3.5000000000000003E-2</v>
      </c>
      <c r="F72">
        <f t="shared" si="2"/>
        <v>4.4368600682593859</v>
      </c>
      <c r="G72">
        <f t="shared" si="3"/>
        <v>-12.286689419795223</v>
      </c>
    </row>
    <row r="73" spans="1:7" x14ac:dyDescent="0.25">
      <c r="A73">
        <v>43</v>
      </c>
      <c r="B73">
        <v>48</v>
      </c>
      <c r="C73">
        <v>9.5000000000000001E-2</v>
      </c>
      <c r="D73">
        <v>0.26200000000000001</v>
      </c>
      <c r="E73">
        <v>3.2000000000000001E-2</v>
      </c>
      <c r="F73">
        <f t="shared" si="2"/>
        <v>1.2231392189934205</v>
      </c>
      <c r="G73">
        <f t="shared" si="3"/>
        <v>-3.373289214487118</v>
      </c>
    </row>
    <row r="74" spans="1:7" x14ac:dyDescent="0.25">
      <c r="A74">
        <v>44</v>
      </c>
      <c r="B74">
        <v>47</v>
      </c>
      <c r="C74">
        <v>2.7E-2</v>
      </c>
      <c r="D74">
        <v>8.4000000000000005E-2</v>
      </c>
      <c r="E74">
        <v>3.9E-2</v>
      </c>
      <c r="F74">
        <f t="shared" si="2"/>
        <v>3.4682080924855492</v>
      </c>
      <c r="G74">
        <f t="shared" si="3"/>
        <v>-10.789980732177264</v>
      </c>
    </row>
    <row r="75" spans="1:7" x14ac:dyDescent="0.25">
      <c r="A75">
        <v>44</v>
      </c>
      <c r="B75">
        <v>54</v>
      </c>
      <c r="C75">
        <v>2.8000000000000001E-2</v>
      </c>
      <c r="D75">
        <v>8.4000000000000005E-2</v>
      </c>
      <c r="E75">
        <v>3.6999999999999998E-2</v>
      </c>
      <c r="F75">
        <f t="shared" si="2"/>
        <v>3.5714285714285707</v>
      </c>
      <c r="G75">
        <f t="shared" si="3"/>
        <v>-10.714285714285714</v>
      </c>
    </row>
    <row r="76" spans="1:7" x14ac:dyDescent="0.25">
      <c r="A76">
        <v>45</v>
      </c>
      <c r="B76">
        <v>74</v>
      </c>
      <c r="C76">
        <v>8.9999999999999993E-3</v>
      </c>
      <c r="D76">
        <v>5.3999999999999999E-2</v>
      </c>
      <c r="E76">
        <v>0.41099999999999998</v>
      </c>
      <c r="F76">
        <f t="shared" si="2"/>
        <v>3.0030030030030033</v>
      </c>
      <c r="G76">
        <f t="shared" si="3"/>
        <v>-18.018018018018019</v>
      </c>
    </row>
    <row r="77" spans="1:7" x14ac:dyDescent="0.25">
      <c r="A77">
        <v>45</v>
      </c>
      <c r="B77">
        <v>46</v>
      </c>
      <c r="C77">
        <v>0</v>
      </c>
      <c r="D77">
        <v>2.1000000000000001E-2</v>
      </c>
      <c r="E77">
        <v>0</v>
      </c>
      <c r="F77">
        <f t="shared" si="2"/>
        <v>0</v>
      </c>
      <c r="G77">
        <f t="shared" si="3"/>
        <v>-47.61904761904762</v>
      </c>
    </row>
    <row r="78" spans="1:7" x14ac:dyDescent="0.25">
      <c r="A78">
        <v>45</v>
      </c>
      <c r="B78">
        <v>60</v>
      </c>
      <c r="C78">
        <v>7.0000000000000001E-3</v>
      </c>
      <c r="D78">
        <v>4.1000000000000002E-2</v>
      </c>
      <c r="E78">
        <v>0.312</v>
      </c>
      <c r="F78">
        <f t="shared" si="2"/>
        <v>4.0462427745664735</v>
      </c>
      <c r="G78">
        <f t="shared" si="3"/>
        <v>-23.699421965317917</v>
      </c>
    </row>
    <row r="79" spans="1:7" x14ac:dyDescent="0.25">
      <c r="A79">
        <v>45</v>
      </c>
      <c r="B79">
        <v>44</v>
      </c>
      <c r="C79">
        <v>0</v>
      </c>
      <c r="D79">
        <v>0.02</v>
      </c>
      <c r="E79">
        <v>0</v>
      </c>
      <c r="F79">
        <f t="shared" si="2"/>
        <v>0</v>
      </c>
      <c r="G79">
        <f t="shared" si="3"/>
        <v>-50</v>
      </c>
    </row>
    <row r="80" spans="1:7" x14ac:dyDescent="0.25">
      <c r="A80">
        <v>46</v>
      </c>
      <c r="B80">
        <v>81</v>
      </c>
      <c r="C80">
        <v>5.0000000000000001E-3</v>
      </c>
      <c r="D80">
        <v>4.2000000000000003E-2</v>
      </c>
      <c r="E80">
        <v>0.69</v>
      </c>
      <c r="F80">
        <f t="shared" si="2"/>
        <v>2.794857462269424</v>
      </c>
      <c r="G80">
        <f t="shared" si="3"/>
        <v>-23.476802683063163</v>
      </c>
    </row>
    <row r="81" spans="1:7" x14ac:dyDescent="0.25">
      <c r="A81">
        <v>47</v>
      </c>
      <c r="B81">
        <v>113</v>
      </c>
      <c r="C81">
        <v>4.2999999999999997E-2</v>
      </c>
      <c r="D81">
        <v>0.11799999999999999</v>
      </c>
      <c r="E81">
        <v>1.2999999999999999E-2</v>
      </c>
      <c r="F81">
        <f t="shared" si="2"/>
        <v>2.726177645343308</v>
      </c>
      <c r="G81">
        <f t="shared" si="3"/>
        <v>-7.4811386546630319</v>
      </c>
    </row>
    <row r="82" spans="1:7" x14ac:dyDescent="0.25">
      <c r="A82">
        <v>47</v>
      </c>
      <c r="B82">
        <v>73</v>
      </c>
      <c r="C82">
        <v>5.1999999999999998E-2</v>
      </c>
      <c r="D82">
        <v>0.14499999999999999</v>
      </c>
      <c r="E82">
        <v>7.2999999999999995E-2</v>
      </c>
      <c r="F82">
        <f t="shared" si="2"/>
        <v>2.1914113531965107</v>
      </c>
      <c r="G82">
        <f t="shared" si="3"/>
        <v>-6.110666273336423</v>
      </c>
    </row>
    <row r="83" spans="1:7" x14ac:dyDescent="0.25">
      <c r="A83">
        <v>48</v>
      </c>
      <c r="B83">
        <v>107</v>
      </c>
      <c r="C83">
        <v>2.5000000000000001E-2</v>
      </c>
      <c r="D83">
        <v>6.2E-2</v>
      </c>
      <c r="E83">
        <v>7.0000000000000001E-3</v>
      </c>
      <c r="F83">
        <f t="shared" si="2"/>
        <v>5.5940926381740885</v>
      </c>
      <c r="G83">
        <f t="shared" si="3"/>
        <v>-13.873349742671738</v>
      </c>
    </row>
    <row r="84" spans="1:7" x14ac:dyDescent="0.25">
      <c r="A84">
        <v>49</v>
      </c>
      <c r="B84">
        <v>51</v>
      </c>
      <c r="C84">
        <v>3.1E-2</v>
      </c>
      <c r="D84">
        <v>9.4E-2</v>
      </c>
      <c r="E84">
        <v>4.2999999999999997E-2</v>
      </c>
      <c r="F84">
        <f t="shared" si="2"/>
        <v>3.1642339491681124</v>
      </c>
      <c r="G84">
        <f t="shared" si="3"/>
        <v>-9.594773910380729</v>
      </c>
    </row>
    <row r="85" spans="1:7" x14ac:dyDescent="0.25">
      <c r="A85">
        <v>51</v>
      </c>
      <c r="B85">
        <v>52</v>
      </c>
      <c r="C85">
        <v>3.6999999999999998E-2</v>
      </c>
      <c r="D85">
        <v>0.109</v>
      </c>
      <c r="E85">
        <v>4.9000000000000002E-2</v>
      </c>
      <c r="F85">
        <f t="shared" si="2"/>
        <v>2.7924528301886791</v>
      </c>
      <c r="G85">
        <f t="shared" si="3"/>
        <v>-8.2264150943396235</v>
      </c>
    </row>
    <row r="86" spans="1:7" x14ac:dyDescent="0.25">
      <c r="A86">
        <v>52</v>
      </c>
      <c r="B86">
        <v>55</v>
      </c>
      <c r="C86">
        <v>2.7E-2</v>
      </c>
      <c r="D86">
        <v>0.08</v>
      </c>
      <c r="E86">
        <v>3.5999999999999997E-2</v>
      </c>
      <c r="F86">
        <f t="shared" si="2"/>
        <v>3.7873474540608782</v>
      </c>
      <c r="G86">
        <f t="shared" si="3"/>
        <v>-11.221770234254453</v>
      </c>
    </row>
    <row r="87" spans="1:7" x14ac:dyDescent="0.25">
      <c r="A87">
        <v>53</v>
      </c>
      <c r="B87">
        <v>54</v>
      </c>
      <c r="C87">
        <v>2.5000000000000001E-2</v>
      </c>
      <c r="D87">
        <v>7.2999999999999995E-2</v>
      </c>
      <c r="E87">
        <v>3.5000000000000003E-2</v>
      </c>
      <c r="F87">
        <f t="shared" si="2"/>
        <v>4.1988579106483046</v>
      </c>
      <c r="G87">
        <f t="shared" si="3"/>
        <v>-12.260665099093048</v>
      </c>
    </row>
    <row r="88" spans="1:7" x14ac:dyDescent="0.25">
      <c r="A88">
        <v>54</v>
      </c>
      <c r="B88">
        <v>55</v>
      </c>
      <c r="C88">
        <v>3.5000000000000003E-2</v>
      </c>
      <c r="D88">
        <v>0.10299999999999999</v>
      </c>
      <c r="E88">
        <v>4.7E-2</v>
      </c>
      <c r="F88">
        <f t="shared" si="2"/>
        <v>2.9575798546560761</v>
      </c>
      <c r="G88">
        <f t="shared" si="3"/>
        <v>-8.7037350008450236</v>
      </c>
    </row>
    <row r="89" spans="1:7" x14ac:dyDescent="0.25">
      <c r="A89">
        <v>55</v>
      </c>
      <c r="B89">
        <v>57</v>
      </c>
      <c r="C89">
        <v>6.5000000000000002E-2</v>
      </c>
      <c r="D89">
        <v>0.16900000000000001</v>
      </c>
      <c r="E89">
        <v>8.2000000000000003E-2</v>
      </c>
      <c r="F89">
        <f t="shared" si="2"/>
        <v>1.9825535289452814</v>
      </c>
      <c r="G89">
        <f t="shared" si="3"/>
        <v>-5.1546391752577323</v>
      </c>
    </row>
    <row r="90" spans="1:7" x14ac:dyDescent="0.25">
      <c r="A90">
        <v>57</v>
      </c>
      <c r="B90">
        <v>58</v>
      </c>
      <c r="C90">
        <v>4.5999999999999999E-2</v>
      </c>
      <c r="D90">
        <v>0.08</v>
      </c>
      <c r="E90">
        <v>3.5999999999999997E-2</v>
      </c>
      <c r="F90">
        <f t="shared" si="2"/>
        <v>5.4015969938938468</v>
      </c>
      <c r="G90">
        <f t="shared" si="3"/>
        <v>-9.3940817285110398</v>
      </c>
    </row>
    <row r="91" spans="1:7" x14ac:dyDescent="0.25">
      <c r="A91">
        <v>57</v>
      </c>
      <c r="B91">
        <v>63</v>
      </c>
      <c r="C91">
        <v>0.159</v>
      </c>
      <c r="D91">
        <v>0.53700000000000003</v>
      </c>
      <c r="E91">
        <v>7.0999999999999994E-2</v>
      </c>
      <c r="F91">
        <f t="shared" si="2"/>
        <v>0.50693448110951689</v>
      </c>
      <c r="G91">
        <f t="shared" si="3"/>
        <v>-1.7120994739359157</v>
      </c>
    </row>
    <row r="92" spans="1:7" x14ac:dyDescent="0.25">
      <c r="A92">
        <v>58</v>
      </c>
      <c r="B92">
        <v>59</v>
      </c>
      <c r="C92">
        <v>8.9999999999999993E-3</v>
      </c>
      <c r="D92">
        <v>2.5999999999999999E-2</v>
      </c>
      <c r="E92">
        <v>5.0000000000000001E-3</v>
      </c>
      <c r="F92">
        <f t="shared" si="2"/>
        <v>11.889035667107001</v>
      </c>
      <c r="G92">
        <f t="shared" si="3"/>
        <v>-34.346103038309117</v>
      </c>
    </row>
    <row r="93" spans="1:7" x14ac:dyDescent="0.25">
      <c r="A93">
        <v>59</v>
      </c>
      <c r="B93">
        <v>61</v>
      </c>
      <c r="C93">
        <v>2E-3</v>
      </c>
      <c r="D93">
        <v>1.2999999999999999E-2</v>
      </c>
      <c r="E93">
        <v>1.4999999999999999E-2</v>
      </c>
      <c r="F93">
        <f t="shared" si="2"/>
        <v>11.560693641618499</v>
      </c>
      <c r="G93">
        <f t="shared" si="3"/>
        <v>-75.144508670520239</v>
      </c>
    </row>
    <row r="94" spans="1:7" x14ac:dyDescent="0.25">
      <c r="A94">
        <v>60</v>
      </c>
      <c r="B94">
        <v>62</v>
      </c>
      <c r="C94">
        <v>8.9999999999999993E-3</v>
      </c>
      <c r="D94">
        <v>6.5000000000000002E-2</v>
      </c>
      <c r="E94">
        <v>0.48499999999999999</v>
      </c>
      <c r="F94">
        <f t="shared" si="2"/>
        <v>2.0901068276823032</v>
      </c>
      <c r="G94">
        <f t="shared" si="3"/>
        <v>-15.095215977705525</v>
      </c>
    </row>
    <row r="95" spans="1:7" x14ac:dyDescent="0.25">
      <c r="A95">
        <v>62</v>
      </c>
      <c r="B95">
        <v>144</v>
      </c>
      <c r="C95">
        <v>1E-3</v>
      </c>
      <c r="D95">
        <v>7.0000000000000001E-3</v>
      </c>
      <c r="E95">
        <v>1.2999999999999999E-2</v>
      </c>
      <c r="F95">
        <f t="shared" si="2"/>
        <v>20</v>
      </c>
      <c r="G95">
        <f t="shared" si="3"/>
        <v>-140</v>
      </c>
    </row>
    <row r="96" spans="1:7" x14ac:dyDescent="0.25">
      <c r="A96">
        <v>62</v>
      </c>
      <c r="B96">
        <v>64</v>
      </c>
      <c r="C96">
        <v>1.6E-2</v>
      </c>
      <c r="D96">
        <v>0.105</v>
      </c>
      <c r="E96">
        <v>0.20300000000000001</v>
      </c>
      <c r="F96">
        <f t="shared" si="2"/>
        <v>1.4183139792571584</v>
      </c>
      <c r="G96">
        <f t="shared" si="3"/>
        <v>-9.3076854888751015</v>
      </c>
    </row>
    <row r="97" spans="1:7" x14ac:dyDescent="0.25">
      <c r="A97">
        <v>62</v>
      </c>
      <c r="B97">
        <v>61</v>
      </c>
      <c r="C97">
        <v>0</v>
      </c>
      <c r="D97">
        <v>5.8999999999999997E-2</v>
      </c>
      <c r="E97">
        <v>0</v>
      </c>
      <c r="F97">
        <f t="shared" si="2"/>
        <v>0</v>
      </c>
      <c r="G97">
        <f t="shared" si="3"/>
        <v>-16.949152542372882</v>
      </c>
    </row>
    <row r="98" spans="1:7" x14ac:dyDescent="0.25">
      <c r="A98">
        <v>63</v>
      </c>
      <c r="B98">
        <v>64</v>
      </c>
      <c r="C98">
        <v>0</v>
      </c>
      <c r="D98">
        <v>3.7999999999999999E-2</v>
      </c>
      <c r="E98">
        <v>0</v>
      </c>
      <c r="F98">
        <f t="shared" si="2"/>
        <v>0</v>
      </c>
      <c r="G98">
        <f t="shared" si="3"/>
        <v>-26.315789473684209</v>
      </c>
    </row>
    <row r="99" spans="1:7" x14ac:dyDescent="0.25">
      <c r="A99">
        <v>63</v>
      </c>
      <c r="B99">
        <v>526</v>
      </c>
      <c r="C99">
        <v>2.6499999999999999E-2</v>
      </c>
      <c r="D99">
        <v>0.17199999999999999</v>
      </c>
      <c r="E99">
        <v>2.5999999999999999E-2</v>
      </c>
      <c r="F99">
        <f t="shared" si="2"/>
        <v>0.87498452267943383</v>
      </c>
      <c r="G99">
        <f t="shared" si="3"/>
        <v>-5.6791448264476454</v>
      </c>
    </row>
    <row r="100" spans="1:7" x14ac:dyDescent="0.25">
      <c r="A100">
        <v>69</v>
      </c>
      <c r="B100">
        <v>211</v>
      </c>
      <c r="C100">
        <v>5.0999999999999997E-2</v>
      </c>
      <c r="D100">
        <v>0.23200000000000001</v>
      </c>
      <c r="E100">
        <v>2.8000000000000001E-2</v>
      </c>
      <c r="F100">
        <f t="shared" si="2"/>
        <v>0.90385467434647748</v>
      </c>
      <c r="G100">
        <f t="shared" si="3"/>
        <v>-4.1116526362428001</v>
      </c>
    </row>
    <row r="101" spans="1:7" x14ac:dyDescent="0.25">
      <c r="A101">
        <v>69</v>
      </c>
      <c r="B101">
        <v>79</v>
      </c>
      <c r="C101">
        <v>5.0999999999999997E-2</v>
      </c>
      <c r="D101">
        <v>0.157</v>
      </c>
      <c r="E101">
        <v>2.3E-2</v>
      </c>
      <c r="F101">
        <f t="shared" si="2"/>
        <v>1.8715596330275228</v>
      </c>
      <c r="G101">
        <f t="shared" si="3"/>
        <v>-5.761467889908257</v>
      </c>
    </row>
    <row r="102" spans="1:7" x14ac:dyDescent="0.25">
      <c r="A102">
        <v>70</v>
      </c>
      <c r="B102">
        <v>71</v>
      </c>
      <c r="C102">
        <v>3.2000000000000001E-2</v>
      </c>
      <c r="D102">
        <v>0.1</v>
      </c>
      <c r="E102">
        <v>6.2E-2</v>
      </c>
      <c r="F102">
        <f t="shared" si="2"/>
        <v>2.9027576197387512</v>
      </c>
      <c r="G102">
        <f t="shared" si="3"/>
        <v>-9.0711175616835984</v>
      </c>
    </row>
    <row r="103" spans="1:7" x14ac:dyDescent="0.25">
      <c r="A103">
        <v>70</v>
      </c>
      <c r="B103">
        <v>528</v>
      </c>
      <c r="C103">
        <v>0.02</v>
      </c>
      <c r="D103">
        <v>0.1234</v>
      </c>
      <c r="E103">
        <v>2.8000000000000001E-2</v>
      </c>
      <c r="F103">
        <f t="shared" si="2"/>
        <v>1.27979031915411</v>
      </c>
      <c r="G103">
        <f t="shared" si="3"/>
        <v>-7.8963062691808581</v>
      </c>
    </row>
    <row r="104" spans="1:7" x14ac:dyDescent="0.25">
      <c r="A104">
        <v>71</v>
      </c>
      <c r="B104">
        <v>72</v>
      </c>
      <c r="C104">
        <v>3.5999999999999997E-2</v>
      </c>
      <c r="D104">
        <v>0.13100000000000001</v>
      </c>
      <c r="E104">
        <v>6.8000000000000005E-2</v>
      </c>
      <c r="F104">
        <f t="shared" si="2"/>
        <v>1.9504794928753315</v>
      </c>
      <c r="G104">
        <f t="shared" si="3"/>
        <v>-7.0975781546296792</v>
      </c>
    </row>
    <row r="105" spans="1:7" x14ac:dyDescent="0.25">
      <c r="A105">
        <v>71</v>
      </c>
      <c r="B105">
        <v>73</v>
      </c>
      <c r="C105">
        <v>3.4000000000000002E-2</v>
      </c>
      <c r="D105">
        <v>9.9000000000000005E-2</v>
      </c>
      <c r="E105">
        <v>4.7E-2</v>
      </c>
      <c r="F105">
        <f t="shared" si="2"/>
        <v>3.1030391530528427</v>
      </c>
      <c r="G105">
        <f t="shared" si="3"/>
        <v>-9.0353198868303366</v>
      </c>
    </row>
    <row r="106" spans="1:7" x14ac:dyDescent="0.25">
      <c r="A106">
        <v>72</v>
      </c>
      <c r="B106">
        <v>531</v>
      </c>
      <c r="C106">
        <v>2.5600000000000001E-2</v>
      </c>
      <c r="D106">
        <v>0.193</v>
      </c>
      <c r="E106">
        <v>0</v>
      </c>
      <c r="F106">
        <f t="shared" si="2"/>
        <v>0.67538404552932696</v>
      </c>
      <c r="G106">
        <f t="shared" si="3"/>
        <v>-5.0917625307484409</v>
      </c>
    </row>
    <row r="107" spans="1:7" x14ac:dyDescent="0.25">
      <c r="A107">
        <v>72</v>
      </c>
      <c r="B107">
        <v>77</v>
      </c>
      <c r="C107">
        <v>1.7999999999999999E-2</v>
      </c>
      <c r="D107">
        <v>8.6999999999999994E-2</v>
      </c>
      <c r="E107">
        <v>1.0999999999999999E-2</v>
      </c>
      <c r="F107">
        <f t="shared" si="2"/>
        <v>2.2805017103762828</v>
      </c>
      <c r="G107">
        <f t="shared" si="3"/>
        <v>-11.022424933485368</v>
      </c>
    </row>
    <row r="108" spans="1:7" x14ac:dyDescent="0.25">
      <c r="A108">
        <v>73</v>
      </c>
      <c r="B108">
        <v>79</v>
      </c>
      <c r="C108">
        <v>1.7999999999999999E-2</v>
      </c>
      <c r="D108">
        <v>5.1999999999999998E-2</v>
      </c>
      <c r="E108">
        <v>1.7999999999999999E-2</v>
      </c>
      <c r="F108">
        <f t="shared" si="2"/>
        <v>5.9445178335535003</v>
      </c>
      <c r="G108">
        <f t="shared" si="3"/>
        <v>-17.173051519154559</v>
      </c>
    </row>
    <row r="109" spans="1:7" x14ac:dyDescent="0.25">
      <c r="A109">
        <v>73</v>
      </c>
      <c r="B109">
        <v>74</v>
      </c>
      <c r="C109">
        <v>0</v>
      </c>
      <c r="D109">
        <v>2.4400000000000002E-2</v>
      </c>
      <c r="E109">
        <v>0</v>
      </c>
      <c r="F109">
        <f t="shared" si="2"/>
        <v>0</v>
      </c>
      <c r="G109">
        <f t="shared" si="3"/>
        <v>-40.983606557377044</v>
      </c>
    </row>
    <row r="110" spans="1:7" x14ac:dyDescent="0.25">
      <c r="A110">
        <v>73</v>
      </c>
      <c r="B110">
        <v>76</v>
      </c>
      <c r="C110">
        <v>2.1000000000000001E-2</v>
      </c>
      <c r="D110">
        <v>5.7000000000000002E-2</v>
      </c>
      <c r="E110">
        <v>0.03</v>
      </c>
      <c r="F110">
        <f t="shared" si="2"/>
        <v>5.691056910569106</v>
      </c>
      <c r="G110">
        <f t="shared" si="3"/>
        <v>-15.447154471544716</v>
      </c>
    </row>
    <row r="111" spans="1:7" x14ac:dyDescent="0.25">
      <c r="A111">
        <v>74</v>
      </c>
      <c r="B111">
        <v>562</v>
      </c>
      <c r="C111">
        <v>2.86E-2</v>
      </c>
      <c r="D111">
        <v>0.20130000000000001</v>
      </c>
      <c r="E111">
        <v>0.379</v>
      </c>
      <c r="F111">
        <f t="shared" si="2"/>
        <v>0.69182975666218738</v>
      </c>
      <c r="G111">
        <f t="shared" si="3"/>
        <v>-4.8694171334300114</v>
      </c>
    </row>
    <row r="112" spans="1:7" x14ac:dyDescent="0.25">
      <c r="A112">
        <v>74</v>
      </c>
      <c r="B112">
        <v>88</v>
      </c>
      <c r="C112">
        <v>4.0000000000000001E-3</v>
      </c>
      <c r="D112">
        <v>2.7E-2</v>
      </c>
      <c r="E112">
        <v>0.05</v>
      </c>
      <c r="F112">
        <f t="shared" si="2"/>
        <v>5.3691275167785246</v>
      </c>
      <c r="G112">
        <f t="shared" si="3"/>
        <v>-36.241610738255041</v>
      </c>
    </row>
    <row r="113" spans="1:7" x14ac:dyDescent="0.25">
      <c r="A113">
        <v>76</v>
      </c>
      <c r="B113">
        <v>77</v>
      </c>
      <c r="C113">
        <v>1.6E-2</v>
      </c>
      <c r="D113">
        <v>4.2999999999999997E-2</v>
      </c>
      <c r="E113">
        <v>4.0000000000000001E-3</v>
      </c>
      <c r="F113">
        <f t="shared" si="2"/>
        <v>7.6009501187648469</v>
      </c>
      <c r="G113">
        <f t="shared" si="3"/>
        <v>-20.427553444180525</v>
      </c>
    </row>
    <row r="114" spans="1:7" x14ac:dyDescent="0.25">
      <c r="A114">
        <v>77</v>
      </c>
      <c r="B114">
        <v>78</v>
      </c>
      <c r="C114">
        <v>1E-3</v>
      </c>
      <c r="D114">
        <v>6.0000000000000001E-3</v>
      </c>
      <c r="E114">
        <v>7.0000000000000001E-3</v>
      </c>
      <c r="F114">
        <f t="shared" si="2"/>
        <v>27.027027027027028</v>
      </c>
      <c r="G114">
        <f t="shared" si="3"/>
        <v>-162.16216216216216</v>
      </c>
    </row>
    <row r="115" spans="1:7" x14ac:dyDescent="0.25">
      <c r="A115">
        <v>77</v>
      </c>
      <c r="B115">
        <v>80</v>
      </c>
      <c r="C115">
        <v>1.4E-2</v>
      </c>
      <c r="D115">
        <v>7.0000000000000007E-2</v>
      </c>
      <c r="E115">
        <v>3.7999999999999999E-2</v>
      </c>
      <c r="F115">
        <f t="shared" si="2"/>
        <v>2.7472527472527468</v>
      </c>
      <c r="G115">
        <f t="shared" si="3"/>
        <v>-13.736263736263735</v>
      </c>
    </row>
    <row r="116" spans="1:7" x14ac:dyDescent="0.25">
      <c r="A116">
        <v>77</v>
      </c>
      <c r="B116">
        <v>552</v>
      </c>
      <c r="C116">
        <v>8.9099999999999999E-2</v>
      </c>
      <c r="D116">
        <v>0.2676</v>
      </c>
      <c r="E116">
        <v>2.9000000000000001E-2</v>
      </c>
      <c r="F116">
        <f t="shared" si="2"/>
        <v>1.1200704173563394</v>
      </c>
      <c r="G116">
        <f t="shared" si="3"/>
        <v>-3.363982532935538</v>
      </c>
    </row>
    <row r="117" spans="1:7" x14ac:dyDescent="0.25">
      <c r="A117">
        <v>77</v>
      </c>
      <c r="B117">
        <v>609</v>
      </c>
      <c r="C117">
        <v>7.8200000000000006E-2</v>
      </c>
      <c r="D117">
        <v>0.2127</v>
      </c>
      <c r="E117">
        <v>2.1999999999999999E-2</v>
      </c>
      <c r="F117">
        <f t="shared" si="2"/>
        <v>1.5226885461303556</v>
      </c>
      <c r="G117">
        <f t="shared" si="3"/>
        <v>-4.1416349585924124</v>
      </c>
    </row>
    <row r="118" spans="1:7" x14ac:dyDescent="0.25">
      <c r="A118">
        <v>78</v>
      </c>
      <c r="B118">
        <v>84</v>
      </c>
      <c r="C118">
        <v>0</v>
      </c>
      <c r="D118">
        <v>3.5999999999999997E-2</v>
      </c>
      <c r="E118">
        <v>0</v>
      </c>
      <c r="F118">
        <f t="shared" si="2"/>
        <v>0</v>
      </c>
      <c r="G118">
        <f t="shared" si="3"/>
        <v>-27.777777777777779</v>
      </c>
    </row>
    <row r="119" spans="1:7" x14ac:dyDescent="0.25">
      <c r="A119">
        <v>78</v>
      </c>
      <c r="B119">
        <v>79</v>
      </c>
      <c r="C119">
        <v>6.0000000000000001E-3</v>
      </c>
      <c r="D119">
        <v>2.1999999999999999E-2</v>
      </c>
      <c r="E119">
        <v>1.0999999999999999E-2</v>
      </c>
      <c r="F119">
        <f t="shared" si="2"/>
        <v>11.53846153846154</v>
      </c>
      <c r="G119">
        <f t="shared" si="3"/>
        <v>-42.307692307692307</v>
      </c>
    </row>
    <row r="120" spans="1:7" x14ac:dyDescent="0.25">
      <c r="A120">
        <v>79</v>
      </c>
      <c r="B120">
        <v>211</v>
      </c>
      <c r="C120">
        <v>9.9000000000000005E-2</v>
      </c>
      <c r="D120">
        <v>0.375</v>
      </c>
      <c r="E120">
        <v>5.0999999999999997E-2</v>
      </c>
      <c r="F120">
        <f t="shared" si="2"/>
        <v>0.65813090822065334</v>
      </c>
      <c r="G120">
        <f t="shared" si="3"/>
        <v>-2.4929201068964142</v>
      </c>
    </row>
    <row r="121" spans="1:7" x14ac:dyDescent="0.25">
      <c r="A121">
        <v>80</v>
      </c>
      <c r="B121">
        <v>211</v>
      </c>
      <c r="C121">
        <v>2.1999999999999999E-2</v>
      </c>
      <c r="D121">
        <v>0.107</v>
      </c>
      <c r="E121">
        <v>5.8000000000000003E-2</v>
      </c>
      <c r="F121">
        <f t="shared" si="2"/>
        <v>1.8436269169529875</v>
      </c>
      <c r="G121">
        <f t="shared" si="3"/>
        <v>-8.9667309142713485</v>
      </c>
    </row>
    <row r="122" spans="1:7" x14ac:dyDescent="0.25">
      <c r="A122">
        <v>81</v>
      </c>
      <c r="B122">
        <v>88</v>
      </c>
      <c r="C122">
        <v>0</v>
      </c>
      <c r="D122">
        <v>0.02</v>
      </c>
      <c r="E122">
        <v>0</v>
      </c>
      <c r="F122">
        <f t="shared" si="2"/>
        <v>0</v>
      </c>
      <c r="G122">
        <f t="shared" si="3"/>
        <v>-50</v>
      </c>
    </row>
    <row r="123" spans="1:7" x14ac:dyDescent="0.25">
      <c r="A123">
        <v>81</v>
      </c>
      <c r="B123">
        <v>195</v>
      </c>
      <c r="C123">
        <v>3.5000000000000001E-3</v>
      </c>
      <c r="D123">
        <v>3.3000000000000002E-2</v>
      </c>
      <c r="E123">
        <v>0.53</v>
      </c>
      <c r="F123">
        <f t="shared" si="2"/>
        <v>3.1782065834279223</v>
      </c>
      <c r="G123">
        <f t="shared" si="3"/>
        <v>-29.965947786606126</v>
      </c>
    </row>
    <row r="124" spans="1:7" x14ac:dyDescent="0.25">
      <c r="A124">
        <v>81</v>
      </c>
      <c r="B124">
        <v>194</v>
      </c>
      <c r="C124">
        <v>3.5000000000000001E-3</v>
      </c>
      <c r="D124">
        <v>3.3000000000000002E-2</v>
      </c>
      <c r="E124">
        <v>0.53</v>
      </c>
      <c r="F124">
        <f t="shared" si="2"/>
        <v>3.1782065834279223</v>
      </c>
      <c r="G124">
        <f t="shared" si="3"/>
        <v>-29.965947786606126</v>
      </c>
    </row>
    <row r="125" spans="1:7" x14ac:dyDescent="0.25">
      <c r="A125">
        <v>85</v>
      </c>
      <c r="B125">
        <v>99</v>
      </c>
      <c r="C125">
        <v>0</v>
      </c>
      <c r="D125">
        <v>4.8000000000000001E-2</v>
      </c>
      <c r="E125">
        <v>0</v>
      </c>
      <c r="F125">
        <f t="shared" si="2"/>
        <v>0</v>
      </c>
      <c r="G125">
        <f t="shared" si="3"/>
        <v>-20.833333333333332</v>
      </c>
    </row>
    <row r="126" spans="1:7" x14ac:dyDescent="0.25">
      <c r="A126">
        <v>85</v>
      </c>
      <c r="B126">
        <v>86</v>
      </c>
      <c r="C126">
        <v>8.0000000000000002E-3</v>
      </c>
      <c r="D126">
        <v>6.4000000000000001E-2</v>
      </c>
      <c r="E126">
        <v>0.128</v>
      </c>
      <c r="F126">
        <f t="shared" si="2"/>
        <v>1.9230769230769234</v>
      </c>
      <c r="G126">
        <f t="shared" si="3"/>
        <v>-15.384615384615387</v>
      </c>
    </row>
    <row r="127" spans="1:7" x14ac:dyDescent="0.25">
      <c r="A127">
        <v>86</v>
      </c>
      <c r="B127">
        <v>323</v>
      </c>
      <c r="C127">
        <v>6.0000000000000001E-3</v>
      </c>
      <c r="D127">
        <v>4.8000000000000001E-2</v>
      </c>
      <c r="E127">
        <v>9.1999999999999998E-2</v>
      </c>
      <c r="F127">
        <f t="shared" si="2"/>
        <v>2.5641025641025639</v>
      </c>
      <c r="G127">
        <f t="shared" si="3"/>
        <v>-20.512820512820511</v>
      </c>
    </row>
    <row r="128" spans="1:7" x14ac:dyDescent="0.25">
      <c r="A128">
        <v>86</v>
      </c>
      <c r="B128">
        <v>102</v>
      </c>
      <c r="C128">
        <v>0</v>
      </c>
      <c r="D128">
        <v>4.8000000000000001E-2</v>
      </c>
      <c r="E128">
        <v>0</v>
      </c>
      <c r="F128">
        <f t="shared" si="2"/>
        <v>0</v>
      </c>
      <c r="G128">
        <f t="shared" si="3"/>
        <v>-20.833333333333332</v>
      </c>
    </row>
    <row r="129" spans="1:7" x14ac:dyDescent="0.25">
      <c r="A129">
        <v>86</v>
      </c>
      <c r="B129">
        <v>87</v>
      </c>
      <c r="C129">
        <v>1.2E-2</v>
      </c>
      <c r="D129">
        <v>9.2999999999999999E-2</v>
      </c>
      <c r="E129">
        <v>0.183</v>
      </c>
      <c r="F129">
        <f t="shared" si="2"/>
        <v>1.3647219379051518</v>
      </c>
      <c r="G129">
        <f t="shared" si="3"/>
        <v>-10.576595018764927</v>
      </c>
    </row>
    <row r="130" spans="1:7" x14ac:dyDescent="0.25">
      <c r="A130">
        <v>87</v>
      </c>
      <c r="B130">
        <v>94</v>
      </c>
      <c r="C130">
        <v>0</v>
      </c>
      <c r="D130">
        <v>4.5999999999999999E-2</v>
      </c>
      <c r="E130">
        <v>0</v>
      </c>
      <c r="F130">
        <f t="shared" si="2"/>
        <v>0</v>
      </c>
      <c r="G130">
        <f t="shared" si="3"/>
        <v>-21.739130434782609</v>
      </c>
    </row>
    <row r="131" spans="1:7" x14ac:dyDescent="0.25">
      <c r="A131">
        <v>89</v>
      </c>
      <c r="B131">
        <v>91</v>
      </c>
      <c r="C131">
        <v>4.7E-2</v>
      </c>
      <c r="D131">
        <v>0.11899999999999999</v>
      </c>
      <c r="E131">
        <v>1.4E-2</v>
      </c>
      <c r="F131">
        <f t="shared" si="2"/>
        <v>2.8711056811240074</v>
      </c>
      <c r="G131">
        <f t="shared" si="3"/>
        <v>-7.2693952351863169</v>
      </c>
    </row>
    <row r="132" spans="1:7" x14ac:dyDescent="0.25">
      <c r="A132">
        <v>90</v>
      </c>
      <c r="B132">
        <v>92</v>
      </c>
      <c r="C132">
        <v>3.2000000000000001E-2</v>
      </c>
      <c r="D132">
        <v>0.17399999999999999</v>
      </c>
      <c r="E132">
        <v>2.4E-2</v>
      </c>
      <c r="F132">
        <f t="shared" ref="F132:F195" si="4">C132/(C132^2+D132^2)</f>
        <v>1.0223642172523963</v>
      </c>
      <c r="G132">
        <f t="shared" ref="G132:G195" si="5">-D132/(C132^2+D132^2)</f>
        <v>-5.5591054313099049</v>
      </c>
    </row>
    <row r="133" spans="1:7" x14ac:dyDescent="0.25">
      <c r="A133">
        <v>91</v>
      </c>
      <c r="B133">
        <v>94</v>
      </c>
      <c r="C133">
        <v>0.1</v>
      </c>
      <c r="D133">
        <v>0.253</v>
      </c>
      <c r="E133">
        <v>3.1E-2</v>
      </c>
      <c r="F133">
        <f t="shared" si="4"/>
        <v>1.3511870177951333</v>
      </c>
      <c r="G133">
        <f t="shared" si="5"/>
        <v>-3.4185031550216869</v>
      </c>
    </row>
    <row r="134" spans="1:7" x14ac:dyDescent="0.25">
      <c r="A134">
        <v>91</v>
      </c>
      <c r="B134">
        <v>97</v>
      </c>
      <c r="C134">
        <v>2.1999999999999999E-2</v>
      </c>
      <c r="D134">
        <v>7.6999999999999999E-2</v>
      </c>
      <c r="E134">
        <v>3.9E-2</v>
      </c>
      <c r="F134">
        <f t="shared" si="4"/>
        <v>3.4305317324185247</v>
      </c>
      <c r="G134">
        <f t="shared" si="5"/>
        <v>-12.006861063464836</v>
      </c>
    </row>
    <row r="135" spans="1:7" x14ac:dyDescent="0.25">
      <c r="A135">
        <v>92</v>
      </c>
      <c r="B135">
        <v>103</v>
      </c>
      <c r="C135">
        <v>1.9E-2</v>
      </c>
      <c r="D135">
        <v>0.14399999999999999</v>
      </c>
      <c r="E135">
        <v>1.7000000000000001E-2</v>
      </c>
      <c r="F135">
        <f t="shared" si="4"/>
        <v>0.90060198132435898</v>
      </c>
      <c r="G135">
        <f t="shared" si="5"/>
        <v>-6.8256150163530362</v>
      </c>
    </row>
    <row r="136" spans="1:7" x14ac:dyDescent="0.25">
      <c r="A136">
        <v>92</v>
      </c>
      <c r="B136">
        <v>105</v>
      </c>
      <c r="C136">
        <v>1.7000000000000001E-2</v>
      </c>
      <c r="D136">
        <v>9.1999999999999998E-2</v>
      </c>
      <c r="E136">
        <v>1.2E-2</v>
      </c>
      <c r="F136">
        <f t="shared" si="4"/>
        <v>1.9421912487147268</v>
      </c>
      <c r="G136">
        <f t="shared" si="5"/>
        <v>-10.510682051867933</v>
      </c>
    </row>
    <row r="137" spans="1:7" x14ac:dyDescent="0.25">
      <c r="A137">
        <v>94</v>
      </c>
      <c r="B137">
        <v>97</v>
      </c>
      <c r="C137">
        <v>0.27800000000000002</v>
      </c>
      <c r="D137">
        <v>0.42699999999999999</v>
      </c>
      <c r="E137">
        <v>4.2999999999999997E-2</v>
      </c>
      <c r="F137">
        <f t="shared" si="4"/>
        <v>1.070824650537531</v>
      </c>
      <c r="G137">
        <f t="shared" si="5"/>
        <v>-1.6447558481277902</v>
      </c>
    </row>
    <row r="138" spans="1:7" x14ac:dyDescent="0.25">
      <c r="A138">
        <v>97</v>
      </c>
      <c r="B138">
        <v>103</v>
      </c>
      <c r="C138">
        <v>4.8000000000000001E-2</v>
      </c>
      <c r="D138">
        <v>0.122</v>
      </c>
      <c r="E138">
        <v>1.4999999999999999E-2</v>
      </c>
      <c r="F138">
        <f t="shared" si="4"/>
        <v>2.7926460321154298</v>
      </c>
      <c r="G138">
        <f t="shared" si="5"/>
        <v>-7.0979753316267171</v>
      </c>
    </row>
    <row r="139" spans="1:7" x14ac:dyDescent="0.25">
      <c r="A139">
        <v>97</v>
      </c>
      <c r="B139">
        <v>102</v>
      </c>
      <c r="C139">
        <v>3.7999999999999999E-2</v>
      </c>
      <c r="D139">
        <v>9.1999999999999998E-2</v>
      </c>
      <c r="E139">
        <v>1.2E-2</v>
      </c>
      <c r="F139">
        <f t="shared" si="4"/>
        <v>3.835284618490109</v>
      </c>
      <c r="G139">
        <f t="shared" si="5"/>
        <v>-9.2854259184497376</v>
      </c>
    </row>
    <row r="140" spans="1:7" x14ac:dyDescent="0.25">
      <c r="A140">
        <v>97</v>
      </c>
      <c r="B140">
        <v>100</v>
      </c>
      <c r="C140">
        <v>2.1999999999999999E-2</v>
      </c>
      <c r="D140">
        <v>5.2999999999999999E-2</v>
      </c>
      <c r="E140">
        <v>7.0000000000000001E-3</v>
      </c>
      <c r="F140">
        <f t="shared" si="4"/>
        <v>6.6808381415122984</v>
      </c>
      <c r="G140">
        <f t="shared" si="5"/>
        <v>-16.094746431825083</v>
      </c>
    </row>
    <row r="141" spans="1:7" x14ac:dyDescent="0.25">
      <c r="A141">
        <v>98</v>
      </c>
      <c r="B141">
        <v>102</v>
      </c>
      <c r="C141">
        <v>3.4000000000000002E-2</v>
      </c>
      <c r="D141">
        <v>0.121</v>
      </c>
      <c r="E141">
        <v>1.4999999999999999E-2</v>
      </c>
      <c r="F141">
        <f t="shared" si="4"/>
        <v>2.1523074001392675</v>
      </c>
      <c r="G141">
        <f t="shared" si="5"/>
        <v>-7.6596822181426862</v>
      </c>
    </row>
    <row r="142" spans="1:7" x14ac:dyDescent="0.25">
      <c r="A142">
        <v>98</v>
      </c>
      <c r="B142">
        <v>100</v>
      </c>
      <c r="C142">
        <v>2.4E-2</v>
      </c>
      <c r="D142">
        <v>6.4000000000000001E-2</v>
      </c>
      <c r="E142">
        <v>7.0000000000000001E-3</v>
      </c>
      <c r="F142">
        <f t="shared" si="4"/>
        <v>5.1369863013698636</v>
      </c>
      <c r="G142">
        <f t="shared" si="5"/>
        <v>-13.698630136986301</v>
      </c>
    </row>
    <row r="143" spans="1:7" x14ac:dyDescent="0.25">
      <c r="A143">
        <v>99</v>
      </c>
      <c r="B143">
        <v>107</v>
      </c>
      <c r="C143">
        <v>5.2999999999999999E-2</v>
      </c>
      <c r="D143">
        <v>0.13500000000000001</v>
      </c>
      <c r="E143">
        <v>1.7000000000000001E-2</v>
      </c>
      <c r="F143">
        <f t="shared" si="4"/>
        <v>2.5197299610154986</v>
      </c>
      <c r="G143">
        <f t="shared" si="5"/>
        <v>-6.418180089379101</v>
      </c>
    </row>
    <row r="144" spans="1:7" x14ac:dyDescent="0.25">
      <c r="A144">
        <v>99</v>
      </c>
      <c r="B144">
        <v>110</v>
      </c>
      <c r="C144">
        <v>0.05</v>
      </c>
      <c r="D144">
        <v>0.17399999999999999</v>
      </c>
      <c r="E144">
        <v>2.1999999999999999E-2</v>
      </c>
      <c r="F144">
        <f t="shared" si="4"/>
        <v>1.5255064681474251</v>
      </c>
      <c r="G144">
        <f t="shared" si="5"/>
        <v>-5.3087625091530386</v>
      </c>
    </row>
    <row r="145" spans="1:7" x14ac:dyDescent="0.25">
      <c r="A145">
        <v>99</v>
      </c>
      <c r="B145">
        <v>109</v>
      </c>
      <c r="C145">
        <v>4.4999999999999998E-2</v>
      </c>
      <c r="D145">
        <v>0.35399999999999998</v>
      </c>
      <c r="E145">
        <v>4.3999999999999997E-2</v>
      </c>
      <c r="F145">
        <f t="shared" si="4"/>
        <v>0.35338186444271685</v>
      </c>
      <c r="G145">
        <f t="shared" si="5"/>
        <v>-2.7799373336160391</v>
      </c>
    </row>
    <row r="146" spans="1:7" x14ac:dyDescent="0.25">
      <c r="A146">
        <v>99</v>
      </c>
      <c r="B146">
        <v>108</v>
      </c>
      <c r="C146">
        <v>2E-3</v>
      </c>
      <c r="D146">
        <v>4.0000000000000001E-3</v>
      </c>
      <c r="E146">
        <v>2E-3</v>
      </c>
      <c r="F146">
        <f t="shared" si="4"/>
        <v>100.00000000000001</v>
      </c>
      <c r="G146">
        <f t="shared" si="5"/>
        <v>-200.00000000000003</v>
      </c>
    </row>
    <row r="147" spans="1:7" x14ac:dyDescent="0.25">
      <c r="A147">
        <v>100</v>
      </c>
      <c r="B147">
        <v>102</v>
      </c>
      <c r="C147">
        <v>1.6E-2</v>
      </c>
      <c r="D147">
        <v>3.7999999999999999E-2</v>
      </c>
      <c r="E147">
        <v>4.0000000000000001E-3</v>
      </c>
      <c r="F147">
        <f t="shared" si="4"/>
        <v>9.4117647058823533</v>
      </c>
      <c r="G147">
        <f t="shared" si="5"/>
        <v>-22.352941176470591</v>
      </c>
    </row>
    <row r="148" spans="1:7" x14ac:dyDescent="0.25">
      <c r="A148">
        <v>102</v>
      </c>
      <c r="B148">
        <v>104</v>
      </c>
      <c r="C148">
        <v>4.2999999999999997E-2</v>
      </c>
      <c r="D148">
        <v>6.4000000000000001E-2</v>
      </c>
      <c r="E148">
        <v>2.7E-2</v>
      </c>
      <c r="F148">
        <f t="shared" si="4"/>
        <v>7.232968881412952</v>
      </c>
      <c r="G148">
        <f t="shared" si="5"/>
        <v>-10.765349032800673</v>
      </c>
    </row>
    <row r="149" spans="1:7" x14ac:dyDescent="0.25">
      <c r="A149">
        <v>103</v>
      </c>
      <c r="B149">
        <v>105</v>
      </c>
      <c r="C149">
        <v>1.9E-2</v>
      </c>
      <c r="D149">
        <v>6.2E-2</v>
      </c>
      <c r="E149">
        <v>8.0000000000000002E-3</v>
      </c>
      <c r="F149">
        <f t="shared" si="4"/>
        <v>4.5184304399524375</v>
      </c>
      <c r="G149">
        <f t="shared" si="5"/>
        <v>-14.744351961950061</v>
      </c>
    </row>
    <row r="150" spans="1:7" x14ac:dyDescent="0.25">
      <c r="A150">
        <v>104</v>
      </c>
      <c r="B150">
        <v>322</v>
      </c>
      <c r="C150">
        <v>4.3999999999999997E-2</v>
      </c>
      <c r="D150">
        <v>0.124</v>
      </c>
      <c r="E150">
        <v>1.4999999999999999E-2</v>
      </c>
      <c r="F150">
        <f t="shared" si="4"/>
        <v>2.5415896487985217</v>
      </c>
      <c r="G150">
        <f t="shared" si="5"/>
        <v>-7.1626617375231065</v>
      </c>
    </row>
    <row r="151" spans="1:7" x14ac:dyDescent="0.25">
      <c r="A151">
        <v>104</v>
      </c>
      <c r="B151">
        <v>108</v>
      </c>
      <c r="C151">
        <v>7.5999999999999998E-2</v>
      </c>
      <c r="D151">
        <v>0.13</v>
      </c>
      <c r="E151">
        <v>4.3999999999999997E-2</v>
      </c>
      <c r="F151">
        <f t="shared" si="4"/>
        <v>3.3515611218909855</v>
      </c>
      <c r="G151">
        <f t="shared" si="5"/>
        <v>-5.7329334979714233</v>
      </c>
    </row>
    <row r="152" spans="1:7" x14ac:dyDescent="0.25">
      <c r="A152">
        <v>105</v>
      </c>
      <c r="B152">
        <v>110</v>
      </c>
      <c r="C152">
        <v>0.157</v>
      </c>
      <c r="D152">
        <v>0.4</v>
      </c>
      <c r="E152">
        <v>4.7E-2</v>
      </c>
      <c r="F152">
        <f t="shared" si="4"/>
        <v>0.85026184815514827</v>
      </c>
      <c r="G152">
        <f t="shared" si="5"/>
        <v>-2.166272224599104</v>
      </c>
    </row>
    <row r="153" spans="1:7" x14ac:dyDescent="0.25">
      <c r="A153">
        <v>105</v>
      </c>
      <c r="B153">
        <v>107</v>
      </c>
      <c r="C153">
        <v>1.2E-2</v>
      </c>
      <c r="D153">
        <v>8.7999999999999995E-2</v>
      </c>
      <c r="E153">
        <v>1.0999999999999999E-2</v>
      </c>
      <c r="F153">
        <f t="shared" si="4"/>
        <v>1.521298174442191</v>
      </c>
      <c r="G153">
        <f t="shared" si="5"/>
        <v>-11.156186612576066</v>
      </c>
    </row>
    <row r="154" spans="1:7" x14ac:dyDescent="0.25">
      <c r="A154">
        <v>108</v>
      </c>
      <c r="B154">
        <v>324</v>
      </c>
      <c r="C154">
        <v>7.3999999999999996E-2</v>
      </c>
      <c r="D154">
        <v>0.20799999999999999</v>
      </c>
      <c r="E154">
        <v>2.5999999999999999E-2</v>
      </c>
      <c r="F154">
        <f t="shared" si="4"/>
        <v>1.5182601559294213</v>
      </c>
      <c r="G154">
        <f t="shared" si="5"/>
        <v>-4.2675420599097249</v>
      </c>
    </row>
    <row r="155" spans="1:7" x14ac:dyDescent="0.25">
      <c r="A155">
        <v>109</v>
      </c>
      <c r="B155">
        <v>114</v>
      </c>
      <c r="C155">
        <v>0.109</v>
      </c>
      <c r="D155">
        <v>0.39300000000000002</v>
      </c>
      <c r="E155">
        <v>3.5999999999999997E-2</v>
      </c>
      <c r="F155">
        <f t="shared" si="4"/>
        <v>0.65532375398304576</v>
      </c>
      <c r="G155">
        <f t="shared" si="5"/>
        <v>-2.3627728010581373</v>
      </c>
    </row>
    <row r="156" spans="1:7" x14ac:dyDescent="0.25">
      <c r="A156">
        <v>109</v>
      </c>
      <c r="B156">
        <v>113</v>
      </c>
      <c r="C156">
        <v>0.1</v>
      </c>
      <c r="D156">
        <v>0.27400000000000002</v>
      </c>
      <c r="E156">
        <v>3.1E-2</v>
      </c>
      <c r="F156">
        <f t="shared" si="4"/>
        <v>1.1754196248060556</v>
      </c>
      <c r="G156">
        <f t="shared" si="5"/>
        <v>-3.2206497719685925</v>
      </c>
    </row>
    <row r="157" spans="1:7" x14ac:dyDescent="0.25">
      <c r="A157">
        <v>109</v>
      </c>
      <c r="B157">
        <v>110</v>
      </c>
      <c r="C157">
        <v>7.0000000000000007E-2</v>
      </c>
      <c r="D157">
        <v>0.184</v>
      </c>
      <c r="E157">
        <v>2.1000000000000001E-2</v>
      </c>
      <c r="F157">
        <f t="shared" si="4"/>
        <v>1.8061719475694089</v>
      </c>
      <c r="G157">
        <f t="shared" si="5"/>
        <v>-4.74765197646816</v>
      </c>
    </row>
    <row r="158" spans="1:7" x14ac:dyDescent="0.25">
      <c r="A158">
        <v>110</v>
      </c>
      <c r="B158">
        <v>112</v>
      </c>
      <c r="C158">
        <v>0.14199999999999999</v>
      </c>
      <c r="D158">
        <v>0.40400000000000003</v>
      </c>
      <c r="E158">
        <v>0.05</v>
      </c>
      <c r="F158">
        <f t="shared" si="4"/>
        <v>0.77434834769331429</v>
      </c>
      <c r="G158">
        <f t="shared" si="5"/>
        <v>-2.2030755807612605</v>
      </c>
    </row>
    <row r="159" spans="1:7" x14ac:dyDescent="0.25">
      <c r="A159">
        <v>112</v>
      </c>
      <c r="B159">
        <v>114</v>
      </c>
      <c r="C159">
        <v>1.7000000000000001E-2</v>
      </c>
      <c r="D159">
        <v>4.2000000000000003E-2</v>
      </c>
      <c r="E159">
        <v>6.0000000000000001E-3</v>
      </c>
      <c r="F159">
        <f t="shared" si="4"/>
        <v>8.2805650267900628</v>
      </c>
      <c r="G159">
        <f t="shared" si="5"/>
        <v>-20.457866536775452</v>
      </c>
    </row>
    <row r="160" spans="1:7" x14ac:dyDescent="0.25">
      <c r="A160">
        <v>114</v>
      </c>
      <c r="B160">
        <v>207</v>
      </c>
      <c r="C160">
        <v>0</v>
      </c>
      <c r="D160">
        <v>0.14899999999999999</v>
      </c>
      <c r="E160">
        <v>0</v>
      </c>
      <c r="F160">
        <f t="shared" si="4"/>
        <v>0</v>
      </c>
      <c r="G160">
        <f t="shared" si="5"/>
        <v>-6.7114093959731544</v>
      </c>
    </row>
    <row r="161" spans="1:7" x14ac:dyDescent="0.25">
      <c r="A161">
        <v>115</v>
      </c>
      <c r="B161">
        <v>122</v>
      </c>
      <c r="C161">
        <v>3.5999999999999999E-3</v>
      </c>
      <c r="D161">
        <v>1.9900000000000001E-2</v>
      </c>
      <c r="E161">
        <v>4.0000000000000001E-3</v>
      </c>
      <c r="F161">
        <f t="shared" si="4"/>
        <v>8.8026016578233115</v>
      </c>
      <c r="G161">
        <f t="shared" si="5"/>
        <v>-48.658825830745528</v>
      </c>
    </row>
    <row r="162" spans="1:7" x14ac:dyDescent="0.25">
      <c r="A162">
        <v>116</v>
      </c>
      <c r="B162">
        <v>124</v>
      </c>
      <c r="C162">
        <v>5.1999999999999998E-3</v>
      </c>
      <c r="D162">
        <v>1.7399999999999999E-2</v>
      </c>
      <c r="E162">
        <v>0</v>
      </c>
      <c r="F162">
        <f t="shared" si="4"/>
        <v>15.767131594906006</v>
      </c>
      <c r="G162">
        <f t="shared" si="5"/>
        <v>-52.759248029108555</v>
      </c>
    </row>
    <row r="163" spans="1:7" x14ac:dyDescent="0.25">
      <c r="A163">
        <v>116</v>
      </c>
      <c r="B163">
        <v>120</v>
      </c>
      <c r="C163">
        <v>2E-3</v>
      </c>
      <c r="D163">
        <v>0.10489999999999999</v>
      </c>
      <c r="E163">
        <v>1E-3</v>
      </c>
      <c r="F163">
        <f t="shared" si="4"/>
        <v>0.18168588146268039</v>
      </c>
      <c r="G163">
        <f t="shared" si="5"/>
        <v>-9.5294244827175856</v>
      </c>
    </row>
    <row r="164" spans="1:7" x14ac:dyDescent="0.25">
      <c r="A164">
        <v>117</v>
      </c>
      <c r="B164">
        <v>118</v>
      </c>
      <c r="C164">
        <v>1E-4</v>
      </c>
      <c r="D164">
        <v>1.8E-3</v>
      </c>
      <c r="E164">
        <v>1.7000000000000001E-2</v>
      </c>
      <c r="F164">
        <f t="shared" si="4"/>
        <v>30.769230769230774</v>
      </c>
      <c r="G164">
        <f t="shared" si="5"/>
        <v>-553.84615384615381</v>
      </c>
    </row>
    <row r="165" spans="1:7" x14ac:dyDescent="0.25">
      <c r="A165">
        <v>118</v>
      </c>
      <c r="B165">
        <v>119</v>
      </c>
      <c r="C165">
        <v>0</v>
      </c>
      <c r="D165">
        <v>2.7099999999999999E-2</v>
      </c>
      <c r="E165">
        <v>0</v>
      </c>
      <c r="F165">
        <f t="shared" si="4"/>
        <v>0</v>
      </c>
      <c r="G165">
        <f t="shared" si="5"/>
        <v>-36.900369003690038</v>
      </c>
    </row>
    <row r="166" spans="1:7" x14ac:dyDescent="0.25">
      <c r="A166">
        <v>118</v>
      </c>
      <c r="B166">
        <v>1201</v>
      </c>
      <c r="C166">
        <v>0</v>
      </c>
      <c r="D166">
        <v>0.61629999999999996</v>
      </c>
      <c r="E166">
        <v>0</v>
      </c>
      <c r="F166">
        <f t="shared" si="4"/>
        <v>0</v>
      </c>
      <c r="G166">
        <f t="shared" si="5"/>
        <v>-1.6225864027259453</v>
      </c>
    </row>
    <row r="167" spans="1:7" x14ac:dyDescent="0.25">
      <c r="A167">
        <v>118</v>
      </c>
      <c r="B167">
        <v>121</v>
      </c>
      <c r="C167">
        <v>2.2000000000000001E-3</v>
      </c>
      <c r="D167">
        <v>0.29149999999999998</v>
      </c>
      <c r="E167">
        <v>0</v>
      </c>
      <c r="F167">
        <f t="shared" si="4"/>
        <v>2.5889330877298816E-2</v>
      </c>
      <c r="G167">
        <f t="shared" si="5"/>
        <v>-3.4303363412420924</v>
      </c>
    </row>
    <row r="168" spans="1:7" x14ac:dyDescent="0.25">
      <c r="A168">
        <v>119</v>
      </c>
      <c r="B168">
        <v>121</v>
      </c>
      <c r="C168">
        <v>0</v>
      </c>
      <c r="D168">
        <v>5.8200000000000002E-2</v>
      </c>
      <c r="E168">
        <v>0</v>
      </c>
      <c r="F168">
        <f t="shared" si="4"/>
        <v>0</v>
      </c>
      <c r="G168">
        <f t="shared" si="5"/>
        <v>-17.182130584192439</v>
      </c>
    </row>
    <row r="169" spans="1:7" x14ac:dyDescent="0.25">
      <c r="A169">
        <v>119</v>
      </c>
      <c r="B169">
        <v>120</v>
      </c>
      <c r="C169">
        <v>0</v>
      </c>
      <c r="D169">
        <v>3.39E-2</v>
      </c>
      <c r="E169">
        <v>0</v>
      </c>
      <c r="F169">
        <f t="shared" si="4"/>
        <v>0</v>
      </c>
      <c r="G169">
        <f t="shared" si="5"/>
        <v>-29.498525073746315</v>
      </c>
    </row>
    <row r="170" spans="1:7" x14ac:dyDescent="0.25">
      <c r="A170">
        <v>119</v>
      </c>
      <c r="B170">
        <v>1190</v>
      </c>
      <c r="C170">
        <v>1E-3</v>
      </c>
      <c r="D170">
        <v>2.3E-2</v>
      </c>
      <c r="E170">
        <v>0</v>
      </c>
      <c r="F170">
        <f t="shared" si="4"/>
        <v>1.8867924528301887</v>
      </c>
      <c r="G170">
        <f t="shared" si="5"/>
        <v>-43.39622641509434</v>
      </c>
    </row>
    <row r="171" spans="1:7" x14ac:dyDescent="0.25">
      <c r="A171">
        <v>120</v>
      </c>
      <c r="B171">
        <v>1200</v>
      </c>
      <c r="C171">
        <v>0</v>
      </c>
      <c r="D171">
        <v>2.3E-2</v>
      </c>
      <c r="E171">
        <v>0</v>
      </c>
      <c r="F171">
        <f t="shared" si="4"/>
        <v>0</v>
      </c>
      <c r="G171">
        <f t="shared" si="5"/>
        <v>-43.478260869565219</v>
      </c>
    </row>
    <row r="172" spans="1:7" x14ac:dyDescent="0.25">
      <c r="A172">
        <v>121</v>
      </c>
      <c r="B172">
        <v>115</v>
      </c>
      <c r="C172">
        <v>0</v>
      </c>
      <c r="D172">
        <v>2.8000000000000001E-2</v>
      </c>
      <c r="E172">
        <v>0</v>
      </c>
      <c r="F172">
        <f t="shared" si="4"/>
        <v>0</v>
      </c>
      <c r="G172">
        <f t="shared" si="5"/>
        <v>-35.714285714285708</v>
      </c>
    </row>
    <row r="173" spans="1:7" x14ac:dyDescent="0.25">
      <c r="A173">
        <v>122</v>
      </c>
      <c r="B173">
        <v>157</v>
      </c>
      <c r="C173">
        <v>5.0000000000000001E-4</v>
      </c>
      <c r="D173">
        <v>1.95E-2</v>
      </c>
      <c r="E173">
        <v>0</v>
      </c>
      <c r="F173">
        <f t="shared" si="4"/>
        <v>1.3140604467805521</v>
      </c>
      <c r="G173">
        <f t="shared" si="5"/>
        <v>-51.248357424441529</v>
      </c>
    </row>
    <row r="174" spans="1:7" x14ac:dyDescent="0.25">
      <c r="A174">
        <v>122</v>
      </c>
      <c r="B174">
        <v>125</v>
      </c>
      <c r="C174">
        <v>9.6500000000000002E-2</v>
      </c>
      <c r="D174">
        <v>0.3669</v>
      </c>
      <c r="E174">
        <v>5.3999999999999999E-2</v>
      </c>
      <c r="F174">
        <f t="shared" si="4"/>
        <v>0.67047477812843193</v>
      </c>
      <c r="G174">
        <f t="shared" si="5"/>
        <v>-2.5491937419204316</v>
      </c>
    </row>
    <row r="175" spans="1:7" x14ac:dyDescent="0.25">
      <c r="A175">
        <v>122</v>
      </c>
      <c r="B175">
        <v>123</v>
      </c>
      <c r="C175">
        <v>8.0799999999999997E-2</v>
      </c>
      <c r="D175">
        <v>0.2344</v>
      </c>
      <c r="E175">
        <v>2.9000000000000001E-2</v>
      </c>
      <c r="F175">
        <f t="shared" si="4"/>
        <v>1.31441957313899</v>
      </c>
      <c r="G175">
        <f t="shared" si="5"/>
        <v>-3.8131181676210306</v>
      </c>
    </row>
    <row r="176" spans="1:7" x14ac:dyDescent="0.25">
      <c r="A176">
        <v>123</v>
      </c>
      <c r="B176">
        <v>125</v>
      </c>
      <c r="C176">
        <v>4.7600000000000003E-2</v>
      </c>
      <c r="D176">
        <v>0.1414</v>
      </c>
      <c r="E176">
        <v>0.14899999999999999</v>
      </c>
      <c r="F176">
        <f t="shared" si="4"/>
        <v>2.138391677882741</v>
      </c>
      <c r="G176">
        <f t="shared" si="5"/>
        <v>-6.3522811607693184</v>
      </c>
    </row>
    <row r="177" spans="1:7" x14ac:dyDescent="0.25">
      <c r="A177">
        <v>123</v>
      </c>
      <c r="B177">
        <v>124</v>
      </c>
      <c r="C177">
        <v>3.5999999999999997E-2</v>
      </c>
      <c r="D177">
        <v>0.1076</v>
      </c>
      <c r="E177">
        <v>0.11700000000000001</v>
      </c>
      <c r="F177">
        <f t="shared" si="4"/>
        <v>2.796385826673792</v>
      </c>
      <c r="G177">
        <f t="shared" si="5"/>
        <v>-8.3580865263916682</v>
      </c>
    </row>
    <row r="178" spans="1:7" x14ac:dyDescent="0.25">
      <c r="A178">
        <v>125</v>
      </c>
      <c r="B178">
        <v>126</v>
      </c>
      <c r="C178">
        <v>5.9999999999999995E-4</v>
      </c>
      <c r="D178">
        <v>1.9699999999999999E-2</v>
      </c>
      <c r="E178">
        <v>0</v>
      </c>
      <c r="F178">
        <f t="shared" si="4"/>
        <v>1.5446003346634061</v>
      </c>
      <c r="G178">
        <f t="shared" si="5"/>
        <v>-50.714377654781835</v>
      </c>
    </row>
    <row r="179" spans="1:7" x14ac:dyDescent="0.25">
      <c r="A179">
        <v>126</v>
      </c>
      <c r="B179">
        <v>129</v>
      </c>
      <c r="C179">
        <v>1.15E-2</v>
      </c>
      <c r="D179">
        <v>0.1106</v>
      </c>
      <c r="E179">
        <v>0.185</v>
      </c>
      <c r="F179">
        <f t="shared" si="4"/>
        <v>0.93007381551055779</v>
      </c>
      <c r="G179">
        <f t="shared" si="5"/>
        <v>-8.9448838256928429</v>
      </c>
    </row>
    <row r="180" spans="1:7" x14ac:dyDescent="0.25">
      <c r="A180">
        <v>126</v>
      </c>
      <c r="B180">
        <v>158</v>
      </c>
      <c r="C180">
        <v>7.7000000000000002E-3</v>
      </c>
      <c r="D180">
        <v>5.3800000000000001E-2</v>
      </c>
      <c r="E180">
        <v>0.33500000000000002</v>
      </c>
      <c r="F180">
        <f t="shared" si="4"/>
        <v>2.6068733431965687</v>
      </c>
      <c r="G180">
        <f t="shared" si="5"/>
        <v>-18.214257904412388</v>
      </c>
    </row>
    <row r="181" spans="1:7" x14ac:dyDescent="0.25">
      <c r="A181">
        <v>126</v>
      </c>
      <c r="B181">
        <v>169</v>
      </c>
      <c r="C181">
        <v>1.6500000000000001E-2</v>
      </c>
      <c r="D181">
        <v>0.1157</v>
      </c>
      <c r="E181">
        <v>0.17100000000000001</v>
      </c>
      <c r="F181">
        <f t="shared" si="4"/>
        <v>1.2080177234503331</v>
      </c>
      <c r="G181">
        <f t="shared" si="5"/>
        <v>-8.4707667032244558</v>
      </c>
    </row>
    <row r="182" spans="1:7" x14ac:dyDescent="0.25">
      <c r="A182">
        <v>126</v>
      </c>
      <c r="B182">
        <v>132</v>
      </c>
      <c r="C182">
        <v>1.9800000000000002E-2</v>
      </c>
      <c r="D182">
        <v>0.16880000000000001</v>
      </c>
      <c r="E182">
        <v>0.32100000000000001</v>
      </c>
      <c r="F182">
        <f t="shared" si="4"/>
        <v>0.68546550031365239</v>
      </c>
      <c r="G182">
        <f t="shared" si="5"/>
        <v>-5.8437664875224504</v>
      </c>
    </row>
    <row r="183" spans="1:7" x14ac:dyDescent="0.25">
      <c r="A183">
        <v>126</v>
      </c>
      <c r="B183">
        <v>127</v>
      </c>
      <c r="C183">
        <v>5.8999999999999999E-3</v>
      </c>
      <c r="D183">
        <v>4.0500000000000001E-2</v>
      </c>
      <c r="E183">
        <v>0.25</v>
      </c>
      <c r="F183">
        <f t="shared" si="4"/>
        <v>3.52226188912636</v>
      </c>
      <c r="G183">
        <f t="shared" si="5"/>
        <v>-24.178238391460606</v>
      </c>
    </row>
    <row r="184" spans="1:7" x14ac:dyDescent="0.25">
      <c r="A184">
        <v>126</v>
      </c>
      <c r="B184">
        <v>157</v>
      </c>
      <c r="C184">
        <v>5.0000000000000001E-3</v>
      </c>
      <c r="D184">
        <v>0.05</v>
      </c>
      <c r="E184">
        <v>0.33</v>
      </c>
      <c r="F184">
        <f t="shared" si="4"/>
        <v>1.98019801980198</v>
      </c>
      <c r="G184">
        <f t="shared" si="5"/>
        <v>-19.801980198019802</v>
      </c>
    </row>
    <row r="185" spans="1:7" x14ac:dyDescent="0.25">
      <c r="A185">
        <v>127</v>
      </c>
      <c r="B185">
        <v>128</v>
      </c>
      <c r="C185">
        <v>5.8999999999999999E-3</v>
      </c>
      <c r="D185">
        <v>5.7700000000000001E-2</v>
      </c>
      <c r="E185">
        <v>9.5000000000000001E-2</v>
      </c>
      <c r="F185">
        <f t="shared" si="4"/>
        <v>1.7538123123569453</v>
      </c>
      <c r="G185">
        <f t="shared" si="5"/>
        <v>-17.151689902202669</v>
      </c>
    </row>
    <row r="186" spans="1:7" x14ac:dyDescent="0.25">
      <c r="A186">
        <v>127</v>
      </c>
      <c r="B186">
        <v>168</v>
      </c>
      <c r="C186">
        <v>5.8999999999999999E-3</v>
      </c>
      <c r="D186">
        <v>5.7700000000000001E-2</v>
      </c>
      <c r="E186">
        <v>9.5000000000000001E-2</v>
      </c>
      <c r="F186">
        <f t="shared" si="4"/>
        <v>1.7538123123569453</v>
      </c>
      <c r="G186">
        <f t="shared" si="5"/>
        <v>-17.151689902202669</v>
      </c>
    </row>
    <row r="187" spans="1:7" x14ac:dyDescent="0.25">
      <c r="A187">
        <v>127</v>
      </c>
      <c r="B187">
        <v>134</v>
      </c>
      <c r="C187">
        <v>4.8999999999999998E-3</v>
      </c>
      <c r="D187">
        <v>3.3599999999999998E-2</v>
      </c>
      <c r="E187">
        <v>0.20799999999999999</v>
      </c>
      <c r="F187">
        <f t="shared" si="4"/>
        <v>4.2498937526561837</v>
      </c>
      <c r="G187">
        <f t="shared" si="5"/>
        <v>-29.142128589642404</v>
      </c>
    </row>
    <row r="188" spans="1:7" x14ac:dyDescent="0.25">
      <c r="A188">
        <v>128</v>
      </c>
      <c r="B188">
        <v>133</v>
      </c>
      <c r="C188">
        <v>2.5999999999999999E-3</v>
      </c>
      <c r="D188">
        <v>1.9300000000000001E-2</v>
      </c>
      <c r="E188">
        <v>0.03</v>
      </c>
      <c r="F188">
        <f t="shared" si="4"/>
        <v>6.8556361239288046</v>
      </c>
      <c r="G188">
        <f t="shared" si="5"/>
        <v>-50.889914304548441</v>
      </c>
    </row>
    <row r="189" spans="1:7" x14ac:dyDescent="0.25">
      <c r="A189">
        <v>128</v>
      </c>
      <c r="B189">
        <v>130</v>
      </c>
      <c r="C189">
        <v>7.7999999999999996E-3</v>
      </c>
      <c r="D189">
        <v>7.7299999999999994E-2</v>
      </c>
      <c r="E189">
        <v>0.126</v>
      </c>
      <c r="F189">
        <f t="shared" si="4"/>
        <v>1.2922186897896499</v>
      </c>
      <c r="G189">
        <f t="shared" si="5"/>
        <v>-12.806218553941019</v>
      </c>
    </row>
    <row r="190" spans="1:7" x14ac:dyDescent="0.25">
      <c r="A190">
        <v>129</v>
      </c>
      <c r="B190">
        <v>133</v>
      </c>
      <c r="C190">
        <v>2.0999999999999999E-3</v>
      </c>
      <c r="D190">
        <v>1.8599999999999998E-2</v>
      </c>
      <c r="E190">
        <v>0.03</v>
      </c>
      <c r="F190">
        <f t="shared" si="4"/>
        <v>5.9936638410822853</v>
      </c>
      <c r="G190">
        <f t="shared" si="5"/>
        <v>-53.086736878157389</v>
      </c>
    </row>
    <row r="191" spans="1:7" x14ac:dyDescent="0.25">
      <c r="A191">
        <v>129</v>
      </c>
      <c r="B191">
        <v>130</v>
      </c>
      <c r="C191">
        <v>7.6E-3</v>
      </c>
      <c r="D191">
        <v>7.5200000000000003E-2</v>
      </c>
      <c r="E191">
        <v>0.122</v>
      </c>
      <c r="F191">
        <f t="shared" si="4"/>
        <v>1.3303458899313823</v>
      </c>
      <c r="G191">
        <f t="shared" si="5"/>
        <v>-13.163422489847362</v>
      </c>
    </row>
    <row r="192" spans="1:7" x14ac:dyDescent="0.25">
      <c r="A192">
        <v>130</v>
      </c>
      <c r="B192">
        <v>168</v>
      </c>
      <c r="C192">
        <v>7.7999999999999996E-3</v>
      </c>
      <c r="D192">
        <v>7.8399999999999997E-2</v>
      </c>
      <c r="E192">
        <v>0.125</v>
      </c>
      <c r="F192">
        <f t="shared" si="4"/>
        <v>1.2565647453039919</v>
      </c>
      <c r="G192">
        <f t="shared" si="5"/>
        <v>-12.630086670747817</v>
      </c>
    </row>
    <row r="193" spans="1:7" x14ac:dyDescent="0.25">
      <c r="A193">
        <v>130</v>
      </c>
      <c r="B193">
        <v>167</v>
      </c>
      <c r="C193">
        <v>7.9000000000000008E-3</v>
      </c>
      <c r="D193">
        <v>7.9299999999999995E-2</v>
      </c>
      <c r="E193">
        <v>0.127</v>
      </c>
      <c r="F193">
        <f t="shared" si="4"/>
        <v>1.2439181848241985</v>
      </c>
      <c r="G193">
        <f t="shared" si="5"/>
        <v>-12.486419247665687</v>
      </c>
    </row>
    <row r="194" spans="1:7" x14ac:dyDescent="0.25">
      <c r="A194">
        <v>130</v>
      </c>
      <c r="B194">
        <v>151</v>
      </c>
      <c r="C194">
        <v>1.6999999999999999E-3</v>
      </c>
      <c r="D194">
        <v>1.6500000000000001E-2</v>
      </c>
      <c r="E194">
        <v>2.5999999999999999E-2</v>
      </c>
      <c r="F194">
        <f t="shared" si="4"/>
        <v>6.178672675728718</v>
      </c>
      <c r="G194">
        <f t="shared" si="5"/>
        <v>-59.969470087955216</v>
      </c>
    </row>
    <row r="195" spans="1:7" x14ac:dyDescent="0.25">
      <c r="A195">
        <v>130</v>
      </c>
      <c r="B195">
        <v>150</v>
      </c>
      <c r="C195">
        <v>0</v>
      </c>
      <c r="D195">
        <v>1.4E-2</v>
      </c>
      <c r="E195">
        <v>0</v>
      </c>
      <c r="F195">
        <f t="shared" si="4"/>
        <v>0</v>
      </c>
      <c r="G195">
        <f t="shared" si="5"/>
        <v>-71.428571428571416</v>
      </c>
    </row>
    <row r="196" spans="1:7" x14ac:dyDescent="0.25">
      <c r="A196">
        <v>130</v>
      </c>
      <c r="B196">
        <v>132</v>
      </c>
      <c r="C196">
        <v>1.6000000000000001E-3</v>
      </c>
      <c r="D196">
        <v>1.6400000000000001E-2</v>
      </c>
      <c r="E196">
        <v>2.5999999999999999E-2</v>
      </c>
      <c r="F196">
        <f t="shared" ref="F196:F259" si="6">C196/(C196^2+D196^2)</f>
        <v>5.8927519151443724</v>
      </c>
      <c r="G196">
        <f t="shared" ref="G196:G259" si="7">-D196/(C196^2+D196^2)</f>
        <v>-60.400707130229819</v>
      </c>
    </row>
    <row r="197" spans="1:7" x14ac:dyDescent="0.25">
      <c r="A197">
        <v>130</v>
      </c>
      <c r="B197">
        <v>131</v>
      </c>
      <c r="C197">
        <v>0</v>
      </c>
      <c r="D197">
        <v>1.7999999999999999E-2</v>
      </c>
      <c r="E197">
        <v>0</v>
      </c>
      <c r="F197">
        <f t="shared" si="6"/>
        <v>0</v>
      </c>
      <c r="G197">
        <f t="shared" si="7"/>
        <v>-55.555555555555557</v>
      </c>
    </row>
    <row r="198" spans="1:7" x14ac:dyDescent="0.25">
      <c r="A198">
        <v>132</v>
      </c>
      <c r="B198">
        <v>170</v>
      </c>
      <c r="C198">
        <v>1E-3</v>
      </c>
      <c r="D198">
        <v>4.02E-2</v>
      </c>
      <c r="E198">
        <v>0</v>
      </c>
      <c r="F198">
        <f t="shared" si="6"/>
        <v>0.61841389204967101</v>
      </c>
      <c r="G198">
        <f t="shared" si="7"/>
        <v>-24.860238460396776</v>
      </c>
    </row>
    <row r="199" spans="1:7" x14ac:dyDescent="0.25">
      <c r="A199">
        <v>133</v>
      </c>
      <c r="B199">
        <v>171</v>
      </c>
      <c r="C199">
        <v>2.0000000000000001E-4</v>
      </c>
      <c r="D199">
        <v>1.01E-2</v>
      </c>
      <c r="E199">
        <v>0</v>
      </c>
      <c r="F199">
        <f t="shared" si="6"/>
        <v>1.9598236158745714</v>
      </c>
      <c r="G199">
        <f t="shared" si="7"/>
        <v>-98.971092601665845</v>
      </c>
    </row>
    <row r="200" spans="1:7" x14ac:dyDescent="0.25">
      <c r="A200">
        <v>133</v>
      </c>
      <c r="B200">
        <v>169</v>
      </c>
      <c r="C200">
        <v>2.0999999999999999E-3</v>
      </c>
      <c r="D200">
        <v>1.8599999999999998E-2</v>
      </c>
      <c r="E200">
        <v>0.03</v>
      </c>
      <c r="F200">
        <f t="shared" si="6"/>
        <v>5.9936638410822853</v>
      </c>
      <c r="G200">
        <f t="shared" si="7"/>
        <v>-53.086736878157389</v>
      </c>
    </row>
    <row r="201" spans="1:7" x14ac:dyDescent="0.25">
      <c r="A201">
        <v>133</v>
      </c>
      <c r="B201">
        <v>168</v>
      </c>
      <c r="C201">
        <v>2.5999999999999999E-3</v>
      </c>
      <c r="D201">
        <v>1.9300000000000001E-2</v>
      </c>
      <c r="E201">
        <v>0.03</v>
      </c>
      <c r="F201">
        <f t="shared" si="6"/>
        <v>6.8556361239288046</v>
      </c>
      <c r="G201">
        <f t="shared" si="7"/>
        <v>-50.889914304548441</v>
      </c>
    </row>
    <row r="202" spans="1:7" x14ac:dyDescent="0.25">
      <c r="A202">
        <v>133</v>
      </c>
      <c r="B202">
        <v>137</v>
      </c>
      <c r="C202">
        <v>1.6999999999999999E-3</v>
      </c>
      <c r="D202">
        <v>1.17E-2</v>
      </c>
      <c r="E202">
        <v>0.28899999999999998</v>
      </c>
      <c r="F202">
        <f t="shared" si="6"/>
        <v>12.161968808127057</v>
      </c>
      <c r="G202">
        <f t="shared" si="7"/>
        <v>-83.702961797109751</v>
      </c>
    </row>
    <row r="203" spans="1:7" x14ac:dyDescent="0.25">
      <c r="A203">
        <v>134</v>
      </c>
      <c r="B203">
        <v>184</v>
      </c>
      <c r="C203">
        <v>3.8999999999999998E-3</v>
      </c>
      <c r="D203">
        <v>3.8100000000000002E-2</v>
      </c>
      <c r="E203">
        <v>0.25800000000000001</v>
      </c>
      <c r="F203">
        <f t="shared" si="6"/>
        <v>2.6588129422833062</v>
      </c>
      <c r="G203">
        <f t="shared" si="7"/>
        <v>-25.974557205383071</v>
      </c>
    </row>
    <row r="204" spans="1:7" x14ac:dyDescent="0.25">
      <c r="A204">
        <v>134</v>
      </c>
      <c r="B204">
        <v>135</v>
      </c>
      <c r="C204">
        <v>4.3E-3</v>
      </c>
      <c r="D204">
        <v>2.93E-2</v>
      </c>
      <c r="E204">
        <v>0.18</v>
      </c>
      <c r="F204">
        <f t="shared" si="6"/>
        <v>4.9031904946521019</v>
      </c>
      <c r="G204">
        <f t="shared" si="7"/>
        <v>-33.410111975187576</v>
      </c>
    </row>
    <row r="205" spans="1:7" x14ac:dyDescent="0.25">
      <c r="A205">
        <v>135</v>
      </c>
      <c r="B205">
        <v>136</v>
      </c>
      <c r="C205">
        <v>9.1000000000000004E-3</v>
      </c>
      <c r="D205">
        <v>6.2300000000000001E-2</v>
      </c>
      <c r="E205">
        <v>0.38500000000000001</v>
      </c>
      <c r="F205">
        <f t="shared" si="6"/>
        <v>2.2956030372594034</v>
      </c>
      <c r="G205">
        <f t="shared" si="7"/>
        <v>-15.716051562775915</v>
      </c>
    </row>
    <row r="206" spans="1:7" x14ac:dyDescent="0.25">
      <c r="A206">
        <v>136</v>
      </c>
      <c r="B206">
        <v>152</v>
      </c>
      <c r="C206">
        <v>5.5999999999999999E-3</v>
      </c>
      <c r="D206">
        <v>3.9E-2</v>
      </c>
      <c r="E206">
        <v>0.95299999999999996</v>
      </c>
      <c r="F206">
        <f t="shared" si="6"/>
        <v>3.6074106521683116</v>
      </c>
      <c r="G206">
        <f t="shared" si="7"/>
        <v>-25.123038470457882</v>
      </c>
    </row>
    <row r="207" spans="1:7" x14ac:dyDescent="0.25">
      <c r="A207">
        <v>136</v>
      </c>
      <c r="B207">
        <v>137</v>
      </c>
      <c r="C207">
        <v>1.2500000000000001E-2</v>
      </c>
      <c r="D207">
        <v>8.8999999999999996E-2</v>
      </c>
      <c r="E207">
        <v>0.54</v>
      </c>
      <c r="F207">
        <f t="shared" si="6"/>
        <v>1.5475564084310875</v>
      </c>
      <c r="G207">
        <f t="shared" si="7"/>
        <v>-11.018601628029343</v>
      </c>
    </row>
    <row r="208" spans="1:7" x14ac:dyDescent="0.25">
      <c r="A208">
        <v>137</v>
      </c>
      <c r="B208">
        <v>186</v>
      </c>
      <c r="C208">
        <v>6.9999999999999999E-4</v>
      </c>
      <c r="D208">
        <v>1.5100000000000001E-2</v>
      </c>
      <c r="E208">
        <v>0.126</v>
      </c>
      <c r="F208">
        <f t="shared" si="6"/>
        <v>3.0634573304157549</v>
      </c>
      <c r="G208">
        <f t="shared" si="7"/>
        <v>-66.083150984682717</v>
      </c>
    </row>
    <row r="209" spans="1:7" x14ac:dyDescent="0.25">
      <c r="A209">
        <v>137</v>
      </c>
      <c r="B209">
        <v>181</v>
      </c>
      <c r="C209">
        <v>5.0000000000000001E-4</v>
      </c>
      <c r="D209">
        <v>3.3999999999999998E-3</v>
      </c>
      <c r="E209">
        <v>2.1000000000000001E-2</v>
      </c>
      <c r="F209">
        <f t="shared" si="6"/>
        <v>42.337002540220155</v>
      </c>
      <c r="G209">
        <f t="shared" si="7"/>
        <v>-287.89161727349705</v>
      </c>
    </row>
    <row r="210" spans="1:7" x14ac:dyDescent="0.25">
      <c r="A210">
        <v>137</v>
      </c>
      <c r="B210">
        <v>140</v>
      </c>
      <c r="C210">
        <v>1.5E-3</v>
      </c>
      <c r="D210">
        <v>1.14E-2</v>
      </c>
      <c r="E210">
        <v>0.28399999999999997</v>
      </c>
      <c r="F210">
        <f t="shared" si="6"/>
        <v>11.345586566825505</v>
      </c>
      <c r="G210">
        <f t="shared" si="7"/>
        <v>-86.226457907873836</v>
      </c>
    </row>
    <row r="211" spans="1:7" x14ac:dyDescent="0.25">
      <c r="A211">
        <v>137</v>
      </c>
      <c r="B211">
        <v>188</v>
      </c>
      <c r="C211">
        <v>5.0000000000000001E-4</v>
      </c>
      <c r="D211">
        <v>3.3999999999999998E-3</v>
      </c>
      <c r="E211">
        <v>2.1000000000000001E-2</v>
      </c>
      <c r="F211">
        <f t="shared" si="6"/>
        <v>42.337002540220155</v>
      </c>
      <c r="G211">
        <f t="shared" si="7"/>
        <v>-287.89161727349705</v>
      </c>
    </row>
    <row r="212" spans="1:7" x14ac:dyDescent="0.25">
      <c r="A212">
        <v>139</v>
      </c>
      <c r="B212">
        <v>172</v>
      </c>
      <c r="C212">
        <v>5.62E-2</v>
      </c>
      <c r="D212">
        <v>0.2248</v>
      </c>
      <c r="E212">
        <v>8.1000000000000003E-2</v>
      </c>
      <c r="F212">
        <f t="shared" si="6"/>
        <v>1.0466820180029306</v>
      </c>
      <c r="G212">
        <f t="shared" si="7"/>
        <v>-4.1867280720117224</v>
      </c>
    </row>
    <row r="213" spans="1:7" x14ac:dyDescent="0.25">
      <c r="A213">
        <v>140</v>
      </c>
      <c r="B213">
        <v>182</v>
      </c>
      <c r="C213">
        <v>1.2999999999999999E-3</v>
      </c>
      <c r="D213">
        <v>8.8999999999999999E-3</v>
      </c>
      <c r="E213">
        <v>0.11899999999999999</v>
      </c>
      <c r="F213">
        <f t="shared" si="6"/>
        <v>16.069221260815819</v>
      </c>
      <c r="G213">
        <f t="shared" si="7"/>
        <v>-110.01236093943139</v>
      </c>
    </row>
    <row r="214" spans="1:7" x14ac:dyDescent="0.25">
      <c r="A214">
        <v>140</v>
      </c>
      <c r="B214">
        <v>146</v>
      </c>
      <c r="C214">
        <v>4.2999999999999997E-2</v>
      </c>
      <c r="D214">
        <v>0.30309999999999998</v>
      </c>
      <c r="E214">
        <v>0.46300000000000002</v>
      </c>
      <c r="F214">
        <f t="shared" si="6"/>
        <v>0.45882029193561447</v>
      </c>
      <c r="G214">
        <f t="shared" si="7"/>
        <v>-3.2341495461787151</v>
      </c>
    </row>
    <row r="215" spans="1:7" x14ac:dyDescent="0.25">
      <c r="A215">
        <v>140</v>
      </c>
      <c r="B215">
        <v>145</v>
      </c>
      <c r="C215">
        <v>4.6800000000000001E-2</v>
      </c>
      <c r="D215">
        <v>0.33689999999999998</v>
      </c>
      <c r="E215">
        <v>0.51900000000000002</v>
      </c>
      <c r="F215">
        <f t="shared" si="6"/>
        <v>0.4045228769355837</v>
      </c>
      <c r="G215">
        <f t="shared" si="7"/>
        <v>-2.9120460948632081</v>
      </c>
    </row>
    <row r="216" spans="1:7" x14ac:dyDescent="0.25">
      <c r="A216">
        <v>140</v>
      </c>
      <c r="B216">
        <v>142</v>
      </c>
      <c r="C216">
        <v>1.52E-2</v>
      </c>
      <c r="D216">
        <v>0.1132</v>
      </c>
      <c r="E216">
        <v>0.68400000000000005</v>
      </c>
      <c r="F216">
        <f t="shared" si="6"/>
        <v>1.1651723841879975</v>
      </c>
      <c r="G216">
        <f t="shared" si="7"/>
        <v>-8.6774680190842979</v>
      </c>
    </row>
    <row r="217" spans="1:7" x14ac:dyDescent="0.25">
      <c r="A217">
        <v>140</v>
      </c>
      <c r="B217">
        <v>141</v>
      </c>
      <c r="C217">
        <v>1.2E-2</v>
      </c>
      <c r="D217">
        <v>8.3599999999999994E-2</v>
      </c>
      <c r="E217">
        <v>0.123</v>
      </c>
      <c r="F217">
        <f t="shared" si="6"/>
        <v>1.6823310378860952</v>
      </c>
      <c r="G217">
        <f t="shared" si="7"/>
        <v>-11.720239563939796</v>
      </c>
    </row>
    <row r="218" spans="1:7" x14ac:dyDescent="0.25">
      <c r="A218">
        <v>140</v>
      </c>
      <c r="B218">
        <v>147</v>
      </c>
      <c r="C218">
        <v>4.8899999999999999E-2</v>
      </c>
      <c r="D218">
        <v>0.34920000000000001</v>
      </c>
      <c r="E218">
        <v>0.53800000000000003</v>
      </c>
      <c r="F218">
        <f t="shared" si="6"/>
        <v>0.39330227934354711</v>
      </c>
      <c r="G218">
        <f t="shared" si="7"/>
        <v>-2.8086125960483979</v>
      </c>
    </row>
    <row r="219" spans="1:7" x14ac:dyDescent="0.25">
      <c r="A219">
        <v>141</v>
      </c>
      <c r="B219">
        <v>174</v>
      </c>
      <c r="C219">
        <v>2.3999999999999998E-3</v>
      </c>
      <c r="D219">
        <v>6.0299999999999999E-2</v>
      </c>
      <c r="E219">
        <v>0</v>
      </c>
      <c r="F219">
        <f t="shared" si="6"/>
        <v>0.65900572511223687</v>
      </c>
      <c r="G219">
        <f t="shared" si="7"/>
        <v>-16.557518843444953</v>
      </c>
    </row>
    <row r="220" spans="1:7" x14ac:dyDescent="0.25">
      <c r="A220">
        <v>141</v>
      </c>
      <c r="B220">
        <v>146</v>
      </c>
      <c r="C220">
        <v>2.9100000000000001E-2</v>
      </c>
      <c r="D220">
        <v>0.22670000000000001</v>
      </c>
      <c r="E220">
        <v>0.34200000000000003</v>
      </c>
      <c r="F220">
        <f t="shared" si="6"/>
        <v>0.55704760938519937</v>
      </c>
      <c r="G220">
        <f t="shared" si="7"/>
        <v>-4.3396114449355565</v>
      </c>
    </row>
    <row r="221" spans="1:7" x14ac:dyDescent="0.25">
      <c r="A221">
        <v>142</v>
      </c>
      <c r="B221">
        <v>175</v>
      </c>
      <c r="C221">
        <v>2.3999999999999998E-3</v>
      </c>
      <c r="D221">
        <v>4.9799999999999997E-2</v>
      </c>
      <c r="E221">
        <v>-8.6999999999999994E-2</v>
      </c>
      <c r="F221">
        <f t="shared" si="6"/>
        <v>0.96548394882935074</v>
      </c>
      <c r="G221">
        <f t="shared" si="7"/>
        <v>-20.033791938209028</v>
      </c>
    </row>
    <row r="222" spans="1:7" x14ac:dyDescent="0.25">
      <c r="A222">
        <v>142</v>
      </c>
      <c r="B222">
        <v>143</v>
      </c>
      <c r="C222">
        <v>6.0000000000000001E-3</v>
      </c>
      <c r="D222">
        <v>5.7000000000000002E-2</v>
      </c>
      <c r="E222">
        <v>0.76700000000000002</v>
      </c>
      <c r="F222">
        <f t="shared" si="6"/>
        <v>1.8264840182648401</v>
      </c>
      <c r="G222">
        <f t="shared" si="7"/>
        <v>-17.351598173515981</v>
      </c>
    </row>
    <row r="223" spans="1:7" x14ac:dyDescent="0.25">
      <c r="A223">
        <v>143</v>
      </c>
      <c r="B223">
        <v>149</v>
      </c>
      <c r="C223">
        <v>1.2699999999999999E-2</v>
      </c>
      <c r="D223">
        <v>9.0899999999999995E-2</v>
      </c>
      <c r="E223">
        <v>0.13500000000000001</v>
      </c>
      <c r="F223">
        <f t="shared" si="6"/>
        <v>1.5075794446884536</v>
      </c>
      <c r="G223">
        <f t="shared" si="7"/>
        <v>-10.790470198596884</v>
      </c>
    </row>
    <row r="224" spans="1:7" x14ac:dyDescent="0.25">
      <c r="A224">
        <v>143</v>
      </c>
      <c r="B224">
        <v>148</v>
      </c>
      <c r="C224">
        <v>1.2999999999999999E-3</v>
      </c>
      <c r="D224">
        <v>3.7100000000000001E-2</v>
      </c>
      <c r="E224">
        <v>0</v>
      </c>
      <c r="F224">
        <f t="shared" si="6"/>
        <v>0.94332777011827884</v>
      </c>
      <c r="G224">
        <f t="shared" si="7"/>
        <v>-26.921123285683191</v>
      </c>
    </row>
    <row r="225" spans="1:7" x14ac:dyDescent="0.25">
      <c r="A225">
        <v>143</v>
      </c>
      <c r="B225">
        <v>145</v>
      </c>
      <c r="C225">
        <v>7.4999999999999997E-3</v>
      </c>
      <c r="D225">
        <v>7.7299999999999994E-2</v>
      </c>
      <c r="E225">
        <v>0.11899999999999999</v>
      </c>
      <c r="F225">
        <f t="shared" si="6"/>
        <v>1.2434635267278342</v>
      </c>
      <c r="G225">
        <f t="shared" si="7"/>
        <v>-12.815964082141543</v>
      </c>
    </row>
    <row r="226" spans="1:7" x14ac:dyDescent="0.25">
      <c r="A226">
        <v>143</v>
      </c>
      <c r="B226">
        <v>144</v>
      </c>
      <c r="C226">
        <v>0</v>
      </c>
      <c r="D226">
        <v>8.3299999999999999E-2</v>
      </c>
      <c r="E226">
        <v>0</v>
      </c>
      <c r="F226">
        <f t="shared" si="6"/>
        <v>0</v>
      </c>
      <c r="G226">
        <f t="shared" si="7"/>
        <v>-12.004801920768308</v>
      </c>
    </row>
    <row r="227" spans="1:7" x14ac:dyDescent="0.25">
      <c r="A227">
        <v>145</v>
      </c>
      <c r="B227">
        <v>180</v>
      </c>
      <c r="C227">
        <v>5.0000000000000001E-4</v>
      </c>
      <c r="D227">
        <v>1.8200000000000001E-2</v>
      </c>
      <c r="E227">
        <v>0</v>
      </c>
      <c r="F227">
        <f t="shared" si="6"/>
        <v>1.5083411264291533</v>
      </c>
      <c r="G227">
        <f t="shared" si="7"/>
        <v>-54.903617002021186</v>
      </c>
    </row>
    <row r="228" spans="1:7" x14ac:dyDescent="0.25">
      <c r="A228">
        <v>145</v>
      </c>
      <c r="B228">
        <v>149</v>
      </c>
      <c r="C228">
        <v>2.18E-2</v>
      </c>
      <c r="D228">
        <v>0.15110000000000001</v>
      </c>
      <c r="E228">
        <v>0.223</v>
      </c>
      <c r="F228">
        <f t="shared" si="6"/>
        <v>0.93536338653033801</v>
      </c>
      <c r="G228">
        <f t="shared" si="7"/>
        <v>-6.4831838396667019</v>
      </c>
    </row>
    <row r="229" spans="1:7" x14ac:dyDescent="0.25">
      <c r="A229">
        <v>145</v>
      </c>
      <c r="B229">
        <v>146</v>
      </c>
      <c r="C229">
        <v>8.5000000000000006E-3</v>
      </c>
      <c r="D229">
        <v>5.8799999999999998E-2</v>
      </c>
      <c r="E229">
        <v>8.6999999999999994E-2</v>
      </c>
      <c r="F229">
        <f t="shared" si="6"/>
        <v>2.4081434913547652</v>
      </c>
      <c r="G229">
        <f t="shared" si="7"/>
        <v>-16.658686740195314</v>
      </c>
    </row>
    <row r="230" spans="1:7" x14ac:dyDescent="0.25">
      <c r="A230">
        <v>146</v>
      </c>
      <c r="B230">
        <v>147</v>
      </c>
      <c r="C230">
        <v>7.3000000000000001E-3</v>
      </c>
      <c r="D230">
        <v>5.04E-2</v>
      </c>
      <c r="E230">
        <v>7.3999999999999996E-2</v>
      </c>
      <c r="F230">
        <f t="shared" si="6"/>
        <v>2.8147833966338274</v>
      </c>
      <c r="G230">
        <f t="shared" si="7"/>
        <v>-19.433573039773275</v>
      </c>
    </row>
    <row r="231" spans="1:7" x14ac:dyDescent="0.25">
      <c r="A231">
        <v>148</v>
      </c>
      <c r="B231">
        <v>178</v>
      </c>
      <c r="C231">
        <v>5.2299999999999999E-2</v>
      </c>
      <c r="D231">
        <v>0.15260000000000001</v>
      </c>
      <c r="E231">
        <v>7.3999999999999996E-2</v>
      </c>
      <c r="F231">
        <f t="shared" si="6"/>
        <v>2.009833967731212</v>
      </c>
      <c r="G231">
        <f t="shared" si="7"/>
        <v>-5.8642574278352395</v>
      </c>
    </row>
    <row r="232" spans="1:7" x14ac:dyDescent="0.25">
      <c r="A232">
        <v>148</v>
      </c>
      <c r="B232">
        <v>179</v>
      </c>
      <c r="C232">
        <v>0.1371</v>
      </c>
      <c r="D232">
        <v>0.39190000000000003</v>
      </c>
      <c r="E232">
        <v>7.5999999999999998E-2</v>
      </c>
      <c r="F232">
        <f t="shared" si="6"/>
        <v>0.79532656596088147</v>
      </c>
      <c r="G232">
        <f t="shared" si="7"/>
        <v>-2.2734389584250141</v>
      </c>
    </row>
    <row r="233" spans="1:7" x14ac:dyDescent="0.25">
      <c r="A233">
        <v>151</v>
      </c>
      <c r="B233">
        <v>170</v>
      </c>
      <c r="C233">
        <v>1E-3</v>
      </c>
      <c r="D233">
        <v>3.9199999999999999E-2</v>
      </c>
      <c r="E233">
        <v>0</v>
      </c>
      <c r="F233">
        <f t="shared" si="6"/>
        <v>0.65034728545043063</v>
      </c>
      <c r="G233">
        <f t="shared" si="7"/>
        <v>-25.493613589656878</v>
      </c>
    </row>
    <row r="234" spans="1:7" x14ac:dyDescent="0.25">
      <c r="A234">
        <v>152</v>
      </c>
      <c r="B234">
        <v>153</v>
      </c>
      <c r="C234">
        <v>1.37E-2</v>
      </c>
      <c r="D234">
        <v>9.5699999999999993E-2</v>
      </c>
      <c r="E234">
        <v>0.14099999999999999</v>
      </c>
      <c r="F234">
        <f t="shared" si="6"/>
        <v>1.4658395194614271</v>
      </c>
      <c r="G234">
        <f t="shared" si="7"/>
        <v>-10.23947751915756</v>
      </c>
    </row>
    <row r="235" spans="1:7" x14ac:dyDescent="0.25">
      <c r="A235">
        <v>153</v>
      </c>
      <c r="B235">
        <v>183</v>
      </c>
      <c r="C235">
        <v>2.7000000000000001E-3</v>
      </c>
      <c r="D235">
        <v>6.3899999999999998E-2</v>
      </c>
      <c r="E235">
        <v>0</v>
      </c>
      <c r="F235">
        <f t="shared" si="6"/>
        <v>0.66006600660066017</v>
      </c>
      <c r="G235">
        <f t="shared" si="7"/>
        <v>-15.621562156215623</v>
      </c>
    </row>
    <row r="236" spans="1:7" x14ac:dyDescent="0.25">
      <c r="A236">
        <v>153</v>
      </c>
      <c r="B236">
        <v>161</v>
      </c>
      <c r="C236">
        <v>5.4999999999999997E-3</v>
      </c>
      <c r="D236">
        <v>2.8799999999999999E-2</v>
      </c>
      <c r="E236">
        <v>0.19</v>
      </c>
      <c r="F236">
        <f t="shared" si="6"/>
        <v>6.3976549686514907</v>
      </c>
      <c r="G236">
        <f t="shared" si="7"/>
        <v>-33.500447835847808</v>
      </c>
    </row>
    <row r="237" spans="1:7" x14ac:dyDescent="0.25">
      <c r="A237">
        <v>154</v>
      </c>
      <c r="B237">
        <v>183</v>
      </c>
      <c r="C237">
        <v>8.0399999999999999E-2</v>
      </c>
      <c r="D237">
        <v>0.3054</v>
      </c>
      <c r="E237">
        <v>4.4999999999999998E-2</v>
      </c>
      <c r="F237">
        <f t="shared" si="6"/>
        <v>0.80614984039436366</v>
      </c>
      <c r="G237">
        <f t="shared" si="7"/>
        <v>-3.0621661847815758</v>
      </c>
    </row>
    <row r="238" spans="1:7" x14ac:dyDescent="0.25">
      <c r="A238">
        <v>154</v>
      </c>
      <c r="B238">
        <v>156</v>
      </c>
      <c r="C238">
        <v>0.17460000000000001</v>
      </c>
      <c r="D238">
        <v>0.31609999999999999</v>
      </c>
      <c r="E238">
        <v>0.04</v>
      </c>
      <c r="F238">
        <f t="shared" si="6"/>
        <v>1.3389121852281485</v>
      </c>
      <c r="G238">
        <f t="shared" si="7"/>
        <v>-2.4239985209084636</v>
      </c>
    </row>
    <row r="239" spans="1:7" x14ac:dyDescent="0.25">
      <c r="A239">
        <v>155</v>
      </c>
      <c r="B239">
        <v>161</v>
      </c>
      <c r="C239">
        <v>1.0999999999999999E-2</v>
      </c>
      <c r="D239">
        <v>5.6800000000000003E-2</v>
      </c>
      <c r="E239">
        <v>0.38800000000000001</v>
      </c>
      <c r="F239">
        <f t="shared" si="6"/>
        <v>3.2862895997896766</v>
      </c>
      <c r="G239">
        <f t="shared" si="7"/>
        <v>-16.969204478913969</v>
      </c>
    </row>
    <row r="240" spans="1:7" x14ac:dyDescent="0.25">
      <c r="A240">
        <v>155</v>
      </c>
      <c r="B240">
        <v>156</v>
      </c>
      <c r="C240">
        <v>8.0000000000000004E-4</v>
      </c>
      <c r="D240">
        <v>2.5600000000000001E-2</v>
      </c>
      <c r="E240">
        <v>0</v>
      </c>
      <c r="F240">
        <f t="shared" si="6"/>
        <v>1.2195121951219512</v>
      </c>
      <c r="G240">
        <f t="shared" si="7"/>
        <v>-39.024390243902438</v>
      </c>
    </row>
    <row r="241" spans="1:7" x14ac:dyDescent="0.25">
      <c r="A241">
        <v>157</v>
      </c>
      <c r="B241">
        <v>159</v>
      </c>
      <c r="C241">
        <v>8.0000000000000004E-4</v>
      </c>
      <c r="D241">
        <v>9.7999999999999997E-3</v>
      </c>
      <c r="E241">
        <v>6.9000000000000006E-2</v>
      </c>
      <c r="F241">
        <f t="shared" si="6"/>
        <v>8.274720728175426</v>
      </c>
      <c r="G241">
        <f t="shared" si="7"/>
        <v>-101.36532892014895</v>
      </c>
    </row>
    <row r="242" spans="1:7" x14ac:dyDescent="0.25">
      <c r="A242">
        <v>158</v>
      </c>
      <c r="B242">
        <v>160</v>
      </c>
      <c r="C242">
        <v>6.6E-3</v>
      </c>
      <c r="D242">
        <v>4.48E-2</v>
      </c>
      <c r="E242">
        <v>0.27700000000000002</v>
      </c>
      <c r="F242">
        <f t="shared" si="6"/>
        <v>3.2185701745830495</v>
      </c>
      <c r="G242">
        <f t="shared" si="7"/>
        <v>-21.847264215351608</v>
      </c>
    </row>
    <row r="243" spans="1:7" x14ac:dyDescent="0.25">
      <c r="A243">
        <v>158</v>
      </c>
      <c r="B243">
        <v>159</v>
      </c>
      <c r="C243">
        <v>2.8999999999999998E-3</v>
      </c>
      <c r="D243">
        <v>2.8500000000000001E-2</v>
      </c>
      <c r="E243">
        <v>0.19</v>
      </c>
      <c r="F243">
        <f t="shared" si="6"/>
        <v>3.5337411351838757</v>
      </c>
      <c r="G243">
        <f t="shared" si="7"/>
        <v>-34.728145638876022</v>
      </c>
    </row>
    <row r="244" spans="1:7" x14ac:dyDescent="0.25">
      <c r="A244">
        <v>159</v>
      </c>
      <c r="B244">
        <v>117</v>
      </c>
      <c r="C244">
        <v>0</v>
      </c>
      <c r="D244">
        <v>1.6E-2</v>
      </c>
      <c r="E244">
        <v>0</v>
      </c>
      <c r="F244">
        <f t="shared" si="6"/>
        <v>0</v>
      </c>
      <c r="G244">
        <f t="shared" si="7"/>
        <v>-62.500000000000007</v>
      </c>
    </row>
    <row r="245" spans="1:7" x14ac:dyDescent="0.25">
      <c r="A245">
        <v>160</v>
      </c>
      <c r="B245">
        <v>124</v>
      </c>
      <c r="C245">
        <v>1.1999999999999999E-3</v>
      </c>
      <c r="D245">
        <v>3.9600000000000003E-2</v>
      </c>
      <c r="E245">
        <v>0</v>
      </c>
      <c r="F245">
        <f t="shared" si="6"/>
        <v>0.76452599388379183</v>
      </c>
      <c r="G245">
        <f t="shared" si="7"/>
        <v>-25.229357798165136</v>
      </c>
    </row>
    <row r="246" spans="1:7" x14ac:dyDescent="0.25">
      <c r="A246">
        <v>162</v>
      </c>
      <c r="B246">
        <v>165</v>
      </c>
      <c r="C246">
        <v>1.8E-3</v>
      </c>
      <c r="D246">
        <v>2.4500000000000001E-2</v>
      </c>
      <c r="E246">
        <v>1.6619999999999999</v>
      </c>
      <c r="F246">
        <f t="shared" si="6"/>
        <v>2.9826509138510993</v>
      </c>
      <c r="G246">
        <f t="shared" si="7"/>
        <v>-40.597192994084409</v>
      </c>
    </row>
    <row r="247" spans="1:7" x14ac:dyDescent="0.25">
      <c r="A247">
        <v>162</v>
      </c>
      <c r="B247">
        <v>164</v>
      </c>
      <c r="C247">
        <v>2.3999999999999998E-3</v>
      </c>
      <c r="D247">
        <v>3.2599999999999997E-2</v>
      </c>
      <c r="E247">
        <v>0.23599999999999999</v>
      </c>
      <c r="F247">
        <f t="shared" si="6"/>
        <v>2.2460974057574963</v>
      </c>
      <c r="G247">
        <f t="shared" si="7"/>
        <v>-30.509489761539324</v>
      </c>
    </row>
    <row r="248" spans="1:7" x14ac:dyDescent="0.25">
      <c r="A248">
        <v>163</v>
      </c>
      <c r="B248">
        <v>137</v>
      </c>
      <c r="C248">
        <v>1.2999999999999999E-3</v>
      </c>
      <c r="D248">
        <v>3.8399999999999997E-2</v>
      </c>
      <c r="E248">
        <v>-5.7000000000000002E-2</v>
      </c>
      <c r="F248">
        <f t="shared" si="6"/>
        <v>0.88060965283657933</v>
      </c>
      <c r="G248">
        <f t="shared" si="7"/>
        <v>-26.011854360711265</v>
      </c>
    </row>
    <row r="249" spans="1:7" x14ac:dyDescent="0.25">
      <c r="A249">
        <v>163</v>
      </c>
      <c r="B249">
        <v>164</v>
      </c>
      <c r="C249">
        <v>4.4000000000000003E-3</v>
      </c>
      <c r="D249">
        <v>5.1400000000000001E-2</v>
      </c>
      <c r="E249">
        <v>3.597</v>
      </c>
      <c r="F249">
        <f t="shared" si="6"/>
        <v>1.6533148963672164</v>
      </c>
      <c r="G249">
        <f t="shared" si="7"/>
        <v>-19.313724016653392</v>
      </c>
    </row>
    <row r="250" spans="1:7" x14ac:dyDescent="0.25">
      <c r="A250">
        <v>164</v>
      </c>
      <c r="B250">
        <v>155</v>
      </c>
      <c r="C250">
        <v>8.9999999999999998E-4</v>
      </c>
      <c r="D250">
        <v>2.3099999999999999E-2</v>
      </c>
      <c r="E250">
        <v>-3.3000000000000002E-2</v>
      </c>
      <c r="F250">
        <f t="shared" si="6"/>
        <v>1.6840687100033684</v>
      </c>
      <c r="G250">
        <f t="shared" si="7"/>
        <v>-43.224430223419795</v>
      </c>
    </row>
    <row r="251" spans="1:7" x14ac:dyDescent="0.25">
      <c r="A251">
        <v>165</v>
      </c>
      <c r="B251">
        <v>166</v>
      </c>
      <c r="C251">
        <v>2.0000000000000001E-4</v>
      </c>
      <c r="D251">
        <v>1.23E-2</v>
      </c>
      <c r="E251">
        <v>0</v>
      </c>
      <c r="F251">
        <f t="shared" si="6"/>
        <v>1.3216150135465539</v>
      </c>
      <c r="G251">
        <f t="shared" si="7"/>
        <v>-81.279323333113069</v>
      </c>
    </row>
    <row r="252" spans="1:7" x14ac:dyDescent="0.25">
      <c r="A252">
        <v>167</v>
      </c>
      <c r="B252">
        <v>169</v>
      </c>
      <c r="C252">
        <v>1.8E-3</v>
      </c>
      <c r="D252">
        <v>1.78E-2</v>
      </c>
      <c r="E252">
        <v>2.9000000000000001E-2</v>
      </c>
      <c r="F252">
        <f t="shared" si="6"/>
        <v>5.6235941014746311</v>
      </c>
      <c r="G252">
        <f t="shared" si="7"/>
        <v>-55.611097225693577</v>
      </c>
    </row>
    <row r="253" spans="1:7" x14ac:dyDescent="0.25">
      <c r="A253">
        <v>172</v>
      </c>
      <c r="B253">
        <v>174</v>
      </c>
      <c r="C253">
        <v>5.5800000000000002E-2</v>
      </c>
      <c r="D253">
        <v>0.221</v>
      </c>
      <c r="E253">
        <v>3.1E-2</v>
      </c>
      <c r="F253">
        <f t="shared" si="6"/>
        <v>1.0740137935706993</v>
      </c>
      <c r="G253">
        <f t="shared" si="7"/>
        <v>-4.2537105444287553</v>
      </c>
    </row>
    <row r="254" spans="1:7" x14ac:dyDescent="0.25">
      <c r="A254">
        <v>172</v>
      </c>
      <c r="B254">
        <v>173</v>
      </c>
      <c r="C254">
        <v>6.6900000000000001E-2</v>
      </c>
      <c r="D254">
        <v>0.48430000000000001</v>
      </c>
      <c r="E254">
        <v>6.3E-2</v>
      </c>
      <c r="F254">
        <f t="shared" si="6"/>
        <v>0.27989043690939042</v>
      </c>
      <c r="G254">
        <f t="shared" si="7"/>
        <v>-2.0261724752648398</v>
      </c>
    </row>
    <row r="255" spans="1:7" x14ac:dyDescent="0.25">
      <c r="A255">
        <v>173</v>
      </c>
      <c r="B255">
        <v>176</v>
      </c>
      <c r="C255">
        <v>0.1799</v>
      </c>
      <c r="D255">
        <v>0.50170000000000003</v>
      </c>
      <c r="E255">
        <v>6.9000000000000006E-2</v>
      </c>
      <c r="F255">
        <f t="shared" si="6"/>
        <v>0.63330152157819164</v>
      </c>
      <c r="G255">
        <f t="shared" si="7"/>
        <v>-1.7661332594540231</v>
      </c>
    </row>
    <row r="256" spans="1:7" x14ac:dyDescent="0.25">
      <c r="A256">
        <v>173</v>
      </c>
      <c r="B256">
        <v>175</v>
      </c>
      <c r="C256">
        <v>7.3899999999999993E-2</v>
      </c>
      <c r="D256">
        <v>0.30709999999999998</v>
      </c>
      <c r="E256">
        <v>4.2999999999999997E-2</v>
      </c>
      <c r="F256">
        <f t="shared" si="6"/>
        <v>0.7406915914565686</v>
      </c>
      <c r="G256">
        <f t="shared" si="7"/>
        <v>-3.0780296040096378</v>
      </c>
    </row>
    <row r="257" spans="1:7" x14ac:dyDescent="0.25">
      <c r="A257">
        <v>173</v>
      </c>
      <c r="B257">
        <v>174</v>
      </c>
      <c r="C257">
        <v>8.0699999999999994E-2</v>
      </c>
      <c r="D257">
        <v>0.33310000000000001</v>
      </c>
      <c r="E257">
        <v>4.9000000000000002E-2</v>
      </c>
      <c r="F257">
        <f t="shared" si="6"/>
        <v>0.68699502247844302</v>
      </c>
      <c r="G257">
        <f t="shared" si="7"/>
        <v>-2.8356634694866094</v>
      </c>
    </row>
    <row r="258" spans="1:7" x14ac:dyDescent="0.25">
      <c r="A258">
        <v>175</v>
      </c>
      <c r="B258">
        <v>179</v>
      </c>
      <c r="C258">
        <v>7.6999999999999999E-2</v>
      </c>
      <c r="D258">
        <v>0.30919999999999997</v>
      </c>
      <c r="E258">
        <v>5.3999999999999999E-2</v>
      </c>
      <c r="F258">
        <f t="shared" si="6"/>
        <v>0.75836934438674708</v>
      </c>
      <c r="G258">
        <f t="shared" si="7"/>
        <v>-3.045296120576392</v>
      </c>
    </row>
    <row r="259" spans="1:7" x14ac:dyDescent="0.25">
      <c r="A259">
        <v>175</v>
      </c>
      <c r="B259">
        <v>176</v>
      </c>
      <c r="C259">
        <v>9.0399999999999994E-2</v>
      </c>
      <c r="D259">
        <v>0.36259999999999998</v>
      </c>
      <c r="E259">
        <v>4.8000000000000001E-2</v>
      </c>
      <c r="F259">
        <f t="shared" si="6"/>
        <v>0.64732835272406375</v>
      </c>
      <c r="G259">
        <f t="shared" si="7"/>
        <v>-2.5964741227626713</v>
      </c>
    </row>
    <row r="260" spans="1:7" x14ac:dyDescent="0.25">
      <c r="A260">
        <v>176</v>
      </c>
      <c r="B260">
        <v>177</v>
      </c>
      <c r="C260">
        <v>2.5100000000000001E-2</v>
      </c>
      <c r="D260">
        <v>8.2900000000000001E-2</v>
      </c>
      <c r="E260">
        <v>4.7E-2</v>
      </c>
      <c r="F260">
        <f t="shared" ref="F260:F323" si="8">C260/(C260^2+D260^2)</f>
        <v>3.3455871572106064</v>
      </c>
      <c r="G260">
        <f t="shared" ref="G260:G323" si="9">-D260/(C260^2+D260^2)</f>
        <v>-11.049767941544195</v>
      </c>
    </row>
    <row r="261" spans="1:7" x14ac:dyDescent="0.25">
      <c r="A261">
        <v>177</v>
      </c>
      <c r="B261">
        <v>178</v>
      </c>
      <c r="C261">
        <v>2.2200000000000001E-2</v>
      </c>
      <c r="D261">
        <v>8.4699999999999998E-2</v>
      </c>
      <c r="E261">
        <v>0.05</v>
      </c>
      <c r="F261">
        <f t="shared" si="8"/>
        <v>2.8955527179718614</v>
      </c>
      <c r="G261">
        <f t="shared" si="9"/>
        <v>-11.047446631180931</v>
      </c>
    </row>
    <row r="262" spans="1:7" x14ac:dyDescent="0.25">
      <c r="A262">
        <v>178</v>
      </c>
      <c r="B262">
        <v>180</v>
      </c>
      <c r="C262">
        <v>6.1000000000000004E-3</v>
      </c>
      <c r="D262">
        <v>2.9000000000000001E-2</v>
      </c>
      <c r="E262">
        <v>8.4000000000000005E-2</v>
      </c>
      <c r="F262">
        <f t="shared" si="8"/>
        <v>6.94594686919985</v>
      </c>
      <c r="G262">
        <f t="shared" si="9"/>
        <v>-33.021714624064856</v>
      </c>
    </row>
    <row r="263" spans="1:7" x14ac:dyDescent="0.25">
      <c r="A263">
        <v>178</v>
      </c>
      <c r="B263">
        <v>179</v>
      </c>
      <c r="C263">
        <v>4.9799999999999997E-2</v>
      </c>
      <c r="D263">
        <v>0.1855</v>
      </c>
      <c r="E263">
        <v>2.9000000000000001E-2</v>
      </c>
      <c r="F263">
        <f t="shared" si="8"/>
        <v>1.3499487263450625</v>
      </c>
      <c r="G263">
        <f t="shared" si="9"/>
        <v>-5.0284234686146405</v>
      </c>
    </row>
    <row r="264" spans="1:7" x14ac:dyDescent="0.25">
      <c r="A264">
        <v>181</v>
      </c>
      <c r="B264">
        <v>138</v>
      </c>
      <c r="C264">
        <v>4.0000000000000002E-4</v>
      </c>
      <c r="D264">
        <v>2.0199999999999999E-2</v>
      </c>
      <c r="E264">
        <v>0</v>
      </c>
      <c r="F264">
        <f t="shared" si="8"/>
        <v>0.97991180793728572</v>
      </c>
      <c r="G264">
        <f t="shared" si="9"/>
        <v>-49.485546300832922</v>
      </c>
    </row>
    <row r="265" spans="1:7" x14ac:dyDescent="0.25">
      <c r="A265">
        <v>181</v>
      </c>
      <c r="B265">
        <v>187</v>
      </c>
      <c r="C265">
        <v>4.0000000000000002E-4</v>
      </c>
      <c r="D265">
        <v>8.3000000000000001E-3</v>
      </c>
      <c r="E265">
        <v>0.115</v>
      </c>
      <c r="F265">
        <f t="shared" si="8"/>
        <v>5.7929036929761049</v>
      </c>
      <c r="G265">
        <f t="shared" si="9"/>
        <v>-120.20275162925417</v>
      </c>
    </row>
    <row r="266" spans="1:7" x14ac:dyDescent="0.25">
      <c r="A266">
        <v>182</v>
      </c>
      <c r="B266">
        <v>139</v>
      </c>
      <c r="C266">
        <v>2.9999999999999997E-4</v>
      </c>
      <c r="D266">
        <v>1.3100000000000001E-2</v>
      </c>
      <c r="E266">
        <v>0</v>
      </c>
      <c r="F266">
        <f t="shared" si="8"/>
        <v>1.7472335468840998</v>
      </c>
      <c r="G266">
        <f t="shared" si="9"/>
        <v>-76.295864880605706</v>
      </c>
    </row>
    <row r="267" spans="1:7" x14ac:dyDescent="0.25">
      <c r="A267">
        <v>184</v>
      </c>
      <c r="B267">
        <v>185</v>
      </c>
      <c r="C267">
        <v>2.5000000000000001E-3</v>
      </c>
      <c r="D267">
        <v>2.4500000000000001E-2</v>
      </c>
      <c r="E267">
        <v>0.16400000000000001</v>
      </c>
      <c r="F267">
        <f t="shared" si="8"/>
        <v>4.1220115416323164</v>
      </c>
      <c r="G267">
        <f t="shared" si="9"/>
        <v>-40.395713107996698</v>
      </c>
    </row>
    <row r="268" spans="1:7" x14ac:dyDescent="0.25">
      <c r="A268">
        <v>186</v>
      </c>
      <c r="B268">
        <v>188</v>
      </c>
      <c r="C268">
        <v>6.9999999999999999E-4</v>
      </c>
      <c r="D268">
        <v>8.6E-3</v>
      </c>
      <c r="E268">
        <v>0.115</v>
      </c>
      <c r="F268">
        <f t="shared" si="8"/>
        <v>9.4022834116856941</v>
      </c>
      <c r="G268">
        <f t="shared" si="9"/>
        <v>-115.51376762928139</v>
      </c>
    </row>
    <row r="269" spans="1:7" x14ac:dyDescent="0.25">
      <c r="A269">
        <v>187</v>
      </c>
      <c r="B269">
        <v>188</v>
      </c>
      <c r="C269">
        <v>6.9999999999999999E-4</v>
      </c>
      <c r="D269">
        <v>8.6E-3</v>
      </c>
      <c r="E269">
        <v>0.115</v>
      </c>
      <c r="F269">
        <f t="shared" si="8"/>
        <v>9.4022834116856941</v>
      </c>
      <c r="G269">
        <f t="shared" si="9"/>
        <v>-115.51376762928139</v>
      </c>
    </row>
    <row r="270" spans="1:7" x14ac:dyDescent="0.25">
      <c r="A270">
        <v>188</v>
      </c>
      <c r="B270">
        <v>138</v>
      </c>
      <c r="C270">
        <v>4.0000000000000002E-4</v>
      </c>
      <c r="D270">
        <v>2.0199999999999999E-2</v>
      </c>
      <c r="E270">
        <v>0</v>
      </c>
      <c r="F270">
        <f t="shared" si="8"/>
        <v>0.97991180793728572</v>
      </c>
      <c r="G270">
        <f t="shared" si="9"/>
        <v>-49.485546300832922</v>
      </c>
    </row>
    <row r="271" spans="1:7" x14ac:dyDescent="0.25">
      <c r="A271">
        <v>189</v>
      </c>
      <c r="B271">
        <v>210</v>
      </c>
      <c r="C271">
        <v>0</v>
      </c>
      <c r="D271">
        <v>0.252</v>
      </c>
      <c r="E271">
        <v>0</v>
      </c>
      <c r="F271">
        <f t="shared" si="8"/>
        <v>0</v>
      </c>
      <c r="G271">
        <f t="shared" si="9"/>
        <v>-3.9682539682539679</v>
      </c>
    </row>
    <row r="272" spans="1:7" x14ac:dyDescent="0.25">
      <c r="A272">
        <v>189</v>
      </c>
      <c r="B272">
        <v>209</v>
      </c>
      <c r="C272">
        <v>4.5999999999999999E-2</v>
      </c>
      <c r="D272">
        <v>6.9000000000000006E-2</v>
      </c>
      <c r="E272">
        <v>0</v>
      </c>
      <c r="F272">
        <f t="shared" si="8"/>
        <v>6.6889632107023411</v>
      </c>
      <c r="G272">
        <f t="shared" si="9"/>
        <v>-10.033444816053512</v>
      </c>
    </row>
    <row r="273" spans="1:7" x14ac:dyDescent="0.25">
      <c r="A273">
        <v>189</v>
      </c>
      <c r="B273">
        <v>208</v>
      </c>
      <c r="C273">
        <v>3.3000000000000002E-2</v>
      </c>
      <c r="D273">
        <v>9.5000000000000001E-2</v>
      </c>
      <c r="E273">
        <v>0</v>
      </c>
      <c r="F273">
        <f t="shared" si="8"/>
        <v>3.2628040340122606</v>
      </c>
      <c r="G273">
        <f t="shared" si="9"/>
        <v>-9.3929207039746885</v>
      </c>
    </row>
    <row r="274" spans="1:7" x14ac:dyDescent="0.25">
      <c r="A274">
        <v>190</v>
      </c>
      <c r="B274">
        <v>240</v>
      </c>
      <c r="C274">
        <v>0</v>
      </c>
      <c r="D274">
        <v>2.75E-2</v>
      </c>
      <c r="E274">
        <v>0</v>
      </c>
      <c r="F274">
        <f t="shared" si="8"/>
        <v>0</v>
      </c>
      <c r="G274">
        <f t="shared" si="9"/>
        <v>-36.363636363636367</v>
      </c>
    </row>
    <row r="275" spans="1:7" x14ac:dyDescent="0.25">
      <c r="A275">
        <v>190</v>
      </c>
      <c r="B275">
        <v>231</v>
      </c>
      <c r="C275">
        <v>4.0000000000000002E-4</v>
      </c>
      <c r="D275">
        <v>2.2000000000000001E-3</v>
      </c>
      <c r="E275">
        <v>6.2</v>
      </c>
      <c r="F275">
        <f t="shared" si="8"/>
        <v>80</v>
      </c>
      <c r="G275">
        <f t="shared" si="9"/>
        <v>-440</v>
      </c>
    </row>
    <row r="276" spans="1:7" x14ac:dyDescent="0.25">
      <c r="A276">
        <v>191</v>
      </c>
      <c r="B276">
        <v>192</v>
      </c>
      <c r="C276">
        <v>3.0000000000000001E-3</v>
      </c>
      <c r="D276">
        <v>4.8000000000000001E-2</v>
      </c>
      <c r="E276">
        <v>0</v>
      </c>
      <c r="F276">
        <f t="shared" si="8"/>
        <v>1.2970168612191959</v>
      </c>
      <c r="G276">
        <f t="shared" si="9"/>
        <v>-20.752269779507134</v>
      </c>
    </row>
    <row r="277" spans="1:7" x14ac:dyDescent="0.25">
      <c r="A277">
        <v>192</v>
      </c>
      <c r="B277">
        <v>225</v>
      </c>
      <c r="C277">
        <v>2E-3</v>
      </c>
      <c r="D277">
        <v>8.9999999999999993E-3</v>
      </c>
      <c r="E277">
        <v>0</v>
      </c>
      <c r="F277">
        <f t="shared" si="8"/>
        <v>23.529411764705884</v>
      </c>
      <c r="G277">
        <f t="shared" si="9"/>
        <v>-105.88235294117648</v>
      </c>
    </row>
    <row r="278" spans="1:7" x14ac:dyDescent="0.25">
      <c r="A278">
        <v>193</v>
      </c>
      <c r="B278">
        <v>208</v>
      </c>
      <c r="C278">
        <v>4.8000000000000001E-2</v>
      </c>
      <c r="D278">
        <v>0.127</v>
      </c>
      <c r="E278">
        <v>0</v>
      </c>
      <c r="F278">
        <f t="shared" si="8"/>
        <v>2.6040253892475449</v>
      </c>
      <c r="G278">
        <f t="shared" si="9"/>
        <v>-6.8898171757174627</v>
      </c>
    </row>
    <row r="279" spans="1:7" x14ac:dyDescent="0.25">
      <c r="A279">
        <v>193</v>
      </c>
      <c r="B279">
        <v>205</v>
      </c>
      <c r="C279">
        <v>4.4999999999999998E-2</v>
      </c>
      <c r="D279">
        <v>6.3E-2</v>
      </c>
      <c r="E279">
        <v>0</v>
      </c>
      <c r="F279">
        <f t="shared" si="8"/>
        <v>7.5075075075075066</v>
      </c>
      <c r="G279">
        <f t="shared" si="9"/>
        <v>-10.51051051051051</v>
      </c>
    </row>
    <row r="280" spans="1:7" x14ac:dyDescent="0.25">
      <c r="A280">
        <v>193</v>
      </c>
      <c r="B280">
        <v>196</v>
      </c>
      <c r="C280">
        <v>0</v>
      </c>
      <c r="D280">
        <v>0.23699999999999999</v>
      </c>
      <c r="E280">
        <v>0</v>
      </c>
      <c r="F280">
        <f t="shared" si="8"/>
        <v>0</v>
      </c>
      <c r="G280">
        <f t="shared" si="9"/>
        <v>-4.2194092827004219</v>
      </c>
    </row>
    <row r="281" spans="1:7" x14ac:dyDescent="0.25">
      <c r="A281">
        <v>194</v>
      </c>
      <c r="B281">
        <v>664</v>
      </c>
      <c r="C281">
        <v>2.3999999999999998E-3</v>
      </c>
      <c r="D281">
        <v>3.5499999999999997E-2</v>
      </c>
      <c r="E281">
        <v>0.36</v>
      </c>
      <c r="F281">
        <f t="shared" si="8"/>
        <v>1.8957196230677482</v>
      </c>
      <c r="G281">
        <f t="shared" si="9"/>
        <v>-28.040852757877108</v>
      </c>
    </row>
    <row r="282" spans="1:7" x14ac:dyDescent="0.25">
      <c r="A282">
        <v>194</v>
      </c>
      <c r="B282">
        <v>219</v>
      </c>
      <c r="C282">
        <v>3.0999999999999999E-3</v>
      </c>
      <c r="D282">
        <v>2.86E-2</v>
      </c>
      <c r="E282">
        <v>0.5</v>
      </c>
      <c r="F282">
        <f t="shared" si="8"/>
        <v>3.7459066906726921</v>
      </c>
      <c r="G282">
        <f t="shared" si="9"/>
        <v>-34.559010113948062</v>
      </c>
    </row>
    <row r="283" spans="1:7" x14ac:dyDescent="0.25">
      <c r="A283">
        <v>195</v>
      </c>
      <c r="B283">
        <v>219</v>
      </c>
      <c r="C283">
        <v>3.0999999999999999E-3</v>
      </c>
      <c r="D283">
        <v>2.86E-2</v>
      </c>
      <c r="E283">
        <v>0.5</v>
      </c>
      <c r="F283">
        <f t="shared" si="8"/>
        <v>3.7459066906726921</v>
      </c>
      <c r="G283">
        <f t="shared" si="9"/>
        <v>-34.559010113948062</v>
      </c>
    </row>
    <row r="284" spans="1:7" x14ac:dyDescent="0.25">
      <c r="A284">
        <v>195</v>
      </c>
      <c r="B284">
        <v>212</v>
      </c>
      <c r="C284">
        <v>8.0000000000000004E-4</v>
      </c>
      <c r="D284">
        <v>3.6600000000000001E-2</v>
      </c>
      <c r="E284">
        <v>0</v>
      </c>
      <c r="F284">
        <f t="shared" si="8"/>
        <v>0.5969258319653783</v>
      </c>
      <c r="G284">
        <f t="shared" si="9"/>
        <v>-27.309356812416056</v>
      </c>
    </row>
    <row r="285" spans="1:7" x14ac:dyDescent="0.25">
      <c r="A285">
        <v>196</v>
      </c>
      <c r="B285">
        <v>2040</v>
      </c>
      <c r="C285">
        <v>1E-4</v>
      </c>
      <c r="D285">
        <v>0.02</v>
      </c>
      <c r="E285">
        <v>0</v>
      </c>
      <c r="F285">
        <f t="shared" si="8"/>
        <v>0.24999375015624609</v>
      </c>
      <c r="G285">
        <f t="shared" si="9"/>
        <v>-49.998750031249216</v>
      </c>
    </row>
    <row r="286" spans="1:7" x14ac:dyDescent="0.25">
      <c r="A286">
        <v>196</v>
      </c>
      <c r="B286">
        <v>210</v>
      </c>
      <c r="C286">
        <v>0.03</v>
      </c>
      <c r="D286">
        <v>8.1000000000000003E-2</v>
      </c>
      <c r="E286">
        <v>0.01</v>
      </c>
      <c r="F286">
        <f t="shared" si="8"/>
        <v>4.0209087253719344</v>
      </c>
      <c r="G286">
        <f t="shared" si="9"/>
        <v>-10.856453558504223</v>
      </c>
    </row>
    <row r="287" spans="1:7" x14ac:dyDescent="0.25">
      <c r="A287">
        <v>196</v>
      </c>
      <c r="B287">
        <v>197</v>
      </c>
      <c r="C287">
        <v>1.4E-2</v>
      </c>
      <c r="D287">
        <v>0.04</v>
      </c>
      <c r="E287">
        <v>4.0000000000000001E-3</v>
      </c>
      <c r="F287">
        <f t="shared" si="8"/>
        <v>7.7951002227171493</v>
      </c>
      <c r="G287">
        <f t="shared" si="9"/>
        <v>-22.271714922048996</v>
      </c>
    </row>
    <row r="288" spans="1:7" x14ac:dyDescent="0.25">
      <c r="A288">
        <v>197</v>
      </c>
      <c r="B288">
        <v>211</v>
      </c>
      <c r="C288">
        <v>1.4999999999999999E-2</v>
      </c>
      <c r="D288">
        <v>0.04</v>
      </c>
      <c r="E288">
        <v>6.0000000000000001E-3</v>
      </c>
      <c r="F288">
        <f t="shared" si="8"/>
        <v>8.2191780821917799</v>
      </c>
      <c r="G288">
        <f t="shared" si="9"/>
        <v>-21.917808219178081</v>
      </c>
    </row>
    <row r="289" spans="1:7" x14ac:dyDescent="0.25">
      <c r="A289">
        <v>197</v>
      </c>
      <c r="B289">
        <v>198</v>
      </c>
      <c r="C289">
        <v>0.01</v>
      </c>
      <c r="D289">
        <v>0.06</v>
      </c>
      <c r="E289">
        <v>8.9999999999999993E-3</v>
      </c>
      <c r="F289">
        <f t="shared" si="8"/>
        <v>2.7027027027027031</v>
      </c>
      <c r="G289">
        <f t="shared" si="9"/>
        <v>-16.216216216216218</v>
      </c>
    </row>
    <row r="290" spans="1:7" x14ac:dyDescent="0.25">
      <c r="A290">
        <v>198</v>
      </c>
      <c r="B290">
        <v>211</v>
      </c>
      <c r="C290">
        <v>3.4000000000000002E-2</v>
      </c>
      <c r="D290">
        <v>0.109</v>
      </c>
      <c r="E290">
        <v>3.2000000000000001E-2</v>
      </c>
      <c r="F290">
        <f t="shared" si="8"/>
        <v>2.6079619544373709</v>
      </c>
      <c r="G290">
        <f t="shared" si="9"/>
        <v>-8.3608192068727476</v>
      </c>
    </row>
    <row r="291" spans="1:7" x14ac:dyDescent="0.25">
      <c r="A291">
        <v>198</v>
      </c>
      <c r="B291">
        <v>210</v>
      </c>
      <c r="C291">
        <v>0.02</v>
      </c>
      <c r="D291">
        <v>7.2999999999999995E-2</v>
      </c>
      <c r="E291">
        <v>8.0000000000000002E-3</v>
      </c>
      <c r="F291">
        <f t="shared" si="8"/>
        <v>3.4910106475824754</v>
      </c>
      <c r="G291">
        <f t="shared" si="9"/>
        <v>-12.742188863676034</v>
      </c>
    </row>
    <row r="292" spans="1:7" x14ac:dyDescent="0.25">
      <c r="A292">
        <v>198</v>
      </c>
      <c r="B292">
        <v>203</v>
      </c>
      <c r="C292">
        <v>8.9999999999999993E-3</v>
      </c>
      <c r="D292">
        <v>4.5999999999999999E-2</v>
      </c>
      <c r="E292">
        <v>2.5000000000000001E-2</v>
      </c>
      <c r="F292">
        <f t="shared" si="8"/>
        <v>4.0964952207555756</v>
      </c>
      <c r="G292">
        <f t="shared" si="9"/>
        <v>-20.937642239417389</v>
      </c>
    </row>
    <row r="293" spans="1:7" x14ac:dyDescent="0.25">
      <c r="A293">
        <v>198</v>
      </c>
      <c r="B293">
        <v>202</v>
      </c>
      <c r="C293">
        <v>0.33200000000000002</v>
      </c>
      <c r="D293">
        <v>0.68799999999999994</v>
      </c>
      <c r="E293">
        <v>0</v>
      </c>
      <c r="F293">
        <f t="shared" si="8"/>
        <v>0.56891399117155161</v>
      </c>
      <c r="G293">
        <f t="shared" si="9"/>
        <v>-1.1789542949579139</v>
      </c>
    </row>
    <row r="294" spans="1:7" x14ac:dyDescent="0.25">
      <c r="A294">
        <v>199</v>
      </c>
      <c r="B294">
        <v>210</v>
      </c>
      <c r="C294">
        <v>0.04</v>
      </c>
      <c r="D294">
        <v>0.10199999999999999</v>
      </c>
      <c r="E294">
        <v>5.0000000000000001E-3</v>
      </c>
      <c r="F294">
        <f t="shared" si="8"/>
        <v>3.3322225924691771</v>
      </c>
      <c r="G294">
        <f t="shared" si="9"/>
        <v>-8.4971676107964011</v>
      </c>
    </row>
    <row r="295" spans="1:7" x14ac:dyDescent="0.25">
      <c r="A295">
        <v>199</v>
      </c>
      <c r="B295">
        <v>200</v>
      </c>
      <c r="C295">
        <v>7.5999999999999998E-2</v>
      </c>
      <c r="D295">
        <v>0.13500000000000001</v>
      </c>
      <c r="E295">
        <v>8.9999999999999993E-3</v>
      </c>
      <c r="F295">
        <f t="shared" si="8"/>
        <v>3.1665347277196783</v>
      </c>
      <c r="G295">
        <f t="shared" si="9"/>
        <v>-5.6247656347652182</v>
      </c>
    </row>
    <row r="296" spans="1:7" x14ac:dyDescent="0.25">
      <c r="A296">
        <v>200</v>
      </c>
      <c r="B296">
        <v>248</v>
      </c>
      <c r="C296">
        <v>0</v>
      </c>
      <c r="D296">
        <v>0.22</v>
      </c>
      <c r="E296">
        <v>0</v>
      </c>
      <c r="F296">
        <f t="shared" si="8"/>
        <v>0</v>
      </c>
      <c r="G296">
        <f t="shared" si="9"/>
        <v>-4.5454545454545459</v>
      </c>
    </row>
    <row r="297" spans="1:7" x14ac:dyDescent="0.25">
      <c r="A297">
        <v>200</v>
      </c>
      <c r="B297">
        <v>210</v>
      </c>
      <c r="C297">
        <v>8.1000000000000003E-2</v>
      </c>
      <c r="D297">
        <v>0.128</v>
      </c>
      <c r="E297">
        <v>1.4E-2</v>
      </c>
      <c r="F297">
        <f t="shared" si="8"/>
        <v>3.5301808672913491</v>
      </c>
      <c r="G297">
        <f t="shared" si="9"/>
        <v>-5.5785574199171934</v>
      </c>
    </row>
    <row r="298" spans="1:7" x14ac:dyDescent="0.25">
      <c r="A298">
        <v>201</v>
      </c>
      <c r="B298">
        <v>69</v>
      </c>
      <c r="C298">
        <v>0</v>
      </c>
      <c r="D298">
        <v>9.8000000000000004E-2</v>
      </c>
      <c r="E298">
        <v>0</v>
      </c>
      <c r="F298">
        <f t="shared" si="8"/>
        <v>0</v>
      </c>
      <c r="G298">
        <f t="shared" si="9"/>
        <v>-10.204081632653059</v>
      </c>
    </row>
    <row r="299" spans="1:7" x14ac:dyDescent="0.25">
      <c r="A299">
        <v>201</v>
      </c>
      <c r="B299">
        <v>204</v>
      </c>
      <c r="C299">
        <v>0.124</v>
      </c>
      <c r="D299">
        <v>0.183</v>
      </c>
      <c r="E299">
        <v>0</v>
      </c>
      <c r="F299">
        <f t="shared" si="8"/>
        <v>2.537603601759951</v>
      </c>
      <c r="G299">
        <f t="shared" si="9"/>
        <v>-3.7450117671134757</v>
      </c>
    </row>
    <row r="300" spans="1:7" x14ac:dyDescent="0.25">
      <c r="A300">
        <v>202</v>
      </c>
      <c r="B300">
        <v>211</v>
      </c>
      <c r="C300">
        <v>0</v>
      </c>
      <c r="D300">
        <v>0.128</v>
      </c>
      <c r="E300">
        <v>0</v>
      </c>
      <c r="F300">
        <f t="shared" si="8"/>
        <v>0</v>
      </c>
      <c r="G300">
        <f t="shared" si="9"/>
        <v>-7.8125000000000009</v>
      </c>
    </row>
    <row r="301" spans="1:7" x14ac:dyDescent="0.25">
      <c r="A301">
        <v>203</v>
      </c>
      <c r="B301">
        <v>211</v>
      </c>
      <c r="C301">
        <v>0.01</v>
      </c>
      <c r="D301">
        <v>5.8999999999999997E-2</v>
      </c>
      <c r="E301">
        <v>8.0000000000000002E-3</v>
      </c>
      <c r="F301">
        <f t="shared" si="8"/>
        <v>2.7925160569673282</v>
      </c>
      <c r="G301">
        <f t="shared" si="9"/>
        <v>-16.475844736107234</v>
      </c>
    </row>
    <row r="302" spans="1:7" x14ac:dyDescent="0.25">
      <c r="A302">
        <v>204</v>
      </c>
      <c r="B302">
        <v>2040</v>
      </c>
      <c r="C302">
        <v>0.02</v>
      </c>
      <c r="D302">
        <v>0.20399999999999999</v>
      </c>
      <c r="E302">
        <v>-1.2E-2</v>
      </c>
      <c r="F302">
        <f t="shared" si="8"/>
        <v>0.47600913937547612</v>
      </c>
      <c r="G302">
        <f t="shared" si="9"/>
        <v>-4.8552932216298563</v>
      </c>
    </row>
    <row r="303" spans="1:7" x14ac:dyDescent="0.25">
      <c r="A303">
        <v>204</v>
      </c>
      <c r="B303">
        <v>205</v>
      </c>
      <c r="C303">
        <v>4.5999999999999999E-2</v>
      </c>
      <c r="D303">
        <v>6.8000000000000005E-2</v>
      </c>
      <c r="E303">
        <v>0</v>
      </c>
      <c r="F303">
        <f t="shared" si="8"/>
        <v>6.8249258160237387</v>
      </c>
      <c r="G303">
        <f t="shared" si="9"/>
        <v>-10.089020771513354</v>
      </c>
    </row>
    <row r="304" spans="1:7" x14ac:dyDescent="0.25">
      <c r="A304">
        <v>205</v>
      </c>
      <c r="B304">
        <v>206</v>
      </c>
      <c r="C304">
        <v>0.30199999999999999</v>
      </c>
      <c r="D304">
        <v>0.44600000000000001</v>
      </c>
      <c r="E304">
        <v>0</v>
      </c>
      <c r="F304">
        <f t="shared" si="8"/>
        <v>1.040948573004274</v>
      </c>
      <c r="G304">
        <f t="shared" si="9"/>
        <v>-1.5372949124500208</v>
      </c>
    </row>
    <row r="305" spans="1:7" x14ac:dyDescent="0.25">
      <c r="A305">
        <v>206</v>
      </c>
      <c r="B305">
        <v>208</v>
      </c>
      <c r="C305">
        <v>0.24</v>
      </c>
      <c r="D305">
        <v>0.42099999999999999</v>
      </c>
      <c r="E305">
        <v>0</v>
      </c>
      <c r="F305">
        <f t="shared" si="8"/>
        <v>1.0219680549818815</v>
      </c>
      <c r="G305">
        <f t="shared" si="9"/>
        <v>-1.7927022964473838</v>
      </c>
    </row>
    <row r="306" spans="1:7" x14ac:dyDescent="0.25">
      <c r="A306">
        <v>206</v>
      </c>
      <c r="B306">
        <v>207</v>
      </c>
      <c r="C306">
        <v>7.2999999999999995E-2</v>
      </c>
      <c r="D306">
        <v>9.2999999999999999E-2</v>
      </c>
      <c r="E306">
        <v>0</v>
      </c>
      <c r="F306">
        <f t="shared" si="8"/>
        <v>5.2224924881957353</v>
      </c>
      <c r="G306">
        <f t="shared" si="9"/>
        <v>-6.6533123479753895</v>
      </c>
    </row>
    <row r="307" spans="1:7" x14ac:dyDescent="0.25">
      <c r="A307">
        <v>209</v>
      </c>
      <c r="B307">
        <v>198</v>
      </c>
      <c r="C307">
        <v>2.5999999999999999E-2</v>
      </c>
      <c r="D307">
        <v>0.21099999999999999</v>
      </c>
      <c r="E307">
        <v>0</v>
      </c>
      <c r="F307">
        <f t="shared" si="8"/>
        <v>0.57525941987300033</v>
      </c>
      <c r="G307">
        <f t="shared" si="9"/>
        <v>-4.6684514458924262</v>
      </c>
    </row>
    <row r="308" spans="1:7" x14ac:dyDescent="0.25">
      <c r="A308">
        <v>211</v>
      </c>
      <c r="B308">
        <v>212</v>
      </c>
      <c r="C308">
        <v>3.0000000000000001E-3</v>
      </c>
      <c r="D308">
        <v>1.2200000000000001E-2</v>
      </c>
      <c r="E308">
        <v>0</v>
      </c>
      <c r="F308">
        <f t="shared" si="8"/>
        <v>19.006588950836289</v>
      </c>
      <c r="G308">
        <f t="shared" si="9"/>
        <v>-77.293461733400903</v>
      </c>
    </row>
    <row r="309" spans="1:7" x14ac:dyDescent="0.25">
      <c r="A309">
        <v>212</v>
      </c>
      <c r="B309">
        <v>215</v>
      </c>
      <c r="C309">
        <v>1.3899999999999999E-2</v>
      </c>
      <c r="D309">
        <v>7.7799999999999994E-2</v>
      </c>
      <c r="E309">
        <v>8.5999999999999993E-2</v>
      </c>
      <c r="F309">
        <f t="shared" si="8"/>
        <v>2.2254064568807488</v>
      </c>
      <c r="G309">
        <f t="shared" si="9"/>
        <v>-12.455872111174262</v>
      </c>
    </row>
    <row r="310" spans="1:7" x14ac:dyDescent="0.25">
      <c r="A310">
        <v>213</v>
      </c>
      <c r="B310">
        <v>214</v>
      </c>
      <c r="C310">
        <v>2.5000000000000001E-3</v>
      </c>
      <c r="D310">
        <v>3.7999999999999999E-2</v>
      </c>
      <c r="E310">
        <v>0</v>
      </c>
      <c r="F310">
        <f t="shared" si="8"/>
        <v>1.7238407171177383</v>
      </c>
      <c r="G310">
        <f t="shared" si="9"/>
        <v>-26.202378900189622</v>
      </c>
    </row>
    <row r="311" spans="1:7" x14ac:dyDescent="0.25">
      <c r="A311">
        <v>214</v>
      </c>
      <c r="B311">
        <v>242</v>
      </c>
      <c r="C311">
        <v>1.5E-3</v>
      </c>
      <c r="D311">
        <v>1.0800000000000001E-2</v>
      </c>
      <c r="E311">
        <v>2E-3</v>
      </c>
      <c r="F311">
        <f t="shared" si="8"/>
        <v>12.616704516780217</v>
      </c>
      <c r="G311">
        <f t="shared" si="9"/>
        <v>-90.840272520817564</v>
      </c>
    </row>
    <row r="312" spans="1:7" x14ac:dyDescent="0.25">
      <c r="A312">
        <v>214</v>
      </c>
      <c r="B312">
        <v>215</v>
      </c>
      <c r="C312">
        <v>1.6999999999999999E-3</v>
      </c>
      <c r="D312">
        <v>1.8499999999999999E-2</v>
      </c>
      <c r="E312">
        <v>0.02</v>
      </c>
      <c r="F312">
        <f t="shared" si="8"/>
        <v>4.9255374630584692</v>
      </c>
      <c r="G312">
        <f t="shared" si="9"/>
        <v>-53.601437097989226</v>
      </c>
    </row>
    <row r="313" spans="1:7" x14ac:dyDescent="0.25">
      <c r="A313">
        <v>215</v>
      </c>
      <c r="B313">
        <v>216</v>
      </c>
      <c r="C313">
        <v>4.4999999999999997E-3</v>
      </c>
      <c r="D313">
        <v>2.4899999999999999E-2</v>
      </c>
      <c r="E313">
        <v>2.5999999999999999E-2</v>
      </c>
      <c r="F313">
        <f t="shared" si="8"/>
        <v>7.0283947146471748</v>
      </c>
      <c r="G313">
        <f t="shared" si="9"/>
        <v>-38.890450754381035</v>
      </c>
    </row>
    <row r="314" spans="1:7" x14ac:dyDescent="0.25">
      <c r="A314">
        <v>216</v>
      </c>
      <c r="B314">
        <v>217</v>
      </c>
      <c r="C314">
        <v>4.0000000000000001E-3</v>
      </c>
      <c r="D314">
        <v>4.9700000000000001E-2</v>
      </c>
      <c r="E314">
        <v>1.7999999999999999E-2</v>
      </c>
      <c r="F314">
        <f t="shared" si="8"/>
        <v>1.6089522100969795</v>
      </c>
      <c r="G314">
        <f t="shared" si="9"/>
        <v>-19.99123121045497</v>
      </c>
    </row>
    <row r="315" spans="1:7" x14ac:dyDescent="0.25">
      <c r="A315">
        <v>217</v>
      </c>
      <c r="B315">
        <v>220</v>
      </c>
      <c r="C315">
        <v>2.7000000000000001E-3</v>
      </c>
      <c r="D315">
        <v>3.95E-2</v>
      </c>
      <c r="E315">
        <v>0.83199999999999996</v>
      </c>
      <c r="F315">
        <f t="shared" si="8"/>
        <v>1.7224440843614837</v>
      </c>
      <c r="G315">
        <f t="shared" si="9"/>
        <v>-25.198719011955038</v>
      </c>
    </row>
    <row r="316" spans="1:7" x14ac:dyDescent="0.25">
      <c r="A316">
        <v>217</v>
      </c>
      <c r="B316">
        <v>219</v>
      </c>
      <c r="C316">
        <v>5.0000000000000001E-4</v>
      </c>
      <c r="D316">
        <v>1.77E-2</v>
      </c>
      <c r="E316">
        <v>0.02</v>
      </c>
      <c r="F316">
        <f t="shared" si="8"/>
        <v>1.5946928621547489</v>
      </c>
      <c r="G316">
        <f t="shared" si="9"/>
        <v>-56.452127320278116</v>
      </c>
    </row>
    <row r="317" spans="1:7" x14ac:dyDescent="0.25">
      <c r="A317">
        <v>217</v>
      </c>
      <c r="B317">
        <v>218</v>
      </c>
      <c r="C317">
        <v>0</v>
      </c>
      <c r="D317">
        <v>4.5600000000000002E-2</v>
      </c>
      <c r="E317">
        <v>0</v>
      </c>
      <c r="F317">
        <f t="shared" si="8"/>
        <v>0</v>
      </c>
      <c r="G317">
        <f t="shared" si="9"/>
        <v>-21.929824561403507</v>
      </c>
    </row>
    <row r="318" spans="1:7" x14ac:dyDescent="0.25">
      <c r="A318">
        <v>218</v>
      </c>
      <c r="B318">
        <v>219</v>
      </c>
      <c r="C318">
        <v>1E-3</v>
      </c>
      <c r="D318">
        <v>3.5400000000000001E-2</v>
      </c>
      <c r="E318">
        <v>-0.01</v>
      </c>
      <c r="F318">
        <f t="shared" si="8"/>
        <v>0.79734643107737446</v>
      </c>
      <c r="G318">
        <f t="shared" si="9"/>
        <v>-28.226063660139058</v>
      </c>
    </row>
    <row r="319" spans="1:7" x14ac:dyDescent="0.25">
      <c r="A319">
        <v>219</v>
      </c>
      <c r="B319">
        <v>237</v>
      </c>
      <c r="C319">
        <v>2.9999999999999997E-4</v>
      </c>
      <c r="D319">
        <v>1.8E-3</v>
      </c>
      <c r="E319">
        <v>5.2</v>
      </c>
      <c r="F319">
        <f t="shared" si="8"/>
        <v>90.090090090090087</v>
      </c>
      <c r="G319">
        <f t="shared" si="9"/>
        <v>-540.54054054054052</v>
      </c>
    </row>
    <row r="320" spans="1:7" x14ac:dyDescent="0.25">
      <c r="A320">
        <v>220</v>
      </c>
      <c r="B320">
        <v>238</v>
      </c>
      <c r="C320">
        <v>1.6000000000000001E-3</v>
      </c>
      <c r="D320">
        <v>4.5999999999999999E-3</v>
      </c>
      <c r="E320">
        <v>0.40200000000000002</v>
      </c>
      <c r="F320">
        <f t="shared" si="8"/>
        <v>67.453625632377751</v>
      </c>
      <c r="G320">
        <f t="shared" si="9"/>
        <v>-193.929173693086</v>
      </c>
    </row>
    <row r="321" spans="1:7" x14ac:dyDescent="0.25">
      <c r="A321">
        <v>220</v>
      </c>
      <c r="B321">
        <v>221</v>
      </c>
      <c r="C321">
        <v>1E-3</v>
      </c>
      <c r="D321">
        <v>2.9499999999999998E-2</v>
      </c>
      <c r="E321">
        <v>0.503</v>
      </c>
      <c r="F321">
        <f t="shared" si="8"/>
        <v>1.1477761836441895</v>
      </c>
      <c r="G321">
        <f t="shared" si="9"/>
        <v>-33.859397417503587</v>
      </c>
    </row>
    <row r="322" spans="1:7" x14ac:dyDescent="0.25">
      <c r="A322">
        <v>220</v>
      </c>
      <c r="B322">
        <v>218</v>
      </c>
      <c r="C322">
        <v>3.7000000000000002E-3</v>
      </c>
      <c r="D322">
        <v>4.8399999999999999E-2</v>
      </c>
      <c r="E322">
        <v>0.43</v>
      </c>
      <c r="F322">
        <f t="shared" si="8"/>
        <v>1.5702917771883291</v>
      </c>
      <c r="G322">
        <f t="shared" si="9"/>
        <v>-20.54111405835544</v>
      </c>
    </row>
    <row r="323" spans="1:7" x14ac:dyDescent="0.25">
      <c r="A323">
        <v>221</v>
      </c>
      <c r="B323">
        <v>223</v>
      </c>
      <c r="C323">
        <v>2.9999999999999997E-4</v>
      </c>
      <c r="D323">
        <v>1.2999999999999999E-3</v>
      </c>
      <c r="E323">
        <v>1</v>
      </c>
      <c r="F323">
        <f t="shared" si="8"/>
        <v>168.53932584269663</v>
      </c>
      <c r="G323">
        <f t="shared" si="9"/>
        <v>-730.33707865168537</v>
      </c>
    </row>
    <row r="324" spans="1:7" x14ac:dyDescent="0.25">
      <c r="A324">
        <v>222</v>
      </c>
      <c r="B324">
        <v>237</v>
      </c>
      <c r="C324">
        <v>1.4E-3</v>
      </c>
      <c r="D324">
        <v>5.1400000000000001E-2</v>
      </c>
      <c r="E324">
        <v>0.33</v>
      </c>
      <c r="F324">
        <f t="shared" ref="F324:F387" si="10">C324/(C324^2+D324^2)</f>
        <v>0.52951677811734088</v>
      </c>
      <c r="G324">
        <f t="shared" ref="G324:G387" si="11">-D324/(C324^2+D324^2)</f>
        <v>-19.440830282308088</v>
      </c>
    </row>
    <row r="325" spans="1:7" x14ac:dyDescent="0.25">
      <c r="A325">
        <v>223</v>
      </c>
      <c r="B325">
        <v>224</v>
      </c>
      <c r="C325">
        <v>1.1999999999999999E-3</v>
      </c>
      <c r="D325">
        <v>1.95E-2</v>
      </c>
      <c r="E325">
        <v>-0.36399999999999999</v>
      </c>
      <c r="F325">
        <f t="shared" si="10"/>
        <v>3.1439125992297412</v>
      </c>
      <c r="G325">
        <f t="shared" si="11"/>
        <v>-51.088579737483293</v>
      </c>
    </row>
    <row r="326" spans="1:7" x14ac:dyDescent="0.25">
      <c r="A326">
        <v>224</v>
      </c>
      <c r="B326">
        <v>226</v>
      </c>
      <c r="C326">
        <v>1.9E-3</v>
      </c>
      <c r="D326">
        <v>8.0999999999999996E-3</v>
      </c>
      <c r="E326">
        <v>0.86</v>
      </c>
      <c r="F326">
        <f t="shared" si="10"/>
        <v>27.448714244438026</v>
      </c>
      <c r="G326">
        <f t="shared" si="11"/>
        <v>-117.01820283155158</v>
      </c>
    </row>
    <row r="327" spans="1:7" x14ac:dyDescent="0.25">
      <c r="A327">
        <v>224</v>
      </c>
      <c r="B327">
        <v>225</v>
      </c>
      <c r="C327">
        <v>0.01</v>
      </c>
      <c r="D327">
        <v>6.4000000000000001E-2</v>
      </c>
      <c r="E327">
        <v>0.48</v>
      </c>
      <c r="F327">
        <f t="shared" si="10"/>
        <v>2.3832221163012393</v>
      </c>
      <c r="G327">
        <f t="shared" si="11"/>
        <v>-15.252621544327932</v>
      </c>
    </row>
    <row r="328" spans="1:7" x14ac:dyDescent="0.25">
      <c r="A328">
        <v>225</v>
      </c>
      <c r="B328">
        <v>191</v>
      </c>
      <c r="C328">
        <v>1E-3</v>
      </c>
      <c r="D328">
        <v>6.0999999999999999E-2</v>
      </c>
      <c r="E328">
        <v>0</v>
      </c>
      <c r="F328">
        <f t="shared" si="10"/>
        <v>0.26867275658248252</v>
      </c>
      <c r="G328">
        <f t="shared" si="11"/>
        <v>-16.389038151531434</v>
      </c>
    </row>
    <row r="329" spans="1:7" x14ac:dyDescent="0.25">
      <c r="A329">
        <v>226</v>
      </c>
      <c r="B329">
        <v>231</v>
      </c>
      <c r="C329">
        <v>5.0000000000000001E-4</v>
      </c>
      <c r="D329">
        <v>2.12E-2</v>
      </c>
      <c r="E329">
        <v>0</v>
      </c>
      <c r="F329">
        <f t="shared" si="10"/>
        <v>1.1118770708710446</v>
      </c>
      <c r="G329">
        <f t="shared" si="11"/>
        <v>-47.143587804932288</v>
      </c>
    </row>
    <row r="330" spans="1:7" x14ac:dyDescent="0.25">
      <c r="A330">
        <v>227</v>
      </c>
      <c r="B330">
        <v>231</v>
      </c>
      <c r="C330">
        <v>8.9999999999999998E-4</v>
      </c>
      <c r="D330">
        <v>4.7199999999999999E-2</v>
      </c>
      <c r="E330">
        <v>0.186</v>
      </c>
      <c r="F330">
        <f t="shared" si="10"/>
        <v>0.4038319161824423</v>
      </c>
      <c r="G330">
        <f t="shared" si="11"/>
        <v>-21.178740493123641</v>
      </c>
    </row>
    <row r="331" spans="1:7" x14ac:dyDescent="0.25">
      <c r="A331">
        <v>228</v>
      </c>
      <c r="B331">
        <v>234</v>
      </c>
      <c r="C331">
        <v>1.2999999999999999E-3</v>
      </c>
      <c r="D331">
        <v>2.8799999999999999E-2</v>
      </c>
      <c r="E331">
        <v>0.81</v>
      </c>
      <c r="F331">
        <f t="shared" si="10"/>
        <v>1.5641355744588692</v>
      </c>
      <c r="G331">
        <f t="shared" si="11"/>
        <v>-34.65161888031956</v>
      </c>
    </row>
    <row r="332" spans="1:7" x14ac:dyDescent="0.25">
      <c r="A332">
        <v>228</v>
      </c>
      <c r="B332">
        <v>231</v>
      </c>
      <c r="C332">
        <v>2.5999999999999999E-3</v>
      </c>
      <c r="D332">
        <v>9.1700000000000004E-2</v>
      </c>
      <c r="E332">
        <v>0</v>
      </c>
      <c r="F332">
        <f t="shared" si="10"/>
        <v>0.30894820958571229</v>
      </c>
      <c r="G332">
        <f t="shared" si="11"/>
        <v>-10.896365699619162</v>
      </c>
    </row>
    <row r="333" spans="1:7" x14ac:dyDescent="0.25">
      <c r="A333">
        <v>228</v>
      </c>
      <c r="B333">
        <v>229</v>
      </c>
      <c r="C333">
        <v>1.9E-3</v>
      </c>
      <c r="D333">
        <v>8.6999999999999994E-3</v>
      </c>
      <c r="E333">
        <v>1.28</v>
      </c>
      <c r="F333">
        <f t="shared" si="10"/>
        <v>23.959646910466585</v>
      </c>
      <c r="G333">
        <f t="shared" si="11"/>
        <v>-109.70996216897856</v>
      </c>
    </row>
    <row r="334" spans="1:7" x14ac:dyDescent="0.25">
      <c r="A334">
        <v>229</v>
      </c>
      <c r="B334">
        <v>230</v>
      </c>
      <c r="C334">
        <v>1E-3</v>
      </c>
      <c r="D334">
        <v>3.32E-2</v>
      </c>
      <c r="E334">
        <v>0</v>
      </c>
      <c r="F334">
        <f t="shared" si="10"/>
        <v>0.90642108698016766</v>
      </c>
      <c r="G334">
        <f t="shared" si="11"/>
        <v>-30.093180087741565</v>
      </c>
    </row>
    <row r="335" spans="1:7" x14ac:dyDescent="0.25">
      <c r="A335">
        <v>229</v>
      </c>
      <c r="B335">
        <v>190</v>
      </c>
      <c r="C335">
        <v>0</v>
      </c>
      <c r="D335">
        <v>6.2600000000000003E-2</v>
      </c>
      <c r="E335">
        <v>0</v>
      </c>
      <c r="F335">
        <f t="shared" si="10"/>
        <v>0</v>
      </c>
      <c r="G335">
        <f t="shared" si="11"/>
        <v>-15.974440894568689</v>
      </c>
    </row>
    <row r="336" spans="1:7" x14ac:dyDescent="0.25">
      <c r="A336">
        <v>231</v>
      </c>
      <c r="B336">
        <v>237</v>
      </c>
      <c r="C336">
        <v>1E-4</v>
      </c>
      <c r="D336">
        <v>5.9999999999999995E-4</v>
      </c>
      <c r="E336">
        <v>3.57</v>
      </c>
      <c r="F336">
        <f t="shared" si="10"/>
        <v>270.27027027027032</v>
      </c>
      <c r="G336">
        <f t="shared" si="11"/>
        <v>-1621.6216216216217</v>
      </c>
    </row>
    <row r="337" spans="1:7" x14ac:dyDescent="0.25">
      <c r="A337">
        <v>231</v>
      </c>
      <c r="B337">
        <v>232</v>
      </c>
      <c r="C337">
        <v>2.0000000000000001E-4</v>
      </c>
      <c r="D337">
        <v>6.8999999999999999E-3</v>
      </c>
      <c r="E337">
        <v>1.3640000000000001</v>
      </c>
      <c r="F337">
        <f t="shared" si="10"/>
        <v>4.1972717733473246</v>
      </c>
      <c r="G337">
        <f t="shared" si="11"/>
        <v>-144.8058761804827</v>
      </c>
    </row>
    <row r="338" spans="1:7" x14ac:dyDescent="0.25">
      <c r="A338">
        <v>232</v>
      </c>
      <c r="B338">
        <v>233</v>
      </c>
      <c r="C338">
        <v>1.6999999999999999E-3</v>
      </c>
      <c r="D338">
        <v>4.8500000000000001E-2</v>
      </c>
      <c r="E338">
        <v>0</v>
      </c>
      <c r="F338">
        <f t="shared" si="10"/>
        <v>0.72182545411313115</v>
      </c>
      <c r="G338">
        <f t="shared" si="11"/>
        <v>-20.593255602639331</v>
      </c>
    </row>
    <row r="339" spans="1:7" x14ac:dyDescent="0.25">
      <c r="A339">
        <v>234</v>
      </c>
      <c r="B339">
        <v>237</v>
      </c>
      <c r="C339">
        <v>5.9999999999999995E-4</v>
      </c>
      <c r="D339">
        <v>2.7199999999999998E-2</v>
      </c>
      <c r="E339">
        <v>0</v>
      </c>
      <c r="F339">
        <f t="shared" si="10"/>
        <v>0.81059173196433387</v>
      </c>
      <c r="G339">
        <f t="shared" si="11"/>
        <v>-36.746825182383141</v>
      </c>
    </row>
    <row r="340" spans="1:7" x14ac:dyDescent="0.25">
      <c r="A340">
        <v>234</v>
      </c>
      <c r="B340">
        <v>236</v>
      </c>
      <c r="C340">
        <v>5.0000000000000001E-4</v>
      </c>
      <c r="D340">
        <v>1.6E-2</v>
      </c>
      <c r="E340">
        <v>0</v>
      </c>
      <c r="F340">
        <f t="shared" si="10"/>
        <v>1.9512195121951221</v>
      </c>
      <c r="G340">
        <f t="shared" si="11"/>
        <v>-62.439024390243908</v>
      </c>
    </row>
    <row r="341" spans="1:7" x14ac:dyDescent="0.25">
      <c r="A341">
        <v>234</v>
      </c>
      <c r="B341">
        <v>235</v>
      </c>
      <c r="C341">
        <v>2.0000000000000001E-4</v>
      </c>
      <c r="D341">
        <v>2.5899999999999999E-2</v>
      </c>
      <c r="E341">
        <v>0.14399999999999999</v>
      </c>
      <c r="F341">
        <f t="shared" si="10"/>
        <v>0.2981292390251174</v>
      </c>
      <c r="G341">
        <f t="shared" si="11"/>
        <v>-38.6077364537527</v>
      </c>
    </row>
    <row r="342" spans="1:7" x14ac:dyDescent="0.25">
      <c r="A342">
        <v>235</v>
      </c>
      <c r="B342">
        <v>238</v>
      </c>
      <c r="C342">
        <v>2.0000000000000001E-4</v>
      </c>
      <c r="D342">
        <v>5.9999999999999995E-4</v>
      </c>
      <c r="E342">
        <v>0.8</v>
      </c>
      <c r="F342">
        <f t="shared" si="10"/>
        <v>500.00000000000011</v>
      </c>
      <c r="G342">
        <f t="shared" si="11"/>
        <v>-1500.0000000000002</v>
      </c>
    </row>
    <row r="343" spans="1:7" x14ac:dyDescent="0.25">
      <c r="A343">
        <v>238</v>
      </c>
      <c r="B343">
        <v>239</v>
      </c>
      <c r="C343">
        <v>5.0000000000000001E-4</v>
      </c>
      <c r="D343">
        <v>1.6E-2</v>
      </c>
      <c r="E343">
        <v>0</v>
      </c>
      <c r="F343">
        <f t="shared" si="10"/>
        <v>1.9512195121951221</v>
      </c>
      <c r="G343">
        <f t="shared" si="11"/>
        <v>-62.439024390243908</v>
      </c>
    </row>
    <row r="344" spans="1:7" x14ac:dyDescent="0.25">
      <c r="A344">
        <v>240</v>
      </c>
      <c r="B344">
        <v>281</v>
      </c>
      <c r="C344">
        <v>2.9999999999999997E-4</v>
      </c>
      <c r="D344">
        <v>4.3E-3</v>
      </c>
      <c r="E344">
        <v>8.9999999999999993E-3</v>
      </c>
      <c r="F344">
        <f t="shared" si="10"/>
        <v>16.146393972012913</v>
      </c>
      <c r="G344">
        <f t="shared" si="11"/>
        <v>-231.43164693218512</v>
      </c>
    </row>
    <row r="345" spans="1:7" x14ac:dyDescent="0.25">
      <c r="A345">
        <v>241</v>
      </c>
      <c r="B345">
        <v>237</v>
      </c>
      <c r="C345">
        <v>5.0000000000000001E-4</v>
      </c>
      <c r="D345">
        <v>1.54E-2</v>
      </c>
      <c r="E345">
        <v>0</v>
      </c>
      <c r="F345">
        <f t="shared" si="10"/>
        <v>2.106061244260983</v>
      </c>
      <c r="G345">
        <f t="shared" si="11"/>
        <v>-64.86668632323827</v>
      </c>
    </row>
    <row r="346" spans="1:7" x14ac:dyDescent="0.25">
      <c r="A346">
        <v>242</v>
      </c>
      <c r="B346">
        <v>247</v>
      </c>
      <c r="C346">
        <v>1.12E-2</v>
      </c>
      <c r="D346">
        <v>7.2300000000000003E-2</v>
      </c>
      <c r="E346">
        <v>0</v>
      </c>
      <c r="F346">
        <f t="shared" si="10"/>
        <v>2.0923902382522561</v>
      </c>
      <c r="G346">
        <f t="shared" si="11"/>
        <v>-13.50712627014626</v>
      </c>
    </row>
    <row r="347" spans="1:7" x14ac:dyDescent="0.25">
      <c r="A347">
        <v>242</v>
      </c>
      <c r="B347">
        <v>245</v>
      </c>
      <c r="C347">
        <v>8.2000000000000007E-3</v>
      </c>
      <c r="D347">
        <v>8.5099999999999995E-2</v>
      </c>
      <c r="E347">
        <v>0</v>
      </c>
      <c r="F347">
        <f t="shared" si="10"/>
        <v>1.1218661285357598</v>
      </c>
      <c r="G347">
        <f t="shared" si="11"/>
        <v>-11.642781407121115</v>
      </c>
    </row>
    <row r="348" spans="1:7" x14ac:dyDescent="0.25">
      <c r="A348">
        <v>243</v>
      </c>
      <c r="B348">
        <v>245</v>
      </c>
      <c r="C348">
        <v>3.2599999999999997E-2</v>
      </c>
      <c r="D348">
        <v>0.1804</v>
      </c>
      <c r="E348">
        <v>0</v>
      </c>
      <c r="F348">
        <f t="shared" si="10"/>
        <v>0.9700383135378069</v>
      </c>
      <c r="G348">
        <f t="shared" si="11"/>
        <v>-5.3679420785957168</v>
      </c>
    </row>
    <row r="349" spans="1:7" x14ac:dyDescent="0.25">
      <c r="A349">
        <v>243</v>
      </c>
      <c r="B349">
        <v>244</v>
      </c>
      <c r="C349">
        <v>1.2699999999999999E-2</v>
      </c>
      <c r="D349">
        <v>3.5499999999999997E-2</v>
      </c>
      <c r="E349">
        <v>0</v>
      </c>
      <c r="F349">
        <f t="shared" si="10"/>
        <v>8.9339730151807206</v>
      </c>
      <c r="G349">
        <f t="shared" si="11"/>
        <v>-24.972916695977602</v>
      </c>
    </row>
    <row r="350" spans="1:7" x14ac:dyDescent="0.25">
      <c r="A350">
        <v>244</v>
      </c>
      <c r="B350">
        <v>246</v>
      </c>
      <c r="C350">
        <v>1.95E-2</v>
      </c>
      <c r="D350">
        <v>5.5100000000000003E-2</v>
      </c>
      <c r="E350">
        <v>0</v>
      </c>
      <c r="F350">
        <f t="shared" si="10"/>
        <v>5.7079964639693692</v>
      </c>
      <c r="G350">
        <f t="shared" si="11"/>
        <v>-16.128748982805757</v>
      </c>
    </row>
    <row r="351" spans="1:7" x14ac:dyDescent="0.25">
      <c r="A351">
        <v>245</v>
      </c>
      <c r="B351">
        <v>247</v>
      </c>
      <c r="C351">
        <v>3.5999999999999997E-2</v>
      </c>
      <c r="D351">
        <v>0.21190000000000001</v>
      </c>
      <c r="E351">
        <v>0</v>
      </c>
      <c r="F351">
        <f t="shared" si="10"/>
        <v>0.77926109164521706</v>
      </c>
      <c r="G351">
        <f t="shared" si="11"/>
        <v>-4.586817369989487</v>
      </c>
    </row>
    <row r="352" spans="1:7" x14ac:dyDescent="0.25">
      <c r="A352">
        <v>245</v>
      </c>
      <c r="B352">
        <v>246</v>
      </c>
      <c r="C352">
        <v>1.5699999999999999E-2</v>
      </c>
      <c r="D352">
        <v>7.3200000000000001E-2</v>
      </c>
      <c r="E352">
        <v>0</v>
      </c>
      <c r="F352">
        <f t="shared" si="10"/>
        <v>2.8012054104301183</v>
      </c>
      <c r="G352">
        <f t="shared" si="11"/>
        <v>-13.060397200221955</v>
      </c>
    </row>
    <row r="353" spans="1:7" x14ac:dyDescent="0.25">
      <c r="A353">
        <v>246</v>
      </c>
      <c r="B353">
        <v>247</v>
      </c>
      <c r="C353">
        <v>2.6800000000000001E-2</v>
      </c>
      <c r="D353">
        <v>0.1285</v>
      </c>
      <c r="E353">
        <v>0</v>
      </c>
      <c r="F353">
        <f t="shared" si="10"/>
        <v>1.5553823483835925</v>
      </c>
      <c r="G353">
        <f t="shared" si="11"/>
        <v>-7.4577101405705823</v>
      </c>
    </row>
    <row r="354" spans="1:7" x14ac:dyDescent="0.25">
      <c r="A354">
        <v>247</v>
      </c>
      <c r="B354">
        <v>248</v>
      </c>
      <c r="C354">
        <v>4.2799999999999998E-2</v>
      </c>
      <c r="D354">
        <v>0.1215</v>
      </c>
      <c r="E354">
        <v>0</v>
      </c>
      <c r="F354">
        <f t="shared" si="10"/>
        <v>2.5792315215838895</v>
      </c>
      <c r="G354">
        <f t="shared" si="11"/>
        <v>-7.3218838755243585</v>
      </c>
    </row>
    <row r="355" spans="1:7" x14ac:dyDescent="0.25">
      <c r="A355">
        <v>248</v>
      </c>
      <c r="B355">
        <v>249</v>
      </c>
      <c r="C355">
        <v>3.5099999999999999E-2</v>
      </c>
      <c r="D355">
        <v>0.1004</v>
      </c>
      <c r="E355">
        <v>0</v>
      </c>
      <c r="F355">
        <f t="shared" si="10"/>
        <v>3.1028529451024864</v>
      </c>
      <c r="G355">
        <f t="shared" si="11"/>
        <v>-8.8753970281564012</v>
      </c>
    </row>
    <row r="356" spans="1:7" x14ac:dyDescent="0.25">
      <c r="A356">
        <v>249</v>
      </c>
      <c r="B356">
        <v>250</v>
      </c>
      <c r="C356">
        <v>6.1600000000000002E-2</v>
      </c>
      <c r="D356">
        <v>0.1857</v>
      </c>
      <c r="E356">
        <v>0</v>
      </c>
      <c r="F356">
        <f t="shared" si="10"/>
        <v>1.6092353389125382</v>
      </c>
      <c r="G356">
        <f t="shared" si="11"/>
        <v>-4.8512175720139341</v>
      </c>
    </row>
    <row r="357" spans="1:7" x14ac:dyDescent="0.25">
      <c r="A357">
        <v>1201</v>
      </c>
      <c r="B357">
        <v>120</v>
      </c>
      <c r="C357">
        <v>0</v>
      </c>
      <c r="D357">
        <v>-0.36969999999999997</v>
      </c>
      <c r="E357">
        <v>0</v>
      </c>
      <c r="F357">
        <f t="shared" si="10"/>
        <v>0</v>
      </c>
      <c r="G357">
        <f t="shared" si="11"/>
        <v>2.7048958615093324</v>
      </c>
    </row>
    <row r="358" spans="1:7" x14ac:dyDescent="0.25">
      <c r="A358">
        <v>7001</v>
      </c>
      <c r="B358">
        <v>1</v>
      </c>
      <c r="C358">
        <v>0</v>
      </c>
      <c r="D358">
        <v>1.9529999999999999E-2</v>
      </c>
      <c r="E358">
        <v>0</v>
      </c>
      <c r="F358">
        <f t="shared" si="10"/>
        <v>0</v>
      </c>
      <c r="G358">
        <f t="shared" si="11"/>
        <v>-51.203277009728623</v>
      </c>
    </row>
    <row r="359" spans="1:7" x14ac:dyDescent="0.25">
      <c r="A359">
        <v>7002</v>
      </c>
      <c r="B359">
        <v>2</v>
      </c>
      <c r="C359">
        <v>1E-3</v>
      </c>
      <c r="D359">
        <v>1.46E-2</v>
      </c>
      <c r="E359">
        <v>0</v>
      </c>
      <c r="F359">
        <f t="shared" si="10"/>
        <v>4.6694060515502427</v>
      </c>
      <c r="G359">
        <f t="shared" si="11"/>
        <v>-68.173328352633547</v>
      </c>
    </row>
    <row r="360" spans="1:7" x14ac:dyDescent="0.25">
      <c r="A360">
        <v>7003</v>
      </c>
      <c r="B360">
        <v>3</v>
      </c>
      <c r="C360">
        <v>0</v>
      </c>
      <c r="D360">
        <v>1.0540000000000001E-2</v>
      </c>
      <c r="E360">
        <v>0</v>
      </c>
      <c r="F360">
        <f t="shared" si="10"/>
        <v>0</v>
      </c>
      <c r="G360">
        <f t="shared" si="11"/>
        <v>-94.876660341555976</v>
      </c>
    </row>
    <row r="361" spans="1:7" x14ac:dyDescent="0.25">
      <c r="A361">
        <v>7011</v>
      </c>
      <c r="B361">
        <v>11</v>
      </c>
      <c r="C361">
        <v>0</v>
      </c>
      <c r="D361">
        <v>1.9230000000000001E-2</v>
      </c>
      <c r="E361">
        <v>0</v>
      </c>
      <c r="F361">
        <f t="shared" si="10"/>
        <v>0</v>
      </c>
      <c r="G361">
        <f t="shared" si="11"/>
        <v>-52.002080083203332</v>
      </c>
    </row>
    <row r="362" spans="1:7" x14ac:dyDescent="0.25">
      <c r="A362">
        <v>7012</v>
      </c>
      <c r="B362">
        <v>12</v>
      </c>
      <c r="C362">
        <v>0</v>
      </c>
      <c r="D362">
        <v>3.1199999999999999E-2</v>
      </c>
      <c r="E362">
        <v>0</v>
      </c>
      <c r="F362">
        <f t="shared" si="10"/>
        <v>0</v>
      </c>
      <c r="G362">
        <f t="shared" si="11"/>
        <v>-32.051282051282051</v>
      </c>
    </row>
    <row r="363" spans="1:7" x14ac:dyDescent="0.25">
      <c r="A363">
        <v>7017</v>
      </c>
      <c r="B363">
        <v>17</v>
      </c>
      <c r="C363">
        <v>0</v>
      </c>
      <c r="D363">
        <v>1.6539999999999999E-2</v>
      </c>
      <c r="E363">
        <v>0</v>
      </c>
      <c r="F363">
        <f t="shared" si="10"/>
        <v>0</v>
      </c>
      <c r="G363">
        <f t="shared" si="11"/>
        <v>-60.459492140266029</v>
      </c>
    </row>
    <row r="364" spans="1:7" x14ac:dyDescent="0.25">
      <c r="A364">
        <v>7023</v>
      </c>
      <c r="B364">
        <v>23</v>
      </c>
      <c r="C364">
        <v>0</v>
      </c>
      <c r="D364">
        <v>2.3E-2</v>
      </c>
      <c r="E364">
        <v>0</v>
      </c>
      <c r="F364">
        <f t="shared" si="10"/>
        <v>0</v>
      </c>
      <c r="G364">
        <f t="shared" si="11"/>
        <v>-43.478260869565219</v>
      </c>
    </row>
    <row r="365" spans="1:7" x14ac:dyDescent="0.25">
      <c r="A365">
        <v>7024</v>
      </c>
      <c r="B365">
        <v>24</v>
      </c>
      <c r="C365">
        <v>0</v>
      </c>
      <c r="D365">
        <v>2.8899999999999999E-2</v>
      </c>
      <c r="E365">
        <v>0</v>
      </c>
      <c r="F365">
        <f t="shared" si="10"/>
        <v>0</v>
      </c>
      <c r="G365">
        <f t="shared" si="11"/>
        <v>-34.602076124567475</v>
      </c>
    </row>
    <row r="366" spans="1:7" x14ac:dyDescent="0.25">
      <c r="A366">
        <v>7039</v>
      </c>
      <c r="B366">
        <v>39</v>
      </c>
      <c r="C366">
        <v>0</v>
      </c>
      <c r="D366">
        <v>3.159E-2</v>
      </c>
      <c r="E366">
        <v>0</v>
      </c>
      <c r="F366">
        <f t="shared" si="10"/>
        <v>0</v>
      </c>
      <c r="G366">
        <f t="shared" si="11"/>
        <v>-31.65558721114277</v>
      </c>
    </row>
    <row r="367" spans="1:7" x14ac:dyDescent="0.25">
      <c r="A367">
        <v>7044</v>
      </c>
      <c r="B367">
        <v>44</v>
      </c>
      <c r="C367">
        <v>0</v>
      </c>
      <c r="D367">
        <v>0.18181</v>
      </c>
      <c r="E367">
        <v>0</v>
      </c>
      <c r="F367">
        <f t="shared" si="10"/>
        <v>0</v>
      </c>
      <c r="G367">
        <f t="shared" si="11"/>
        <v>-5.5002475111380011</v>
      </c>
    </row>
    <row r="368" spans="1:7" x14ac:dyDescent="0.25">
      <c r="A368">
        <v>7049</v>
      </c>
      <c r="B368">
        <v>49</v>
      </c>
      <c r="C368">
        <v>0</v>
      </c>
      <c r="D368">
        <v>1.24E-2</v>
      </c>
      <c r="E368">
        <v>0</v>
      </c>
      <c r="F368">
        <f t="shared" si="10"/>
        <v>0</v>
      </c>
      <c r="G368">
        <f t="shared" si="11"/>
        <v>-80.645161290322577</v>
      </c>
    </row>
    <row r="369" spans="1:7" x14ac:dyDescent="0.25">
      <c r="A369">
        <v>7055</v>
      </c>
      <c r="B369">
        <v>55</v>
      </c>
      <c r="C369">
        <v>0</v>
      </c>
      <c r="D369">
        <v>0.19606999999999999</v>
      </c>
      <c r="E369">
        <v>0</v>
      </c>
      <c r="F369">
        <f t="shared" si="10"/>
        <v>0</v>
      </c>
      <c r="G369">
        <f t="shared" si="11"/>
        <v>-5.1002193094303054</v>
      </c>
    </row>
    <row r="370" spans="1:7" x14ac:dyDescent="0.25">
      <c r="A370">
        <v>7057</v>
      </c>
      <c r="B370">
        <v>57</v>
      </c>
      <c r="C370">
        <v>0</v>
      </c>
      <c r="D370">
        <v>5.3469999999999997E-2</v>
      </c>
      <c r="E370">
        <v>0</v>
      </c>
      <c r="F370">
        <f t="shared" si="10"/>
        <v>0</v>
      </c>
      <c r="G370">
        <f t="shared" si="11"/>
        <v>-18.702075930428279</v>
      </c>
    </row>
    <row r="371" spans="1:7" x14ac:dyDescent="0.25">
      <c r="A371">
        <v>7061</v>
      </c>
      <c r="B371">
        <v>61</v>
      </c>
      <c r="C371">
        <v>0</v>
      </c>
      <c r="D371">
        <v>2.3800000000000002E-2</v>
      </c>
      <c r="E371">
        <v>0</v>
      </c>
      <c r="F371">
        <f t="shared" si="10"/>
        <v>0</v>
      </c>
      <c r="G371">
        <f t="shared" si="11"/>
        <v>-42.016806722689076</v>
      </c>
    </row>
    <row r="372" spans="1:7" x14ac:dyDescent="0.25">
      <c r="A372">
        <v>7062</v>
      </c>
      <c r="B372">
        <v>62</v>
      </c>
      <c r="C372">
        <v>0</v>
      </c>
      <c r="D372">
        <v>3.2140000000000002E-2</v>
      </c>
      <c r="E372">
        <v>0</v>
      </c>
      <c r="F372">
        <f t="shared" si="10"/>
        <v>0</v>
      </c>
      <c r="G372">
        <f t="shared" si="11"/>
        <v>-31.113876789047914</v>
      </c>
    </row>
    <row r="373" spans="1:7" x14ac:dyDescent="0.25">
      <c r="A373">
        <v>7071</v>
      </c>
      <c r="B373">
        <v>71</v>
      </c>
      <c r="C373">
        <v>0</v>
      </c>
      <c r="D373">
        <v>6.8959999999999994E-2</v>
      </c>
      <c r="E373">
        <v>0</v>
      </c>
      <c r="F373">
        <f t="shared" si="10"/>
        <v>0</v>
      </c>
      <c r="G373">
        <f t="shared" si="11"/>
        <v>-14.501160092807426</v>
      </c>
    </row>
    <row r="374" spans="1:7" x14ac:dyDescent="0.25">
      <c r="A374">
        <v>7130</v>
      </c>
      <c r="B374">
        <v>130</v>
      </c>
      <c r="C374">
        <v>0</v>
      </c>
      <c r="D374">
        <v>1.9300000000000001E-2</v>
      </c>
      <c r="E374">
        <v>0</v>
      </c>
      <c r="F374">
        <f t="shared" si="10"/>
        <v>0</v>
      </c>
      <c r="G374">
        <f t="shared" si="11"/>
        <v>-51.813471502590666</v>
      </c>
    </row>
    <row r="375" spans="1:7" x14ac:dyDescent="0.25">
      <c r="A375">
        <v>7139</v>
      </c>
      <c r="B375">
        <v>139</v>
      </c>
      <c r="C375">
        <v>0</v>
      </c>
      <c r="D375">
        <v>1.67E-2</v>
      </c>
      <c r="E375">
        <v>0</v>
      </c>
      <c r="F375">
        <f t="shared" si="10"/>
        <v>0</v>
      </c>
      <c r="G375">
        <f t="shared" si="11"/>
        <v>-59.880239520958078</v>
      </c>
    </row>
    <row r="376" spans="1:7" x14ac:dyDescent="0.25">
      <c r="A376">
        <v>7166</v>
      </c>
      <c r="B376">
        <v>166</v>
      </c>
      <c r="C376">
        <v>0</v>
      </c>
      <c r="D376">
        <v>1.54E-2</v>
      </c>
      <c r="E376">
        <v>0</v>
      </c>
      <c r="F376">
        <f t="shared" si="10"/>
        <v>0</v>
      </c>
      <c r="G376">
        <f t="shared" si="11"/>
        <v>-64.935064935064929</v>
      </c>
    </row>
    <row r="377" spans="1:7" x14ac:dyDescent="0.25">
      <c r="A377">
        <v>9001</v>
      </c>
      <c r="B377">
        <v>9012</v>
      </c>
      <c r="C377">
        <v>3.6240000000000001E-2</v>
      </c>
      <c r="D377">
        <v>0.64898</v>
      </c>
      <c r="E377">
        <v>0</v>
      </c>
      <c r="F377">
        <f t="shared" si="10"/>
        <v>8.5777507470276501E-2</v>
      </c>
      <c r="G377">
        <f t="shared" si="11"/>
        <v>-1.5360895915579482</v>
      </c>
    </row>
    <row r="378" spans="1:7" x14ac:dyDescent="0.25">
      <c r="A378">
        <v>9001</v>
      </c>
      <c r="B378">
        <v>9006</v>
      </c>
      <c r="C378">
        <v>2.4389999999999998E-2</v>
      </c>
      <c r="D378">
        <v>0.43681999999999999</v>
      </c>
      <c r="E378">
        <v>0</v>
      </c>
      <c r="F378">
        <f t="shared" si="10"/>
        <v>0.12742508343541337</v>
      </c>
      <c r="G378">
        <f t="shared" si="11"/>
        <v>-2.2821576443729916</v>
      </c>
    </row>
    <row r="379" spans="1:7" x14ac:dyDescent="0.25">
      <c r="A379">
        <v>9001</v>
      </c>
      <c r="B379">
        <v>9005</v>
      </c>
      <c r="C379">
        <v>8.0000000000000004E-4</v>
      </c>
      <c r="D379">
        <v>3.48E-3</v>
      </c>
      <c r="E379">
        <v>0</v>
      </c>
      <c r="F379">
        <f t="shared" si="10"/>
        <v>62.743129627305812</v>
      </c>
      <c r="G379">
        <f t="shared" si="11"/>
        <v>-272.93261387878027</v>
      </c>
    </row>
    <row r="380" spans="1:7" x14ac:dyDescent="0.25">
      <c r="A380">
        <v>9002</v>
      </c>
      <c r="B380">
        <v>9024</v>
      </c>
      <c r="C380">
        <v>0.50748000000000004</v>
      </c>
      <c r="D380">
        <v>3.2202000000000002</v>
      </c>
      <c r="E380">
        <v>0</v>
      </c>
      <c r="F380">
        <f t="shared" si="10"/>
        <v>4.7752828062947311E-2</v>
      </c>
      <c r="G380">
        <f t="shared" si="11"/>
        <v>-0.30301422110881793</v>
      </c>
    </row>
    <row r="381" spans="1:7" x14ac:dyDescent="0.25">
      <c r="A381">
        <v>9002</v>
      </c>
      <c r="B381">
        <v>9021</v>
      </c>
      <c r="C381">
        <v>5.3699999999999998E-2</v>
      </c>
      <c r="D381">
        <v>7.0260000000000003E-2</v>
      </c>
      <c r="E381">
        <v>0</v>
      </c>
      <c r="F381">
        <f t="shared" si="10"/>
        <v>6.8668692815091088</v>
      </c>
      <c r="G381">
        <f t="shared" si="11"/>
        <v>-8.9844736632929241</v>
      </c>
    </row>
    <row r="382" spans="1:7" x14ac:dyDescent="0.25">
      <c r="A382">
        <v>9003</v>
      </c>
      <c r="B382">
        <v>9044</v>
      </c>
      <c r="C382">
        <v>7.3779999999999998E-2</v>
      </c>
      <c r="D382">
        <v>6.3519999999999993E-2</v>
      </c>
      <c r="E382">
        <v>0</v>
      </c>
      <c r="F382">
        <f t="shared" si="10"/>
        <v>7.7841137148234125</v>
      </c>
      <c r="G382">
        <f t="shared" si="11"/>
        <v>-6.7016386983678933</v>
      </c>
    </row>
    <row r="383" spans="1:7" x14ac:dyDescent="0.25">
      <c r="A383">
        <v>9003</v>
      </c>
      <c r="B383">
        <v>9038</v>
      </c>
      <c r="C383">
        <v>0.44119999999999998</v>
      </c>
      <c r="D383">
        <v>2.9668000000000001</v>
      </c>
      <c r="E383">
        <v>0</v>
      </c>
      <c r="F383">
        <f t="shared" si="10"/>
        <v>4.9040968513866398E-2</v>
      </c>
      <c r="G383">
        <f t="shared" si="11"/>
        <v>-0.32977050178363293</v>
      </c>
    </row>
    <row r="384" spans="1:7" x14ac:dyDescent="0.25">
      <c r="A384">
        <v>9003</v>
      </c>
      <c r="B384">
        <v>9036</v>
      </c>
      <c r="C384">
        <v>0.15426000000000001</v>
      </c>
      <c r="D384">
        <v>1.6729000000000001</v>
      </c>
      <c r="E384">
        <v>0</v>
      </c>
      <c r="F384">
        <f t="shared" si="10"/>
        <v>5.4655795097037843E-2</v>
      </c>
      <c r="G384">
        <f t="shared" si="11"/>
        <v>-0.59272448864147942</v>
      </c>
    </row>
    <row r="385" spans="1:7" x14ac:dyDescent="0.25">
      <c r="A385">
        <v>9003</v>
      </c>
      <c r="B385">
        <v>9035</v>
      </c>
      <c r="C385">
        <v>0.54483999999999999</v>
      </c>
      <c r="D385">
        <v>3.4571999999999998</v>
      </c>
      <c r="E385">
        <v>0</v>
      </c>
      <c r="F385">
        <f t="shared" si="10"/>
        <v>4.4480066284973939E-2</v>
      </c>
      <c r="G385">
        <f t="shared" si="11"/>
        <v>-0.28224154827180808</v>
      </c>
    </row>
    <row r="386" spans="1:7" x14ac:dyDescent="0.25">
      <c r="A386">
        <v>9003</v>
      </c>
      <c r="B386">
        <v>9034</v>
      </c>
      <c r="C386">
        <v>0.13006000000000001</v>
      </c>
      <c r="D386">
        <v>1.3912</v>
      </c>
      <c r="E386">
        <v>0</v>
      </c>
      <c r="F386">
        <f t="shared" si="10"/>
        <v>6.6617049834480052E-2</v>
      </c>
      <c r="G386">
        <f t="shared" si="11"/>
        <v>-0.7125760397487978</v>
      </c>
    </row>
    <row r="387" spans="1:7" x14ac:dyDescent="0.25">
      <c r="A387">
        <v>9003</v>
      </c>
      <c r="B387">
        <v>9033</v>
      </c>
      <c r="C387">
        <v>0.75731999999999999</v>
      </c>
      <c r="D387">
        <v>4.8056000000000001</v>
      </c>
      <c r="E387">
        <v>0</v>
      </c>
      <c r="F387">
        <f t="shared" si="10"/>
        <v>3.1998546597180551E-2</v>
      </c>
      <c r="G387">
        <f t="shared" si="11"/>
        <v>-0.20304787345826186</v>
      </c>
    </row>
    <row r="388" spans="1:7" x14ac:dyDescent="0.25">
      <c r="A388">
        <v>9003</v>
      </c>
      <c r="B388">
        <v>9032</v>
      </c>
      <c r="C388">
        <v>0.76978000000000002</v>
      </c>
      <c r="D388">
        <v>4.8845999999999998</v>
      </c>
      <c r="E388">
        <v>0</v>
      </c>
      <c r="F388">
        <f t="shared" ref="F388:F413" si="12">C388/(C388^2+D388^2)</f>
        <v>3.1481425972393028E-2</v>
      </c>
      <c r="G388">
        <f t="shared" ref="G388:G413" si="13">-D388/(C388^2+D388^2)</f>
        <v>-0.1997637939472979</v>
      </c>
    </row>
    <row r="389" spans="1:7" x14ac:dyDescent="0.25">
      <c r="A389">
        <v>9003</v>
      </c>
      <c r="B389">
        <v>9031</v>
      </c>
      <c r="C389">
        <v>0.73633000000000004</v>
      </c>
      <c r="D389">
        <v>4.6723999999999997</v>
      </c>
      <c r="E389">
        <v>0</v>
      </c>
      <c r="F389">
        <f t="shared" si="12"/>
        <v>3.2910804325205371E-2</v>
      </c>
      <c r="G389">
        <f t="shared" si="13"/>
        <v>-0.20883631269823252</v>
      </c>
    </row>
    <row r="390" spans="1:7" x14ac:dyDescent="0.25">
      <c r="A390">
        <v>9003</v>
      </c>
      <c r="B390">
        <v>9037</v>
      </c>
      <c r="C390">
        <v>0.38490000000000002</v>
      </c>
      <c r="D390">
        <v>2.5712000000000002</v>
      </c>
      <c r="E390">
        <v>0</v>
      </c>
      <c r="F390">
        <f t="shared" si="12"/>
        <v>5.6944461817839576E-2</v>
      </c>
      <c r="G390">
        <f t="shared" si="13"/>
        <v>-0.38039906527936901</v>
      </c>
    </row>
    <row r="391" spans="1:7" x14ac:dyDescent="0.25">
      <c r="A391">
        <v>9004</v>
      </c>
      <c r="B391">
        <v>9043</v>
      </c>
      <c r="C391">
        <v>0.15670000000000001</v>
      </c>
      <c r="D391">
        <v>1.6994</v>
      </c>
      <c r="E391">
        <v>0</v>
      </c>
      <c r="F391">
        <f t="shared" si="12"/>
        <v>5.3802293395716981E-2</v>
      </c>
      <c r="G391">
        <f t="shared" si="13"/>
        <v>-0.58348192339937099</v>
      </c>
    </row>
    <row r="392" spans="1:7" x14ac:dyDescent="0.25">
      <c r="A392">
        <v>9004</v>
      </c>
      <c r="B392">
        <v>9042</v>
      </c>
      <c r="C392">
        <v>1.0592999999999999</v>
      </c>
      <c r="D392">
        <v>5.4535999999999998</v>
      </c>
      <c r="E392">
        <v>0</v>
      </c>
      <c r="F392">
        <f t="shared" si="12"/>
        <v>3.4321684833331874E-2</v>
      </c>
      <c r="G392">
        <f t="shared" si="13"/>
        <v>-0.17669851827344354</v>
      </c>
    </row>
    <row r="393" spans="1:7" x14ac:dyDescent="0.25">
      <c r="A393">
        <v>9004</v>
      </c>
      <c r="B393">
        <v>9041</v>
      </c>
      <c r="C393">
        <v>0.36614000000000002</v>
      </c>
      <c r="D393">
        <v>2.456</v>
      </c>
      <c r="E393">
        <v>0</v>
      </c>
      <c r="F393">
        <f t="shared" si="12"/>
        <v>5.9380526535298114E-2</v>
      </c>
      <c r="G393">
        <f t="shared" si="13"/>
        <v>-0.39831368648793403</v>
      </c>
    </row>
    <row r="394" spans="1:7" x14ac:dyDescent="0.25">
      <c r="A394">
        <v>9005</v>
      </c>
      <c r="B394">
        <v>9055</v>
      </c>
      <c r="C394">
        <v>0</v>
      </c>
      <c r="D394">
        <v>0.8</v>
      </c>
      <c r="E394">
        <v>0</v>
      </c>
      <c r="F394">
        <f t="shared" si="12"/>
        <v>0</v>
      </c>
      <c r="G394">
        <f t="shared" si="13"/>
        <v>-1.2499999999999998</v>
      </c>
    </row>
    <row r="395" spans="1:7" x14ac:dyDescent="0.25">
      <c r="A395">
        <v>9005</v>
      </c>
      <c r="B395">
        <v>9054</v>
      </c>
      <c r="C395">
        <v>0</v>
      </c>
      <c r="D395">
        <v>0.152</v>
      </c>
      <c r="E395">
        <v>0</v>
      </c>
      <c r="F395">
        <f t="shared" si="12"/>
        <v>0</v>
      </c>
      <c r="G395">
        <f t="shared" si="13"/>
        <v>-6.5789473684210522</v>
      </c>
    </row>
    <row r="396" spans="1:7" x14ac:dyDescent="0.25">
      <c r="A396">
        <v>9005</v>
      </c>
      <c r="B396">
        <v>9053</v>
      </c>
      <c r="C396">
        <v>1.602E-2</v>
      </c>
      <c r="D396">
        <v>0.38046000000000002</v>
      </c>
      <c r="E396">
        <v>0</v>
      </c>
      <c r="F396">
        <f t="shared" si="12"/>
        <v>0.11047784273764588</v>
      </c>
      <c r="G396">
        <f t="shared" si="13"/>
        <v>-2.6237453213461146</v>
      </c>
    </row>
    <row r="397" spans="1:7" x14ac:dyDescent="0.25">
      <c r="A397">
        <v>9005</v>
      </c>
      <c r="B397">
        <v>9052</v>
      </c>
      <c r="C397">
        <v>1.5779999999999999E-2</v>
      </c>
      <c r="D397">
        <v>0.37486000000000003</v>
      </c>
      <c r="E397">
        <v>0</v>
      </c>
      <c r="F397">
        <f t="shared" si="12"/>
        <v>0.11209852212661436</v>
      </c>
      <c r="G397">
        <f t="shared" si="13"/>
        <v>-2.6629437265134768</v>
      </c>
    </row>
    <row r="398" spans="1:7" x14ac:dyDescent="0.25">
      <c r="A398">
        <v>9005</v>
      </c>
      <c r="B398">
        <v>9051</v>
      </c>
      <c r="C398">
        <v>1.5779999999999999E-2</v>
      </c>
      <c r="D398">
        <v>0.37486000000000003</v>
      </c>
      <c r="E398">
        <v>0</v>
      </c>
      <c r="F398">
        <f t="shared" si="12"/>
        <v>0.11209852212661436</v>
      </c>
      <c r="G398">
        <f t="shared" si="13"/>
        <v>-2.6629437265134768</v>
      </c>
    </row>
    <row r="399" spans="1:7" x14ac:dyDescent="0.25">
      <c r="A399">
        <v>9006</v>
      </c>
      <c r="B399">
        <v>9007</v>
      </c>
      <c r="C399">
        <v>5.5579999999999997E-2</v>
      </c>
      <c r="D399">
        <v>0.24665999999999999</v>
      </c>
      <c r="E399">
        <v>0</v>
      </c>
      <c r="F399">
        <f t="shared" si="12"/>
        <v>0.86938442264584048</v>
      </c>
      <c r="G399">
        <f t="shared" si="13"/>
        <v>-3.8582648738723107</v>
      </c>
    </row>
    <row r="400" spans="1:7" x14ac:dyDescent="0.25">
      <c r="A400">
        <v>9006</v>
      </c>
      <c r="B400">
        <v>9003</v>
      </c>
      <c r="C400">
        <v>0.11118</v>
      </c>
      <c r="D400">
        <v>0.49331999999999998</v>
      </c>
      <c r="E400">
        <v>0</v>
      </c>
      <c r="F400">
        <f t="shared" si="12"/>
        <v>0.43476286130723579</v>
      </c>
      <c r="G400">
        <f t="shared" si="13"/>
        <v>-1.9290988913481339</v>
      </c>
    </row>
    <row r="401" spans="1:7" x14ac:dyDescent="0.25">
      <c r="A401">
        <v>9006</v>
      </c>
      <c r="B401">
        <v>9003</v>
      </c>
      <c r="C401">
        <v>0.11118</v>
      </c>
      <c r="D401">
        <v>0.49331999999999998</v>
      </c>
      <c r="E401">
        <v>0</v>
      </c>
      <c r="F401">
        <f t="shared" si="12"/>
        <v>0.43476286130723579</v>
      </c>
      <c r="G401">
        <f t="shared" si="13"/>
        <v>-1.9290988913481339</v>
      </c>
    </row>
    <row r="402" spans="1:7" x14ac:dyDescent="0.25">
      <c r="A402">
        <v>9007</v>
      </c>
      <c r="B402">
        <v>9072</v>
      </c>
      <c r="C402">
        <v>0.30792000000000003</v>
      </c>
      <c r="D402">
        <v>2.0569999999999999</v>
      </c>
      <c r="E402">
        <v>0</v>
      </c>
      <c r="F402">
        <f t="shared" si="12"/>
        <v>7.1177869646465039E-2</v>
      </c>
      <c r="G402">
        <f t="shared" si="13"/>
        <v>-0.4754899904610892</v>
      </c>
    </row>
    <row r="403" spans="1:7" x14ac:dyDescent="0.25">
      <c r="A403">
        <v>9007</v>
      </c>
      <c r="B403">
        <v>9071</v>
      </c>
      <c r="C403">
        <v>0.44119999999999998</v>
      </c>
      <c r="D403">
        <v>2.9668000000000001</v>
      </c>
      <c r="E403">
        <v>0</v>
      </c>
      <c r="F403">
        <f t="shared" si="12"/>
        <v>4.9040968513866398E-2</v>
      </c>
      <c r="G403">
        <f t="shared" si="13"/>
        <v>-0.32977050178363293</v>
      </c>
    </row>
    <row r="404" spans="1:7" x14ac:dyDescent="0.25">
      <c r="A404">
        <v>9007</v>
      </c>
      <c r="B404">
        <v>9003</v>
      </c>
      <c r="C404">
        <v>5.5800000000000002E-2</v>
      </c>
      <c r="D404">
        <v>0.24665999999999999</v>
      </c>
      <c r="E404">
        <v>0</v>
      </c>
      <c r="F404">
        <f t="shared" si="12"/>
        <v>0.87249125693398377</v>
      </c>
      <c r="G404">
        <f t="shared" si="13"/>
        <v>-3.8567866207049537</v>
      </c>
    </row>
    <row r="405" spans="1:7" x14ac:dyDescent="0.25">
      <c r="A405">
        <v>9012</v>
      </c>
      <c r="B405">
        <v>9121</v>
      </c>
      <c r="C405">
        <v>0.23552000000000001</v>
      </c>
      <c r="D405">
        <v>0.99036000000000002</v>
      </c>
      <c r="E405">
        <v>0</v>
      </c>
      <c r="F405">
        <f t="shared" si="12"/>
        <v>0.22727391157585777</v>
      </c>
      <c r="G405">
        <f t="shared" si="13"/>
        <v>-0.95568525419610439</v>
      </c>
    </row>
    <row r="406" spans="1:7" x14ac:dyDescent="0.25">
      <c r="A406">
        <v>9012</v>
      </c>
      <c r="B406">
        <v>9002</v>
      </c>
      <c r="C406">
        <v>7.6219999999999996E-2</v>
      </c>
      <c r="D406">
        <v>0.43286000000000002</v>
      </c>
      <c r="E406">
        <v>0</v>
      </c>
      <c r="F406">
        <f t="shared" si="12"/>
        <v>0.39455988165232769</v>
      </c>
      <c r="G406">
        <f t="shared" si="13"/>
        <v>-2.2407398369460325</v>
      </c>
    </row>
    <row r="407" spans="1:7" x14ac:dyDescent="0.25">
      <c r="A407">
        <v>9012</v>
      </c>
      <c r="B407">
        <v>9002</v>
      </c>
      <c r="C407">
        <v>7.6219999999999996E-2</v>
      </c>
      <c r="D407">
        <v>0.43286000000000002</v>
      </c>
      <c r="E407">
        <v>0</v>
      </c>
      <c r="F407">
        <f t="shared" si="12"/>
        <v>0.39455988165232769</v>
      </c>
      <c r="G407">
        <f t="shared" si="13"/>
        <v>-2.2407398369460325</v>
      </c>
    </row>
    <row r="408" spans="1:7" x14ac:dyDescent="0.25">
      <c r="A408">
        <v>9021</v>
      </c>
      <c r="B408">
        <v>9023</v>
      </c>
      <c r="C408">
        <v>1.1068</v>
      </c>
      <c r="D408">
        <v>0.95277999999999996</v>
      </c>
      <c r="E408">
        <v>0</v>
      </c>
      <c r="F408">
        <f t="shared" si="12"/>
        <v>0.5189432165095047</v>
      </c>
      <c r="G408">
        <f t="shared" si="13"/>
        <v>-0.44672815127026194</v>
      </c>
    </row>
    <row r="409" spans="1:7" x14ac:dyDescent="0.25">
      <c r="A409">
        <v>9021</v>
      </c>
      <c r="B409">
        <v>9022</v>
      </c>
      <c r="C409">
        <v>0.44363999999999998</v>
      </c>
      <c r="D409">
        <v>2.8151999999999999</v>
      </c>
      <c r="E409">
        <v>0</v>
      </c>
      <c r="F409">
        <f t="shared" si="12"/>
        <v>5.4620887905606139E-2</v>
      </c>
      <c r="G409">
        <f t="shared" si="13"/>
        <v>-0.3466069868178307</v>
      </c>
    </row>
    <row r="410" spans="1:7" x14ac:dyDescent="0.25">
      <c r="A410">
        <v>9023</v>
      </c>
      <c r="B410">
        <v>9026</v>
      </c>
      <c r="C410">
        <v>0.61129999999999995</v>
      </c>
      <c r="D410">
        <v>3.6152000000000002</v>
      </c>
      <c r="E410">
        <v>0</v>
      </c>
      <c r="F410">
        <f t="shared" si="12"/>
        <v>4.5472267182443911E-2</v>
      </c>
      <c r="G410">
        <f t="shared" si="13"/>
        <v>-0.26892089042691192</v>
      </c>
    </row>
    <row r="411" spans="1:7" x14ac:dyDescent="0.25">
      <c r="A411">
        <v>9023</v>
      </c>
      <c r="B411">
        <v>9025</v>
      </c>
      <c r="C411">
        <v>0.66688000000000003</v>
      </c>
      <c r="D411">
        <v>3.944</v>
      </c>
      <c r="E411">
        <v>0</v>
      </c>
      <c r="F411">
        <f t="shared" si="12"/>
        <v>4.1680351848858169E-2</v>
      </c>
      <c r="G411">
        <f t="shared" si="13"/>
        <v>-0.2465020808719659</v>
      </c>
    </row>
    <row r="412" spans="1:7" x14ac:dyDescent="0.25">
      <c r="A412">
        <v>9044</v>
      </c>
      <c r="B412">
        <v>9004</v>
      </c>
      <c r="C412">
        <v>3.832E-2</v>
      </c>
      <c r="D412">
        <v>2.894E-2</v>
      </c>
      <c r="E412">
        <v>0</v>
      </c>
      <c r="F412">
        <f t="shared" si="12"/>
        <v>16.617908658745694</v>
      </c>
      <c r="G412">
        <f t="shared" si="13"/>
        <v>-12.550163793948339</v>
      </c>
    </row>
    <row r="413" spans="1:7" x14ac:dyDescent="0.25">
      <c r="A413">
        <v>9053</v>
      </c>
      <c r="B413">
        <v>9533</v>
      </c>
      <c r="C413">
        <v>0</v>
      </c>
      <c r="D413">
        <v>0.75</v>
      </c>
      <c r="E413">
        <v>0</v>
      </c>
      <c r="F413">
        <f t="shared" si="12"/>
        <v>0</v>
      </c>
      <c r="G413">
        <f t="shared" si="13"/>
        <v>-1.3333333333333333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301"/>
  <sheetViews>
    <sheetView workbookViewId="0">
      <selection activeCell="A3" sqref="A3:A301"/>
    </sheetView>
  </sheetViews>
  <sheetFormatPr defaultRowHeight="15" x14ac:dyDescent="0.25"/>
  <sheetData>
    <row r="1" spans="1:301" x14ac:dyDescent="0.25">
      <c r="B1"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EA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si="1"/>
        <v>130</v>
      </c>
      <c r="EB1">
        <f t="shared" ref="EB1:GM1" si="2">EA1+1</f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si="2"/>
        <v>194</v>
      </c>
      <c r="GN1">
        <f t="shared" ref="GN1:IY1" si="3">GM1+1</f>
        <v>195</v>
      </c>
      <c r="GO1">
        <f t="shared" si="3"/>
        <v>196</v>
      </c>
      <c r="GP1">
        <f t="shared" si="3"/>
        <v>197</v>
      </c>
      <c r="GQ1">
        <f t="shared" si="3"/>
        <v>198</v>
      </c>
      <c r="GR1">
        <f t="shared" si="3"/>
        <v>199</v>
      </c>
      <c r="GS1">
        <f t="shared" si="3"/>
        <v>200</v>
      </c>
      <c r="GT1">
        <f t="shared" si="3"/>
        <v>201</v>
      </c>
      <c r="GU1">
        <f t="shared" si="3"/>
        <v>202</v>
      </c>
      <c r="GV1">
        <f t="shared" si="3"/>
        <v>203</v>
      </c>
      <c r="GW1">
        <f t="shared" si="3"/>
        <v>204</v>
      </c>
      <c r="GX1">
        <f t="shared" si="3"/>
        <v>205</v>
      </c>
      <c r="GY1">
        <f t="shared" si="3"/>
        <v>206</v>
      </c>
      <c r="GZ1">
        <f t="shared" si="3"/>
        <v>207</v>
      </c>
      <c r="HA1">
        <f t="shared" si="3"/>
        <v>208</v>
      </c>
      <c r="HB1">
        <f t="shared" si="3"/>
        <v>209</v>
      </c>
      <c r="HC1">
        <f t="shared" si="3"/>
        <v>210</v>
      </c>
      <c r="HD1">
        <f t="shared" si="3"/>
        <v>211</v>
      </c>
      <c r="HE1">
        <f t="shared" si="3"/>
        <v>212</v>
      </c>
      <c r="HF1">
        <f t="shared" si="3"/>
        <v>213</v>
      </c>
      <c r="HG1">
        <f t="shared" si="3"/>
        <v>214</v>
      </c>
      <c r="HH1">
        <f t="shared" si="3"/>
        <v>215</v>
      </c>
      <c r="HI1">
        <f t="shared" si="3"/>
        <v>216</v>
      </c>
      <c r="HJ1">
        <f t="shared" si="3"/>
        <v>217</v>
      </c>
      <c r="HK1">
        <f t="shared" si="3"/>
        <v>218</v>
      </c>
      <c r="HL1">
        <f t="shared" si="3"/>
        <v>219</v>
      </c>
      <c r="HM1">
        <f t="shared" si="3"/>
        <v>220</v>
      </c>
      <c r="HN1">
        <f t="shared" si="3"/>
        <v>221</v>
      </c>
      <c r="HO1">
        <f t="shared" si="3"/>
        <v>222</v>
      </c>
      <c r="HP1">
        <f t="shared" si="3"/>
        <v>223</v>
      </c>
      <c r="HQ1">
        <f t="shared" si="3"/>
        <v>224</v>
      </c>
      <c r="HR1">
        <f t="shared" si="3"/>
        <v>225</v>
      </c>
      <c r="HS1">
        <f t="shared" si="3"/>
        <v>226</v>
      </c>
      <c r="HT1">
        <f t="shared" si="3"/>
        <v>227</v>
      </c>
      <c r="HU1">
        <f t="shared" si="3"/>
        <v>228</v>
      </c>
      <c r="HV1">
        <f t="shared" si="3"/>
        <v>229</v>
      </c>
      <c r="HW1">
        <f t="shared" si="3"/>
        <v>230</v>
      </c>
      <c r="HX1">
        <f t="shared" si="3"/>
        <v>231</v>
      </c>
      <c r="HY1">
        <f t="shared" si="3"/>
        <v>232</v>
      </c>
      <c r="HZ1">
        <f t="shared" si="3"/>
        <v>233</v>
      </c>
      <c r="IA1">
        <f t="shared" si="3"/>
        <v>234</v>
      </c>
      <c r="IB1">
        <f t="shared" si="3"/>
        <v>235</v>
      </c>
      <c r="IC1">
        <f t="shared" si="3"/>
        <v>236</v>
      </c>
      <c r="ID1">
        <f t="shared" si="3"/>
        <v>237</v>
      </c>
      <c r="IE1">
        <f t="shared" si="3"/>
        <v>238</v>
      </c>
      <c r="IF1">
        <f t="shared" si="3"/>
        <v>239</v>
      </c>
      <c r="IG1">
        <f t="shared" si="3"/>
        <v>240</v>
      </c>
      <c r="IH1">
        <f t="shared" si="3"/>
        <v>241</v>
      </c>
      <c r="II1">
        <f t="shared" si="3"/>
        <v>242</v>
      </c>
      <c r="IJ1">
        <f t="shared" si="3"/>
        <v>243</v>
      </c>
      <c r="IK1">
        <f t="shared" si="3"/>
        <v>244</v>
      </c>
      <c r="IL1">
        <f t="shared" si="3"/>
        <v>245</v>
      </c>
      <c r="IM1">
        <f t="shared" si="3"/>
        <v>246</v>
      </c>
      <c r="IN1">
        <f t="shared" si="3"/>
        <v>247</v>
      </c>
      <c r="IO1">
        <f t="shared" si="3"/>
        <v>248</v>
      </c>
      <c r="IP1">
        <f t="shared" si="3"/>
        <v>249</v>
      </c>
      <c r="IQ1">
        <f t="shared" si="3"/>
        <v>250</v>
      </c>
      <c r="IR1">
        <f t="shared" si="3"/>
        <v>251</v>
      </c>
      <c r="IS1">
        <f t="shared" si="3"/>
        <v>252</v>
      </c>
      <c r="IT1">
        <f t="shared" si="3"/>
        <v>253</v>
      </c>
      <c r="IU1">
        <f t="shared" si="3"/>
        <v>254</v>
      </c>
      <c r="IV1">
        <f t="shared" si="3"/>
        <v>255</v>
      </c>
      <c r="IW1">
        <f t="shared" si="3"/>
        <v>256</v>
      </c>
      <c r="IX1">
        <f t="shared" si="3"/>
        <v>257</v>
      </c>
      <c r="IY1">
        <f t="shared" si="3"/>
        <v>258</v>
      </c>
      <c r="IZ1">
        <f t="shared" ref="IZ1:LK1" si="4">IY1+1</f>
        <v>259</v>
      </c>
      <c r="JA1">
        <f t="shared" si="4"/>
        <v>260</v>
      </c>
      <c r="JB1">
        <f t="shared" si="4"/>
        <v>261</v>
      </c>
      <c r="JC1">
        <f t="shared" si="4"/>
        <v>262</v>
      </c>
      <c r="JD1">
        <f t="shared" si="4"/>
        <v>263</v>
      </c>
      <c r="JE1">
        <f t="shared" si="4"/>
        <v>264</v>
      </c>
      <c r="JF1">
        <f t="shared" si="4"/>
        <v>265</v>
      </c>
      <c r="JG1">
        <f t="shared" si="4"/>
        <v>266</v>
      </c>
      <c r="JH1">
        <f t="shared" si="4"/>
        <v>267</v>
      </c>
      <c r="JI1">
        <f t="shared" si="4"/>
        <v>268</v>
      </c>
      <c r="JJ1">
        <f t="shared" si="4"/>
        <v>269</v>
      </c>
      <c r="JK1">
        <f t="shared" si="4"/>
        <v>270</v>
      </c>
      <c r="JL1">
        <f t="shared" si="4"/>
        <v>271</v>
      </c>
      <c r="JM1">
        <f t="shared" si="4"/>
        <v>272</v>
      </c>
      <c r="JN1">
        <f t="shared" si="4"/>
        <v>273</v>
      </c>
      <c r="JO1">
        <f t="shared" si="4"/>
        <v>274</v>
      </c>
      <c r="JP1">
        <f t="shared" si="4"/>
        <v>275</v>
      </c>
      <c r="JQ1">
        <f t="shared" si="4"/>
        <v>276</v>
      </c>
      <c r="JR1">
        <f t="shared" si="4"/>
        <v>277</v>
      </c>
      <c r="JS1">
        <f t="shared" si="4"/>
        <v>278</v>
      </c>
      <c r="JT1">
        <f t="shared" si="4"/>
        <v>279</v>
      </c>
      <c r="JU1">
        <f t="shared" si="4"/>
        <v>280</v>
      </c>
      <c r="JV1">
        <f t="shared" si="4"/>
        <v>281</v>
      </c>
      <c r="JW1">
        <f t="shared" si="4"/>
        <v>282</v>
      </c>
      <c r="JX1">
        <f t="shared" si="4"/>
        <v>283</v>
      </c>
      <c r="JY1">
        <f t="shared" si="4"/>
        <v>284</v>
      </c>
      <c r="JZ1">
        <f t="shared" si="4"/>
        <v>285</v>
      </c>
      <c r="KA1">
        <f t="shared" si="4"/>
        <v>286</v>
      </c>
      <c r="KB1">
        <f t="shared" si="4"/>
        <v>287</v>
      </c>
      <c r="KC1">
        <f t="shared" si="4"/>
        <v>288</v>
      </c>
      <c r="KD1">
        <f t="shared" si="4"/>
        <v>289</v>
      </c>
      <c r="KE1">
        <f t="shared" si="4"/>
        <v>290</v>
      </c>
      <c r="KF1">
        <f t="shared" si="4"/>
        <v>291</v>
      </c>
      <c r="KG1">
        <f t="shared" si="4"/>
        <v>292</v>
      </c>
      <c r="KH1">
        <f t="shared" si="4"/>
        <v>293</v>
      </c>
      <c r="KI1">
        <f t="shared" si="4"/>
        <v>294</v>
      </c>
      <c r="KJ1">
        <f t="shared" si="4"/>
        <v>295</v>
      </c>
      <c r="KK1">
        <f t="shared" si="4"/>
        <v>296</v>
      </c>
      <c r="KL1">
        <f t="shared" si="4"/>
        <v>297</v>
      </c>
      <c r="KM1">
        <f t="shared" si="4"/>
        <v>298</v>
      </c>
      <c r="KN1">
        <f t="shared" si="4"/>
        <v>299</v>
      </c>
      <c r="KO1">
        <f t="shared" si="4"/>
        <v>300</v>
      </c>
    </row>
    <row r="2" spans="1:301" x14ac:dyDescent="0.25">
      <c r="A2">
        <v>1</v>
      </c>
    </row>
    <row r="3" spans="1:301" x14ac:dyDescent="0.25">
      <c r="A3">
        <f>A2+1</f>
        <v>2</v>
      </c>
    </row>
    <row r="4" spans="1:301" x14ac:dyDescent="0.25">
      <c r="A4">
        <f t="shared" ref="A4:A67" si="5">A3+1</f>
        <v>3</v>
      </c>
    </row>
    <row r="5" spans="1:301" x14ac:dyDescent="0.25">
      <c r="A5">
        <f t="shared" si="5"/>
        <v>4</v>
      </c>
    </row>
    <row r="6" spans="1:301" x14ac:dyDescent="0.25">
      <c r="A6">
        <f t="shared" si="5"/>
        <v>5</v>
      </c>
    </row>
    <row r="7" spans="1:301" x14ac:dyDescent="0.25">
      <c r="A7">
        <f t="shared" si="5"/>
        <v>6</v>
      </c>
    </row>
    <row r="8" spans="1:301" x14ac:dyDescent="0.25">
      <c r="A8">
        <f t="shared" si="5"/>
        <v>7</v>
      </c>
    </row>
    <row r="9" spans="1:301" x14ac:dyDescent="0.25">
      <c r="A9">
        <f t="shared" si="5"/>
        <v>8</v>
      </c>
    </row>
    <row r="10" spans="1:301" x14ac:dyDescent="0.25">
      <c r="A10">
        <f t="shared" si="5"/>
        <v>9</v>
      </c>
    </row>
    <row r="11" spans="1:301" x14ac:dyDescent="0.25">
      <c r="A11">
        <f t="shared" si="5"/>
        <v>10</v>
      </c>
    </row>
    <row r="12" spans="1:301" x14ac:dyDescent="0.25">
      <c r="A12">
        <f t="shared" si="5"/>
        <v>11</v>
      </c>
    </row>
    <row r="13" spans="1:301" x14ac:dyDescent="0.25">
      <c r="A13">
        <f t="shared" si="5"/>
        <v>12</v>
      </c>
    </row>
    <row r="14" spans="1:301" x14ac:dyDescent="0.25">
      <c r="A14">
        <f t="shared" si="5"/>
        <v>13</v>
      </c>
    </row>
    <row r="15" spans="1:301" x14ac:dyDescent="0.25">
      <c r="A15">
        <f t="shared" si="5"/>
        <v>14</v>
      </c>
    </row>
    <row r="16" spans="1:301" x14ac:dyDescent="0.25">
      <c r="A16">
        <f t="shared" si="5"/>
        <v>15</v>
      </c>
    </row>
    <row r="17" spans="1:1" x14ac:dyDescent="0.25">
      <c r="A17">
        <f t="shared" si="5"/>
        <v>16</v>
      </c>
    </row>
    <row r="18" spans="1:1" x14ac:dyDescent="0.25">
      <c r="A18">
        <f t="shared" si="5"/>
        <v>17</v>
      </c>
    </row>
    <row r="19" spans="1:1" x14ac:dyDescent="0.25">
      <c r="A19">
        <f t="shared" si="5"/>
        <v>18</v>
      </c>
    </row>
    <row r="20" spans="1:1" x14ac:dyDescent="0.25">
      <c r="A20">
        <f t="shared" si="5"/>
        <v>19</v>
      </c>
    </row>
    <row r="21" spans="1:1" x14ac:dyDescent="0.25">
      <c r="A21">
        <f t="shared" si="5"/>
        <v>20</v>
      </c>
    </row>
    <row r="22" spans="1:1" x14ac:dyDescent="0.25">
      <c r="A22">
        <f t="shared" si="5"/>
        <v>21</v>
      </c>
    </row>
    <row r="23" spans="1:1" x14ac:dyDescent="0.25">
      <c r="A23">
        <f t="shared" si="5"/>
        <v>22</v>
      </c>
    </row>
    <row r="24" spans="1:1" x14ac:dyDescent="0.25">
      <c r="A24">
        <f t="shared" si="5"/>
        <v>23</v>
      </c>
    </row>
    <row r="25" spans="1:1" x14ac:dyDescent="0.25">
      <c r="A25">
        <f t="shared" si="5"/>
        <v>24</v>
      </c>
    </row>
    <row r="26" spans="1:1" x14ac:dyDescent="0.25">
      <c r="A26">
        <f t="shared" si="5"/>
        <v>25</v>
      </c>
    </row>
    <row r="27" spans="1:1" x14ac:dyDescent="0.25">
      <c r="A27">
        <f t="shared" si="5"/>
        <v>26</v>
      </c>
    </row>
    <row r="28" spans="1:1" x14ac:dyDescent="0.25">
      <c r="A28">
        <f t="shared" si="5"/>
        <v>27</v>
      </c>
    </row>
    <row r="29" spans="1:1" x14ac:dyDescent="0.25">
      <c r="A29">
        <f t="shared" si="5"/>
        <v>28</v>
      </c>
    </row>
    <row r="30" spans="1:1" x14ac:dyDescent="0.25">
      <c r="A30">
        <f t="shared" si="5"/>
        <v>29</v>
      </c>
    </row>
    <row r="31" spans="1:1" x14ac:dyDescent="0.25">
      <c r="A31">
        <f t="shared" si="5"/>
        <v>30</v>
      </c>
    </row>
    <row r="32" spans="1:1" x14ac:dyDescent="0.25">
      <c r="A32">
        <f t="shared" si="5"/>
        <v>31</v>
      </c>
    </row>
    <row r="33" spans="1:1" x14ac:dyDescent="0.25">
      <c r="A33">
        <f t="shared" si="5"/>
        <v>32</v>
      </c>
    </row>
    <row r="34" spans="1:1" x14ac:dyDescent="0.25">
      <c r="A34">
        <f t="shared" si="5"/>
        <v>33</v>
      </c>
    </row>
    <row r="35" spans="1:1" x14ac:dyDescent="0.25">
      <c r="A35">
        <f t="shared" si="5"/>
        <v>34</v>
      </c>
    </row>
    <row r="36" spans="1:1" x14ac:dyDescent="0.25">
      <c r="A36">
        <f t="shared" si="5"/>
        <v>35</v>
      </c>
    </row>
    <row r="37" spans="1:1" x14ac:dyDescent="0.25">
      <c r="A37">
        <f t="shared" si="5"/>
        <v>36</v>
      </c>
    </row>
    <row r="38" spans="1:1" x14ac:dyDescent="0.25">
      <c r="A38">
        <f t="shared" si="5"/>
        <v>37</v>
      </c>
    </row>
    <row r="39" spans="1:1" x14ac:dyDescent="0.25">
      <c r="A39">
        <f t="shared" si="5"/>
        <v>38</v>
      </c>
    </row>
    <row r="40" spans="1:1" x14ac:dyDescent="0.25">
      <c r="A40">
        <f t="shared" si="5"/>
        <v>39</v>
      </c>
    </row>
    <row r="41" spans="1:1" x14ac:dyDescent="0.25">
      <c r="A41">
        <f t="shared" si="5"/>
        <v>40</v>
      </c>
    </row>
    <row r="42" spans="1:1" x14ac:dyDescent="0.25">
      <c r="A42">
        <f t="shared" si="5"/>
        <v>41</v>
      </c>
    </row>
    <row r="43" spans="1:1" x14ac:dyDescent="0.25">
      <c r="A43">
        <f t="shared" si="5"/>
        <v>42</v>
      </c>
    </row>
    <row r="44" spans="1:1" x14ac:dyDescent="0.25">
      <c r="A44">
        <f t="shared" si="5"/>
        <v>43</v>
      </c>
    </row>
    <row r="45" spans="1:1" x14ac:dyDescent="0.25">
      <c r="A45">
        <f t="shared" si="5"/>
        <v>44</v>
      </c>
    </row>
    <row r="46" spans="1:1" x14ac:dyDescent="0.25">
      <c r="A46">
        <f t="shared" si="5"/>
        <v>45</v>
      </c>
    </row>
    <row r="47" spans="1:1" x14ac:dyDescent="0.25">
      <c r="A47">
        <f t="shared" si="5"/>
        <v>46</v>
      </c>
    </row>
    <row r="48" spans="1:1" x14ac:dyDescent="0.25">
      <c r="A48">
        <f t="shared" si="5"/>
        <v>47</v>
      </c>
    </row>
    <row r="49" spans="1:1" x14ac:dyDescent="0.25">
      <c r="A49">
        <f t="shared" si="5"/>
        <v>48</v>
      </c>
    </row>
    <row r="50" spans="1:1" x14ac:dyDescent="0.25">
      <c r="A50">
        <f t="shared" si="5"/>
        <v>49</v>
      </c>
    </row>
    <row r="51" spans="1:1" x14ac:dyDescent="0.25">
      <c r="A51">
        <f t="shared" si="5"/>
        <v>50</v>
      </c>
    </row>
    <row r="52" spans="1:1" x14ac:dyDescent="0.25">
      <c r="A52">
        <f t="shared" si="5"/>
        <v>51</v>
      </c>
    </row>
    <row r="53" spans="1:1" x14ac:dyDescent="0.25">
      <c r="A53">
        <f t="shared" si="5"/>
        <v>52</v>
      </c>
    </row>
    <row r="54" spans="1:1" x14ac:dyDescent="0.25">
      <c r="A54">
        <f t="shared" si="5"/>
        <v>53</v>
      </c>
    </row>
    <row r="55" spans="1:1" x14ac:dyDescent="0.25">
      <c r="A55">
        <f t="shared" si="5"/>
        <v>54</v>
      </c>
    </row>
    <row r="56" spans="1:1" x14ac:dyDescent="0.25">
      <c r="A56">
        <f t="shared" si="5"/>
        <v>55</v>
      </c>
    </row>
    <row r="57" spans="1:1" x14ac:dyDescent="0.25">
      <c r="A57">
        <f t="shared" si="5"/>
        <v>56</v>
      </c>
    </row>
    <row r="58" spans="1:1" x14ac:dyDescent="0.25">
      <c r="A58">
        <f t="shared" si="5"/>
        <v>57</v>
      </c>
    </row>
    <row r="59" spans="1:1" x14ac:dyDescent="0.25">
      <c r="A59">
        <f t="shared" si="5"/>
        <v>58</v>
      </c>
    </row>
    <row r="60" spans="1:1" x14ac:dyDescent="0.25">
      <c r="A60">
        <f t="shared" si="5"/>
        <v>59</v>
      </c>
    </row>
    <row r="61" spans="1:1" x14ac:dyDescent="0.25">
      <c r="A61">
        <f t="shared" si="5"/>
        <v>60</v>
      </c>
    </row>
    <row r="62" spans="1:1" x14ac:dyDescent="0.25">
      <c r="A62">
        <f t="shared" si="5"/>
        <v>61</v>
      </c>
    </row>
    <row r="63" spans="1:1" x14ac:dyDescent="0.25">
      <c r="A63">
        <f t="shared" si="5"/>
        <v>62</v>
      </c>
    </row>
    <row r="64" spans="1:1" x14ac:dyDescent="0.25">
      <c r="A64">
        <f t="shared" si="5"/>
        <v>63</v>
      </c>
    </row>
    <row r="65" spans="1:1" x14ac:dyDescent="0.25">
      <c r="A65">
        <f t="shared" si="5"/>
        <v>64</v>
      </c>
    </row>
    <row r="66" spans="1:1" x14ac:dyDescent="0.25">
      <c r="A66">
        <f t="shared" si="5"/>
        <v>65</v>
      </c>
    </row>
    <row r="67" spans="1:1" x14ac:dyDescent="0.25">
      <c r="A67">
        <f t="shared" si="5"/>
        <v>66</v>
      </c>
    </row>
    <row r="68" spans="1:1" x14ac:dyDescent="0.25">
      <c r="A68">
        <f t="shared" ref="A68:A131" si="6">A67+1</f>
        <v>67</v>
      </c>
    </row>
    <row r="69" spans="1:1" x14ac:dyDescent="0.25">
      <c r="A69">
        <f t="shared" si="6"/>
        <v>68</v>
      </c>
    </row>
    <row r="70" spans="1:1" x14ac:dyDescent="0.25">
      <c r="A70">
        <f t="shared" si="6"/>
        <v>69</v>
      </c>
    </row>
    <row r="71" spans="1:1" x14ac:dyDescent="0.25">
      <c r="A71">
        <f t="shared" si="6"/>
        <v>70</v>
      </c>
    </row>
    <row r="72" spans="1:1" x14ac:dyDescent="0.25">
      <c r="A72">
        <f t="shared" si="6"/>
        <v>71</v>
      </c>
    </row>
    <row r="73" spans="1:1" x14ac:dyDescent="0.25">
      <c r="A73">
        <f t="shared" si="6"/>
        <v>72</v>
      </c>
    </row>
    <row r="74" spans="1:1" x14ac:dyDescent="0.25">
      <c r="A74">
        <f t="shared" si="6"/>
        <v>73</v>
      </c>
    </row>
    <row r="75" spans="1:1" x14ac:dyDescent="0.25">
      <c r="A75">
        <f t="shared" si="6"/>
        <v>74</v>
      </c>
    </row>
    <row r="76" spans="1:1" x14ac:dyDescent="0.25">
      <c r="A76">
        <f t="shared" si="6"/>
        <v>75</v>
      </c>
    </row>
    <row r="77" spans="1:1" x14ac:dyDescent="0.25">
      <c r="A77">
        <f t="shared" si="6"/>
        <v>76</v>
      </c>
    </row>
    <row r="78" spans="1:1" x14ac:dyDescent="0.25">
      <c r="A78">
        <f t="shared" si="6"/>
        <v>77</v>
      </c>
    </row>
    <row r="79" spans="1:1" x14ac:dyDescent="0.25">
      <c r="A79">
        <f t="shared" si="6"/>
        <v>78</v>
      </c>
    </row>
    <row r="80" spans="1:1" x14ac:dyDescent="0.25">
      <c r="A80">
        <f t="shared" si="6"/>
        <v>79</v>
      </c>
    </row>
    <row r="81" spans="1:1" x14ac:dyDescent="0.25">
      <c r="A81">
        <f t="shared" si="6"/>
        <v>80</v>
      </c>
    </row>
    <row r="82" spans="1:1" x14ac:dyDescent="0.25">
      <c r="A82">
        <f t="shared" si="6"/>
        <v>81</v>
      </c>
    </row>
    <row r="83" spans="1:1" x14ac:dyDescent="0.25">
      <c r="A83">
        <f t="shared" si="6"/>
        <v>82</v>
      </c>
    </row>
    <row r="84" spans="1:1" x14ac:dyDescent="0.25">
      <c r="A84">
        <f t="shared" si="6"/>
        <v>83</v>
      </c>
    </row>
    <row r="85" spans="1:1" x14ac:dyDescent="0.25">
      <c r="A85">
        <f t="shared" si="6"/>
        <v>84</v>
      </c>
    </row>
    <row r="86" spans="1:1" x14ac:dyDescent="0.25">
      <c r="A86">
        <f t="shared" si="6"/>
        <v>85</v>
      </c>
    </row>
    <row r="87" spans="1:1" x14ac:dyDescent="0.25">
      <c r="A87">
        <f t="shared" si="6"/>
        <v>86</v>
      </c>
    </row>
    <row r="88" spans="1:1" x14ac:dyDescent="0.25">
      <c r="A88">
        <f t="shared" si="6"/>
        <v>87</v>
      </c>
    </row>
    <row r="89" spans="1:1" x14ac:dyDescent="0.25">
      <c r="A89">
        <f t="shared" si="6"/>
        <v>88</v>
      </c>
    </row>
    <row r="90" spans="1:1" x14ac:dyDescent="0.25">
      <c r="A90">
        <f t="shared" si="6"/>
        <v>89</v>
      </c>
    </row>
    <row r="91" spans="1:1" x14ac:dyDescent="0.25">
      <c r="A91">
        <f t="shared" si="6"/>
        <v>90</v>
      </c>
    </row>
    <row r="92" spans="1:1" x14ac:dyDescent="0.25">
      <c r="A92">
        <f t="shared" si="6"/>
        <v>91</v>
      </c>
    </row>
    <row r="93" spans="1:1" x14ac:dyDescent="0.25">
      <c r="A93">
        <f t="shared" si="6"/>
        <v>92</v>
      </c>
    </row>
    <row r="94" spans="1:1" x14ac:dyDescent="0.25">
      <c r="A94">
        <f t="shared" si="6"/>
        <v>93</v>
      </c>
    </row>
    <row r="95" spans="1:1" x14ac:dyDescent="0.25">
      <c r="A95">
        <f t="shared" si="6"/>
        <v>94</v>
      </c>
    </row>
    <row r="96" spans="1:1" x14ac:dyDescent="0.25">
      <c r="A96">
        <f t="shared" si="6"/>
        <v>95</v>
      </c>
    </row>
    <row r="97" spans="1:1" x14ac:dyDescent="0.25">
      <c r="A97">
        <f t="shared" si="6"/>
        <v>96</v>
      </c>
    </row>
    <row r="98" spans="1:1" x14ac:dyDescent="0.25">
      <c r="A98">
        <f t="shared" si="6"/>
        <v>97</v>
      </c>
    </row>
    <row r="99" spans="1:1" x14ac:dyDescent="0.25">
      <c r="A99">
        <f t="shared" si="6"/>
        <v>98</v>
      </c>
    </row>
    <row r="100" spans="1:1" x14ac:dyDescent="0.25">
      <c r="A100">
        <f t="shared" si="6"/>
        <v>99</v>
      </c>
    </row>
    <row r="101" spans="1:1" x14ac:dyDescent="0.25">
      <c r="A101">
        <f t="shared" si="6"/>
        <v>100</v>
      </c>
    </row>
    <row r="102" spans="1:1" x14ac:dyDescent="0.25">
      <c r="A102">
        <f t="shared" si="6"/>
        <v>101</v>
      </c>
    </row>
    <row r="103" spans="1:1" x14ac:dyDescent="0.25">
      <c r="A103">
        <f t="shared" si="6"/>
        <v>102</v>
      </c>
    </row>
    <row r="104" spans="1:1" x14ac:dyDescent="0.25">
      <c r="A104">
        <f t="shared" si="6"/>
        <v>103</v>
      </c>
    </row>
    <row r="105" spans="1:1" x14ac:dyDescent="0.25">
      <c r="A105">
        <f t="shared" si="6"/>
        <v>104</v>
      </c>
    </row>
    <row r="106" spans="1:1" x14ac:dyDescent="0.25">
      <c r="A106">
        <f t="shared" si="6"/>
        <v>105</v>
      </c>
    </row>
    <row r="107" spans="1:1" x14ac:dyDescent="0.25">
      <c r="A107">
        <f t="shared" si="6"/>
        <v>106</v>
      </c>
    </row>
    <row r="108" spans="1:1" x14ac:dyDescent="0.25">
      <c r="A108">
        <f t="shared" si="6"/>
        <v>107</v>
      </c>
    </row>
    <row r="109" spans="1:1" x14ac:dyDescent="0.25">
      <c r="A109">
        <f t="shared" si="6"/>
        <v>108</v>
      </c>
    </row>
    <row r="110" spans="1:1" x14ac:dyDescent="0.25">
      <c r="A110">
        <f t="shared" si="6"/>
        <v>109</v>
      </c>
    </row>
    <row r="111" spans="1:1" x14ac:dyDescent="0.25">
      <c r="A111">
        <f t="shared" si="6"/>
        <v>110</v>
      </c>
    </row>
    <row r="112" spans="1:1" x14ac:dyDescent="0.25">
      <c r="A112">
        <f t="shared" si="6"/>
        <v>111</v>
      </c>
    </row>
    <row r="113" spans="1:1" x14ac:dyDescent="0.25">
      <c r="A113">
        <f t="shared" si="6"/>
        <v>112</v>
      </c>
    </row>
    <row r="114" spans="1:1" x14ac:dyDescent="0.25">
      <c r="A114">
        <f t="shared" si="6"/>
        <v>113</v>
      </c>
    </row>
    <row r="115" spans="1:1" x14ac:dyDescent="0.25">
      <c r="A115">
        <f t="shared" si="6"/>
        <v>114</v>
      </c>
    </row>
    <row r="116" spans="1:1" x14ac:dyDescent="0.25">
      <c r="A116">
        <f t="shared" si="6"/>
        <v>115</v>
      </c>
    </row>
    <row r="117" spans="1:1" x14ac:dyDescent="0.25">
      <c r="A117">
        <f t="shared" si="6"/>
        <v>116</v>
      </c>
    </row>
    <row r="118" spans="1:1" x14ac:dyDescent="0.25">
      <c r="A118">
        <f t="shared" si="6"/>
        <v>117</v>
      </c>
    </row>
    <row r="119" spans="1:1" x14ac:dyDescent="0.25">
      <c r="A119">
        <f t="shared" si="6"/>
        <v>118</v>
      </c>
    </row>
    <row r="120" spans="1:1" x14ac:dyDescent="0.25">
      <c r="A120">
        <f t="shared" si="6"/>
        <v>119</v>
      </c>
    </row>
    <row r="121" spans="1:1" x14ac:dyDescent="0.25">
      <c r="A121">
        <f t="shared" si="6"/>
        <v>120</v>
      </c>
    </row>
    <row r="122" spans="1:1" x14ac:dyDescent="0.25">
      <c r="A122">
        <f t="shared" si="6"/>
        <v>121</v>
      </c>
    </row>
    <row r="123" spans="1:1" x14ac:dyDescent="0.25">
      <c r="A123">
        <f t="shared" si="6"/>
        <v>122</v>
      </c>
    </row>
    <row r="124" spans="1:1" x14ac:dyDescent="0.25">
      <c r="A124">
        <f t="shared" si="6"/>
        <v>123</v>
      </c>
    </row>
    <row r="125" spans="1:1" x14ac:dyDescent="0.25">
      <c r="A125">
        <f t="shared" si="6"/>
        <v>124</v>
      </c>
    </row>
    <row r="126" spans="1:1" x14ac:dyDescent="0.25">
      <c r="A126">
        <f t="shared" si="6"/>
        <v>125</v>
      </c>
    </row>
    <row r="127" spans="1:1" x14ac:dyDescent="0.25">
      <c r="A127">
        <f t="shared" si="6"/>
        <v>126</v>
      </c>
    </row>
    <row r="128" spans="1:1" x14ac:dyDescent="0.25">
      <c r="A128">
        <f t="shared" si="6"/>
        <v>127</v>
      </c>
    </row>
    <row r="129" spans="1:1" x14ac:dyDescent="0.25">
      <c r="A129">
        <f t="shared" si="6"/>
        <v>128</v>
      </c>
    </row>
    <row r="130" spans="1:1" x14ac:dyDescent="0.25">
      <c r="A130">
        <f t="shared" si="6"/>
        <v>129</v>
      </c>
    </row>
    <row r="131" spans="1:1" x14ac:dyDescent="0.25">
      <c r="A131">
        <f t="shared" si="6"/>
        <v>130</v>
      </c>
    </row>
    <row r="132" spans="1:1" x14ac:dyDescent="0.25">
      <c r="A132">
        <f t="shared" ref="A132:A195" si="7">A131+1</f>
        <v>131</v>
      </c>
    </row>
    <row r="133" spans="1:1" x14ac:dyDescent="0.25">
      <c r="A133">
        <f t="shared" si="7"/>
        <v>132</v>
      </c>
    </row>
    <row r="134" spans="1:1" x14ac:dyDescent="0.25">
      <c r="A134">
        <f t="shared" si="7"/>
        <v>133</v>
      </c>
    </row>
    <row r="135" spans="1:1" x14ac:dyDescent="0.25">
      <c r="A135">
        <f t="shared" si="7"/>
        <v>134</v>
      </c>
    </row>
    <row r="136" spans="1:1" x14ac:dyDescent="0.25">
      <c r="A136">
        <f t="shared" si="7"/>
        <v>135</v>
      </c>
    </row>
    <row r="137" spans="1:1" x14ac:dyDescent="0.25">
      <c r="A137">
        <f t="shared" si="7"/>
        <v>136</v>
      </c>
    </row>
    <row r="138" spans="1:1" x14ac:dyDescent="0.25">
      <c r="A138">
        <f t="shared" si="7"/>
        <v>137</v>
      </c>
    </row>
    <row r="139" spans="1:1" x14ac:dyDescent="0.25">
      <c r="A139">
        <f t="shared" si="7"/>
        <v>138</v>
      </c>
    </row>
    <row r="140" spans="1:1" x14ac:dyDescent="0.25">
      <c r="A140">
        <f t="shared" si="7"/>
        <v>139</v>
      </c>
    </row>
    <row r="141" spans="1:1" x14ac:dyDescent="0.25">
      <c r="A141">
        <f t="shared" si="7"/>
        <v>140</v>
      </c>
    </row>
    <row r="142" spans="1:1" x14ac:dyDescent="0.25">
      <c r="A142">
        <f t="shared" si="7"/>
        <v>141</v>
      </c>
    </row>
    <row r="143" spans="1:1" x14ac:dyDescent="0.25">
      <c r="A143">
        <f t="shared" si="7"/>
        <v>142</v>
      </c>
    </row>
    <row r="144" spans="1:1" x14ac:dyDescent="0.25">
      <c r="A144">
        <f t="shared" si="7"/>
        <v>143</v>
      </c>
    </row>
    <row r="145" spans="1:1" x14ac:dyDescent="0.25">
      <c r="A145">
        <f t="shared" si="7"/>
        <v>144</v>
      </c>
    </row>
    <row r="146" spans="1:1" x14ac:dyDescent="0.25">
      <c r="A146">
        <f t="shared" si="7"/>
        <v>145</v>
      </c>
    </row>
    <row r="147" spans="1:1" x14ac:dyDescent="0.25">
      <c r="A147">
        <f t="shared" si="7"/>
        <v>146</v>
      </c>
    </row>
    <row r="148" spans="1:1" x14ac:dyDescent="0.25">
      <c r="A148">
        <f t="shared" si="7"/>
        <v>147</v>
      </c>
    </row>
    <row r="149" spans="1:1" x14ac:dyDescent="0.25">
      <c r="A149">
        <f t="shared" si="7"/>
        <v>148</v>
      </c>
    </row>
    <row r="150" spans="1:1" x14ac:dyDescent="0.25">
      <c r="A150">
        <f t="shared" si="7"/>
        <v>149</v>
      </c>
    </row>
    <row r="151" spans="1:1" x14ac:dyDescent="0.25">
      <c r="A151">
        <f t="shared" si="7"/>
        <v>150</v>
      </c>
    </row>
    <row r="152" spans="1:1" x14ac:dyDescent="0.25">
      <c r="A152">
        <f t="shared" si="7"/>
        <v>151</v>
      </c>
    </row>
    <row r="153" spans="1:1" x14ac:dyDescent="0.25">
      <c r="A153">
        <f t="shared" si="7"/>
        <v>152</v>
      </c>
    </row>
    <row r="154" spans="1:1" x14ac:dyDescent="0.25">
      <c r="A154">
        <f t="shared" si="7"/>
        <v>153</v>
      </c>
    </row>
    <row r="155" spans="1:1" x14ac:dyDescent="0.25">
      <c r="A155">
        <f t="shared" si="7"/>
        <v>154</v>
      </c>
    </row>
    <row r="156" spans="1:1" x14ac:dyDescent="0.25">
      <c r="A156">
        <f t="shared" si="7"/>
        <v>155</v>
      </c>
    </row>
    <row r="157" spans="1:1" x14ac:dyDescent="0.25">
      <c r="A157">
        <f t="shared" si="7"/>
        <v>156</v>
      </c>
    </row>
    <row r="158" spans="1:1" x14ac:dyDescent="0.25">
      <c r="A158">
        <f t="shared" si="7"/>
        <v>157</v>
      </c>
    </row>
    <row r="159" spans="1:1" x14ac:dyDescent="0.25">
      <c r="A159">
        <f t="shared" si="7"/>
        <v>158</v>
      </c>
    </row>
    <row r="160" spans="1:1" x14ac:dyDescent="0.25">
      <c r="A160">
        <f t="shared" si="7"/>
        <v>159</v>
      </c>
    </row>
    <row r="161" spans="1:1" x14ac:dyDescent="0.25">
      <c r="A161">
        <f t="shared" si="7"/>
        <v>160</v>
      </c>
    </row>
    <row r="162" spans="1:1" x14ac:dyDescent="0.25">
      <c r="A162">
        <f t="shared" si="7"/>
        <v>161</v>
      </c>
    </row>
    <row r="163" spans="1:1" x14ac:dyDescent="0.25">
      <c r="A163">
        <f t="shared" si="7"/>
        <v>162</v>
      </c>
    </row>
    <row r="164" spans="1:1" x14ac:dyDescent="0.25">
      <c r="A164">
        <f t="shared" si="7"/>
        <v>163</v>
      </c>
    </row>
    <row r="165" spans="1:1" x14ac:dyDescent="0.25">
      <c r="A165">
        <f t="shared" si="7"/>
        <v>164</v>
      </c>
    </row>
    <row r="166" spans="1:1" x14ac:dyDescent="0.25">
      <c r="A166">
        <f t="shared" si="7"/>
        <v>165</v>
      </c>
    </row>
    <row r="167" spans="1:1" x14ac:dyDescent="0.25">
      <c r="A167">
        <f t="shared" si="7"/>
        <v>166</v>
      </c>
    </row>
    <row r="168" spans="1:1" x14ac:dyDescent="0.25">
      <c r="A168">
        <f t="shared" si="7"/>
        <v>167</v>
      </c>
    </row>
    <row r="169" spans="1:1" x14ac:dyDescent="0.25">
      <c r="A169">
        <f t="shared" si="7"/>
        <v>168</v>
      </c>
    </row>
    <row r="170" spans="1:1" x14ac:dyDescent="0.25">
      <c r="A170">
        <f t="shared" si="7"/>
        <v>169</v>
      </c>
    </row>
    <row r="171" spans="1:1" x14ac:dyDescent="0.25">
      <c r="A171">
        <f t="shared" si="7"/>
        <v>170</v>
      </c>
    </row>
    <row r="172" spans="1:1" x14ac:dyDescent="0.25">
      <c r="A172">
        <f t="shared" si="7"/>
        <v>171</v>
      </c>
    </row>
    <row r="173" spans="1:1" x14ac:dyDescent="0.25">
      <c r="A173">
        <f t="shared" si="7"/>
        <v>172</v>
      </c>
    </row>
    <row r="174" spans="1:1" x14ac:dyDescent="0.25">
      <c r="A174">
        <f t="shared" si="7"/>
        <v>173</v>
      </c>
    </row>
    <row r="175" spans="1:1" x14ac:dyDescent="0.25">
      <c r="A175">
        <f t="shared" si="7"/>
        <v>174</v>
      </c>
    </row>
    <row r="176" spans="1:1" x14ac:dyDescent="0.25">
      <c r="A176">
        <f t="shared" si="7"/>
        <v>175</v>
      </c>
    </row>
    <row r="177" spans="1:1" x14ac:dyDescent="0.25">
      <c r="A177">
        <f t="shared" si="7"/>
        <v>176</v>
      </c>
    </row>
    <row r="178" spans="1:1" x14ac:dyDescent="0.25">
      <c r="A178">
        <f t="shared" si="7"/>
        <v>177</v>
      </c>
    </row>
    <row r="179" spans="1:1" x14ac:dyDescent="0.25">
      <c r="A179">
        <f t="shared" si="7"/>
        <v>178</v>
      </c>
    </row>
    <row r="180" spans="1:1" x14ac:dyDescent="0.25">
      <c r="A180">
        <f t="shared" si="7"/>
        <v>179</v>
      </c>
    </row>
    <row r="181" spans="1:1" x14ac:dyDescent="0.25">
      <c r="A181">
        <f t="shared" si="7"/>
        <v>180</v>
      </c>
    </row>
    <row r="182" spans="1:1" x14ac:dyDescent="0.25">
      <c r="A182">
        <f t="shared" si="7"/>
        <v>181</v>
      </c>
    </row>
    <row r="183" spans="1:1" x14ac:dyDescent="0.25">
      <c r="A183">
        <f t="shared" si="7"/>
        <v>182</v>
      </c>
    </row>
    <row r="184" spans="1:1" x14ac:dyDescent="0.25">
      <c r="A184">
        <f t="shared" si="7"/>
        <v>183</v>
      </c>
    </row>
    <row r="185" spans="1:1" x14ac:dyDescent="0.25">
      <c r="A185">
        <f t="shared" si="7"/>
        <v>184</v>
      </c>
    </row>
    <row r="186" spans="1:1" x14ac:dyDescent="0.25">
      <c r="A186">
        <f t="shared" si="7"/>
        <v>185</v>
      </c>
    </row>
    <row r="187" spans="1:1" x14ac:dyDescent="0.25">
      <c r="A187">
        <f t="shared" si="7"/>
        <v>186</v>
      </c>
    </row>
    <row r="188" spans="1:1" x14ac:dyDescent="0.25">
      <c r="A188">
        <f t="shared" si="7"/>
        <v>187</v>
      </c>
    </row>
    <row r="189" spans="1:1" x14ac:dyDescent="0.25">
      <c r="A189">
        <f t="shared" si="7"/>
        <v>188</v>
      </c>
    </row>
    <row r="190" spans="1:1" x14ac:dyDescent="0.25">
      <c r="A190">
        <f t="shared" si="7"/>
        <v>189</v>
      </c>
    </row>
    <row r="191" spans="1:1" x14ac:dyDescent="0.25">
      <c r="A191">
        <f t="shared" si="7"/>
        <v>190</v>
      </c>
    </row>
    <row r="192" spans="1:1" x14ac:dyDescent="0.25">
      <c r="A192">
        <f t="shared" si="7"/>
        <v>191</v>
      </c>
    </row>
    <row r="193" spans="1:1" x14ac:dyDescent="0.25">
      <c r="A193">
        <f t="shared" si="7"/>
        <v>192</v>
      </c>
    </row>
    <row r="194" spans="1:1" x14ac:dyDescent="0.25">
      <c r="A194">
        <f t="shared" si="7"/>
        <v>193</v>
      </c>
    </row>
    <row r="195" spans="1:1" x14ac:dyDescent="0.25">
      <c r="A195">
        <f t="shared" si="7"/>
        <v>194</v>
      </c>
    </row>
    <row r="196" spans="1:1" x14ac:dyDescent="0.25">
      <c r="A196">
        <f t="shared" ref="A196:A259" si="8">A195+1</f>
        <v>195</v>
      </c>
    </row>
    <row r="197" spans="1:1" x14ac:dyDescent="0.25">
      <c r="A197">
        <f t="shared" si="8"/>
        <v>196</v>
      </c>
    </row>
    <row r="198" spans="1:1" x14ac:dyDescent="0.25">
      <c r="A198">
        <f t="shared" si="8"/>
        <v>197</v>
      </c>
    </row>
    <row r="199" spans="1:1" x14ac:dyDescent="0.25">
      <c r="A199">
        <f t="shared" si="8"/>
        <v>198</v>
      </c>
    </row>
    <row r="200" spans="1:1" x14ac:dyDescent="0.25">
      <c r="A200">
        <f t="shared" si="8"/>
        <v>199</v>
      </c>
    </row>
    <row r="201" spans="1:1" x14ac:dyDescent="0.25">
      <c r="A201">
        <f t="shared" si="8"/>
        <v>200</v>
      </c>
    </row>
    <row r="202" spans="1:1" x14ac:dyDescent="0.25">
      <c r="A202">
        <f t="shared" si="8"/>
        <v>201</v>
      </c>
    </row>
    <row r="203" spans="1:1" x14ac:dyDescent="0.25">
      <c r="A203">
        <f t="shared" si="8"/>
        <v>202</v>
      </c>
    </row>
    <row r="204" spans="1:1" x14ac:dyDescent="0.25">
      <c r="A204">
        <f t="shared" si="8"/>
        <v>203</v>
      </c>
    </row>
    <row r="205" spans="1:1" x14ac:dyDescent="0.25">
      <c r="A205">
        <f t="shared" si="8"/>
        <v>204</v>
      </c>
    </row>
    <row r="206" spans="1:1" x14ac:dyDescent="0.25">
      <c r="A206">
        <f t="shared" si="8"/>
        <v>205</v>
      </c>
    </row>
    <row r="207" spans="1:1" x14ac:dyDescent="0.25">
      <c r="A207">
        <f t="shared" si="8"/>
        <v>206</v>
      </c>
    </row>
    <row r="208" spans="1:1" x14ac:dyDescent="0.25">
      <c r="A208">
        <f t="shared" si="8"/>
        <v>207</v>
      </c>
    </row>
    <row r="209" spans="1:1" x14ac:dyDescent="0.25">
      <c r="A209">
        <f t="shared" si="8"/>
        <v>208</v>
      </c>
    </row>
    <row r="210" spans="1:1" x14ac:dyDescent="0.25">
      <c r="A210">
        <f t="shared" si="8"/>
        <v>209</v>
      </c>
    </row>
    <row r="211" spans="1:1" x14ac:dyDescent="0.25">
      <c r="A211">
        <f t="shared" si="8"/>
        <v>210</v>
      </c>
    </row>
    <row r="212" spans="1:1" x14ac:dyDescent="0.25">
      <c r="A212">
        <f t="shared" si="8"/>
        <v>211</v>
      </c>
    </row>
    <row r="213" spans="1:1" x14ac:dyDescent="0.25">
      <c r="A213">
        <f t="shared" si="8"/>
        <v>212</v>
      </c>
    </row>
    <row r="214" spans="1:1" x14ac:dyDescent="0.25">
      <c r="A214">
        <f t="shared" si="8"/>
        <v>213</v>
      </c>
    </row>
    <row r="215" spans="1:1" x14ac:dyDescent="0.25">
      <c r="A215">
        <f t="shared" si="8"/>
        <v>214</v>
      </c>
    </row>
    <row r="216" spans="1:1" x14ac:dyDescent="0.25">
      <c r="A216">
        <f t="shared" si="8"/>
        <v>215</v>
      </c>
    </row>
    <row r="217" spans="1:1" x14ac:dyDescent="0.25">
      <c r="A217">
        <f t="shared" si="8"/>
        <v>216</v>
      </c>
    </row>
    <row r="218" spans="1:1" x14ac:dyDescent="0.25">
      <c r="A218">
        <f t="shared" si="8"/>
        <v>217</v>
      </c>
    </row>
    <row r="219" spans="1:1" x14ac:dyDescent="0.25">
      <c r="A219">
        <f t="shared" si="8"/>
        <v>218</v>
      </c>
    </row>
    <row r="220" spans="1:1" x14ac:dyDescent="0.25">
      <c r="A220">
        <f t="shared" si="8"/>
        <v>219</v>
      </c>
    </row>
    <row r="221" spans="1:1" x14ac:dyDescent="0.25">
      <c r="A221">
        <f t="shared" si="8"/>
        <v>220</v>
      </c>
    </row>
    <row r="222" spans="1:1" x14ac:dyDescent="0.25">
      <c r="A222">
        <f t="shared" si="8"/>
        <v>221</v>
      </c>
    </row>
    <row r="223" spans="1:1" x14ac:dyDescent="0.25">
      <c r="A223">
        <f t="shared" si="8"/>
        <v>222</v>
      </c>
    </row>
    <row r="224" spans="1:1" x14ac:dyDescent="0.25">
      <c r="A224">
        <f t="shared" si="8"/>
        <v>223</v>
      </c>
    </row>
    <row r="225" spans="1:1" x14ac:dyDescent="0.25">
      <c r="A225">
        <f t="shared" si="8"/>
        <v>224</v>
      </c>
    </row>
    <row r="226" spans="1:1" x14ac:dyDescent="0.25">
      <c r="A226">
        <f t="shared" si="8"/>
        <v>225</v>
      </c>
    </row>
    <row r="227" spans="1:1" x14ac:dyDescent="0.25">
      <c r="A227">
        <f t="shared" si="8"/>
        <v>226</v>
      </c>
    </row>
    <row r="228" spans="1:1" x14ac:dyDescent="0.25">
      <c r="A228">
        <f t="shared" si="8"/>
        <v>227</v>
      </c>
    </row>
    <row r="229" spans="1:1" x14ac:dyDescent="0.25">
      <c r="A229">
        <f t="shared" si="8"/>
        <v>228</v>
      </c>
    </row>
    <row r="230" spans="1:1" x14ac:dyDescent="0.25">
      <c r="A230">
        <f t="shared" si="8"/>
        <v>229</v>
      </c>
    </row>
    <row r="231" spans="1:1" x14ac:dyDescent="0.25">
      <c r="A231">
        <f t="shared" si="8"/>
        <v>230</v>
      </c>
    </row>
    <row r="232" spans="1:1" x14ac:dyDescent="0.25">
      <c r="A232">
        <f t="shared" si="8"/>
        <v>231</v>
      </c>
    </row>
    <row r="233" spans="1:1" x14ac:dyDescent="0.25">
      <c r="A233">
        <f t="shared" si="8"/>
        <v>232</v>
      </c>
    </row>
    <row r="234" spans="1:1" x14ac:dyDescent="0.25">
      <c r="A234">
        <f t="shared" si="8"/>
        <v>233</v>
      </c>
    </row>
    <row r="235" spans="1:1" x14ac:dyDescent="0.25">
      <c r="A235">
        <f t="shared" si="8"/>
        <v>234</v>
      </c>
    </row>
    <row r="236" spans="1:1" x14ac:dyDescent="0.25">
      <c r="A236">
        <f t="shared" si="8"/>
        <v>235</v>
      </c>
    </row>
    <row r="237" spans="1:1" x14ac:dyDescent="0.25">
      <c r="A237">
        <f t="shared" si="8"/>
        <v>236</v>
      </c>
    </row>
    <row r="238" spans="1:1" x14ac:dyDescent="0.25">
      <c r="A238">
        <f t="shared" si="8"/>
        <v>237</v>
      </c>
    </row>
    <row r="239" spans="1:1" x14ac:dyDescent="0.25">
      <c r="A239">
        <f t="shared" si="8"/>
        <v>238</v>
      </c>
    </row>
    <row r="240" spans="1:1" x14ac:dyDescent="0.25">
      <c r="A240">
        <f t="shared" si="8"/>
        <v>239</v>
      </c>
    </row>
    <row r="241" spans="1:1" x14ac:dyDescent="0.25">
      <c r="A241">
        <f t="shared" si="8"/>
        <v>240</v>
      </c>
    </row>
    <row r="242" spans="1:1" x14ac:dyDescent="0.25">
      <c r="A242">
        <f t="shared" si="8"/>
        <v>241</v>
      </c>
    </row>
    <row r="243" spans="1:1" x14ac:dyDescent="0.25">
      <c r="A243">
        <f t="shared" si="8"/>
        <v>242</v>
      </c>
    </row>
    <row r="244" spans="1:1" x14ac:dyDescent="0.25">
      <c r="A244">
        <f t="shared" si="8"/>
        <v>243</v>
      </c>
    </row>
    <row r="245" spans="1:1" x14ac:dyDescent="0.25">
      <c r="A245">
        <f t="shared" si="8"/>
        <v>244</v>
      </c>
    </row>
    <row r="246" spans="1:1" x14ac:dyDescent="0.25">
      <c r="A246">
        <f t="shared" si="8"/>
        <v>245</v>
      </c>
    </row>
    <row r="247" spans="1:1" x14ac:dyDescent="0.25">
      <c r="A247">
        <f t="shared" si="8"/>
        <v>246</v>
      </c>
    </row>
    <row r="248" spans="1:1" x14ac:dyDescent="0.25">
      <c r="A248">
        <f t="shared" si="8"/>
        <v>247</v>
      </c>
    </row>
    <row r="249" spans="1:1" x14ac:dyDescent="0.25">
      <c r="A249">
        <f t="shared" si="8"/>
        <v>248</v>
      </c>
    </row>
    <row r="250" spans="1:1" x14ac:dyDescent="0.25">
      <c r="A250">
        <f t="shared" si="8"/>
        <v>249</v>
      </c>
    </row>
    <row r="251" spans="1:1" x14ac:dyDescent="0.25">
      <c r="A251">
        <f t="shared" si="8"/>
        <v>250</v>
      </c>
    </row>
    <row r="252" spans="1:1" x14ac:dyDescent="0.25">
      <c r="A252">
        <f t="shared" si="8"/>
        <v>251</v>
      </c>
    </row>
    <row r="253" spans="1:1" x14ac:dyDescent="0.25">
      <c r="A253">
        <f t="shared" si="8"/>
        <v>252</v>
      </c>
    </row>
    <row r="254" spans="1:1" x14ac:dyDescent="0.25">
      <c r="A254">
        <f t="shared" si="8"/>
        <v>253</v>
      </c>
    </row>
    <row r="255" spans="1:1" x14ac:dyDescent="0.25">
      <c r="A255">
        <f t="shared" si="8"/>
        <v>254</v>
      </c>
    </row>
    <row r="256" spans="1:1" x14ac:dyDescent="0.25">
      <c r="A256">
        <f t="shared" si="8"/>
        <v>255</v>
      </c>
    </row>
    <row r="257" spans="1:1" x14ac:dyDescent="0.25">
      <c r="A257">
        <f t="shared" si="8"/>
        <v>256</v>
      </c>
    </row>
    <row r="258" spans="1:1" x14ac:dyDescent="0.25">
      <c r="A258">
        <f t="shared" si="8"/>
        <v>257</v>
      </c>
    </row>
    <row r="259" spans="1:1" x14ac:dyDescent="0.25">
      <c r="A259">
        <f t="shared" si="8"/>
        <v>258</v>
      </c>
    </row>
    <row r="260" spans="1:1" x14ac:dyDescent="0.25">
      <c r="A260">
        <f t="shared" ref="A260:A301" si="9">A259+1</f>
        <v>259</v>
      </c>
    </row>
    <row r="261" spans="1:1" x14ac:dyDescent="0.25">
      <c r="A261">
        <f t="shared" si="9"/>
        <v>260</v>
      </c>
    </row>
    <row r="262" spans="1:1" x14ac:dyDescent="0.25">
      <c r="A262">
        <f t="shared" si="9"/>
        <v>261</v>
      </c>
    </row>
    <row r="263" spans="1:1" x14ac:dyDescent="0.25">
      <c r="A263">
        <f t="shared" si="9"/>
        <v>262</v>
      </c>
    </row>
    <row r="264" spans="1:1" x14ac:dyDescent="0.25">
      <c r="A264">
        <f t="shared" si="9"/>
        <v>263</v>
      </c>
    </row>
    <row r="265" spans="1:1" x14ac:dyDescent="0.25">
      <c r="A265">
        <f t="shared" si="9"/>
        <v>264</v>
      </c>
    </row>
    <row r="266" spans="1:1" x14ac:dyDescent="0.25">
      <c r="A266">
        <f t="shared" si="9"/>
        <v>265</v>
      </c>
    </row>
    <row r="267" spans="1:1" x14ac:dyDescent="0.25">
      <c r="A267">
        <f t="shared" si="9"/>
        <v>266</v>
      </c>
    </row>
    <row r="268" spans="1:1" x14ac:dyDescent="0.25">
      <c r="A268">
        <f t="shared" si="9"/>
        <v>267</v>
      </c>
    </row>
    <row r="269" spans="1:1" x14ac:dyDescent="0.25">
      <c r="A269">
        <f t="shared" si="9"/>
        <v>268</v>
      </c>
    </row>
    <row r="270" spans="1:1" x14ac:dyDescent="0.25">
      <c r="A270">
        <f t="shared" si="9"/>
        <v>269</v>
      </c>
    </row>
    <row r="271" spans="1:1" x14ac:dyDescent="0.25">
      <c r="A271">
        <f t="shared" si="9"/>
        <v>270</v>
      </c>
    </row>
    <row r="272" spans="1:1" x14ac:dyDescent="0.25">
      <c r="A272">
        <f t="shared" si="9"/>
        <v>271</v>
      </c>
    </row>
    <row r="273" spans="1:1" x14ac:dyDescent="0.25">
      <c r="A273">
        <f t="shared" si="9"/>
        <v>272</v>
      </c>
    </row>
    <row r="274" spans="1:1" x14ac:dyDescent="0.25">
      <c r="A274">
        <f t="shared" si="9"/>
        <v>273</v>
      </c>
    </row>
    <row r="275" spans="1:1" x14ac:dyDescent="0.25">
      <c r="A275">
        <f t="shared" si="9"/>
        <v>274</v>
      </c>
    </row>
    <row r="276" spans="1:1" x14ac:dyDescent="0.25">
      <c r="A276">
        <f t="shared" si="9"/>
        <v>275</v>
      </c>
    </row>
    <row r="277" spans="1:1" x14ac:dyDescent="0.25">
      <c r="A277">
        <f t="shared" si="9"/>
        <v>276</v>
      </c>
    </row>
    <row r="278" spans="1:1" x14ac:dyDescent="0.25">
      <c r="A278">
        <f t="shared" si="9"/>
        <v>277</v>
      </c>
    </row>
    <row r="279" spans="1:1" x14ac:dyDescent="0.25">
      <c r="A279">
        <f t="shared" si="9"/>
        <v>278</v>
      </c>
    </row>
    <row r="280" spans="1:1" x14ac:dyDescent="0.25">
      <c r="A280">
        <f t="shared" si="9"/>
        <v>279</v>
      </c>
    </row>
    <row r="281" spans="1:1" x14ac:dyDescent="0.25">
      <c r="A281">
        <f t="shared" si="9"/>
        <v>280</v>
      </c>
    </row>
    <row r="282" spans="1:1" x14ac:dyDescent="0.25">
      <c r="A282">
        <f t="shared" si="9"/>
        <v>281</v>
      </c>
    </row>
    <row r="283" spans="1:1" x14ac:dyDescent="0.25">
      <c r="A283">
        <f t="shared" si="9"/>
        <v>282</v>
      </c>
    </row>
    <row r="284" spans="1:1" x14ac:dyDescent="0.25">
      <c r="A284">
        <f t="shared" si="9"/>
        <v>283</v>
      </c>
    </row>
    <row r="285" spans="1:1" x14ac:dyDescent="0.25">
      <c r="A285">
        <f t="shared" si="9"/>
        <v>284</v>
      </c>
    </row>
    <row r="286" spans="1:1" x14ac:dyDescent="0.25">
      <c r="A286">
        <f t="shared" si="9"/>
        <v>285</v>
      </c>
    </row>
    <row r="287" spans="1:1" x14ac:dyDescent="0.25">
      <c r="A287">
        <f t="shared" si="9"/>
        <v>286</v>
      </c>
    </row>
    <row r="288" spans="1:1" x14ac:dyDescent="0.25">
      <c r="A288">
        <f t="shared" si="9"/>
        <v>287</v>
      </c>
    </row>
    <row r="289" spans="1:1" x14ac:dyDescent="0.25">
      <c r="A289">
        <f t="shared" si="9"/>
        <v>288</v>
      </c>
    </row>
    <row r="290" spans="1:1" x14ac:dyDescent="0.25">
      <c r="A290">
        <f t="shared" si="9"/>
        <v>289</v>
      </c>
    </row>
    <row r="291" spans="1:1" x14ac:dyDescent="0.25">
      <c r="A291">
        <f t="shared" si="9"/>
        <v>290</v>
      </c>
    </row>
    <row r="292" spans="1:1" x14ac:dyDescent="0.25">
      <c r="A292">
        <f t="shared" si="9"/>
        <v>291</v>
      </c>
    </row>
    <row r="293" spans="1:1" x14ac:dyDescent="0.25">
      <c r="A293">
        <f t="shared" si="9"/>
        <v>292</v>
      </c>
    </row>
    <row r="294" spans="1:1" x14ac:dyDescent="0.25">
      <c r="A294">
        <f t="shared" si="9"/>
        <v>293</v>
      </c>
    </row>
    <row r="295" spans="1:1" x14ac:dyDescent="0.25">
      <c r="A295">
        <f t="shared" si="9"/>
        <v>294</v>
      </c>
    </row>
    <row r="296" spans="1:1" x14ac:dyDescent="0.25">
      <c r="A296">
        <f t="shared" si="9"/>
        <v>295</v>
      </c>
    </row>
    <row r="297" spans="1:1" x14ac:dyDescent="0.25">
      <c r="A297">
        <f t="shared" si="9"/>
        <v>296</v>
      </c>
    </row>
    <row r="298" spans="1:1" x14ac:dyDescent="0.25">
      <c r="A298">
        <f t="shared" si="9"/>
        <v>297</v>
      </c>
    </row>
    <row r="299" spans="1:1" x14ac:dyDescent="0.25">
      <c r="A299">
        <f t="shared" si="9"/>
        <v>298</v>
      </c>
    </row>
    <row r="300" spans="1:1" x14ac:dyDescent="0.25">
      <c r="A300">
        <f t="shared" si="9"/>
        <v>299</v>
      </c>
    </row>
    <row r="301" spans="1:1" x14ac:dyDescent="0.25">
      <c r="A301">
        <f t="shared" si="9"/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301"/>
  <sheetViews>
    <sheetView tabSelected="1" workbookViewId="0">
      <selection activeCell="A3" sqref="A3:A301"/>
    </sheetView>
  </sheetViews>
  <sheetFormatPr defaultRowHeight="15" x14ac:dyDescent="0.25"/>
  <sheetData>
    <row r="1" spans="1:301" x14ac:dyDescent="0.25">
      <c r="B1"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EA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si="1"/>
        <v>130</v>
      </c>
      <c r="EB1">
        <f t="shared" ref="EB1:GM1" si="2">EA1+1</f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si="2"/>
        <v>194</v>
      </c>
      <c r="GN1">
        <f t="shared" ref="GN1:IY1" si="3">GM1+1</f>
        <v>195</v>
      </c>
      <c r="GO1">
        <f t="shared" si="3"/>
        <v>196</v>
      </c>
      <c r="GP1">
        <f t="shared" si="3"/>
        <v>197</v>
      </c>
      <c r="GQ1">
        <f t="shared" si="3"/>
        <v>198</v>
      </c>
      <c r="GR1">
        <f t="shared" si="3"/>
        <v>199</v>
      </c>
      <c r="GS1">
        <f t="shared" si="3"/>
        <v>200</v>
      </c>
      <c r="GT1">
        <f t="shared" si="3"/>
        <v>201</v>
      </c>
      <c r="GU1">
        <f t="shared" si="3"/>
        <v>202</v>
      </c>
      <c r="GV1">
        <f t="shared" si="3"/>
        <v>203</v>
      </c>
      <c r="GW1">
        <f t="shared" si="3"/>
        <v>204</v>
      </c>
      <c r="GX1">
        <f t="shared" si="3"/>
        <v>205</v>
      </c>
      <c r="GY1">
        <f t="shared" si="3"/>
        <v>206</v>
      </c>
      <c r="GZ1">
        <f t="shared" si="3"/>
        <v>207</v>
      </c>
      <c r="HA1">
        <f t="shared" si="3"/>
        <v>208</v>
      </c>
      <c r="HB1">
        <f t="shared" si="3"/>
        <v>209</v>
      </c>
      <c r="HC1">
        <f t="shared" si="3"/>
        <v>210</v>
      </c>
      <c r="HD1">
        <f t="shared" si="3"/>
        <v>211</v>
      </c>
      <c r="HE1">
        <f t="shared" si="3"/>
        <v>212</v>
      </c>
      <c r="HF1">
        <f t="shared" si="3"/>
        <v>213</v>
      </c>
      <c r="HG1">
        <f t="shared" si="3"/>
        <v>214</v>
      </c>
      <c r="HH1">
        <f t="shared" si="3"/>
        <v>215</v>
      </c>
      <c r="HI1">
        <f t="shared" si="3"/>
        <v>216</v>
      </c>
      <c r="HJ1">
        <f t="shared" si="3"/>
        <v>217</v>
      </c>
      <c r="HK1">
        <f t="shared" si="3"/>
        <v>218</v>
      </c>
      <c r="HL1">
        <f t="shared" si="3"/>
        <v>219</v>
      </c>
      <c r="HM1">
        <f t="shared" si="3"/>
        <v>220</v>
      </c>
      <c r="HN1">
        <f t="shared" si="3"/>
        <v>221</v>
      </c>
      <c r="HO1">
        <f t="shared" si="3"/>
        <v>222</v>
      </c>
      <c r="HP1">
        <f t="shared" si="3"/>
        <v>223</v>
      </c>
      <c r="HQ1">
        <f t="shared" si="3"/>
        <v>224</v>
      </c>
      <c r="HR1">
        <f t="shared" si="3"/>
        <v>225</v>
      </c>
      <c r="HS1">
        <f t="shared" si="3"/>
        <v>226</v>
      </c>
      <c r="HT1">
        <f t="shared" si="3"/>
        <v>227</v>
      </c>
      <c r="HU1">
        <f t="shared" si="3"/>
        <v>228</v>
      </c>
      <c r="HV1">
        <f t="shared" si="3"/>
        <v>229</v>
      </c>
      <c r="HW1">
        <f t="shared" si="3"/>
        <v>230</v>
      </c>
      <c r="HX1">
        <f t="shared" si="3"/>
        <v>231</v>
      </c>
      <c r="HY1">
        <f t="shared" si="3"/>
        <v>232</v>
      </c>
      <c r="HZ1">
        <f t="shared" si="3"/>
        <v>233</v>
      </c>
      <c r="IA1">
        <f t="shared" si="3"/>
        <v>234</v>
      </c>
      <c r="IB1">
        <f t="shared" si="3"/>
        <v>235</v>
      </c>
      <c r="IC1">
        <f t="shared" si="3"/>
        <v>236</v>
      </c>
      <c r="ID1">
        <f t="shared" si="3"/>
        <v>237</v>
      </c>
      <c r="IE1">
        <f t="shared" si="3"/>
        <v>238</v>
      </c>
      <c r="IF1">
        <f t="shared" si="3"/>
        <v>239</v>
      </c>
      <c r="IG1">
        <f t="shared" si="3"/>
        <v>240</v>
      </c>
      <c r="IH1">
        <f t="shared" si="3"/>
        <v>241</v>
      </c>
      <c r="II1">
        <f t="shared" si="3"/>
        <v>242</v>
      </c>
      <c r="IJ1">
        <f t="shared" si="3"/>
        <v>243</v>
      </c>
      <c r="IK1">
        <f t="shared" si="3"/>
        <v>244</v>
      </c>
      <c r="IL1">
        <f t="shared" si="3"/>
        <v>245</v>
      </c>
      <c r="IM1">
        <f t="shared" si="3"/>
        <v>246</v>
      </c>
      <c r="IN1">
        <f t="shared" si="3"/>
        <v>247</v>
      </c>
      <c r="IO1">
        <f t="shared" si="3"/>
        <v>248</v>
      </c>
      <c r="IP1">
        <f t="shared" si="3"/>
        <v>249</v>
      </c>
      <c r="IQ1">
        <f t="shared" si="3"/>
        <v>250</v>
      </c>
      <c r="IR1">
        <f t="shared" si="3"/>
        <v>251</v>
      </c>
      <c r="IS1">
        <f t="shared" si="3"/>
        <v>252</v>
      </c>
      <c r="IT1">
        <f t="shared" si="3"/>
        <v>253</v>
      </c>
      <c r="IU1">
        <f t="shared" si="3"/>
        <v>254</v>
      </c>
      <c r="IV1">
        <f t="shared" si="3"/>
        <v>255</v>
      </c>
      <c r="IW1">
        <f t="shared" si="3"/>
        <v>256</v>
      </c>
      <c r="IX1">
        <f t="shared" si="3"/>
        <v>257</v>
      </c>
      <c r="IY1">
        <f t="shared" si="3"/>
        <v>258</v>
      </c>
      <c r="IZ1">
        <f t="shared" ref="IZ1:KO1" si="4">IY1+1</f>
        <v>259</v>
      </c>
      <c r="JA1">
        <f t="shared" si="4"/>
        <v>260</v>
      </c>
      <c r="JB1">
        <f t="shared" si="4"/>
        <v>261</v>
      </c>
      <c r="JC1">
        <f t="shared" si="4"/>
        <v>262</v>
      </c>
      <c r="JD1">
        <f t="shared" si="4"/>
        <v>263</v>
      </c>
      <c r="JE1">
        <f t="shared" si="4"/>
        <v>264</v>
      </c>
      <c r="JF1">
        <f t="shared" si="4"/>
        <v>265</v>
      </c>
      <c r="JG1">
        <f t="shared" si="4"/>
        <v>266</v>
      </c>
      <c r="JH1">
        <f t="shared" si="4"/>
        <v>267</v>
      </c>
      <c r="JI1">
        <f t="shared" si="4"/>
        <v>268</v>
      </c>
      <c r="JJ1">
        <f t="shared" si="4"/>
        <v>269</v>
      </c>
      <c r="JK1">
        <f t="shared" si="4"/>
        <v>270</v>
      </c>
      <c r="JL1">
        <f t="shared" si="4"/>
        <v>271</v>
      </c>
      <c r="JM1">
        <f t="shared" si="4"/>
        <v>272</v>
      </c>
      <c r="JN1">
        <f t="shared" si="4"/>
        <v>273</v>
      </c>
      <c r="JO1">
        <f t="shared" si="4"/>
        <v>274</v>
      </c>
      <c r="JP1">
        <f t="shared" si="4"/>
        <v>275</v>
      </c>
      <c r="JQ1">
        <f t="shared" si="4"/>
        <v>276</v>
      </c>
      <c r="JR1">
        <f t="shared" si="4"/>
        <v>277</v>
      </c>
      <c r="JS1">
        <f t="shared" si="4"/>
        <v>278</v>
      </c>
      <c r="JT1">
        <f t="shared" si="4"/>
        <v>279</v>
      </c>
      <c r="JU1">
        <f t="shared" si="4"/>
        <v>280</v>
      </c>
      <c r="JV1">
        <f t="shared" si="4"/>
        <v>281</v>
      </c>
      <c r="JW1">
        <f t="shared" si="4"/>
        <v>282</v>
      </c>
      <c r="JX1">
        <f t="shared" si="4"/>
        <v>283</v>
      </c>
      <c r="JY1">
        <f t="shared" si="4"/>
        <v>284</v>
      </c>
      <c r="JZ1">
        <f t="shared" si="4"/>
        <v>285</v>
      </c>
      <c r="KA1">
        <f t="shared" si="4"/>
        <v>286</v>
      </c>
      <c r="KB1">
        <f t="shared" si="4"/>
        <v>287</v>
      </c>
      <c r="KC1">
        <f t="shared" si="4"/>
        <v>288</v>
      </c>
      <c r="KD1">
        <f t="shared" si="4"/>
        <v>289</v>
      </c>
      <c r="KE1">
        <f t="shared" si="4"/>
        <v>290</v>
      </c>
      <c r="KF1">
        <f t="shared" si="4"/>
        <v>291</v>
      </c>
      <c r="KG1">
        <f t="shared" si="4"/>
        <v>292</v>
      </c>
      <c r="KH1">
        <f t="shared" si="4"/>
        <v>293</v>
      </c>
      <c r="KI1">
        <f t="shared" si="4"/>
        <v>294</v>
      </c>
      <c r="KJ1">
        <f t="shared" si="4"/>
        <v>295</v>
      </c>
      <c r="KK1">
        <f t="shared" si="4"/>
        <v>296</v>
      </c>
      <c r="KL1">
        <f t="shared" si="4"/>
        <v>297</v>
      </c>
      <c r="KM1">
        <f t="shared" si="4"/>
        <v>298</v>
      </c>
      <c r="KN1">
        <f t="shared" si="4"/>
        <v>299</v>
      </c>
      <c r="KO1">
        <f t="shared" si="4"/>
        <v>300</v>
      </c>
    </row>
    <row r="2" spans="1:301" x14ac:dyDescent="0.25">
      <c r="A2">
        <v>1</v>
      </c>
    </row>
    <row r="3" spans="1:301" x14ac:dyDescent="0.25">
      <c r="A3">
        <f>A2+1</f>
        <v>2</v>
      </c>
    </row>
    <row r="4" spans="1:301" x14ac:dyDescent="0.25">
      <c r="A4">
        <f t="shared" ref="A4:A67" si="5">A3+1</f>
        <v>3</v>
      </c>
    </row>
    <row r="5" spans="1:301" x14ac:dyDescent="0.25">
      <c r="A5">
        <f t="shared" si="5"/>
        <v>4</v>
      </c>
    </row>
    <row r="6" spans="1:301" x14ac:dyDescent="0.25">
      <c r="A6">
        <f t="shared" si="5"/>
        <v>5</v>
      </c>
    </row>
    <row r="7" spans="1:301" x14ac:dyDescent="0.25">
      <c r="A7">
        <f t="shared" si="5"/>
        <v>6</v>
      </c>
    </row>
    <row r="8" spans="1:301" x14ac:dyDescent="0.25">
      <c r="A8">
        <f t="shared" si="5"/>
        <v>7</v>
      </c>
    </row>
    <row r="9" spans="1:301" x14ac:dyDescent="0.25">
      <c r="A9">
        <f t="shared" si="5"/>
        <v>8</v>
      </c>
    </row>
    <row r="10" spans="1:301" x14ac:dyDescent="0.25">
      <c r="A10">
        <f t="shared" si="5"/>
        <v>9</v>
      </c>
    </row>
    <row r="11" spans="1:301" x14ac:dyDescent="0.25">
      <c r="A11">
        <f t="shared" si="5"/>
        <v>10</v>
      </c>
    </row>
    <row r="12" spans="1:301" x14ac:dyDescent="0.25">
      <c r="A12">
        <f t="shared" si="5"/>
        <v>11</v>
      </c>
    </row>
    <row r="13" spans="1:301" x14ac:dyDescent="0.25">
      <c r="A13">
        <f t="shared" si="5"/>
        <v>12</v>
      </c>
    </row>
    <row r="14" spans="1:301" x14ac:dyDescent="0.25">
      <c r="A14">
        <f t="shared" si="5"/>
        <v>13</v>
      </c>
    </row>
    <row r="15" spans="1:301" x14ac:dyDescent="0.25">
      <c r="A15">
        <f t="shared" si="5"/>
        <v>14</v>
      </c>
    </row>
    <row r="16" spans="1:301" x14ac:dyDescent="0.25">
      <c r="A16">
        <f t="shared" si="5"/>
        <v>15</v>
      </c>
    </row>
    <row r="17" spans="1:1" x14ac:dyDescent="0.25">
      <c r="A17">
        <f t="shared" si="5"/>
        <v>16</v>
      </c>
    </row>
    <row r="18" spans="1:1" x14ac:dyDescent="0.25">
      <c r="A18">
        <f t="shared" si="5"/>
        <v>17</v>
      </c>
    </row>
    <row r="19" spans="1:1" x14ac:dyDescent="0.25">
      <c r="A19">
        <f t="shared" si="5"/>
        <v>18</v>
      </c>
    </row>
    <row r="20" spans="1:1" x14ac:dyDescent="0.25">
      <c r="A20">
        <f t="shared" si="5"/>
        <v>19</v>
      </c>
    </row>
    <row r="21" spans="1:1" x14ac:dyDescent="0.25">
      <c r="A21">
        <f t="shared" si="5"/>
        <v>20</v>
      </c>
    </row>
    <row r="22" spans="1:1" x14ac:dyDescent="0.25">
      <c r="A22">
        <f t="shared" si="5"/>
        <v>21</v>
      </c>
    </row>
    <row r="23" spans="1:1" x14ac:dyDescent="0.25">
      <c r="A23">
        <f t="shared" si="5"/>
        <v>22</v>
      </c>
    </row>
    <row r="24" spans="1:1" x14ac:dyDescent="0.25">
      <c r="A24">
        <f t="shared" si="5"/>
        <v>23</v>
      </c>
    </row>
    <row r="25" spans="1:1" x14ac:dyDescent="0.25">
      <c r="A25">
        <f t="shared" si="5"/>
        <v>24</v>
      </c>
    </row>
    <row r="26" spans="1:1" x14ac:dyDescent="0.25">
      <c r="A26">
        <f t="shared" si="5"/>
        <v>25</v>
      </c>
    </row>
    <row r="27" spans="1:1" x14ac:dyDescent="0.25">
      <c r="A27">
        <f t="shared" si="5"/>
        <v>26</v>
      </c>
    </row>
    <row r="28" spans="1:1" x14ac:dyDescent="0.25">
      <c r="A28">
        <f t="shared" si="5"/>
        <v>27</v>
      </c>
    </row>
    <row r="29" spans="1:1" x14ac:dyDescent="0.25">
      <c r="A29">
        <f t="shared" si="5"/>
        <v>28</v>
      </c>
    </row>
    <row r="30" spans="1:1" x14ac:dyDescent="0.25">
      <c r="A30">
        <f t="shared" si="5"/>
        <v>29</v>
      </c>
    </row>
    <row r="31" spans="1:1" x14ac:dyDescent="0.25">
      <c r="A31">
        <f t="shared" si="5"/>
        <v>30</v>
      </c>
    </row>
    <row r="32" spans="1:1" x14ac:dyDescent="0.25">
      <c r="A32">
        <f t="shared" si="5"/>
        <v>31</v>
      </c>
    </row>
    <row r="33" spans="1:1" x14ac:dyDescent="0.25">
      <c r="A33">
        <f t="shared" si="5"/>
        <v>32</v>
      </c>
    </row>
    <row r="34" spans="1:1" x14ac:dyDescent="0.25">
      <c r="A34">
        <f t="shared" si="5"/>
        <v>33</v>
      </c>
    </row>
    <row r="35" spans="1:1" x14ac:dyDescent="0.25">
      <c r="A35">
        <f t="shared" si="5"/>
        <v>34</v>
      </c>
    </row>
    <row r="36" spans="1:1" x14ac:dyDescent="0.25">
      <c r="A36">
        <f t="shared" si="5"/>
        <v>35</v>
      </c>
    </row>
    <row r="37" spans="1:1" x14ac:dyDescent="0.25">
      <c r="A37">
        <f t="shared" si="5"/>
        <v>36</v>
      </c>
    </row>
    <row r="38" spans="1:1" x14ac:dyDescent="0.25">
      <c r="A38">
        <f t="shared" si="5"/>
        <v>37</v>
      </c>
    </row>
    <row r="39" spans="1:1" x14ac:dyDescent="0.25">
      <c r="A39">
        <f t="shared" si="5"/>
        <v>38</v>
      </c>
    </row>
    <row r="40" spans="1:1" x14ac:dyDescent="0.25">
      <c r="A40">
        <f t="shared" si="5"/>
        <v>39</v>
      </c>
    </row>
    <row r="41" spans="1:1" x14ac:dyDescent="0.25">
      <c r="A41">
        <f t="shared" si="5"/>
        <v>40</v>
      </c>
    </row>
    <row r="42" spans="1:1" x14ac:dyDescent="0.25">
      <c r="A42">
        <f t="shared" si="5"/>
        <v>41</v>
      </c>
    </row>
    <row r="43" spans="1:1" x14ac:dyDescent="0.25">
      <c r="A43">
        <f t="shared" si="5"/>
        <v>42</v>
      </c>
    </row>
    <row r="44" spans="1:1" x14ac:dyDescent="0.25">
      <c r="A44">
        <f t="shared" si="5"/>
        <v>43</v>
      </c>
    </row>
    <row r="45" spans="1:1" x14ac:dyDescent="0.25">
      <c r="A45">
        <f t="shared" si="5"/>
        <v>44</v>
      </c>
    </row>
    <row r="46" spans="1:1" x14ac:dyDescent="0.25">
      <c r="A46">
        <f t="shared" si="5"/>
        <v>45</v>
      </c>
    </row>
    <row r="47" spans="1:1" x14ac:dyDescent="0.25">
      <c r="A47">
        <f t="shared" si="5"/>
        <v>46</v>
      </c>
    </row>
    <row r="48" spans="1:1" x14ac:dyDescent="0.25">
      <c r="A48">
        <f t="shared" si="5"/>
        <v>47</v>
      </c>
    </row>
    <row r="49" spans="1:1" x14ac:dyDescent="0.25">
      <c r="A49">
        <f t="shared" si="5"/>
        <v>48</v>
      </c>
    </row>
    <row r="50" spans="1:1" x14ac:dyDescent="0.25">
      <c r="A50">
        <f t="shared" si="5"/>
        <v>49</v>
      </c>
    </row>
    <row r="51" spans="1:1" x14ac:dyDescent="0.25">
      <c r="A51">
        <f t="shared" si="5"/>
        <v>50</v>
      </c>
    </row>
    <row r="52" spans="1:1" x14ac:dyDescent="0.25">
      <c r="A52">
        <f t="shared" si="5"/>
        <v>51</v>
      </c>
    </row>
    <row r="53" spans="1:1" x14ac:dyDescent="0.25">
      <c r="A53">
        <f t="shared" si="5"/>
        <v>52</v>
      </c>
    </row>
    <row r="54" spans="1:1" x14ac:dyDescent="0.25">
      <c r="A54">
        <f t="shared" si="5"/>
        <v>53</v>
      </c>
    </row>
    <row r="55" spans="1:1" x14ac:dyDescent="0.25">
      <c r="A55">
        <f t="shared" si="5"/>
        <v>54</v>
      </c>
    </row>
    <row r="56" spans="1:1" x14ac:dyDescent="0.25">
      <c r="A56">
        <f t="shared" si="5"/>
        <v>55</v>
      </c>
    </row>
    <row r="57" spans="1:1" x14ac:dyDescent="0.25">
      <c r="A57">
        <f t="shared" si="5"/>
        <v>56</v>
      </c>
    </row>
    <row r="58" spans="1:1" x14ac:dyDescent="0.25">
      <c r="A58">
        <f t="shared" si="5"/>
        <v>57</v>
      </c>
    </row>
    <row r="59" spans="1:1" x14ac:dyDescent="0.25">
      <c r="A59">
        <f t="shared" si="5"/>
        <v>58</v>
      </c>
    </row>
    <row r="60" spans="1:1" x14ac:dyDescent="0.25">
      <c r="A60">
        <f t="shared" si="5"/>
        <v>59</v>
      </c>
    </row>
    <row r="61" spans="1:1" x14ac:dyDescent="0.25">
      <c r="A61">
        <f t="shared" si="5"/>
        <v>60</v>
      </c>
    </row>
    <row r="62" spans="1:1" x14ac:dyDescent="0.25">
      <c r="A62">
        <f t="shared" si="5"/>
        <v>61</v>
      </c>
    </row>
    <row r="63" spans="1:1" x14ac:dyDescent="0.25">
      <c r="A63">
        <f t="shared" si="5"/>
        <v>62</v>
      </c>
    </row>
    <row r="64" spans="1:1" x14ac:dyDescent="0.25">
      <c r="A64">
        <f t="shared" si="5"/>
        <v>63</v>
      </c>
    </row>
    <row r="65" spans="1:1" x14ac:dyDescent="0.25">
      <c r="A65">
        <f t="shared" si="5"/>
        <v>64</v>
      </c>
    </row>
    <row r="66" spans="1:1" x14ac:dyDescent="0.25">
      <c r="A66">
        <f t="shared" si="5"/>
        <v>65</v>
      </c>
    </row>
    <row r="67" spans="1:1" x14ac:dyDescent="0.25">
      <c r="A67">
        <f t="shared" si="5"/>
        <v>66</v>
      </c>
    </row>
    <row r="68" spans="1:1" x14ac:dyDescent="0.25">
      <c r="A68">
        <f t="shared" ref="A68:A131" si="6">A67+1</f>
        <v>67</v>
      </c>
    </row>
    <row r="69" spans="1:1" x14ac:dyDescent="0.25">
      <c r="A69">
        <f t="shared" si="6"/>
        <v>68</v>
      </c>
    </row>
    <row r="70" spans="1:1" x14ac:dyDescent="0.25">
      <c r="A70">
        <f t="shared" si="6"/>
        <v>69</v>
      </c>
    </row>
    <row r="71" spans="1:1" x14ac:dyDescent="0.25">
      <c r="A71">
        <f t="shared" si="6"/>
        <v>70</v>
      </c>
    </row>
    <row r="72" spans="1:1" x14ac:dyDescent="0.25">
      <c r="A72">
        <f t="shared" si="6"/>
        <v>71</v>
      </c>
    </row>
    <row r="73" spans="1:1" x14ac:dyDescent="0.25">
      <c r="A73">
        <f t="shared" si="6"/>
        <v>72</v>
      </c>
    </row>
    <row r="74" spans="1:1" x14ac:dyDescent="0.25">
      <c r="A74">
        <f t="shared" si="6"/>
        <v>73</v>
      </c>
    </row>
    <row r="75" spans="1:1" x14ac:dyDescent="0.25">
      <c r="A75">
        <f t="shared" si="6"/>
        <v>74</v>
      </c>
    </row>
    <row r="76" spans="1:1" x14ac:dyDescent="0.25">
      <c r="A76">
        <f t="shared" si="6"/>
        <v>75</v>
      </c>
    </row>
    <row r="77" spans="1:1" x14ac:dyDescent="0.25">
      <c r="A77">
        <f t="shared" si="6"/>
        <v>76</v>
      </c>
    </row>
    <row r="78" spans="1:1" x14ac:dyDescent="0.25">
      <c r="A78">
        <f t="shared" si="6"/>
        <v>77</v>
      </c>
    </row>
    <row r="79" spans="1:1" x14ac:dyDescent="0.25">
      <c r="A79">
        <f t="shared" si="6"/>
        <v>78</v>
      </c>
    </row>
    <row r="80" spans="1:1" x14ac:dyDescent="0.25">
      <c r="A80">
        <f t="shared" si="6"/>
        <v>79</v>
      </c>
    </row>
    <row r="81" spans="1:1" x14ac:dyDescent="0.25">
      <c r="A81">
        <f t="shared" si="6"/>
        <v>80</v>
      </c>
    </row>
    <row r="82" spans="1:1" x14ac:dyDescent="0.25">
      <c r="A82">
        <f t="shared" si="6"/>
        <v>81</v>
      </c>
    </row>
    <row r="83" spans="1:1" x14ac:dyDescent="0.25">
      <c r="A83">
        <f t="shared" si="6"/>
        <v>82</v>
      </c>
    </row>
    <row r="84" spans="1:1" x14ac:dyDescent="0.25">
      <c r="A84">
        <f t="shared" si="6"/>
        <v>83</v>
      </c>
    </row>
    <row r="85" spans="1:1" x14ac:dyDescent="0.25">
      <c r="A85">
        <f t="shared" si="6"/>
        <v>84</v>
      </c>
    </row>
    <row r="86" spans="1:1" x14ac:dyDescent="0.25">
      <c r="A86">
        <f t="shared" si="6"/>
        <v>85</v>
      </c>
    </row>
    <row r="87" spans="1:1" x14ac:dyDescent="0.25">
      <c r="A87">
        <f t="shared" si="6"/>
        <v>86</v>
      </c>
    </row>
    <row r="88" spans="1:1" x14ac:dyDescent="0.25">
      <c r="A88">
        <f t="shared" si="6"/>
        <v>87</v>
      </c>
    </row>
    <row r="89" spans="1:1" x14ac:dyDescent="0.25">
      <c r="A89">
        <f t="shared" si="6"/>
        <v>88</v>
      </c>
    </row>
    <row r="90" spans="1:1" x14ac:dyDescent="0.25">
      <c r="A90">
        <f t="shared" si="6"/>
        <v>89</v>
      </c>
    </row>
    <row r="91" spans="1:1" x14ac:dyDescent="0.25">
      <c r="A91">
        <f t="shared" si="6"/>
        <v>90</v>
      </c>
    </row>
    <row r="92" spans="1:1" x14ac:dyDescent="0.25">
      <c r="A92">
        <f t="shared" si="6"/>
        <v>91</v>
      </c>
    </row>
    <row r="93" spans="1:1" x14ac:dyDescent="0.25">
      <c r="A93">
        <f t="shared" si="6"/>
        <v>92</v>
      </c>
    </row>
    <row r="94" spans="1:1" x14ac:dyDescent="0.25">
      <c r="A94">
        <f t="shared" si="6"/>
        <v>93</v>
      </c>
    </row>
    <row r="95" spans="1:1" x14ac:dyDescent="0.25">
      <c r="A95">
        <f t="shared" si="6"/>
        <v>94</v>
      </c>
    </row>
    <row r="96" spans="1:1" x14ac:dyDescent="0.25">
      <c r="A96">
        <f t="shared" si="6"/>
        <v>95</v>
      </c>
    </row>
    <row r="97" spans="1:1" x14ac:dyDescent="0.25">
      <c r="A97">
        <f t="shared" si="6"/>
        <v>96</v>
      </c>
    </row>
    <row r="98" spans="1:1" x14ac:dyDescent="0.25">
      <c r="A98">
        <f t="shared" si="6"/>
        <v>97</v>
      </c>
    </row>
    <row r="99" spans="1:1" x14ac:dyDescent="0.25">
      <c r="A99">
        <f t="shared" si="6"/>
        <v>98</v>
      </c>
    </row>
    <row r="100" spans="1:1" x14ac:dyDescent="0.25">
      <c r="A100">
        <f t="shared" si="6"/>
        <v>99</v>
      </c>
    </row>
    <row r="101" spans="1:1" x14ac:dyDescent="0.25">
      <c r="A101">
        <f t="shared" si="6"/>
        <v>100</v>
      </c>
    </row>
    <row r="102" spans="1:1" x14ac:dyDescent="0.25">
      <c r="A102">
        <f t="shared" si="6"/>
        <v>101</v>
      </c>
    </row>
    <row r="103" spans="1:1" x14ac:dyDescent="0.25">
      <c r="A103">
        <f t="shared" si="6"/>
        <v>102</v>
      </c>
    </row>
    <row r="104" spans="1:1" x14ac:dyDescent="0.25">
      <c r="A104">
        <f t="shared" si="6"/>
        <v>103</v>
      </c>
    </row>
    <row r="105" spans="1:1" x14ac:dyDescent="0.25">
      <c r="A105">
        <f t="shared" si="6"/>
        <v>104</v>
      </c>
    </row>
    <row r="106" spans="1:1" x14ac:dyDescent="0.25">
      <c r="A106">
        <f t="shared" si="6"/>
        <v>105</v>
      </c>
    </row>
    <row r="107" spans="1:1" x14ac:dyDescent="0.25">
      <c r="A107">
        <f t="shared" si="6"/>
        <v>106</v>
      </c>
    </row>
    <row r="108" spans="1:1" x14ac:dyDescent="0.25">
      <c r="A108">
        <f t="shared" si="6"/>
        <v>107</v>
      </c>
    </row>
    <row r="109" spans="1:1" x14ac:dyDescent="0.25">
      <c r="A109">
        <f t="shared" si="6"/>
        <v>108</v>
      </c>
    </row>
    <row r="110" spans="1:1" x14ac:dyDescent="0.25">
      <c r="A110">
        <f t="shared" si="6"/>
        <v>109</v>
      </c>
    </row>
    <row r="111" spans="1:1" x14ac:dyDescent="0.25">
      <c r="A111">
        <f t="shared" si="6"/>
        <v>110</v>
      </c>
    </row>
    <row r="112" spans="1:1" x14ac:dyDescent="0.25">
      <c r="A112">
        <f t="shared" si="6"/>
        <v>111</v>
      </c>
    </row>
    <row r="113" spans="1:1" x14ac:dyDescent="0.25">
      <c r="A113">
        <f t="shared" si="6"/>
        <v>112</v>
      </c>
    </row>
    <row r="114" spans="1:1" x14ac:dyDescent="0.25">
      <c r="A114">
        <f t="shared" si="6"/>
        <v>113</v>
      </c>
    </row>
    <row r="115" spans="1:1" x14ac:dyDescent="0.25">
      <c r="A115">
        <f t="shared" si="6"/>
        <v>114</v>
      </c>
    </row>
    <row r="116" spans="1:1" x14ac:dyDescent="0.25">
      <c r="A116">
        <f t="shared" si="6"/>
        <v>115</v>
      </c>
    </row>
    <row r="117" spans="1:1" x14ac:dyDescent="0.25">
      <c r="A117">
        <f t="shared" si="6"/>
        <v>116</v>
      </c>
    </row>
    <row r="118" spans="1:1" x14ac:dyDescent="0.25">
      <c r="A118">
        <f t="shared" si="6"/>
        <v>117</v>
      </c>
    </row>
    <row r="119" spans="1:1" x14ac:dyDescent="0.25">
      <c r="A119">
        <f t="shared" si="6"/>
        <v>118</v>
      </c>
    </row>
    <row r="120" spans="1:1" x14ac:dyDescent="0.25">
      <c r="A120">
        <f t="shared" si="6"/>
        <v>119</v>
      </c>
    </row>
    <row r="121" spans="1:1" x14ac:dyDescent="0.25">
      <c r="A121">
        <f t="shared" si="6"/>
        <v>120</v>
      </c>
    </row>
    <row r="122" spans="1:1" x14ac:dyDescent="0.25">
      <c r="A122">
        <f t="shared" si="6"/>
        <v>121</v>
      </c>
    </row>
    <row r="123" spans="1:1" x14ac:dyDescent="0.25">
      <c r="A123">
        <f t="shared" si="6"/>
        <v>122</v>
      </c>
    </row>
    <row r="124" spans="1:1" x14ac:dyDescent="0.25">
      <c r="A124">
        <f t="shared" si="6"/>
        <v>123</v>
      </c>
    </row>
    <row r="125" spans="1:1" x14ac:dyDescent="0.25">
      <c r="A125">
        <f t="shared" si="6"/>
        <v>124</v>
      </c>
    </row>
    <row r="126" spans="1:1" x14ac:dyDescent="0.25">
      <c r="A126">
        <f t="shared" si="6"/>
        <v>125</v>
      </c>
    </row>
    <row r="127" spans="1:1" x14ac:dyDescent="0.25">
      <c r="A127">
        <f t="shared" si="6"/>
        <v>126</v>
      </c>
    </row>
    <row r="128" spans="1:1" x14ac:dyDescent="0.25">
      <c r="A128">
        <f t="shared" si="6"/>
        <v>127</v>
      </c>
    </row>
    <row r="129" spans="1:1" x14ac:dyDescent="0.25">
      <c r="A129">
        <f t="shared" si="6"/>
        <v>128</v>
      </c>
    </row>
    <row r="130" spans="1:1" x14ac:dyDescent="0.25">
      <c r="A130">
        <f t="shared" si="6"/>
        <v>129</v>
      </c>
    </row>
    <row r="131" spans="1:1" x14ac:dyDescent="0.25">
      <c r="A131">
        <f t="shared" si="6"/>
        <v>130</v>
      </c>
    </row>
    <row r="132" spans="1:1" x14ac:dyDescent="0.25">
      <c r="A132">
        <f t="shared" ref="A132:A195" si="7">A131+1</f>
        <v>131</v>
      </c>
    </row>
    <row r="133" spans="1:1" x14ac:dyDescent="0.25">
      <c r="A133">
        <f t="shared" si="7"/>
        <v>132</v>
      </c>
    </row>
    <row r="134" spans="1:1" x14ac:dyDescent="0.25">
      <c r="A134">
        <f t="shared" si="7"/>
        <v>133</v>
      </c>
    </row>
    <row r="135" spans="1:1" x14ac:dyDescent="0.25">
      <c r="A135">
        <f t="shared" si="7"/>
        <v>134</v>
      </c>
    </row>
    <row r="136" spans="1:1" x14ac:dyDescent="0.25">
      <c r="A136">
        <f t="shared" si="7"/>
        <v>135</v>
      </c>
    </row>
    <row r="137" spans="1:1" x14ac:dyDescent="0.25">
      <c r="A137">
        <f t="shared" si="7"/>
        <v>136</v>
      </c>
    </row>
    <row r="138" spans="1:1" x14ac:dyDescent="0.25">
      <c r="A138">
        <f t="shared" si="7"/>
        <v>137</v>
      </c>
    </row>
    <row r="139" spans="1:1" x14ac:dyDescent="0.25">
      <c r="A139">
        <f t="shared" si="7"/>
        <v>138</v>
      </c>
    </row>
    <row r="140" spans="1:1" x14ac:dyDescent="0.25">
      <c r="A140">
        <f t="shared" si="7"/>
        <v>139</v>
      </c>
    </row>
    <row r="141" spans="1:1" x14ac:dyDescent="0.25">
      <c r="A141">
        <f t="shared" si="7"/>
        <v>140</v>
      </c>
    </row>
    <row r="142" spans="1:1" x14ac:dyDescent="0.25">
      <c r="A142">
        <f t="shared" si="7"/>
        <v>141</v>
      </c>
    </row>
    <row r="143" spans="1:1" x14ac:dyDescent="0.25">
      <c r="A143">
        <f t="shared" si="7"/>
        <v>142</v>
      </c>
    </row>
    <row r="144" spans="1:1" x14ac:dyDescent="0.25">
      <c r="A144">
        <f t="shared" si="7"/>
        <v>143</v>
      </c>
    </row>
    <row r="145" spans="1:1" x14ac:dyDescent="0.25">
      <c r="A145">
        <f t="shared" si="7"/>
        <v>144</v>
      </c>
    </row>
    <row r="146" spans="1:1" x14ac:dyDescent="0.25">
      <c r="A146">
        <f t="shared" si="7"/>
        <v>145</v>
      </c>
    </row>
    <row r="147" spans="1:1" x14ac:dyDescent="0.25">
      <c r="A147">
        <f t="shared" si="7"/>
        <v>146</v>
      </c>
    </row>
    <row r="148" spans="1:1" x14ac:dyDescent="0.25">
      <c r="A148">
        <f t="shared" si="7"/>
        <v>147</v>
      </c>
    </row>
    <row r="149" spans="1:1" x14ac:dyDescent="0.25">
      <c r="A149">
        <f t="shared" si="7"/>
        <v>148</v>
      </c>
    </row>
    <row r="150" spans="1:1" x14ac:dyDescent="0.25">
      <c r="A150">
        <f t="shared" si="7"/>
        <v>149</v>
      </c>
    </row>
    <row r="151" spans="1:1" x14ac:dyDescent="0.25">
      <c r="A151">
        <f t="shared" si="7"/>
        <v>150</v>
      </c>
    </row>
    <row r="152" spans="1:1" x14ac:dyDescent="0.25">
      <c r="A152">
        <f t="shared" si="7"/>
        <v>151</v>
      </c>
    </row>
    <row r="153" spans="1:1" x14ac:dyDescent="0.25">
      <c r="A153">
        <f t="shared" si="7"/>
        <v>152</v>
      </c>
    </row>
    <row r="154" spans="1:1" x14ac:dyDescent="0.25">
      <c r="A154">
        <f t="shared" si="7"/>
        <v>153</v>
      </c>
    </row>
    <row r="155" spans="1:1" x14ac:dyDescent="0.25">
      <c r="A155">
        <f t="shared" si="7"/>
        <v>154</v>
      </c>
    </row>
    <row r="156" spans="1:1" x14ac:dyDescent="0.25">
      <c r="A156">
        <f t="shared" si="7"/>
        <v>155</v>
      </c>
    </row>
    <row r="157" spans="1:1" x14ac:dyDescent="0.25">
      <c r="A157">
        <f t="shared" si="7"/>
        <v>156</v>
      </c>
    </row>
    <row r="158" spans="1:1" x14ac:dyDescent="0.25">
      <c r="A158">
        <f t="shared" si="7"/>
        <v>157</v>
      </c>
    </row>
    <row r="159" spans="1:1" x14ac:dyDescent="0.25">
      <c r="A159">
        <f t="shared" si="7"/>
        <v>158</v>
      </c>
    </row>
    <row r="160" spans="1:1" x14ac:dyDescent="0.25">
      <c r="A160">
        <f t="shared" si="7"/>
        <v>159</v>
      </c>
    </row>
    <row r="161" spans="1:1" x14ac:dyDescent="0.25">
      <c r="A161">
        <f t="shared" si="7"/>
        <v>160</v>
      </c>
    </row>
    <row r="162" spans="1:1" x14ac:dyDescent="0.25">
      <c r="A162">
        <f t="shared" si="7"/>
        <v>161</v>
      </c>
    </row>
    <row r="163" spans="1:1" x14ac:dyDescent="0.25">
      <c r="A163">
        <f t="shared" si="7"/>
        <v>162</v>
      </c>
    </row>
    <row r="164" spans="1:1" x14ac:dyDescent="0.25">
      <c r="A164">
        <f t="shared" si="7"/>
        <v>163</v>
      </c>
    </row>
    <row r="165" spans="1:1" x14ac:dyDescent="0.25">
      <c r="A165">
        <f t="shared" si="7"/>
        <v>164</v>
      </c>
    </row>
    <row r="166" spans="1:1" x14ac:dyDescent="0.25">
      <c r="A166">
        <f t="shared" si="7"/>
        <v>165</v>
      </c>
    </row>
    <row r="167" spans="1:1" x14ac:dyDescent="0.25">
      <c r="A167">
        <f t="shared" si="7"/>
        <v>166</v>
      </c>
    </row>
    <row r="168" spans="1:1" x14ac:dyDescent="0.25">
      <c r="A168">
        <f t="shared" si="7"/>
        <v>167</v>
      </c>
    </row>
    <row r="169" spans="1:1" x14ac:dyDescent="0.25">
      <c r="A169">
        <f t="shared" si="7"/>
        <v>168</v>
      </c>
    </row>
    <row r="170" spans="1:1" x14ac:dyDescent="0.25">
      <c r="A170">
        <f t="shared" si="7"/>
        <v>169</v>
      </c>
    </row>
    <row r="171" spans="1:1" x14ac:dyDescent="0.25">
      <c r="A171">
        <f t="shared" si="7"/>
        <v>170</v>
      </c>
    </row>
    <row r="172" spans="1:1" x14ac:dyDescent="0.25">
      <c r="A172">
        <f t="shared" si="7"/>
        <v>171</v>
      </c>
    </row>
    <row r="173" spans="1:1" x14ac:dyDescent="0.25">
      <c r="A173">
        <f t="shared" si="7"/>
        <v>172</v>
      </c>
    </row>
    <row r="174" spans="1:1" x14ac:dyDescent="0.25">
      <c r="A174">
        <f t="shared" si="7"/>
        <v>173</v>
      </c>
    </row>
    <row r="175" spans="1:1" x14ac:dyDescent="0.25">
      <c r="A175">
        <f t="shared" si="7"/>
        <v>174</v>
      </c>
    </row>
    <row r="176" spans="1:1" x14ac:dyDescent="0.25">
      <c r="A176">
        <f t="shared" si="7"/>
        <v>175</v>
      </c>
    </row>
    <row r="177" spans="1:1" x14ac:dyDescent="0.25">
      <c r="A177">
        <f t="shared" si="7"/>
        <v>176</v>
      </c>
    </row>
    <row r="178" spans="1:1" x14ac:dyDescent="0.25">
      <c r="A178">
        <f t="shared" si="7"/>
        <v>177</v>
      </c>
    </row>
    <row r="179" spans="1:1" x14ac:dyDescent="0.25">
      <c r="A179">
        <f t="shared" si="7"/>
        <v>178</v>
      </c>
    </row>
    <row r="180" spans="1:1" x14ac:dyDescent="0.25">
      <c r="A180">
        <f t="shared" si="7"/>
        <v>179</v>
      </c>
    </row>
    <row r="181" spans="1:1" x14ac:dyDescent="0.25">
      <c r="A181">
        <f t="shared" si="7"/>
        <v>180</v>
      </c>
    </row>
    <row r="182" spans="1:1" x14ac:dyDescent="0.25">
      <c r="A182">
        <f t="shared" si="7"/>
        <v>181</v>
      </c>
    </row>
    <row r="183" spans="1:1" x14ac:dyDescent="0.25">
      <c r="A183">
        <f t="shared" si="7"/>
        <v>182</v>
      </c>
    </row>
    <row r="184" spans="1:1" x14ac:dyDescent="0.25">
      <c r="A184">
        <f t="shared" si="7"/>
        <v>183</v>
      </c>
    </row>
    <row r="185" spans="1:1" x14ac:dyDescent="0.25">
      <c r="A185">
        <f t="shared" si="7"/>
        <v>184</v>
      </c>
    </row>
    <row r="186" spans="1:1" x14ac:dyDescent="0.25">
      <c r="A186">
        <f t="shared" si="7"/>
        <v>185</v>
      </c>
    </row>
    <row r="187" spans="1:1" x14ac:dyDescent="0.25">
      <c r="A187">
        <f t="shared" si="7"/>
        <v>186</v>
      </c>
    </row>
    <row r="188" spans="1:1" x14ac:dyDescent="0.25">
      <c r="A188">
        <f t="shared" si="7"/>
        <v>187</v>
      </c>
    </row>
    <row r="189" spans="1:1" x14ac:dyDescent="0.25">
      <c r="A189">
        <f t="shared" si="7"/>
        <v>188</v>
      </c>
    </row>
    <row r="190" spans="1:1" x14ac:dyDescent="0.25">
      <c r="A190">
        <f t="shared" si="7"/>
        <v>189</v>
      </c>
    </row>
    <row r="191" spans="1:1" x14ac:dyDescent="0.25">
      <c r="A191">
        <f t="shared" si="7"/>
        <v>190</v>
      </c>
    </row>
    <row r="192" spans="1:1" x14ac:dyDescent="0.25">
      <c r="A192">
        <f t="shared" si="7"/>
        <v>191</v>
      </c>
    </row>
    <row r="193" spans="1:1" x14ac:dyDescent="0.25">
      <c r="A193">
        <f t="shared" si="7"/>
        <v>192</v>
      </c>
    </row>
    <row r="194" spans="1:1" x14ac:dyDescent="0.25">
      <c r="A194">
        <f t="shared" si="7"/>
        <v>193</v>
      </c>
    </row>
    <row r="195" spans="1:1" x14ac:dyDescent="0.25">
      <c r="A195">
        <f t="shared" si="7"/>
        <v>194</v>
      </c>
    </row>
    <row r="196" spans="1:1" x14ac:dyDescent="0.25">
      <c r="A196">
        <f t="shared" ref="A196:A259" si="8">A195+1</f>
        <v>195</v>
      </c>
    </row>
    <row r="197" spans="1:1" x14ac:dyDescent="0.25">
      <c r="A197">
        <f t="shared" si="8"/>
        <v>196</v>
      </c>
    </row>
    <row r="198" spans="1:1" x14ac:dyDescent="0.25">
      <c r="A198">
        <f t="shared" si="8"/>
        <v>197</v>
      </c>
    </row>
    <row r="199" spans="1:1" x14ac:dyDescent="0.25">
      <c r="A199">
        <f t="shared" si="8"/>
        <v>198</v>
      </c>
    </row>
    <row r="200" spans="1:1" x14ac:dyDescent="0.25">
      <c r="A200">
        <f t="shared" si="8"/>
        <v>199</v>
      </c>
    </row>
    <row r="201" spans="1:1" x14ac:dyDescent="0.25">
      <c r="A201">
        <f t="shared" si="8"/>
        <v>200</v>
      </c>
    </row>
    <row r="202" spans="1:1" x14ac:dyDescent="0.25">
      <c r="A202">
        <f t="shared" si="8"/>
        <v>201</v>
      </c>
    </row>
    <row r="203" spans="1:1" x14ac:dyDescent="0.25">
      <c r="A203">
        <f t="shared" si="8"/>
        <v>202</v>
      </c>
    </row>
    <row r="204" spans="1:1" x14ac:dyDescent="0.25">
      <c r="A204">
        <f t="shared" si="8"/>
        <v>203</v>
      </c>
    </row>
    <row r="205" spans="1:1" x14ac:dyDescent="0.25">
      <c r="A205">
        <f t="shared" si="8"/>
        <v>204</v>
      </c>
    </row>
    <row r="206" spans="1:1" x14ac:dyDescent="0.25">
      <c r="A206">
        <f t="shared" si="8"/>
        <v>205</v>
      </c>
    </row>
    <row r="207" spans="1:1" x14ac:dyDescent="0.25">
      <c r="A207">
        <f t="shared" si="8"/>
        <v>206</v>
      </c>
    </row>
    <row r="208" spans="1:1" x14ac:dyDescent="0.25">
      <c r="A208">
        <f t="shared" si="8"/>
        <v>207</v>
      </c>
    </row>
    <row r="209" spans="1:1" x14ac:dyDescent="0.25">
      <c r="A209">
        <f t="shared" si="8"/>
        <v>208</v>
      </c>
    </row>
    <row r="210" spans="1:1" x14ac:dyDescent="0.25">
      <c r="A210">
        <f t="shared" si="8"/>
        <v>209</v>
      </c>
    </row>
    <row r="211" spans="1:1" x14ac:dyDescent="0.25">
      <c r="A211">
        <f t="shared" si="8"/>
        <v>210</v>
      </c>
    </row>
    <row r="212" spans="1:1" x14ac:dyDescent="0.25">
      <c r="A212">
        <f t="shared" si="8"/>
        <v>211</v>
      </c>
    </row>
    <row r="213" spans="1:1" x14ac:dyDescent="0.25">
      <c r="A213">
        <f t="shared" si="8"/>
        <v>212</v>
      </c>
    </row>
    <row r="214" spans="1:1" x14ac:dyDescent="0.25">
      <c r="A214">
        <f t="shared" si="8"/>
        <v>213</v>
      </c>
    </row>
    <row r="215" spans="1:1" x14ac:dyDescent="0.25">
      <c r="A215">
        <f t="shared" si="8"/>
        <v>214</v>
      </c>
    </row>
    <row r="216" spans="1:1" x14ac:dyDescent="0.25">
      <c r="A216">
        <f t="shared" si="8"/>
        <v>215</v>
      </c>
    </row>
    <row r="217" spans="1:1" x14ac:dyDescent="0.25">
      <c r="A217">
        <f t="shared" si="8"/>
        <v>216</v>
      </c>
    </row>
    <row r="218" spans="1:1" x14ac:dyDescent="0.25">
      <c r="A218">
        <f t="shared" si="8"/>
        <v>217</v>
      </c>
    </row>
    <row r="219" spans="1:1" x14ac:dyDescent="0.25">
      <c r="A219">
        <f t="shared" si="8"/>
        <v>218</v>
      </c>
    </row>
    <row r="220" spans="1:1" x14ac:dyDescent="0.25">
      <c r="A220">
        <f t="shared" si="8"/>
        <v>219</v>
      </c>
    </row>
    <row r="221" spans="1:1" x14ac:dyDescent="0.25">
      <c r="A221">
        <f t="shared" si="8"/>
        <v>220</v>
      </c>
    </row>
    <row r="222" spans="1:1" x14ac:dyDescent="0.25">
      <c r="A222">
        <f t="shared" si="8"/>
        <v>221</v>
      </c>
    </row>
    <row r="223" spans="1:1" x14ac:dyDescent="0.25">
      <c r="A223">
        <f t="shared" si="8"/>
        <v>222</v>
      </c>
    </row>
    <row r="224" spans="1:1" x14ac:dyDescent="0.25">
      <c r="A224">
        <f t="shared" si="8"/>
        <v>223</v>
      </c>
    </row>
    <row r="225" spans="1:1" x14ac:dyDescent="0.25">
      <c r="A225">
        <f t="shared" si="8"/>
        <v>224</v>
      </c>
    </row>
    <row r="226" spans="1:1" x14ac:dyDescent="0.25">
      <c r="A226">
        <f t="shared" si="8"/>
        <v>225</v>
      </c>
    </row>
    <row r="227" spans="1:1" x14ac:dyDescent="0.25">
      <c r="A227">
        <f t="shared" si="8"/>
        <v>226</v>
      </c>
    </row>
    <row r="228" spans="1:1" x14ac:dyDescent="0.25">
      <c r="A228">
        <f t="shared" si="8"/>
        <v>227</v>
      </c>
    </row>
    <row r="229" spans="1:1" x14ac:dyDescent="0.25">
      <c r="A229">
        <f t="shared" si="8"/>
        <v>228</v>
      </c>
    </row>
    <row r="230" spans="1:1" x14ac:dyDescent="0.25">
      <c r="A230">
        <f t="shared" si="8"/>
        <v>229</v>
      </c>
    </row>
    <row r="231" spans="1:1" x14ac:dyDescent="0.25">
      <c r="A231">
        <f t="shared" si="8"/>
        <v>230</v>
      </c>
    </row>
    <row r="232" spans="1:1" x14ac:dyDescent="0.25">
      <c r="A232">
        <f t="shared" si="8"/>
        <v>231</v>
      </c>
    </row>
    <row r="233" spans="1:1" x14ac:dyDescent="0.25">
      <c r="A233">
        <f t="shared" si="8"/>
        <v>232</v>
      </c>
    </row>
    <row r="234" spans="1:1" x14ac:dyDescent="0.25">
      <c r="A234">
        <f t="shared" si="8"/>
        <v>233</v>
      </c>
    </row>
    <row r="235" spans="1:1" x14ac:dyDescent="0.25">
      <c r="A235">
        <f t="shared" si="8"/>
        <v>234</v>
      </c>
    </row>
    <row r="236" spans="1:1" x14ac:dyDescent="0.25">
      <c r="A236">
        <f t="shared" si="8"/>
        <v>235</v>
      </c>
    </row>
    <row r="237" spans="1:1" x14ac:dyDescent="0.25">
      <c r="A237">
        <f t="shared" si="8"/>
        <v>236</v>
      </c>
    </row>
    <row r="238" spans="1:1" x14ac:dyDescent="0.25">
      <c r="A238">
        <f t="shared" si="8"/>
        <v>237</v>
      </c>
    </row>
    <row r="239" spans="1:1" x14ac:dyDescent="0.25">
      <c r="A239">
        <f t="shared" si="8"/>
        <v>238</v>
      </c>
    </row>
    <row r="240" spans="1:1" x14ac:dyDescent="0.25">
      <c r="A240">
        <f t="shared" si="8"/>
        <v>239</v>
      </c>
    </row>
    <row r="241" spans="1:1" x14ac:dyDescent="0.25">
      <c r="A241">
        <f t="shared" si="8"/>
        <v>240</v>
      </c>
    </row>
    <row r="242" spans="1:1" x14ac:dyDescent="0.25">
      <c r="A242">
        <f t="shared" si="8"/>
        <v>241</v>
      </c>
    </row>
    <row r="243" spans="1:1" x14ac:dyDescent="0.25">
      <c r="A243">
        <f t="shared" si="8"/>
        <v>242</v>
      </c>
    </row>
    <row r="244" spans="1:1" x14ac:dyDescent="0.25">
      <c r="A244">
        <f t="shared" si="8"/>
        <v>243</v>
      </c>
    </row>
    <row r="245" spans="1:1" x14ac:dyDescent="0.25">
      <c r="A245">
        <f t="shared" si="8"/>
        <v>244</v>
      </c>
    </row>
    <row r="246" spans="1:1" x14ac:dyDescent="0.25">
      <c r="A246">
        <f t="shared" si="8"/>
        <v>245</v>
      </c>
    </row>
    <row r="247" spans="1:1" x14ac:dyDescent="0.25">
      <c r="A247">
        <f t="shared" si="8"/>
        <v>246</v>
      </c>
    </row>
    <row r="248" spans="1:1" x14ac:dyDescent="0.25">
      <c r="A248">
        <f t="shared" si="8"/>
        <v>247</v>
      </c>
    </row>
    <row r="249" spans="1:1" x14ac:dyDescent="0.25">
      <c r="A249">
        <f t="shared" si="8"/>
        <v>248</v>
      </c>
    </row>
    <row r="250" spans="1:1" x14ac:dyDescent="0.25">
      <c r="A250">
        <f t="shared" si="8"/>
        <v>249</v>
      </c>
    </row>
    <row r="251" spans="1:1" x14ac:dyDescent="0.25">
      <c r="A251">
        <f t="shared" si="8"/>
        <v>250</v>
      </c>
    </row>
    <row r="252" spans="1:1" x14ac:dyDescent="0.25">
      <c r="A252">
        <f t="shared" si="8"/>
        <v>251</v>
      </c>
    </row>
    <row r="253" spans="1:1" x14ac:dyDescent="0.25">
      <c r="A253">
        <f t="shared" si="8"/>
        <v>252</v>
      </c>
    </row>
    <row r="254" spans="1:1" x14ac:dyDescent="0.25">
      <c r="A254">
        <f t="shared" si="8"/>
        <v>253</v>
      </c>
    </row>
    <row r="255" spans="1:1" x14ac:dyDescent="0.25">
      <c r="A255">
        <f t="shared" si="8"/>
        <v>254</v>
      </c>
    </row>
    <row r="256" spans="1:1" x14ac:dyDescent="0.25">
      <c r="A256">
        <f t="shared" si="8"/>
        <v>255</v>
      </c>
    </row>
    <row r="257" spans="1:1" x14ac:dyDescent="0.25">
      <c r="A257">
        <f t="shared" si="8"/>
        <v>256</v>
      </c>
    </row>
    <row r="258" spans="1:1" x14ac:dyDescent="0.25">
      <c r="A258">
        <f t="shared" si="8"/>
        <v>257</v>
      </c>
    </row>
    <row r="259" spans="1:1" x14ac:dyDescent="0.25">
      <c r="A259">
        <f t="shared" si="8"/>
        <v>258</v>
      </c>
    </row>
    <row r="260" spans="1:1" x14ac:dyDescent="0.25">
      <c r="A260">
        <f t="shared" ref="A260:A301" si="9">A259+1</f>
        <v>259</v>
      </c>
    </row>
    <row r="261" spans="1:1" x14ac:dyDescent="0.25">
      <c r="A261">
        <f t="shared" si="9"/>
        <v>260</v>
      </c>
    </row>
    <row r="262" spans="1:1" x14ac:dyDescent="0.25">
      <c r="A262">
        <f t="shared" si="9"/>
        <v>261</v>
      </c>
    </row>
    <row r="263" spans="1:1" x14ac:dyDescent="0.25">
      <c r="A263">
        <f t="shared" si="9"/>
        <v>262</v>
      </c>
    </row>
    <row r="264" spans="1:1" x14ac:dyDescent="0.25">
      <c r="A264">
        <f t="shared" si="9"/>
        <v>263</v>
      </c>
    </row>
    <row r="265" spans="1:1" x14ac:dyDescent="0.25">
      <c r="A265">
        <f t="shared" si="9"/>
        <v>264</v>
      </c>
    </row>
    <row r="266" spans="1:1" x14ac:dyDescent="0.25">
      <c r="A266">
        <f t="shared" si="9"/>
        <v>265</v>
      </c>
    </row>
    <row r="267" spans="1:1" x14ac:dyDescent="0.25">
      <c r="A267">
        <f t="shared" si="9"/>
        <v>266</v>
      </c>
    </row>
    <row r="268" spans="1:1" x14ac:dyDescent="0.25">
      <c r="A268">
        <f t="shared" si="9"/>
        <v>267</v>
      </c>
    </row>
    <row r="269" spans="1:1" x14ac:dyDescent="0.25">
      <c r="A269">
        <f t="shared" si="9"/>
        <v>268</v>
      </c>
    </row>
    <row r="270" spans="1:1" x14ac:dyDescent="0.25">
      <c r="A270">
        <f t="shared" si="9"/>
        <v>269</v>
      </c>
    </row>
    <row r="271" spans="1:1" x14ac:dyDescent="0.25">
      <c r="A271">
        <f t="shared" si="9"/>
        <v>270</v>
      </c>
    </row>
    <row r="272" spans="1:1" x14ac:dyDescent="0.25">
      <c r="A272">
        <f t="shared" si="9"/>
        <v>271</v>
      </c>
    </row>
    <row r="273" spans="1:1" x14ac:dyDescent="0.25">
      <c r="A273">
        <f t="shared" si="9"/>
        <v>272</v>
      </c>
    </row>
    <row r="274" spans="1:1" x14ac:dyDescent="0.25">
      <c r="A274">
        <f t="shared" si="9"/>
        <v>273</v>
      </c>
    </row>
    <row r="275" spans="1:1" x14ac:dyDescent="0.25">
      <c r="A275">
        <f t="shared" si="9"/>
        <v>274</v>
      </c>
    </row>
    <row r="276" spans="1:1" x14ac:dyDescent="0.25">
      <c r="A276">
        <f t="shared" si="9"/>
        <v>275</v>
      </c>
    </row>
    <row r="277" spans="1:1" x14ac:dyDescent="0.25">
      <c r="A277">
        <f t="shared" si="9"/>
        <v>276</v>
      </c>
    </row>
    <row r="278" spans="1:1" x14ac:dyDescent="0.25">
      <c r="A278">
        <f t="shared" si="9"/>
        <v>277</v>
      </c>
    </row>
    <row r="279" spans="1:1" x14ac:dyDescent="0.25">
      <c r="A279">
        <f t="shared" si="9"/>
        <v>278</v>
      </c>
    </row>
    <row r="280" spans="1:1" x14ac:dyDescent="0.25">
      <c r="A280">
        <f t="shared" si="9"/>
        <v>279</v>
      </c>
    </row>
    <row r="281" spans="1:1" x14ac:dyDescent="0.25">
      <c r="A281">
        <f t="shared" si="9"/>
        <v>280</v>
      </c>
    </row>
    <row r="282" spans="1:1" x14ac:dyDescent="0.25">
      <c r="A282">
        <f t="shared" si="9"/>
        <v>281</v>
      </c>
    </row>
    <row r="283" spans="1:1" x14ac:dyDescent="0.25">
      <c r="A283">
        <f t="shared" si="9"/>
        <v>282</v>
      </c>
    </row>
    <row r="284" spans="1:1" x14ac:dyDescent="0.25">
      <c r="A284">
        <f t="shared" si="9"/>
        <v>283</v>
      </c>
    </row>
    <row r="285" spans="1:1" x14ac:dyDescent="0.25">
      <c r="A285">
        <f t="shared" si="9"/>
        <v>284</v>
      </c>
    </row>
    <row r="286" spans="1:1" x14ac:dyDescent="0.25">
      <c r="A286">
        <f t="shared" si="9"/>
        <v>285</v>
      </c>
    </row>
    <row r="287" spans="1:1" x14ac:dyDescent="0.25">
      <c r="A287">
        <f t="shared" si="9"/>
        <v>286</v>
      </c>
    </row>
    <row r="288" spans="1:1" x14ac:dyDescent="0.25">
      <c r="A288">
        <f t="shared" si="9"/>
        <v>287</v>
      </c>
    </row>
    <row r="289" spans="1:1" x14ac:dyDescent="0.25">
      <c r="A289">
        <f t="shared" si="9"/>
        <v>288</v>
      </c>
    </row>
    <row r="290" spans="1:1" x14ac:dyDescent="0.25">
      <c r="A290">
        <f t="shared" si="9"/>
        <v>289</v>
      </c>
    </row>
    <row r="291" spans="1:1" x14ac:dyDescent="0.25">
      <c r="A291">
        <f t="shared" si="9"/>
        <v>290</v>
      </c>
    </row>
    <row r="292" spans="1:1" x14ac:dyDescent="0.25">
      <c r="A292">
        <f t="shared" si="9"/>
        <v>291</v>
      </c>
    </row>
    <row r="293" spans="1:1" x14ac:dyDescent="0.25">
      <c r="A293">
        <f t="shared" si="9"/>
        <v>292</v>
      </c>
    </row>
    <row r="294" spans="1:1" x14ac:dyDescent="0.25">
      <c r="A294">
        <f t="shared" si="9"/>
        <v>293</v>
      </c>
    </row>
    <row r="295" spans="1:1" x14ac:dyDescent="0.25">
      <c r="A295">
        <f t="shared" si="9"/>
        <v>294</v>
      </c>
    </row>
    <row r="296" spans="1:1" x14ac:dyDescent="0.25">
      <c r="A296">
        <f t="shared" si="9"/>
        <v>295</v>
      </c>
    </row>
    <row r="297" spans="1:1" x14ac:dyDescent="0.25">
      <c r="A297">
        <f t="shared" si="9"/>
        <v>296</v>
      </c>
    </row>
    <row r="298" spans="1:1" x14ac:dyDescent="0.25">
      <c r="A298">
        <f t="shared" si="9"/>
        <v>297</v>
      </c>
    </row>
    <row r="299" spans="1:1" x14ac:dyDescent="0.25">
      <c r="A299">
        <f t="shared" si="9"/>
        <v>298</v>
      </c>
    </row>
    <row r="300" spans="1:1" x14ac:dyDescent="0.25">
      <c r="A300">
        <f t="shared" si="9"/>
        <v>299</v>
      </c>
    </row>
    <row r="301" spans="1:1" x14ac:dyDescent="0.25">
      <c r="A301">
        <f t="shared" si="9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</vt:lpstr>
      <vt:lpstr>Line</vt:lpstr>
      <vt:lpstr>Sheet3</vt:lpstr>
      <vt:lpstr>Sheet1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Chavez</dc:creator>
  <cp:lastModifiedBy>sc32589</cp:lastModifiedBy>
  <dcterms:created xsi:type="dcterms:W3CDTF">2012-02-25T01:28:56Z</dcterms:created>
  <dcterms:modified xsi:type="dcterms:W3CDTF">2012-02-28T06:06:15Z</dcterms:modified>
</cp:coreProperties>
</file>