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4355" windowHeight="7230" activeTab="1"/>
  </bookViews>
  <sheets>
    <sheet name="Y" sheetId="1" r:id="rId1"/>
    <sheet name="lin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G3" i="2"/>
  <c r="F3" i="2"/>
  <c r="D3" i="1" l="1"/>
  <c r="E3" i="1"/>
  <c r="C4" i="1"/>
  <c r="F4" i="1"/>
  <c r="G4" i="1"/>
  <c r="H4" i="1"/>
  <c r="C5" i="1"/>
  <c r="F5" i="1"/>
  <c r="D6" i="1"/>
  <c r="E6" i="1"/>
  <c r="H6" i="1"/>
  <c r="N6" i="1"/>
  <c r="D7" i="1"/>
  <c r="I7" i="1"/>
  <c r="D8" i="1"/>
  <c r="F8" i="1"/>
  <c r="I8" i="1"/>
  <c r="J8" i="1"/>
  <c r="K8" i="1"/>
  <c r="L8" i="1"/>
  <c r="AD8" i="1"/>
  <c r="G9" i="1"/>
  <c r="H9" i="1"/>
  <c r="H10" i="1"/>
  <c r="AD10" i="1"/>
  <c r="H11" i="1"/>
  <c r="L11" i="1"/>
  <c r="M11" i="1"/>
  <c r="H12" i="1"/>
  <c r="K12" i="1"/>
  <c r="S12" i="1"/>
  <c r="V12" i="1"/>
  <c r="W12" i="1"/>
  <c r="X12" i="1"/>
  <c r="K13" i="1"/>
  <c r="F14" i="1"/>
  <c r="O14" i="1"/>
  <c r="P14" i="1"/>
  <c r="Q14" i="1"/>
  <c r="R14" i="1"/>
  <c r="N15" i="1"/>
  <c r="N16" i="1"/>
  <c r="Q16" i="1"/>
  <c r="N17" i="1"/>
  <c r="P17" i="1"/>
  <c r="T17" i="1"/>
  <c r="Y17" i="1"/>
  <c r="N18" i="1"/>
  <c r="S18" i="1"/>
  <c r="L19" i="1"/>
  <c r="R19" i="1"/>
  <c r="Q20" i="1"/>
  <c r="U20" i="1"/>
  <c r="T21" i="1"/>
  <c r="V21" i="1"/>
  <c r="L22" i="1"/>
  <c r="U22" i="1"/>
  <c r="L23" i="1"/>
  <c r="X23" i="1"/>
  <c r="L24" i="1"/>
  <c r="W24" i="1"/>
  <c r="Z24" i="1"/>
  <c r="Q25" i="1"/>
  <c r="Z25" i="1"/>
  <c r="X26" i="1"/>
  <c r="Y26" i="1"/>
  <c r="AA26" i="1"/>
  <c r="Z27" i="1"/>
  <c r="AB27" i="1"/>
  <c r="AC27" i="1"/>
  <c r="AA28" i="1"/>
  <c r="AA29" i="1"/>
  <c r="AD29" i="1"/>
  <c r="AE29" i="1"/>
  <c r="AF29" i="1"/>
  <c r="H30" i="1"/>
  <c r="J30" i="1"/>
  <c r="AC30" i="1"/>
  <c r="AC31" i="1"/>
  <c r="AF31" i="1"/>
  <c r="AC32" i="1"/>
  <c r="AE32" i="1"/>
</calcChain>
</file>

<file path=xl/sharedStrings.xml><?xml version="1.0" encoding="utf-8"?>
<sst xmlns="http://schemas.openxmlformats.org/spreadsheetml/2006/main" count="103" uniqueCount="95">
  <si>
    <t>YBus Records</t>
  </si>
  <si>
    <t>Number</t>
  </si>
  <si>
    <t>Name</t>
  </si>
  <si>
    <t>Bus     1</t>
  </si>
  <si>
    <t>Bus     2</t>
  </si>
  <si>
    <t>Bus     3</t>
  </si>
  <si>
    <t>Bus     4</t>
  </si>
  <si>
    <t>Bus     5</t>
  </si>
  <si>
    <t>Bus     6</t>
  </si>
  <si>
    <t>Bus     7</t>
  </si>
  <si>
    <t>Bus     8</t>
  </si>
  <si>
    <t>Bus     9</t>
  </si>
  <si>
    <t>Bus    10</t>
  </si>
  <si>
    <t>Bus    11</t>
  </si>
  <si>
    <t>Bus    12</t>
  </si>
  <si>
    <t>Bus    13</t>
  </si>
  <si>
    <t>Bus    14</t>
  </si>
  <si>
    <t>Bus    15</t>
  </si>
  <si>
    <t>Bus    16</t>
  </si>
  <si>
    <t>Bus    17</t>
  </si>
  <si>
    <t>Bus    18</t>
  </si>
  <si>
    <t>Bus    19</t>
  </si>
  <si>
    <t>Bus    20</t>
  </si>
  <si>
    <t>Bus    21</t>
  </si>
  <si>
    <t>Bus    22</t>
  </si>
  <si>
    <t>Bus    23</t>
  </si>
  <si>
    <t>Bus    24</t>
  </si>
  <si>
    <t>Bus    25</t>
  </si>
  <si>
    <t>Bus    26</t>
  </si>
  <si>
    <t>Bus    27</t>
  </si>
  <si>
    <t>Bus    28</t>
  </si>
  <si>
    <t>Bus    29</t>
  </si>
  <si>
    <t>Bus    30</t>
  </si>
  <si>
    <t>Glen Lyn</t>
  </si>
  <si>
    <t>6.77 - j21.23</t>
  </si>
  <si>
    <t>Claytor</t>
  </si>
  <si>
    <t>9.75 - j30.65</t>
  </si>
  <si>
    <t>Kumis</t>
  </si>
  <si>
    <t>9.74 - j29.14</t>
  </si>
  <si>
    <t>Hancock</t>
  </si>
  <si>
    <t>16.31 - j55.51</t>
  </si>
  <si>
    <t>Fieldale</t>
  </si>
  <si>
    <t>4.09 - j12.19</t>
  </si>
  <si>
    <t>Roanoke</t>
  </si>
  <si>
    <t>22.34 - j82.83</t>
  </si>
  <si>
    <t>Blaine</t>
  </si>
  <si>
    <t>6.54 - j18.46</t>
  </si>
  <si>
    <t>Reusens</t>
  </si>
  <si>
    <t>7.73 - j26.53</t>
  </si>
  <si>
    <t>0.00 - j18.71</t>
  </si>
  <si>
    <t>13.46 - j41.38</t>
  </si>
  <si>
    <t>0.00 - j4.81</t>
  </si>
  <si>
    <t>6.57 - j24.42</t>
  </si>
  <si>
    <t>0.00 - j7.14</t>
  </si>
  <si>
    <t>Bus 14</t>
  </si>
  <si>
    <t>4.02 - j5.42</t>
  </si>
  <si>
    <t>Bus 15</t>
  </si>
  <si>
    <t>9.37 - j16.01</t>
  </si>
  <si>
    <t>Bus 16</t>
  </si>
  <si>
    <t>3.27 - j8.95</t>
  </si>
  <si>
    <t>Bus 17</t>
  </si>
  <si>
    <t>5.28 - j15.16</t>
  </si>
  <si>
    <t>Bus 18</t>
  </si>
  <si>
    <t>4.89 - j9.91</t>
  </si>
  <si>
    <t>Bus 19</t>
  </si>
  <si>
    <t>8.96 - j17.98</t>
  </si>
  <si>
    <t>Bus 20</t>
  </si>
  <si>
    <t>7.67 - j15.75</t>
  </si>
  <si>
    <t>Bus 21</t>
  </si>
  <si>
    <t>21.88 - j45.11</t>
  </si>
  <si>
    <t>Bus 22</t>
  </si>
  <si>
    <t>21.93 - j43.48</t>
  </si>
  <si>
    <t>Bus 23</t>
  </si>
  <si>
    <t>3.43 - j6.97</t>
  </si>
  <si>
    <t>Bus 24</t>
  </si>
  <si>
    <t>5.31 - j9.19</t>
  </si>
  <si>
    <t>Bus 25</t>
  </si>
  <si>
    <t>4.50 - j7.86</t>
  </si>
  <si>
    <t>Bus 26</t>
  </si>
  <si>
    <t>1.22 - j1.82</t>
  </si>
  <si>
    <t>Cloverdl</t>
  </si>
  <si>
    <t>3.65 - j9.46</t>
  </si>
  <si>
    <t>5.81 - j22.67</t>
  </si>
  <si>
    <t>Bus 29</t>
  </si>
  <si>
    <t>1.91 - j3.60</t>
  </si>
  <si>
    <t>Bus 30</t>
  </si>
  <si>
    <t>1.60 - j3.02</t>
  </si>
  <si>
    <t>Line Records</t>
  </si>
  <si>
    <t>From Number</t>
  </si>
  <si>
    <t>To Number</t>
  </si>
  <si>
    <t>R</t>
  </si>
  <si>
    <t>X</t>
  </si>
  <si>
    <t>B</t>
  </si>
  <si>
    <t>Gline</t>
  </si>
  <si>
    <t>Bline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</si>
</sst>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sqref="A1:AF32"/>
    </sheetView>
  </sheetViews>
  <sheetFormatPr defaultRowHeight="15" x14ac:dyDescent="0.25"/>
  <sheetData>
    <row r="1" spans="1:32" x14ac:dyDescent="0.25">
      <c r="A1" t="s">
        <v>0</v>
      </c>
    </row>
    <row r="2" spans="1:3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</row>
    <row r="3" spans="1:32" x14ac:dyDescent="0.25">
      <c r="A3">
        <v>1</v>
      </c>
      <c r="B3" t="s">
        <v>33</v>
      </c>
      <c r="C3" t="s">
        <v>34</v>
      </c>
      <c r="D3" t="e">
        <f>-5.22 + j15.65</f>
        <v>#NAME?</v>
      </c>
      <c r="E3" t="e">
        <f>-1.54 + j5.63</f>
        <v>#NAME?</v>
      </c>
    </row>
    <row r="4" spans="1:32" x14ac:dyDescent="0.25">
      <c r="A4">
        <v>2</v>
      </c>
      <c r="B4" t="s">
        <v>35</v>
      </c>
      <c r="C4" t="e">
        <f>-5.22 + j15.65</f>
        <v>#NAME?</v>
      </c>
      <c r="D4" t="s">
        <v>36</v>
      </c>
      <c r="F4" t="e">
        <f>-1.71 + j5.20</f>
        <v>#NAME?</v>
      </c>
      <c r="G4" t="e">
        <f>-1.14 + j4.77</f>
        <v>#NAME?</v>
      </c>
      <c r="H4" t="e">
        <f>-1.69 + j5.12</f>
        <v>#NAME?</v>
      </c>
    </row>
    <row r="5" spans="1:32" x14ac:dyDescent="0.25">
      <c r="A5">
        <v>3</v>
      </c>
      <c r="B5" t="s">
        <v>37</v>
      </c>
      <c r="C5" t="e">
        <f>-1.54 + j5.63</f>
        <v>#NAME?</v>
      </c>
      <c r="E5" t="s">
        <v>38</v>
      </c>
      <c r="F5" t="e">
        <f>-8.2 + j23.53</f>
        <v>#NAME?</v>
      </c>
    </row>
    <row r="6" spans="1:32" x14ac:dyDescent="0.25">
      <c r="A6">
        <v>4</v>
      </c>
      <c r="B6" t="s">
        <v>39</v>
      </c>
      <c r="D6" t="e">
        <f>-1.71 + j5.20</f>
        <v>#NAME?</v>
      </c>
      <c r="E6" t="e">
        <f>-8.2 + j23.53</f>
        <v>#NAME?</v>
      </c>
      <c r="F6" t="s">
        <v>40</v>
      </c>
      <c r="H6" t="e">
        <f>-6.41 + j22.31</f>
        <v>#NAME?</v>
      </c>
      <c r="N6" t="e">
        <f>0 + j4.19</f>
        <v>#NAME?</v>
      </c>
    </row>
    <row r="7" spans="1:32" x14ac:dyDescent="0.25">
      <c r="A7">
        <v>5</v>
      </c>
      <c r="B7" t="s">
        <v>41</v>
      </c>
      <c r="D7" t="e">
        <f>-1.14 + j4.77</f>
        <v>#NAME?</v>
      </c>
      <c r="G7" t="s">
        <v>42</v>
      </c>
      <c r="I7" t="e">
        <f>-2.95 + j7.45</f>
        <v>#NAME?</v>
      </c>
    </row>
    <row r="8" spans="1:32" x14ac:dyDescent="0.25">
      <c r="A8">
        <v>6</v>
      </c>
      <c r="B8" t="s">
        <v>43</v>
      </c>
      <c r="D8" t="e">
        <f>-1.69 + j5.12</f>
        <v>#NAME?</v>
      </c>
      <c r="F8" t="e">
        <f>-6.41 + j22.31</f>
        <v>#NAME?</v>
      </c>
      <c r="H8" t="s">
        <v>44</v>
      </c>
      <c r="I8" t="e">
        <f>-3.59 + j11.03</f>
        <v>#NAME?</v>
      </c>
      <c r="J8" t="e">
        <f>-6.29 + j22.01</f>
        <v>#NAME?</v>
      </c>
      <c r="K8" t="e">
        <f>0 + j4.92</f>
        <v>#NAME?</v>
      </c>
      <c r="L8" t="e">
        <f>0 + j1.86</f>
        <v>#NAME?</v>
      </c>
      <c r="AD8" t="e">
        <f>-4.36 + j15.46</f>
        <v>#NAME?</v>
      </c>
    </row>
    <row r="9" spans="1:32" x14ac:dyDescent="0.25">
      <c r="A9">
        <v>7</v>
      </c>
      <c r="B9" t="s">
        <v>45</v>
      </c>
      <c r="G9" t="e">
        <f>-2.95 + j7.45</f>
        <v>#NAME?</v>
      </c>
      <c r="H9" t="e">
        <f>-3.59 + j11.03</f>
        <v>#NAME?</v>
      </c>
      <c r="I9" t="s">
        <v>46</v>
      </c>
    </row>
    <row r="10" spans="1:32" x14ac:dyDescent="0.25">
      <c r="A10">
        <v>8</v>
      </c>
      <c r="B10" t="s">
        <v>47</v>
      </c>
      <c r="H10" t="e">
        <f>-6.29 + j22.01</f>
        <v>#NAME?</v>
      </c>
      <c r="J10" t="s">
        <v>48</v>
      </c>
      <c r="AD10" t="e">
        <f>-1.44 + j4.54</f>
        <v>#NAME?</v>
      </c>
    </row>
    <row r="11" spans="1:32" x14ac:dyDescent="0.25">
      <c r="A11">
        <v>9</v>
      </c>
      <c r="B11" t="s">
        <v>43</v>
      </c>
      <c r="H11" t="e">
        <f>0 + j4.92</f>
        <v>#NAME?</v>
      </c>
      <c r="K11" t="s">
        <v>49</v>
      </c>
      <c r="L11" t="e">
        <f>0 + j9.09</f>
        <v>#NAME?</v>
      </c>
      <c r="M11" t="e">
        <f>0 + j4.81</f>
        <v>#NAME?</v>
      </c>
    </row>
    <row r="12" spans="1:32" x14ac:dyDescent="0.25">
      <c r="A12">
        <v>10</v>
      </c>
      <c r="B12" t="s">
        <v>43</v>
      </c>
      <c r="H12" t="e">
        <f>0 + j1.86</f>
        <v>#NAME?</v>
      </c>
      <c r="K12" t="e">
        <f>0 + j9.09</f>
        <v>#NAME?</v>
      </c>
      <c r="L12" t="s">
        <v>50</v>
      </c>
      <c r="S12" t="e">
        <f>-3.96 + j10.32</f>
        <v>#NAME?</v>
      </c>
      <c r="V12" t="e">
        <f>-1.78 + j3.99</f>
        <v>#NAME?</v>
      </c>
      <c r="W12" t="e">
        <f>-5.1 + j10.98</f>
        <v>#NAME?</v>
      </c>
      <c r="X12" t="e">
        <f>-2.62 + j5.40</f>
        <v>#NAME?</v>
      </c>
    </row>
    <row r="13" spans="1:32" x14ac:dyDescent="0.25">
      <c r="A13">
        <v>11</v>
      </c>
      <c r="B13" t="s">
        <v>43</v>
      </c>
      <c r="K13" t="e">
        <f>0 + j4.81</f>
        <v>#NAME?</v>
      </c>
      <c r="M13" t="s">
        <v>51</v>
      </c>
    </row>
    <row r="14" spans="1:32" x14ac:dyDescent="0.25">
      <c r="A14">
        <v>12</v>
      </c>
      <c r="B14" t="s">
        <v>39</v>
      </c>
      <c r="F14" t="e">
        <f>0 + j4.19</f>
        <v>#NAME?</v>
      </c>
      <c r="N14" t="s">
        <v>52</v>
      </c>
      <c r="O14" t="e">
        <f>0 + j7.14</f>
        <v>#NAME?</v>
      </c>
      <c r="P14" t="e">
        <f>-1.53 + j3.17</f>
        <v>#NAME?</v>
      </c>
      <c r="Q14" t="e">
        <f>-3.1 + j6.10</f>
        <v>#NAME?</v>
      </c>
      <c r="R14" t="e">
        <f>-1.95 + j4.10</f>
        <v>#NAME?</v>
      </c>
    </row>
    <row r="15" spans="1:32" x14ac:dyDescent="0.25">
      <c r="A15">
        <v>13</v>
      </c>
      <c r="B15" t="s">
        <v>39</v>
      </c>
      <c r="N15" t="e">
        <f>0 + j7.14</f>
        <v>#NAME?</v>
      </c>
      <c r="O15" t="s">
        <v>53</v>
      </c>
    </row>
    <row r="16" spans="1:32" x14ac:dyDescent="0.25">
      <c r="A16">
        <v>14</v>
      </c>
      <c r="B16" t="s">
        <v>54</v>
      </c>
      <c r="N16" t="e">
        <f>-1.53 + j3.17</f>
        <v>#NAME?</v>
      </c>
      <c r="P16" t="s">
        <v>55</v>
      </c>
      <c r="Q16" t="e">
        <f>-2.49 + j2.25</f>
        <v>#NAME?</v>
      </c>
    </row>
    <row r="17" spans="1:32" x14ac:dyDescent="0.25">
      <c r="A17">
        <v>15</v>
      </c>
      <c r="B17" t="s">
        <v>56</v>
      </c>
      <c r="N17" t="e">
        <f>-3.1 + j6.10</f>
        <v>#NAME?</v>
      </c>
      <c r="P17" t="e">
        <f>-2.49 + j2.25</f>
        <v>#NAME?</v>
      </c>
      <c r="Q17" t="s">
        <v>57</v>
      </c>
      <c r="T17" t="e">
        <f>-1.81 + j3.69</f>
        <v>#NAME?</v>
      </c>
      <c r="Y17" t="e">
        <f>-1.97 + j3.98</f>
        <v>#NAME?</v>
      </c>
    </row>
    <row r="18" spans="1:32" x14ac:dyDescent="0.25">
      <c r="A18">
        <v>16</v>
      </c>
      <c r="B18" t="s">
        <v>58</v>
      </c>
      <c r="N18" t="e">
        <f>-1.95 + j4.10</f>
        <v>#NAME?</v>
      </c>
      <c r="R18" t="s">
        <v>59</v>
      </c>
      <c r="S18" t="e">
        <f>-1.32 + j4.84</f>
        <v>#NAME?</v>
      </c>
    </row>
    <row r="19" spans="1:32" x14ac:dyDescent="0.25">
      <c r="A19">
        <v>17</v>
      </c>
      <c r="B19" t="s">
        <v>60</v>
      </c>
      <c r="L19" t="e">
        <f>-3.96 + j10.32</f>
        <v>#NAME?</v>
      </c>
      <c r="R19" t="e">
        <f>-1.32 + j4.84</f>
        <v>#NAME?</v>
      </c>
      <c r="S19" t="s">
        <v>61</v>
      </c>
    </row>
    <row r="20" spans="1:32" x14ac:dyDescent="0.25">
      <c r="A20">
        <v>18</v>
      </c>
      <c r="B20" t="s">
        <v>62</v>
      </c>
      <c r="Q20" t="e">
        <f>-1.81 + j3.69</f>
        <v>#NAME?</v>
      </c>
      <c r="T20" t="s">
        <v>63</v>
      </c>
      <c r="U20" t="e">
        <f>-3.08 + j6.22</f>
        <v>#NAME?</v>
      </c>
    </row>
    <row r="21" spans="1:32" x14ac:dyDescent="0.25">
      <c r="A21">
        <v>19</v>
      </c>
      <c r="B21" t="s">
        <v>64</v>
      </c>
      <c r="T21" t="e">
        <f>-3.08 + j6.22</f>
        <v>#NAME?</v>
      </c>
      <c r="U21" t="s">
        <v>65</v>
      </c>
      <c r="V21" t="e">
        <f>-5.88 + j11.76</f>
        <v>#NAME?</v>
      </c>
    </row>
    <row r="22" spans="1:32" x14ac:dyDescent="0.25">
      <c r="A22">
        <v>20</v>
      </c>
      <c r="B22" t="s">
        <v>66</v>
      </c>
      <c r="L22" t="e">
        <f>-1.78 + j3.99</f>
        <v>#NAME?</v>
      </c>
      <c r="U22" t="e">
        <f>-5.88 + j11.76</f>
        <v>#NAME?</v>
      </c>
      <c r="V22" t="s">
        <v>67</v>
      </c>
    </row>
    <row r="23" spans="1:32" x14ac:dyDescent="0.25">
      <c r="A23">
        <v>21</v>
      </c>
      <c r="B23" t="s">
        <v>68</v>
      </c>
      <c r="L23" t="e">
        <f>-5.1 + j10.98</f>
        <v>#NAME?</v>
      </c>
      <c r="W23" t="s">
        <v>69</v>
      </c>
      <c r="X23" t="e">
        <f>-16.77 + j34.13</f>
        <v>#NAME?</v>
      </c>
    </row>
    <row r="24" spans="1:32" x14ac:dyDescent="0.25">
      <c r="A24">
        <v>22</v>
      </c>
      <c r="B24" t="s">
        <v>70</v>
      </c>
      <c r="L24" t="e">
        <f>-2.62 + j5.40</f>
        <v>#NAME?</v>
      </c>
      <c r="W24" t="e">
        <f>-16.77 + j34.13</f>
        <v>#NAME?</v>
      </c>
      <c r="X24" t="s">
        <v>71</v>
      </c>
      <c r="Z24" t="e">
        <f>-2.54 + j3.95</f>
        <v>#NAME?</v>
      </c>
    </row>
    <row r="25" spans="1:32" x14ac:dyDescent="0.25">
      <c r="A25">
        <v>23</v>
      </c>
      <c r="B25" t="s">
        <v>72</v>
      </c>
      <c r="Q25" t="e">
        <f>-1.97 + j3.98</f>
        <v>#NAME?</v>
      </c>
      <c r="Y25" t="s">
        <v>73</v>
      </c>
      <c r="Z25" t="e">
        <f>-1.46 + j2.99</f>
        <v>#NAME?</v>
      </c>
    </row>
    <row r="26" spans="1:32" x14ac:dyDescent="0.25">
      <c r="A26">
        <v>24</v>
      </c>
      <c r="B26" t="s">
        <v>74</v>
      </c>
      <c r="X26" t="e">
        <f>-2.54 + j3.95</f>
        <v>#NAME?</v>
      </c>
      <c r="Y26" t="e">
        <f>-1.46 + j2.99</f>
        <v>#NAME?</v>
      </c>
      <c r="Z26" t="s">
        <v>75</v>
      </c>
      <c r="AA26" t="e">
        <f>-1.31 + j2.29</f>
        <v>#NAME?</v>
      </c>
    </row>
    <row r="27" spans="1:32" x14ac:dyDescent="0.25">
      <c r="A27">
        <v>25</v>
      </c>
      <c r="B27" t="s">
        <v>76</v>
      </c>
      <c r="Z27" t="e">
        <f>-1.31 + j2.29</f>
        <v>#NAME?</v>
      </c>
      <c r="AA27" t="s">
        <v>77</v>
      </c>
      <c r="AB27" t="e">
        <f>-1.22 + j1.82</f>
        <v>#NAME?</v>
      </c>
      <c r="AC27" t="e">
        <f>-1.97 + j3.76</f>
        <v>#NAME?</v>
      </c>
    </row>
    <row r="28" spans="1:32" x14ac:dyDescent="0.25">
      <c r="A28">
        <v>26</v>
      </c>
      <c r="B28" t="s">
        <v>78</v>
      </c>
      <c r="AA28" t="e">
        <f>-1.22 + j1.82</f>
        <v>#NAME?</v>
      </c>
      <c r="AB28" t="s">
        <v>79</v>
      </c>
    </row>
    <row r="29" spans="1:32" x14ac:dyDescent="0.25">
      <c r="A29">
        <v>27</v>
      </c>
      <c r="B29" t="s">
        <v>80</v>
      </c>
      <c r="AA29" t="e">
        <f>-1.97 + j3.76</f>
        <v>#NAME?</v>
      </c>
      <c r="AC29" t="s">
        <v>81</v>
      </c>
      <c r="AD29" t="e">
        <f>0 + j2.61</f>
        <v>#NAME?</v>
      </c>
      <c r="AE29" t="e">
        <f>-1 + j1.88</f>
        <v>#NAME?</v>
      </c>
      <c r="AF29" t="e">
        <f>-0.69 + j1.29</f>
        <v>#NAME?</v>
      </c>
    </row>
    <row r="30" spans="1:32" x14ac:dyDescent="0.25">
      <c r="A30">
        <v>28</v>
      </c>
      <c r="B30" t="s">
        <v>80</v>
      </c>
      <c r="H30" t="e">
        <f>-4.36 + j15.46</f>
        <v>#NAME?</v>
      </c>
      <c r="J30" t="e">
        <f>-1.44 + j4.54</f>
        <v>#NAME?</v>
      </c>
      <c r="AC30" t="e">
        <f>0 + j2.61</f>
        <v>#NAME?</v>
      </c>
      <c r="AD30" t="s">
        <v>82</v>
      </c>
    </row>
    <row r="31" spans="1:32" x14ac:dyDescent="0.25">
      <c r="A31">
        <v>29</v>
      </c>
      <c r="B31" t="s">
        <v>83</v>
      </c>
      <c r="AC31" t="e">
        <f>-1 + j1.88</f>
        <v>#NAME?</v>
      </c>
      <c r="AE31" t="s">
        <v>84</v>
      </c>
      <c r="AF31" t="e">
        <f>-0.91 + j1.72</f>
        <v>#NAME?</v>
      </c>
    </row>
    <row r="32" spans="1:32" x14ac:dyDescent="0.25">
      <c r="A32">
        <v>30</v>
      </c>
      <c r="B32" t="s">
        <v>85</v>
      </c>
      <c r="AC32" t="e">
        <f>-0.69 + j1.29</f>
        <v>#NAME?</v>
      </c>
      <c r="AE32" t="e">
        <f>-0.91 + j1.72</f>
        <v>#NAME?</v>
      </c>
      <c r="AF32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G3" sqref="G3:G43"/>
    </sheetView>
  </sheetViews>
  <sheetFormatPr defaultRowHeight="15" x14ac:dyDescent="0.25"/>
  <cols>
    <col min="1" max="1" width="13.42578125" customWidth="1"/>
    <col min="2" max="2" width="13" customWidth="1"/>
    <col min="3" max="3" width="10.42578125" customWidth="1"/>
    <col min="4" max="4" width="10.28515625" customWidth="1"/>
    <col min="5" max="5" width="10" customWidth="1"/>
  </cols>
  <sheetData>
    <row r="1" spans="1:7" x14ac:dyDescent="0.25">
      <c r="A1" t="s">
        <v>87</v>
      </c>
      <c r="B1" t="s">
        <v>87</v>
      </c>
      <c r="C1" t="s">
        <v>87</v>
      </c>
    </row>
    <row r="2" spans="1:7" x14ac:dyDescent="0.25">
      <c r="A2" t="s">
        <v>88</v>
      </c>
      <c r="B2" t="s">
        <v>89</v>
      </c>
      <c r="C2" t="s">
        <v>90</v>
      </c>
      <c r="D2" t="s">
        <v>91</v>
      </c>
      <c r="E2" t="s">
        <v>92</v>
      </c>
      <c r="F2" t="s">
        <v>93</v>
      </c>
      <c r="G2" t="s">
        <v>94</v>
      </c>
    </row>
    <row r="3" spans="1:7" x14ac:dyDescent="0.25">
      <c r="A3">
        <v>1</v>
      </c>
      <c r="B3">
        <v>2</v>
      </c>
      <c r="C3">
        <v>1.9199999999999998E-2</v>
      </c>
      <c r="D3">
        <v>5.7500000000000002E-2</v>
      </c>
      <c r="E3">
        <v>5.28E-2</v>
      </c>
      <c r="F3">
        <f>C3/(C3^2+D3^2)</f>
        <v>5.2246461798856556</v>
      </c>
      <c r="G3">
        <f>-D3/(C3^2+D3^2)</f>
        <v>-15.646726840803398</v>
      </c>
    </row>
    <row r="4" spans="1:7" x14ac:dyDescent="0.25">
      <c r="A4">
        <v>1</v>
      </c>
      <c r="B4">
        <v>3</v>
      </c>
      <c r="C4">
        <v>4.5199999999999997E-2</v>
      </c>
      <c r="D4">
        <v>0.16520000000000001</v>
      </c>
      <c r="E4">
        <v>4.0800000000000003E-2</v>
      </c>
      <c r="F4">
        <f t="shared" ref="F4:F43" si="0">C4/(C4^2+D4^2)</f>
        <v>1.5408698687669764</v>
      </c>
      <c r="G4">
        <f t="shared" ref="G4:G43" si="1">-D4/(C4^2+D4^2)</f>
        <v>-5.6316748300952337</v>
      </c>
    </row>
    <row r="5" spans="1:7" x14ac:dyDescent="0.25">
      <c r="A5">
        <v>2</v>
      </c>
      <c r="B5">
        <v>4</v>
      </c>
      <c r="C5">
        <v>5.7000000000000002E-2</v>
      </c>
      <c r="D5">
        <v>0.17369999999999999</v>
      </c>
      <c r="E5">
        <v>3.6799999999999999E-2</v>
      </c>
      <c r="F5">
        <f t="shared" si="0"/>
        <v>1.7055303166990272</v>
      </c>
      <c r="G5">
        <f t="shared" si="1"/>
        <v>-5.1973792282565086</v>
      </c>
    </row>
    <row r="6" spans="1:7" x14ac:dyDescent="0.25">
      <c r="A6">
        <v>2</v>
      </c>
      <c r="B6">
        <v>5</v>
      </c>
      <c r="C6">
        <v>4.7199999999999999E-2</v>
      </c>
      <c r="D6">
        <v>0.1983</v>
      </c>
      <c r="E6">
        <v>4.1799999999999997E-2</v>
      </c>
      <c r="F6">
        <f t="shared" si="0"/>
        <v>1.135960788173878</v>
      </c>
      <c r="G6">
        <f t="shared" si="1"/>
        <v>-4.7724793282813565</v>
      </c>
    </row>
    <row r="7" spans="1:7" x14ac:dyDescent="0.25">
      <c r="A7">
        <v>2</v>
      </c>
      <c r="B7">
        <v>6</v>
      </c>
      <c r="C7">
        <v>5.8099999999999999E-2</v>
      </c>
      <c r="D7">
        <v>0.17630000000000001</v>
      </c>
      <c r="E7">
        <v>3.7400000000000003E-2</v>
      </c>
      <c r="F7">
        <f t="shared" si="0"/>
        <v>1.6861448807654689</v>
      </c>
      <c r="G7">
        <f t="shared" si="1"/>
        <v>-5.1164774953348058</v>
      </c>
    </row>
    <row r="8" spans="1:7" x14ac:dyDescent="0.25">
      <c r="A8">
        <v>3</v>
      </c>
      <c r="B8">
        <v>4</v>
      </c>
      <c r="C8">
        <v>1.32E-2</v>
      </c>
      <c r="D8">
        <v>3.7900000000000003E-2</v>
      </c>
      <c r="E8">
        <v>8.3999999999999995E-3</v>
      </c>
      <c r="F8">
        <f t="shared" si="0"/>
        <v>8.1954490423121094</v>
      </c>
      <c r="G8">
        <f t="shared" si="1"/>
        <v>-23.530872629062802</v>
      </c>
    </row>
    <row r="9" spans="1:7" x14ac:dyDescent="0.25">
      <c r="A9">
        <v>4</v>
      </c>
      <c r="B9">
        <v>6</v>
      </c>
      <c r="C9">
        <v>1.1900000000000001E-2</v>
      </c>
      <c r="D9">
        <v>4.1399999999999999E-2</v>
      </c>
      <c r="E9">
        <v>8.9999999999999993E-3</v>
      </c>
      <c r="F9">
        <f t="shared" si="0"/>
        <v>6.4131237301745561</v>
      </c>
      <c r="G9">
        <f t="shared" si="1"/>
        <v>-22.311203565481225</v>
      </c>
    </row>
    <row r="10" spans="1:7" x14ac:dyDescent="0.25">
      <c r="A10">
        <v>4</v>
      </c>
      <c r="B10">
        <v>12</v>
      </c>
      <c r="C10">
        <v>0</v>
      </c>
      <c r="D10">
        <v>0.25600000000000001</v>
      </c>
      <c r="E10">
        <v>0</v>
      </c>
      <c r="F10">
        <f t="shared" si="0"/>
        <v>0</v>
      </c>
      <c r="G10">
        <f t="shared" si="1"/>
        <v>-3.9062500000000004</v>
      </c>
    </row>
    <row r="11" spans="1:7" x14ac:dyDescent="0.25">
      <c r="A11">
        <v>5</v>
      </c>
      <c r="B11">
        <v>7</v>
      </c>
      <c r="C11">
        <v>4.5999999999999999E-2</v>
      </c>
      <c r="D11">
        <v>0.11600000000000001</v>
      </c>
      <c r="E11">
        <v>2.0400000000000001E-2</v>
      </c>
      <c r="F11">
        <f t="shared" si="0"/>
        <v>2.954020035961983</v>
      </c>
      <c r="G11">
        <f t="shared" si="1"/>
        <v>-7.4492679167736968</v>
      </c>
    </row>
    <row r="12" spans="1:7" x14ac:dyDescent="0.25">
      <c r="A12">
        <v>6</v>
      </c>
      <c r="B12">
        <v>7</v>
      </c>
      <c r="C12">
        <v>2.6700000000000002E-2</v>
      </c>
      <c r="D12">
        <v>8.2000000000000003E-2</v>
      </c>
      <c r="E12">
        <v>1.7000000000000001E-2</v>
      </c>
      <c r="F12">
        <f t="shared" si="0"/>
        <v>3.590210423980992</v>
      </c>
      <c r="G12">
        <f t="shared" si="1"/>
        <v>-11.026114410728139</v>
      </c>
    </row>
    <row r="13" spans="1:7" x14ac:dyDescent="0.25">
      <c r="A13">
        <v>6</v>
      </c>
      <c r="B13">
        <v>8</v>
      </c>
      <c r="C13">
        <v>1.2E-2</v>
      </c>
      <c r="D13">
        <v>4.2000000000000003E-2</v>
      </c>
      <c r="E13">
        <v>8.9999999999999993E-3</v>
      </c>
      <c r="F13">
        <f t="shared" si="0"/>
        <v>6.2893081761006284</v>
      </c>
      <c r="G13">
        <f t="shared" si="1"/>
        <v>-22.012578616352201</v>
      </c>
    </row>
    <row r="14" spans="1:7" x14ac:dyDescent="0.25">
      <c r="A14">
        <v>6</v>
      </c>
      <c r="B14">
        <v>9</v>
      </c>
      <c r="C14">
        <v>0</v>
      </c>
      <c r="D14">
        <v>0.20799999999999999</v>
      </c>
      <c r="E14">
        <v>0</v>
      </c>
      <c r="F14">
        <f t="shared" si="0"/>
        <v>0</v>
      </c>
      <c r="G14">
        <f t="shared" si="1"/>
        <v>-4.8076923076923075</v>
      </c>
    </row>
    <row r="15" spans="1:7" x14ac:dyDescent="0.25">
      <c r="A15">
        <v>6</v>
      </c>
      <c r="B15">
        <v>10</v>
      </c>
      <c r="C15">
        <v>0</v>
      </c>
      <c r="D15">
        <v>0.55600000000000005</v>
      </c>
      <c r="E15">
        <v>0</v>
      </c>
      <c r="F15">
        <f t="shared" si="0"/>
        <v>0</v>
      </c>
      <c r="G15">
        <f t="shared" si="1"/>
        <v>-1.7985611510791364</v>
      </c>
    </row>
    <row r="16" spans="1:7" x14ac:dyDescent="0.25">
      <c r="A16">
        <v>6</v>
      </c>
      <c r="B16">
        <v>28</v>
      </c>
      <c r="C16">
        <v>1.6899999999999998E-2</v>
      </c>
      <c r="D16">
        <v>5.9900000000000002E-2</v>
      </c>
      <c r="E16">
        <v>1.2999999999999999E-2</v>
      </c>
      <c r="F16">
        <f t="shared" si="0"/>
        <v>4.3628440580129171</v>
      </c>
      <c r="G16">
        <f t="shared" si="1"/>
        <v>-15.463571542897856</v>
      </c>
    </row>
    <row r="17" spans="1:7" x14ac:dyDescent="0.25">
      <c r="A17">
        <v>8</v>
      </c>
      <c r="B17">
        <v>28</v>
      </c>
      <c r="C17">
        <v>6.3600000000000004E-2</v>
      </c>
      <c r="D17">
        <v>0.2</v>
      </c>
      <c r="E17">
        <v>4.2799999999999998E-2</v>
      </c>
      <c r="F17">
        <f t="shared" si="0"/>
        <v>1.4439790613954466</v>
      </c>
      <c r="G17">
        <f t="shared" si="1"/>
        <v>-4.540814658476247</v>
      </c>
    </row>
    <row r="18" spans="1:7" x14ac:dyDescent="0.25">
      <c r="A18">
        <v>9</v>
      </c>
      <c r="B18">
        <v>10</v>
      </c>
      <c r="C18">
        <v>0</v>
      </c>
      <c r="D18">
        <v>0.11</v>
      </c>
      <c r="E18">
        <v>0</v>
      </c>
      <c r="F18">
        <f t="shared" si="0"/>
        <v>0</v>
      </c>
      <c r="G18">
        <f t="shared" si="1"/>
        <v>-9.0909090909090917</v>
      </c>
    </row>
    <row r="19" spans="1:7" x14ac:dyDescent="0.25">
      <c r="A19">
        <v>9</v>
      </c>
      <c r="B19">
        <v>11</v>
      </c>
      <c r="C19">
        <v>0</v>
      </c>
      <c r="D19">
        <v>0.20799999999999999</v>
      </c>
      <c r="E19">
        <v>0</v>
      </c>
      <c r="F19">
        <f t="shared" si="0"/>
        <v>0</v>
      </c>
      <c r="G19">
        <f t="shared" si="1"/>
        <v>-4.8076923076923075</v>
      </c>
    </row>
    <row r="20" spans="1:7" x14ac:dyDescent="0.25">
      <c r="A20">
        <v>10</v>
      </c>
      <c r="B20">
        <v>17</v>
      </c>
      <c r="C20">
        <v>3.2399999999999998E-2</v>
      </c>
      <c r="D20">
        <v>8.4500000000000006E-2</v>
      </c>
      <c r="E20">
        <v>0</v>
      </c>
      <c r="F20">
        <f t="shared" si="0"/>
        <v>3.9560391257153524</v>
      </c>
      <c r="G20">
        <f t="shared" si="1"/>
        <v>-10.317447719844054</v>
      </c>
    </row>
    <row r="21" spans="1:7" x14ac:dyDescent="0.25">
      <c r="A21">
        <v>10</v>
      </c>
      <c r="B21">
        <v>20</v>
      </c>
      <c r="C21">
        <v>9.3600000000000003E-2</v>
      </c>
      <c r="D21">
        <v>0.20899999999999999</v>
      </c>
      <c r="E21">
        <v>0</v>
      </c>
      <c r="F21">
        <f t="shared" si="0"/>
        <v>1.7848303152666303</v>
      </c>
      <c r="G21">
        <f t="shared" si="1"/>
        <v>-3.9853582894308301</v>
      </c>
    </row>
    <row r="22" spans="1:7" x14ac:dyDescent="0.25">
      <c r="A22">
        <v>10</v>
      </c>
      <c r="B22">
        <v>21</v>
      </c>
      <c r="C22">
        <v>3.4799999999999998E-2</v>
      </c>
      <c r="D22">
        <v>7.4899999999999994E-2</v>
      </c>
      <c r="E22">
        <v>0</v>
      </c>
      <c r="F22">
        <f t="shared" si="0"/>
        <v>5.1018538201596533</v>
      </c>
      <c r="G22">
        <f t="shared" si="1"/>
        <v>-10.980714112929828</v>
      </c>
    </row>
    <row r="23" spans="1:7" x14ac:dyDescent="0.25">
      <c r="A23">
        <v>10</v>
      </c>
      <c r="B23">
        <v>22</v>
      </c>
      <c r="C23">
        <v>7.2700000000000001E-2</v>
      </c>
      <c r="D23">
        <v>0.14990000000000001</v>
      </c>
      <c r="E23">
        <v>0</v>
      </c>
      <c r="F23">
        <f t="shared" si="0"/>
        <v>2.619319553382597</v>
      </c>
      <c r="G23">
        <f t="shared" si="1"/>
        <v>-5.4007703033294536</v>
      </c>
    </row>
    <row r="24" spans="1:7" x14ac:dyDescent="0.25">
      <c r="A24">
        <v>12</v>
      </c>
      <c r="B24">
        <v>13</v>
      </c>
      <c r="C24">
        <v>0</v>
      </c>
      <c r="D24">
        <v>0.14000000000000001</v>
      </c>
      <c r="E24">
        <v>0</v>
      </c>
      <c r="F24">
        <f t="shared" si="0"/>
        <v>0</v>
      </c>
      <c r="G24">
        <f t="shared" si="1"/>
        <v>-7.1428571428571423</v>
      </c>
    </row>
    <row r="25" spans="1:7" x14ac:dyDescent="0.25">
      <c r="A25">
        <v>12</v>
      </c>
      <c r="B25">
        <v>14</v>
      </c>
      <c r="C25">
        <v>0.1231</v>
      </c>
      <c r="D25">
        <v>0.25590000000000002</v>
      </c>
      <c r="E25">
        <v>0</v>
      </c>
      <c r="F25">
        <f t="shared" si="0"/>
        <v>1.5265676088395581</v>
      </c>
      <c r="G25">
        <f t="shared" si="1"/>
        <v>-3.1734252729654178</v>
      </c>
    </row>
    <row r="26" spans="1:7" x14ac:dyDescent="0.25">
      <c r="A26">
        <v>12</v>
      </c>
      <c r="B26">
        <v>15</v>
      </c>
      <c r="C26">
        <v>6.6199999999999995E-2</v>
      </c>
      <c r="D26">
        <v>0.13039999999999999</v>
      </c>
      <c r="E26">
        <v>0</v>
      </c>
      <c r="F26">
        <f t="shared" si="0"/>
        <v>3.0953961826564296</v>
      </c>
      <c r="G26">
        <f t="shared" si="1"/>
        <v>-6.0972758643262601</v>
      </c>
    </row>
    <row r="27" spans="1:7" x14ac:dyDescent="0.25">
      <c r="A27">
        <v>12</v>
      </c>
      <c r="B27">
        <v>16</v>
      </c>
      <c r="C27">
        <v>9.4500000000000001E-2</v>
      </c>
      <c r="D27">
        <v>0.19869999999999999</v>
      </c>
      <c r="E27">
        <v>0</v>
      </c>
      <c r="F27">
        <f t="shared" si="0"/>
        <v>1.9519977922801692</v>
      </c>
      <c r="G27">
        <f t="shared" si="1"/>
        <v>-4.1043593791118473</v>
      </c>
    </row>
    <row r="28" spans="1:7" x14ac:dyDescent="0.25">
      <c r="A28">
        <v>14</v>
      </c>
      <c r="B28">
        <v>15</v>
      </c>
      <c r="C28">
        <v>0.221</v>
      </c>
      <c r="D28">
        <v>0.19969999999999999</v>
      </c>
      <c r="E28">
        <v>0</v>
      </c>
      <c r="F28">
        <f t="shared" si="0"/>
        <v>2.4909522639994615</v>
      </c>
      <c r="G28">
        <f t="shared" si="1"/>
        <v>-2.2508740593696492</v>
      </c>
    </row>
    <row r="29" spans="1:7" x14ac:dyDescent="0.25">
      <c r="A29">
        <v>15</v>
      </c>
      <c r="B29">
        <v>18</v>
      </c>
      <c r="C29">
        <v>0.10730000000000001</v>
      </c>
      <c r="D29">
        <v>0.2185</v>
      </c>
      <c r="E29">
        <v>0</v>
      </c>
      <c r="F29">
        <f t="shared" si="0"/>
        <v>1.8108011504072026</v>
      </c>
      <c r="G29">
        <f t="shared" si="1"/>
        <v>-3.6874189316306962</v>
      </c>
    </row>
    <row r="30" spans="1:7" x14ac:dyDescent="0.25">
      <c r="A30">
        <v>15</v>
      </c>
      <c r="B30">
        <v>23</v>
      </c>
      <c r="C30">
        <v>0.1</v>
      </c>
      <c r="D30">
        <v>0.20200000000000001</v>
      </c>
      <c r="E30">
        <v>0</v>
      </c>
      <c r="F30">
        <f t="shared" si="0"/>
        <v>1.968348948901661</v>
      </c>
      <c r="G30">
        <f t="shared" si="1"/>
        <v>-3.9760648767813556</v>
      </c>
    </row>
    <row r="31" spans="1:7" x14ac:dyDescent="0.25">
      <c r="A31">
        <v>16</v>
      </c>
      <c r="B31">
        <v>17</v>
      </c>
      <c r="C31">
        <v>5.2400000000000002E-2</v>
      </c>
      <c r="D31">
        <v>0.1923</v>
      </c>
      <c r="E31">
        <v>0</v>
      </c>
      <c r="F31">
        <f t="shared" si="0"/>
        <v>1.3190669363537617</v>
      </c>
      <c r="G31">
        <f t="shared" si="1"/>
        <v>-4.8407742721532134</v>
      </c>
    </row>
    <row r="32" spans="1:7" x14ac:dyDescent="0.25">
      <c r="A32">
        <v>18</v>
      </c>
      <c r="B32">
        <v>19</v>
      </c>
      <c r="C32">
        <v>6.3899999999999998E-2</v>
      </c>
      <c r="D32">
        <v>0.12920000000000001</v>
      </c>
      <c r="E32">
        <v>0</v>
      </c>
      <c r="F32">
        <f t="shared" si="0"/>
        <v>3.0756864340087167</v>
      </c>
      <c r="G32">
        <f t="shared" si="1"/>
        <v>-6.2187587992789704</v>
      </c>
    </row>
    <row r="33" spans="1:7" x14ac:dyDescent="0.25">
      <c r="A33">
        <v>19</v>
      </c>
      <c r="B33">
        <v>20</v>
      </c>
      <c r="C33">
        <v>3.4000000000000002E-2</v>
      </c>
      <c r="D33">
        <v>6.8000000000000005E-2</v>
      </c>
      <c r="E33">
        <v>0</v>
      </c>
      <c r="F33">
        <f t="shared" si="0"/>
        <v>5.882352941176471</v>
      </c>
      <c r="G33">
        <f t="shared" si="1"/>
        <v>-11.764705882352942</v>
      </c>
    </row>
    <row r="34" spans="1:7" x14ac:dyDescent="0.25">
      <c r="A34">
        <v>21</v>
      </c>
      <c r="B34">
        <v>22</v>
      </c>
      <c r="C34">
        <v>1.1599999999999999E-2</v>
      </c>
      <c r="D34">
        <v>2.3599999999999999E-2</v>
      </c>
      <c r="E34">
        <v>0</v>
      </c>
      <c r="F34">
        <f t="shared" si="0"/>
        <v>16.774641369736234</v>
      </c>
      <c r="G34">
        <f t="shared" si="1"/>
        <v>-34.127718648773715</v>
      </c>
    </row>
    <row r="35" spans="1:7" x14ac:dyDescent="0.25">
      <c r="A35">
        <v>22</v>
      </c>
      <c r="B35">
        <v>24</v>
      </c>
      <c r="C35">
        <v>0.115</v>
      </c>
      <c r="D35">
        <v>0.17899999999999999</v>
      </c>
      <c r="E35">
        <v>0</v>
      </c>
      <c r="F35">
        <f t="shared" si="0"/>
        <v>2.5405381522555559</v>
      </c>
      <c r="G35">
        <f t="shared" si="1"/>
        <v>-3.9544028630760391</v>
      </c>
    </row>
    <row r="36" spans="1:7" x14ac:dyDescent="0.25">
      <c r="A36">
        <v>23</v>
      </c>
      <c r="B36">
        <v>24</v>
      </c>
      <c r="C36">
        <v>0.13200000000000001</v>
      </c>
      <c r="D36">
        <v>0.27</v>
      </c>
      <c r="E36">
        <v>0</v>
      </c>
      <c r="F36">
        <f t="shared" si="0"/>
        <v>1.4614056064833265</v>
      </c>
      <c r="G36">
        <f t="shared" si="1"/>
        <v>-2.989238740534077</v>
      </c>
    </row>
    <row r="37" spans="1:7" x14ac:dyDescent="0.25">
      <c r="A37">
        <v>24</v>
      </c>
      <c r="B37">
        <v>25</v>
      </c>
      <c r="C37">
        <v>0.1885</v>
      </c>
      <c r="D37">
        <v>0.32919999999999999</v>
      </c>
      <c r="E37">
        <v>0</v>
      </c>
      <c r="F37">
        <f t="shared" si="0"/>
        <v>1.309892943874249</v>
      </c>
      <c r="G37">
        <f t="shared" si="1"/>
        <v>-2.2876220537050544</v>
      </c>
    </row>
    <row r="38" spans="1:7" x14ac:dyDescent="0.25">
      <c r="A38">
        <v>25</v>
      </c>
      <c r="B38">
        <v>26</v>
      </c>
      <c r="C38">
        <v>0.25440000000000002</v>
      </c>
      <c r="D38">
        <v>0.38</v>
      </c>
      <c r="E38">
        <v>0</v>
      </c>
      <c r="F38">
        <f t="shared" si="0"/>
        <v>1.2165301194494857</v>
      </c>
      <c r="G38">
        <f t="shared" si="1"/>
        <v>-1.8171440463475022</v>
      </c>
    </row>
    <row r="39" spans="1:7" x14ac:dyDescent="0.25">
      <c r="A39">
        <v>25</v>
      </c>
      <c r="B39">
        <v>27</v>
      </c>
      <c r="C39">
        <v>0.10929999999999999</v>
      </c>
      <c r="D39">
        <v>0.2087</v>
      </c>
      <c r="E39">
        <v>0</v>
      </c>
      <c r="F39">
        <f t="shared" si="0"/>
        <v>1.9692920169982513</v>
      </c>
      <c r="G39">
        <f t="shared" si="1"/>
        <v>-3.7602126619170635</v>
      </c>
    </row>
    <row r="40" spans="1:7" x14ac:dyDescent="0.25">
      <c r="A40">
        <v>28</v>
      </c>
      <c r="B40">
        <v>27</v>
      </c>
      <c r="C40">
        <v>0</v>
      </c>
      <c r="D40">
        <v>0.39600000000000002</v>
      </c>
      <c r="E40">
        <v>0</v>
      </c>
      <c r="F40">
        <f t="shared" si="0"/>
        <v>0</v>
      </c>
      <c r="G40">
        <f t="shared" si="1"/>
        <v>-2.5252525252525251</v>
      </c>
    </row>
    <row r="41" spans="1:7" x14ac:dyDescent="0.25">
      <c r="A41">
        <v>27</v>
      </c>
      <c r="B41">
        <v>29</v>
      </c>
      <c r="C41">
        <v>0.2198</v>
      </c>
      <c r="D41">
        <v>0.4153</v>
      </c>
      <c r="E41">
        <v>0</v>
      </c>
      <c r="F41">
        <f t="shared" si="0"/>
        <v>0.99553355095267981</v>
      </c>
      <c r="G41">
        <f t="shared" si="1"/>
        <v>-1.881005840357816</v>
      </c>
    </row>
    <row r="42" spans="1:7" x14ac:dyDescent="0.25">
      <c r="A42">
        <v>27</v>
      </c>
      <c r="B42">
        <v>30</v>
      </c>
      <c r="C42">
        <v>0.32019999999999998</v>
      </c>
      <c r="D42">
        <v>0.60270000000000001</v>
      </c>
      <c r="E42">
        <v>0</v>
      </c>
      <c r="F42">
        <f t="shared" si="0"/>
        <v>0.68745590282765723</v>
      </c>
      <c r="G42">
        <f t="shared" si="1"/>
        <v>-1.2939714947977172</v>
      </c>
    </row>
    <row r="43" spans="1:7" x14ac:dyDescent="0.25">
      <c r="A43">
        <v>29</v>
      </c>
      <c r="B43">
        <v>30</v>
      </c>
      <c r="C43">
        <v>0.2399</v>
      </c>
      <c r="D43">
        <v>0.45329999999999998</v>
      </c>
      <c r="E43">
        <v>0</v>
      </c>
      <c r="F43">
        <f t="shared" si="0"/>
        <v>0.91205320703227633</v>
      </c>
      <c r="G43">
        <f t="shared" si="1"/>
        <v>-1.7233585608492323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</vt:lpstr>
      <vt:lpstr>line</vt:lpstr>
      <vt:lpstr>Sheet3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Chavez</dc:creator>
  <cp:lastModifiedBy>sc32589</cp:lastModifiedBy>
  <dcterms:created xsi:type="dcterms:W3CDTF">2012-02-25T02:02:39Z</dcterms:created>
  <dcterms:modified xsi:type="dcterms:W3CDTF">2012-02-28T02:17:41Z</dcterms:modified>
</cp:coreProperties>
</file>