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 activeTab="2"/>
  </bookViews>
  <sheets>
    <sheet name="Y" sheetId="1" r:id="rId1"/>
    <sheet name="line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A3" i="4"/>
  <c r="C1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3" i="3"/>
  <c r="C1" i="3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G3" i="2"/>
  <c r="F3" i="2"/>
  <c r="D3" i="1" l="1"/>
  <c r="Q3" i="1"/>
  <c r="R3" i="1"/>
  <c r="S3" i="1"/>
  <c r="C4" i="1"/>
  <c r="E4" i="1"/>
  <c r="D5" i="1"/>
  <c r="F5" i="1"/>
  <c r="Q5" i="1"/>
  <c r="E6" i="1"/>
  <c r="G6" i="1"/>
  <c r="H6" i="1"/>
  <c r="T6" i="1"/>
  <c r="F7" i="1"/>
  <c r="H7" i="1"/>
  <c r="F8" i="1"/>
  <c r="G8" i="1"/>
  <c r="I8" i="1"/>
  <c r="J8" i="1"/>
  <c r="H9" i="1"/>
  <c r="J9" i="1"/>
  <c r="AE9" i="1"/>
  <c r="H10" i="1"/>
  <c r="I10" i="1"/>
  <c r="K10" i="1"/>
  <c r="J11" i="1"/>
  <c r="L11" i="1"/>
  <c r="M11" i="1"/>
  <c r="N11" i="1"/>
  <c r="O11" i="1"/>
  <c r="BE11" i="1"/>
  <c r="K12" i="1"/>
  <c r="N12" i="1"/>
  <c r="BA12" i="1"/>
  <c r="K13" i="1"/>
  <c r="O13" i="1"/>
  <c r="AQ13" i="1"/>
  <c r="AS13" i="1"/>
  <c r="K14" i="1"/>
  <c r="L14" i="1"/>
  <c r="O14" i="1"/>
  <c r="R14" i="1"/>
  <c r="S14" i="1"/>
  <c r="K15" i="1"/>
  <c r="M15" i="1"/>
  <c r="N15" i="1"/>
  <c r="P15" i="1"/>
  <c r="Q15" i="1"/>
  <c r="AY15" i="1"/>
  <c r="O16" i="1"/>
  <c r="Q16" i="1"/>
  <c r="AV16" i="1"/>
  <c r="C17" i="1"/>
  <c r="E17" i="1"/>
  <c r="O17" i="1"/>
  <c r="P17" i="1"/>
  <c r="AU17" i="1"/>
  <c r="C18" i="1"/>
  <c r="N18" i="1"/>
  <c r="C19" i="1"/>
  <c r="N19" i="1"/>
  <c r="F20" i="1"/>
  <c r="U20" i="1"/>
  <c r="T21" i="1"/>
  <c r="V21" i="1"/>
  <c r="U22" i="1"/>
  <c r="W22" i="1"/>
  <c r="V23" i="1"/>
  <c r="X23" i="1"/>
  <c r="W24" i="1"/>
  <c r="Y24" i="1"/>
  <c r="AN24" i="1"/>
  <c r="X25" i="1"/>
  <c r="Z25" i="1"/>
  <c r="Y26" i="1"/>
  <c r="AA26" i="1"/>
  <c r="AB26" i="1"/>
  <c r="Z27" i="1"/>
  <c r="AF27" i="1"/>
  <c r="Z28" i="1"/>
  <c r="AC28" i="1"/>
  <c r="AB29" i="1"/>
  <c r="AD29" i="1"/>
  <c r="AC30" i="1"/>
  <c r="AE30" i="1"/>
  <c r="I31" i="1"/>
  <c r="AD31" i="1"/>
  <c r="BB31" i="1"/>
  <c r="AA32" i="1"/>
  <c r="AG32" i="1"/>
  <c r="AF33" i="1"/>
  <c r="AH33" i="1"/>
  <c r="AG34" i="1"/>
  <c r="AI34" i="1"/>
  <c r="AJ34" i="1"/>
  <c r="AH35" i="1"/>
  <c r="AH36" i="1"/>
  <c r="AK36" i="1"/>
  <c r="AJ37" i="1"/>
  <c r="AL37" i="1"/>
  <c r="AK38" i="1"/>
  <c r="AM38" i="1"/>
  <c r="AP38" i="1"/>
  <c r="AL39" i="1"/>
  <c r="AN39" i="1"/>
  <c r="AO39" i="1"/>
  <c r="X40" i="1"/>
  <c r="AM40" i="1"/>
  <c r="AT40" i="1"/>
  <c r="AX40" i="1"/>
  <c r="AY40" i="1"/>
  <c r="AM41" i="1"/>
  <c r="AL42" i="1"/>
  <c r="M43" i="1"/>
  <c r="AR43" i="1"/>
  <c r="AS43" i="1"/>
  <c r="BF43" i="1"/>
  <c r="AQ44" i="1"/>
  <c r="BF44" i="1"/>
  <c r="M45" i="1"/>
  <c r="AQ45" i="1"/>
  <c r="AN46" i="1"/>
  <c r="AU46" i="1"/>
  <c r="Q47" i="1"/>
  <c r="AT47" i="1"/>
  <c r="P48" i="1"/>
  <c r="AW48" i="1"/>
  <c r="AV49" i="1"/>
  <c r="AX49" i="1"/>
  <c r="AN50" i="1"/>
  <c r="AW50" i="1"/>
  <c r="AY50" i="1"/>
  <c r="O51" i="1"/>
  <c r="AN51" i="1"/>
  <c r="AX51" i="1"/>
  <c r="AZ51" i="1"/>
  <c r="AY52" i="1"/>
  <c r="BA52" i="1"/>
  <c r="L53" i="1"/>
  <c r="AZ53" i="1"/>
  <c r="AE54" i="1"/>
  <c r="BC54" i="1"/>
  <c r="BB55" i="1"/>
  <c r="BD55" i="1"/>
  <c r="BC56" i="1"/>
  <c r="BE56" i="1"/>
  <c r="K57" i="1"/>
  <c r="BD57" i="1"/>
  <c r="AQ58" i="1"/>
  <c r="AR58" i="1"/>
  <c r="BG58" i="1"/>
  <c r="BF59" i="1"/>
</calcChain>
</file>

<file path=xl/sharedStrings.xml><?xml version="1.0" encoding="utf-8"?>
<sst xmlns="http://schemas.openxmlformats.org/spreadsheetml/2006/main" count="188" uniqueCount="180">
  <si>
    <t>YBus Records</t>
  </si>
  <si>
    <t>Number</t>
  </si>
  <si>
    <t>Name</t>
  </si>
  <si>
    <t>Bus     1</t>
  </si>
  <si>
    <t>Bus     2</t>
  </si>
  <si>
    <t>Bus     3</t>
  </si>
  <si>
    <t>Bus     4</t>
  </si>
  <si>
    <t>Bus     5</t>
  </si>
  <si>
    <t>Bus     6</t>
  </si>
  <si>
    <t>Bus     7</t>
  </si>
  <si>
    <t>Bus     8</t>
  </si>
  <si>
    <t>Bus     9</t>
  </si>
  <si>
    <t>Bus    10</t>
  </si>
  <si>
    <t>Bus    11</t>
  </si>
  <si>
    <t>Bus    12</t>
  </si>
  <si>
    <t>Bus    13</t>
  </si>
  <si>
    <t>Bus    14</t>
  </si>
  <si>
    <t>Bus    15</t>
  </si>
  <si>
    <t>Bus    16</t>
  </si>
  <si>
    <t>Bus    17</t>
  </si>
  <si>
    <t>Bus    18</t>
  </si>
  <si>
    <t>Bus    19</t>
  </si>
  <si>
    <t>Bus    20</t>
  </si>
  <si>
    <t>Bus    21</t>
  </si>
  <si>
    <t>Bus    22</t>
  </si>
  <si>
    <t>Bus    23</t>
  </si>
  <si>
    <t>Bus    24</t>
  </si>
  <si>
    <t>Bus    25</t>
  </si>
  <si>
    <t>Bus    26</t>
  </si>
  <si>
    <t>Bus    27</t>
  </si>
  <si>
    <t>Bus    28</t>
  </si>
  <si>
    <t>Bus    29</t>
  </si>
  <si>
    <t>Bus    30</t>
  </si>
  <si>
    <t>Bus    31</t>
  </si>
  <si>
    <t>Bus    32</t>
  </si>
  <si>
    <t>Bus    33</t>
  </si>
  <si>
    <t>Bus    34</t>
  </si>
  <si>
    <t>Bus    35</t>
  </si>
  <si>
    <t>Bus    36</t>
  </si>
  <si>
    <t>Bus    37</t>
  </si>
  <si>
    <t>Bus    38</t>
  </si>
  <si>
    <t>Bus    39</t>
  </si>
  <si>
    <t>Bus    40</t>
  </si>
  <si>
    <t>Bus    41</t>
  </si>
  <si>
    <t>Bus    42</t>
  </si>
  <si>
    <t>Bus    43</t>
  </si>
  <si>
    <t>Bus    44</t>
  </si>
  <si>
    <t>Bus    45</t>
  </si>
  <si>
    <t>Bus    46</t>
  </si>
  <si>
    <t>Bus    47</t>
  </si>
  <si>
    <t>Bus    48</t>
  </si>
  <si>
    <t>Bus    49</t>
  </si>
  <si>
    <t>Bus    50</t>
  </si>
  <si>
    <t>Bus    51</t>
  </si>
  <si>
    <t>Bus    52</t>
  </si>
  <si>
    <t>Bus    53</t>
  </si>
  <si>
    <t>Bus    54</t>
  </si>
  <si>
    <t>Bus    55</t>
  </si>
  <si>
    <t>Bus    56</t>
  </si>
  <si>
    <t>Bus    57</t>
  </si>
  <si>
    <t>Kanawha</t>
  </si>
  <si>
    <t>14.77 - j56.72</t>
  </si>
  <si>
    <t>Turner</t>
  </si>
  <si>
    <t>13.40 - j43.20</t>
  </si>
  <si>
    <t>Logan</t>
  </si>
  <si>
    <t>16.59 - j52.63</t>
  </si>
  <si>
    <t>Sprigg</t>
  </si>
  <si>
    <t>12.39 - j41.70</t>
  </si>
  <si>
    <t>Bus 5</t>
  </si>
  <si>
    <t>8.95 - j18.94</t>
  </si>
  <si>
    <t>Beaver C</t>
  </si>
  <si>
    <t>10.77 - j33.94</t>
  </si>
  <si>
    <t>Bus 7</t>
  </si>
  <si>
    <t>4.49 - j39.45</t>
  </si>
  <si>
    <t>Clinch R</t>
  </si>
  <si>
    <t>7.47 - j38.10</t>
  </si>
  <si>
    <t>Saltvill</t>
  </si>
  <si>
    <t>10.74 - j53.84</t>
  </si>
  <si>
    <t>Bus 10</t>
  </si>
  <si>
    <t>2.91 - j29.44</t>
  </si>
  <si>
    <t>Tazewell</t>
  </si>
  <si>
    <t>7.09 - j31.86</t>
  </si>
  <si>
    <t>Glen Lyn</t>
  </si>
  <si>
    <t>10.98 - j43.48</t>
  </si>
  <si>
    <t>Bus 13</t>
  </si>
  <si>
    <t>20.07 - j72.10</t>
  </si>
  <si>
    <t>Bus 14</t>
  </si>
  <si>
    <t>11.62 - j54.53</t>
  </si>
  <si>
    <t>Bus 15</t>
  </si>
  <si>
    <t>15.80 - j65.42</t>
  </si>
  <si>
    <t>Bus 16</t>
  </si>
  <si>
    <t>3.62 - j16.32</t>
  </si>
  <si>
    <t>Bus 17</t>
  </si>
  <si>
    <t>3.13 - j14.12</t>
  </si>
  <si>
    <t>0.68 - j5.03</t>
  </si>
  <si>
    <t>Bus 19</t>
  </si>
  <si>
    <t>1.73 - j2.62</t>
  </si>
  <si>
    <t>Bus 20</t>
  </si>
  <si>
    <t>1.05 - j2.90</t>
  </si>
  <si>
    <t>Bus 21</t>
  </si>
  <si>
    <t>3.85 - j7.31</t>
  </si>
  <si>
    <t>Bus 22</t>
  </si>
  <si>
    <t>49.44 - j76.13</t>
  </si>
  <si>
    <t>Bus 23</t>
  </si>
  <si>
    <t>31.87 - j48.94</t>
  </si>
  <si>
    <t>Bus 24</t>
  </si>
  <si>
    <t>1.78 - j23.84</t>
  </si>
  <si>
    <t>Bus 25</t>
  </si>
  <si>
    <t>2.29 - j5.02</t>
  </si>
  <si>
    <t>Bus 26</t>
  </si>
  <si>
    <t>1.80 - j23.91</t>
  </si>
  <si>
    <t>Bus 27</t>
  </si>
  <si>
    <t>6.58 - j10.15</t>
  </si>
  <si>
    <t>Bus 28</t>
  </si>
  <si>
    <t>12.83 - j18.69</t>
  </si>
  <si>
    <t>Bus 29</t>
  </si>
  <si>
    <t>10.64 - j30.09</t>
  </si>
  <si>
    <t>Bus 30</t>
  </si>
  <si>
    <t>3.21 - j4.83</t>
  </si>
  <si>
    <t>Bus 31</t>
  </si>
  <si>
    <t>1.54 - j2.32</t>
  </si>
  <si>
    <t>Bus 32</t>
  </si>
  <si>
    <t>14.45 - j14.67</t>
  </si>
  <si>
    <t>Bus 33</t>
  </si>
  <si>
    <t>13.84 - j12.71</t>
  </si>
  <si>
    <t>Bus 34</t>
  </si>
  <si>
    <t>5.92 - j9.98</t>
  </si>
  <si>
    <t>Bus 35</t>
  </si>
  <si>
    <t>15.00 - j20.22</t>
  </si>
  <si>
    <t>Bus 36</t>
  </si>
  <si>
    <t>32.15 - j43.30</t>
  </si>
  <si>
    <t>Bus 37</t>
  </si>
  <si>
    <t>29.72 - j42.66</t>
  </si>
  <si>
    <t>Bus 38</t>
  </si>
  <si>
    <t>38.85 - j63.14</t>
  </si>
  <si>
    <t>Bus 39</t>
  </si>
  <si>
    <t>11.90 - j19.65</t>
  </si>
  <si>
    <t>0.00 + j0.75</t>
  </si>
  <si>
    <t>Bus 40</t>
  </si>
  <si>
    <t>9.77 - j16.08</t>
  </si>
  <si>
    <t>0.00 + j0.87</t>
  </si>
  <si>
    <t>2.15 - j6.78</t>
  </si>
  <si>
    <t>Bus 42</t>
  </si>
  <si>
    <t>2.49 - j4.19</t>
  </si>
  <si>
    <t>0.00 - j8.96</t>
  </si>
  <si>
    <t>Bus 44</t>
  </si>
  <si>
    <t>10.02 - j20.17</t>
  </si>
  <si>
    <t>Bus 45</t>
  </si>
  <si>
    <t>3.23 - j16.02</t>
  </si>
  <si>
    <t>Bus 46</t>
  </si>
  <si>
    <t>4.46 - j26.80</t>
  </si>
  <si>
    <t>Bus 47</t>
  </si>
  <si>
    <t>25.28 - j39.85</t>
  </si>
  <si>
    <t>Bus 48</t>
  </si>
  <si>
    <t>33.82 - j46.74</t>
  </si>
  <si>
    <t>Bus 49</t>
  </si>
  <si>
    <t>9.63 - j20.29</t>
  </si>
  <si>
    <t>Bus 50</t>
  </si>
  <si>
    <t>5.56 - j8.87</t>
  </si>
  <si>
    <t>Bus 51</t>
  </si>
  <si>
    <t>2.05 - j17.30</t>
  </si>
  <si>
    <t>Bus 52</t>
  </si>
  <si>
    <t>7.51 - j9.71</t>
  </si>
  <si>
    <t>Bus 53</t>
  </si>
  <si>
    <t>7.03 - j8.89</t>
  </si>
  <si>
    <t>Bus 54</t>
  </si>
  <si>
    <t>4.24 - j5.39</t>
  </si>
  <si>
    <t>2.13 - j11.08</t>
  </si>
  <si>
    <t>Bus 56</t>
  </si>
  <si>
    <t>3.94 - j6.47</t>
  </si>
  <si>
    <t>Bus 57</t>
  </si>
  <si>
    <t>1.78 - j3.39</t>
  </si>
  <si>
    <t>Line Records</t>
  </si>
  <si>
    <t>From Number</t>
  </si>
  <si>
    <t>To Number</t>
  </si>
  <si>
    <t>R</t>
  </si>
  <si>
    <t>X</t>
  </si>
  <si>
    <t>B</t>
  </si>
  <si>
    <t>Gline</t>
  </si>
  <si>
    <t>Bline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</si>
</sst>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9"/>
  <sheetViews>
    <sheetView workbookViewId="0">
      <selection sqref="A1:BG59"/>
    </sheetView>
  </sheetViews>
  <sheetFormatPr defaultRowHeight="15" x14ac:dyDescent="0.25"/>
  <sheetData>
    <row r="1" spans="1:59" x14ac:dyDescent="0.25">
      <c r="A1" t="s">
        <v>0</v>
      </c>
    </row>
    <row r="2" spans="1:5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</row>
    <row r="3" spans="1:59" x14ac:dyDescent="0.25">
      <c r="A3">
        <v>1</v>
      </c>
      <c r="B3" t="s">
        <v>60</v>
      </c>
      <c r="C3" t="s">
        <v>61</v>
      </c>
      <c r="D3" t="e">
        <f>-9.73 + j32.83</f>
        <v>#NAME?</v>
      </c>
      <c r="Q3" t="e">
        <f>-2.07 + j10.58</f>
        <v>#NAME?</v>
      </c>
      <c r="R3" t="e">
        <f>-1.02 + j4.63</f>
        <v>#NAME?</v>
      </c>
      <c r="S3" t="e">
        <f>-1.95 + j8.83</f>
        <v>#NAME?</v>
      </c>
    </row>
    <row r="4" spans="1:59" x14ac:dyDescent="0.25">
      <c r="A4">
        <v>2</v>
      </c>
      <c r="B4" t="s">
        <v>62</v>
      </c>
      <c r="C4" t="e">
        <f>-9.73 + j32.83</f>
        <v>#NAME?</v>
      </c>
      <c r="D4" t="s">
        <v>63</v>
      </c>
      <c r="E4" t="e">
        <f>-3.67 + j10.48</f>
        <v>#NAME?</v>
      </c>
    </row>
    <row r="5" spans="1:59" x14ac:dyDescent="0.25">
      <c r="A5">
        <v>3</v>
      </c>
      <c r="B5" t="s">
        <v>64</v>
      </c>
      <c r="D5" t="e">
        <f>-3.67 + j10.48</f>
        <v>#NAME?</v>
      </c>
      <c r="E5" t="s">
        <v>65</v>
      </c>
      <c r="F5" t="e">
        <f>-7.65 + j24.98</f>
        <v>#NAME?</v>
      </c>
      <c r="Q5" t="e">
        <f>-5.27 + j17.26</f>
        <v>#NAME?</v>
      </c>
    </row>
    <row r="6" spans="1:59" x14ac:dyDescent="0.25">
      <c r="A6">
        <v>4</v>
      </c>
      <c r="B6" t="s">
        <v>66</v>
      </c>
      <c r="E6" t="e">
        <f>-7.65 + j24.98</f>
        <v>#NAME?</v>
      </c>
      <c r="F6" t="s">
        <v>67</v>
      </c>
      <c r="G6" t="e">
        <f>-2.93 + j6.19</f>
        <v>#NAME?</v>
      </c>
      <c r="H6" t="e">
        <f>-1.81 + j6.23</f>
        <v>#NAME?</v>
      </c>
      <c r="T6" t="e">
        <f>0 + j4.24</f>
        <v>#NAME?</v>
      </c>
    </row>
    <row r="7" spans="1:59" x14ac:dyDescent="0.25">
      <c r="A7">
        <v>5</v>
      </c>
      <c r="B7" t="s">
        <v>68</v>
      </c>
      <c r="F7" t="e">
        <f>-2.93 + j6.19</f>
        <v>#NAME?</v>
      </c>
      <c r="G7" t="s">
        <v>69</v>
      </c>
      <c r="H7" t="e">
        <f>-6.01 + j12.77</f>
        <v>#NAME?</v>
      </c>
    </row>
    <row r="8" spans="1:59" x14ac:dyDescent="0.25">
      <c r="A8">
        <v>6</v>
      </c>
      <c r="B8" t="s">
        <v>70</v>
      </c>
      <c r="F8" t="e">
        <f>-1.81 + j6.23</f>
        <v>#NAME?</v>
      </c>
      <c r="G8" t="e">
        <f>-6.01 + j12.77</f>
        <v>#NAME?</v>
      </c>
      <c r="H8" t="s">
        <v>71</v>
      </c>
      <c r="I8" t="e">
        <f>-1.85 + j9.44</f>
        <v>#NAME?</v>
      </c>
      <c r="J8" t="e">
        <f>-1.09 + j5.57</f>
        <v>#NAME?</v>
      </c>
    </row>
    <row r="9" spans="1:59" x14ac:dyDescent="0.25">
      <c r="A9">
        <v>7</v>
      </c>
      <c r="B9" t="s">
        <v>72</v>
      </c>
      <c r="H9" t="e">
        <f>-1.85 + j9.44</f>
        <v>#NAME?</v>
      </c>
      <c r="I9" t="s">
        <v>73</v>
      </c>
      <c r="J9" t="e">
        <f>-2.64 + j13.53</f>
        <v>#NAME?</v>
      </c>
      <c r="AE9" t="e">
        <f>0 + j15.96</f>
        <v>#NAME?</v>
      </c>
    </row>
    <row r="10" spans="1:59" x14ac:dyDescent="0.25">
      <c r="A10">
        <v>8</v>
      </c>
      <c r="B10" t="s">
        <v>74</v>
      </c>
      <c r="H10" t="e">
        <f>-1.09 + j5.57</f>
        <v>#NAME?</v>
      </c>
      <c r="I10" t="e">
        <f>-2.64 + j13.53</f>
        <v>#NAME?</v>
      </c>
      <c r="J10" t="s">
        <v>75</v>
      </c>
      <c r="K10" t="e">
        <f>-3.74 + j19.07</f>
        <v>#NAME?</v>
      </c>
    </row>
    <row r="11" spans="1:59" x14ac:dyDescent="0.25">
      <c r="A11">
        <v>9</v>
      </c>
      <c r="B11" t="s">
        <v>76</v>
      </c>
      <c r="J11" t="e">
        <f>-3.74 + j19.07</f>
        <v>#NAME?</v>
      </c>
      <c r="K11" t="s">
        <v>77</v>
      </c>
      <c r="L11" t="e">
        <f>-1.25 + j5.68</f>
        <v>#NAME?</v>
      </c>
      <c r="M11" t="e">
        <f>-3.28 + j10.79</f>
        <v>#NAME?</v>
      </c>
      <c r="N11" t="e">
        <f>-0.71 + j3.23</f>
        <v>#NAME?</v>
      </c>
      <c r="O11" t="e">
        <f>-1.76 + j5.79</f>
        <v>#NAME?</v>
      </c>
      <c r="BE11" t="e">
        <f>0 + j8.83</f>
        <v>#NAME?</v>
      </c>
    </row>
    <row r="12" spans="1:59" x14ac:dyDescent="0.25">
      <c r="A12">
        <v>10</v>
      </c>
      <c r="B12" t="s">
        <v>78</v>
      </c>
      <c r="K12" t="e">
        <f>-1.25 + j5.68</f>
        <v>#NAME?</v>
      </c>
      <c r="L12" t="s">
        <v>79</v>
      </c>
      <c r="N12" t="e">
        <f>-1.66 + j7.56</f>
        <v>#NAME?</v>
      </c>
      <c r="BA12" t="e">
        <f>0 + j15.10</f>
        <v>#NAME?</v>
      </c>
    </row>
    <row r="13" spans="1:59" x14ac:dyDescent="0.25">
      <c r="A13">
        <v>11</v>
      </c>
      <c r="B13" t="s">
        <v>80</v>
      </c>
      <c r="K13" t="e">
        <f>-3.28 + j10.79</f>
        <v>#NAME?</v>
      </c>
      <c r="M13" t="s">
        <v>81</v>
      </c>
      <c r="O13" t="e">
        <f>-3.81 + j12.50</f>
        <v>#NAME?</v>
      </c>
      <c r="AQ13" t="e">
        <f>0 + j1.40</f>
        <v>#NAME?</v>
      </c>
      <c r="AS13" t="e">
        <f>0 + j6.82</f>
        <v>#NAME?</v>
      </c>
    </row>
    <row r="14" spans="1:59" x14ac:dyDescent="0.25">
      <c r="A14">
        <v>12</v>
      </c>
      <c r="B14" t="s">
        <v>82</v>
      </c>
      <c r="K14" t="e">
        <f>-0.71 + j3.23</f>
        <v>#NAME?</v>
      </c>
      <c r="L14" t="e">
        <f>-1.66 + j7.56</f>
        <v>#NAME?</v>
      </c>
      <c r="N14" t="s">
        <v>83</v>
      </c>
      <c r="O14" t="e">
        <f>-4.84 + j15.76</f>
        <v>#NAME?</v>
      </c>
      <c r="R14" t="e">
        <f>-2.6 + j11.73</f>
        <v>#NAME?</v>
      </c>
      <c r="S14" t="e">
        <f>-1.18 + j5.32</f>
        <v>#NAME?</v>
      </c>
    </row>
    <row r="15" spans="1:59" x14ac:dyDescent="0.25">
      <c r="A15">
        <v>13</v>
      </c>
      <c r="B15" t="s">
        <v>84</v>
      </c>
      <c r="K15" t="e">
        <f>-1.76 + j5.79</f>
        <v>#NAME?</v>
      </c>
      <c r="M15" t="e">
        <f>-3.81 + j12.50</f>
        <v>#NAME?</v>
      </c>
      <c r="N15" t="e">
        <f>-4.84 + j15.76</f>
        <v>#NAME?</v>
      </c>
      <c r="O15" t="s">
        <v>85</v>
      </c>
      <c r="P15" t="e">
        <f>-6.41 + j21.09</f>
        <v>#NAME?</v>
      </c>
      <c r="Q15" t="e">
        <f>-3.25 + j10.50</f>
        <v>#NAME?</v>
      </c>
      <c r="AY15" t="e">
        <f>0 + j5.85</f>
        <v>#NAME?</v>
      </c>
    </row>
    <row r="16" spans="1:59" x14ac:dyDescent="0.25">
      <c r="A16">
        <v>14</v>
      </c>
      <c r="B16" t="s">
        <v>86</v>
      </c>
      <c r="O16" t="e">
        <f>-6.41 + j21.09</f>
        <v>#NAME?</v>
      </c>
      <c r="P16" t="s">
        <v>87</v>
      </c>
      <c r="Q16" t="e">
        <f>-5.21 + j16.65</f>
        <v>#NAME?</v>
      </c>
      <c r="AV16" t="e">
        <f>0 + j15.12</f>
        <v>#NAME?</v>
      </c>
    </row>
    <row r="17" spans="1:54" x14ac:dyDescent="0.25">
      <c r="A17">
        <v>15</v>
      </c>
      <c r="B17" t="s">
        <v>88</v>
      </c>
      <c r="C17" t="e">
        <f>-2.07 + j10.58</f>
        <v>#NAME?</v>
      </c>
      <c r="E17" t="e">
        <f>-5.27 + j17.26</f>
        <v>#NAME?</v>
      </c>
      <c r="O17" t="e">
        <f>-3.25 + j10.50</f>
        <v>#NAME?</v>
      </c>
      <c r="P17" t="e">
        <f>-5.21 + j16.65</f>
        <v>#NAME?</v>
      </c>
      <c r="Q17" t="s">
        <v>89</v>
      </c>
      <c r="AU17" t="e">
        <f>0 + j10.05</f>
        <v>#NAME?</v>
      </c>
    </row>
    <row r="18" spans="1:54" x14ac:dyDescent="0.25">
      <c r="A18">
        <v>16</v>
      </c>
      <c r="B18" t="s">
        <v>90</v>
      </c>
      <c r="C18" t="e">
        <f>-1.02 + j4.63</f>
        <v>#NAME?</v>
      </c>
      <c r="N18" t="e">
        <f>-2.6 + j11.73</f>
        <v>#NAME?</v>
      </c>
      <c r="R18" t="s">
        <v>91</v>
      </c>
    </row>
    <row r="19" spans="1:54" x14ac:dyDescent="0.25">
      <c r="A19">
        <v>17</v>
      </c>
      <c r="B19" t="s">
        <v>92</v>
      </c>
      <c r="C19" t="e">
        <f>-1.95 + j8.83</f>
        <v>#NAME?</v>
      </c>
      <c r="N19" t="e">
        <f>-1.18 + j5.32</f>
        <v>#NAME?</v>
      </c>
      <c r="S19" t="s">
        <v>93</v>
      </c>
    </row>
    <row r="20" spans="1:54" x14ac:dyDescent="0.25">
      <c r="A20">
        <v>18</v>
      </c>
      <c r="B20" t="s">
        <v>66</v>
      </c>
      <c r="F20" t="e">
        <f>0 + j4.24</f>
        <v>#NAME?</v>
      </c>
      <c r="T20" t="s">
        <v>94</v>
      </c>
      <c r="U20" t="e">
        <f>-0.68 + j1.00</f>
        <v>#NAME?</v>
      </c>
    </row>
    <row r="21" spans="1:54" x14ac:dyDescent="0.25">
      <c r="A21">
        <v>19</v>
      </c>
      <c r="B21" t="s">
        <v>95</v>
      </c>
      <c r="T21" t="e">
        <f>-0.68 + j1.00</f>
        <v>#NAME?</v>
      </c>
      <c r="U21" t="s">
        <v>96</v>
      </c>
      <c r="V21" t="e">
        <f>-1.05 + j1.62</f>
        <v>#NAME?</v>
      </c>
    </row>
    <row r="22" spans="1:54" x14ac:dyDescent="0.25">
      <c r="A22">
        <v>20</v>
      </c>
      <c r="B22" t="s">
        <v>97</v>
      </c>
      <c r="U22" t="e">
        <f>-1.05 + j1.62</f>
        <v>#NAME?</v>
      </c>
      <c r="V22" t="s">
        <v>98</v>
      </c>
      <c r="W22" t="e">
        <f>0 + j1.23</f>
        <v>#NAME?</v>
      </c>
    </row>
    <row r="23" spans="1:54" x14ac:dyDescent="0.25">
      <c r="A23">
        <v>21</v>
      </c>
      <c r="B23" t="s">
        <v>99</v>
      </c>
      <c r="V23" t="e">
        <f>0 + j1.23</f>
        <v>#NAME?</v>
      </c>
      <c r="W23" t="s">
        <v>100</v>
      </c>
      <c r="X23" t="e">
        <f>-3.85 + j6.12</f>
        <v>#NAME?</v>
      </c>
    </row>
    <row r="24" spans="1:54" x14ac:dyDescent="0.25">
      <c r="A24">
        <v>22</v>
      </c>
      <c r="B24" t="s">
        <v>101</v>
      </c>
      <c r="W24" t="e">
        <f>-3.85 + j6.12</f>
        <v>#NAME?</v>
      </c>
      <c r="X24" t="s">
        <v>102</v>
      </c>
      <c r="Y24" t="e">
        <f>-30.09 + j46.19</f>
        <v>#NAME?</v>
      </c>
      <c r="AN24" t="e">
        <f>-15.5 + j23.81</f>
        <v>#NAME?</v>
      </c>
    </row>
    <row r="25" spans="1:54" x14ac:dyDescent="0.25">
      <c r="A25">
        <v>23</v>
      </c>
      <c r="B25" t="s">
        <v>103</v>
      </c>
      <c r="X25" t="e">
        <f>-30.09 + j46.19</f>
        <v>#NAME?</v>
      </c>
      <c r="Y25" t="s">
        <v>104</v>
      </c>
      <c r="Z25" t="e">
        <f>-1.78 + j2.75</f>
        <v>#NAME?</v>
      </c>
    </row>
    <row r="26" spans="1:54" x14ac:dyDescent="0.25">
      <c r="A26">
        <v>24</v>
      </c>
      <c r="B26" t="s">
        <v>105</v>
      </c>
      <c r="Y26" t="e">
        <f>-1.78 + j2.75</f>
        <v>#NAME?</v>
      </c>
      <c r="Z26" t="s">
        <v>106</v>
      </c>
      <c r="AA26" t="e">
        <f>0 + j1.66</f>
        <v>#NAME?</v>
      </c>
      <c r="AB26" t="e">
        <f>0 + j20.27</f>
        <v>#NAME?</v>
      </c>
    </row>
    <row r="27" spans="1:54" x14ac:dyDescent="0.25">
      <c r="A27">
        <v>25</v>
      </c>
      <c r="B27" t="s">
        <v>107</v>
      </c>
      <c r="Z27" t="e">
        <f>0 + j1.66</f>
        <v>#NAME?</v>
      </c>
      <c r="AA27" t="s">
        <v>108</v>
      </c>
      <c r="AF27" t="e">
        <f>-2.29 + j3.42</f>
        <v>#NAME?</v>
      </c>
    </row>
    <row r="28" spans="1:54" x14ac:dyDescent="0.25">
      <c r="A28">
        <v>26</v>
      </c>
      <c r="B28" t="s">
        <v>109</v>
      </c>
      <c r="Z28" t="e">
        <f>0 + j20.27</f>
        <v>#NAME?</v>
      </c>
      <c r="AB28" t="s">
        <v>110</v>
      </c>
      <c r="AC28" t="e">
        <f>-1.8 + j2.77</f>
        <v>#NAME?</v>
      </c>
    </row>
    <row r="29" spans="1:54" x14ac:dyDescent="0.25">
      <c r="A29">
        <v>27</v>
      </c>
      <c r="B29" t="s">
        <v>111</v>
      </c>
      <c r="AB29" t="e">
        <f>-1.8 + j2.77</f>
        <v>#NAME?</v>
      </c>
      <c r="AC29" t="s">
        <v>112</v>
      </c>
      <c r="AD29" t="e">
        <f>-4.78 + j7.38</f>
        <v>#NAME?</v>
      </c>
    </row>
    <row r="30" spans="1:54" x14ac:dyDescent="0.25">
      <c r="A30">
        <v>28</v>
      </c>
      <c r="B30" t="s">
        <v>113</v>
      </c>
      <c r="AC30" t="e">
        <f>-4.78 + j7.38</f>
        <v>#NAME?</v>
      </c>
      <c r="AD30" t="s">
        <v>114</v>
      </c>
      <c r="AE30" t="e">
        <f>-8.05 + j11.30</f>
        <v>#NAME?</v>
      </c>
    </row>
    <row r="31" spans="1:54" x14ac:dyDescent="0.25">
      <c r="A31">
        <v>29</v>
      </c>
      <c r="B31" t="s">
        <v>115</v>
      </c>
      <c r="I31" t="e">
        <f>0 + j15.96</f>
        <v>#NAME?</v>
      </c>
      <c r="AD31" t="e">
        <f>-8.05 + j11.30</f>
        <v>#NAME?</v>
      </c>
      <c r="AE31" t="s">
        <v>116</v>
      </c>
      <c r="BB31" t="e">
        <f>-2.59 + j3.35</f>
        <v>#NAME?</v>
      </c>
    </row>
    <row r="32" spans="1:54" x14ac:dyDescent="0.25">
      <c r="A32">
        <v>30</v>
      </c>
      <c r="B32" t="s">
        <v>117</v>
      </c>
      <c r="AA32" t="e">
        <f>-2.29 + j3.42</f>
        <v>#NAME?</v>
      </c>
      <c r="AF32" t="s">
        <v>118</v>
      </c>
      <c r="AG32" t="e">
        <f>-0.92 + j1.41</f>
        <v>#NAME?</v>
      </c>
    </row>
    <row r="33" spans="1:59" x14ac:dyDescent="0.25">
      <c r="A33">
        <v>31</v>
      </c>
      <c r="B33" t="s">
        <v>119</v>
      </c>
      <c r="AF33" t="e">
        <f>-0.92 + j1.41</f>
        <v>#NAME?</v>
      </c>
      <c r="AG33" t="s">
        <v>120</v>
      </c>
      <c r="AH33" t="e">
        <f>-0.61 + j0.91</f>
        <v>#NAME?</v>
      </c>
    </row>
    <row r="34" spans="1:59" x14ac:dyDescent="0.25">
      <c r="A34">
        <v>32</v>
      </c>
      <c r="B34" t="s">
        <v>121</v>
      </c>
      <c r="AG34" t="e">
        <f>-0.61 + j0.91</f>
        <v>#NAME?</v>
      </c>
      <c r="AH34" t="s">
        <v>122</v>
      </c>
      <c r="AI34" t="e">
        <f>-13.84 + j12.71</f>
        <v>#NAME?</v>
      </c>
      <c r="AJ34" t="e">
        <f>0 + j1.08</f>
        <v>#NAME?</v>
      </c>
    </row>
    <row r="35" spans="1:59" x14ac:dyDescent="0.25">
      <c r="A35">
        <v>33</v>
      </c>
      <c r="B35" t="s">
        <v>123</v>
      </c>
      <c r="AH35" t="e">
        <f>-13.84 + j12.71</f>
        <v>#NAME?</v>
      </c>
      <c r="AI35" t="s">
        <v>124</v>
      </c>
    </row>
    <row r="36" spans="1:59" x14ac:dyDescent="0.25">
      <c r="A36">
        <v>34</v>
      </c>
      <c r="B36" t="s">
        <v>125</v>
      </c>
      <c r="AH36" t="e">
        <f>0 + j1.08</f>
        <v>#NAME?</v>
      </c>
      <c r="AJ36" t="s">
        <v>126</v>
      </c>
      <c r="AK36" t="e">
        <f>-5.92 + j8.88</f>
        <v>#NAME?</v>
      </c>
    </row>
    <row r="37" spans="1:59" x14ac:dyDescent="0.25">
      <c r="A37">
        <v>35</v>
      </c>
      <c r="B37" t="s">
        <v>127</v>
      </c>
      <c r="AJ37" t="e">
        <f>-5.92 + j8.88</f>
        <v>#NAME?</v>
      </c>
      <c r="AK37" t="s">
        <v>128</v>
      </c>
      <c r="AL37" t="e">
        <f>-9.09 + j11.35</f>
        <v>#NAME?</v>
      </c>
    </row>
    <row r="38" spans="1:59" x14ac:dyDescent="0.25">
      <c r="A38">
        <v>36</v>
      </c>
      <c r="B38" t="s">
        <v>129</v>
      </c>
      <c r="AK38" t="e">
        <f>-9.09 + j11.35</f>
        <v>#NAME?</v>
      </c>
      <c r="AL38" t="s">
        <v>130</v>
      </c>
      <c r="AM38" t="e">
        <f>-13.3 + j16.78</f>
        <v>#NAME?</v>
      </c>
      <c r="AP38" t="e">
        <f>-9.77 + j15.17</f>
        <v>#NAME?</v>
      </c>
    </row>
    <row r="39" spans="1:59" x14ac:dyDescent="0.25">
      <c r="A39">
        <v>37</v>
      </c>
      <c r="B39" t="s">
        <v>131</v>
      </c>
      <c r="AL39" t="e">
        <f>-13.3 + j16.78</f>
        <v>#NAME?</v>
      </c>
      <c r="AM39" t="s">
        <v>132</v>
      </c>
      <c r="AN39" t="e">
        <f>-4.51 + j7.00</f>
        <v>#NAME?</v>
      </c>
      <c r="AO39" t="e">
        <f>-11.9 + j18.88</f>
        <v>#NAME?</v>
      </c>
    </row>
    <row r="40" spans="1:59" x14ac:dyDescent="0.25">
      <c r="A40">
        <v>38</v>
      </c>
      <c r="B40" t="s">
        <v>133</v>
      </c>
      <c r="X40" t="e">
        <f>-15.5 + j23.81</f>
        <v>#NAME?</v>
      </c>
      <c r="AM40" t="e">
        <f>-4.51 + j7.00</f>
        <v>#NAME?</v>
      </c>
      <c r="AN40" t="s">
        <v>134</v>
      </c>
      <c r="AT40" t="e">
        <f>-6.79 + j13.74</f>
        <v>#NAME?</v>
      </c>
      <c r="AX40" t="e">
        <f>-9.46 + j14.62</f>
        <v>#NAME?</v>
      </c>
      <c r="AY40" t="e">
        <f>-2.58 + j3.97</f>
        <v>#NAME?</v>
      </c>
    </row>
    <row r="41" spans="1:59" x14ac:dyDescent="0.25">
      <c r="A41">
        <v>39</v>
      </c>
      <c r="B41" t="s">
        <v>135</v>
      </c>
      <c r="AM41" t="e">
        <f>-11.9 + j18.88</f>
        <v>#NAME?</v>
      </c>
      <c r="AO41" t="s">
        <v>136</v>
      </c>
      <c r="BG41" t="s">
        <v>137</v>
      </c>
    </row>
    <row r="42" spans="1:59" x14ac:dyDescent="0.25">
      <c r="A42">
        <v>40</v>
      </c>
      <c r="B42" t="s">
        <v>138</v>
      </c>
      <c r="AL42" t="e">
        <f>-9.77 + j15.17</f>
        <v>#NAME?</v>
      </c>
      <c r="AP42" t="s">
        <v>139</v>
      </c>
      <c r="BF42" t="s">
        <v>140</v>
      </c>
    </row>
    <row r="43" spans="1:59" x14ac:dyDescent="0.25">
      <c r="A43">
        <v>41</v>
      </c>
      <c r="B43" t="s">
        <v>80</v>
      </c>
      <c r="M43" t="e">
        <f>0 + j1.40</f>
        <v>#NAME?</v>
      </c>
      <c r="AQ43" t="s">
        <v>141</v>
      </c>
      <c r="AR43" t="e">
        <f>-1.24 + j2.11</f>
        <v>#NAME?</v>
      </c>
      <c r="AS43" t="e">
        <f>0 + j2.43</f>
        <v>#NAME?</v>
      </c>
      <c r="BF43" t="e">
        <f>-0.91 + j0.90</f>
        <v>#NAME?</v>
      </c>
    </row>
    <row r="44" spans="1:59" x14ac:dyDescent="0.25">
      <c r="A44">
        <v>42</v>
      </c>
      <c r="B44" t="s">
        <v>142</v>
      </c>
      <c r="AQ44" t="e">
        <f>-1.24 + j2.11</f>
        <v>#NAME?</v>
      </c>
      <c r="AR44" t="s">
        <v>143</v>
      </c>
      <c r="BF44" t="e">
        <f>-1.25 + j2.08</f>
        <v>#NAME?</v>
      </c>
    </row>
    <row r="45" spans="1:59" x14ac:dyDescent="0.25">
      <c r="A45">
        <v>43</v>
      </c>
      <c r="B45" t="s">
        <v>80</v>
      </c>
      <c r="M45" t="e">
        <f>0 + j6.82</f>
        <v>#NAME?</v>
      </c>
      <c r="AQ45" t="e">
        <f>0 + j2.43</f>
        <v>#NAME?</v>
      </c>
      <c r="AS45" t="s">
        <v>144</v>
      </c>
    </row>
    <row r="46" spans="1:59" x14ac:dyDescent="0.25">
      <c r="A46">
        <v>44</v>
      </c>
      <c r="B46" t="s">
        <v>145</v>
      </c>
      <c r="AN46" t="e">
        <f>-6.79 + j13.74</f>
        <v>#NAME?</v>
      </c>
      <c r="AT46" t="s">
        <v>146</v>
      </c>
      <c r="AU46" t="e">
        <f>-3.23 + j6.43</f>
        <v>#NAME?</v>
      </c>
    </row>
    <row r="47" spans="1:59" x14ac:dyDescent="0.25">
      <c r="A47">
        <v>45</v>
      </c>
      <c r="B47" t="s">
        <v>147</v>
      </c>
      <c r="Q47" t="e">
        <f>0 + j10.05</f>
        <v>#NAME?</v>
      </c>
      <c r="AT47" t="e">
        <f>-3.23 + j6.43</f>
        <v>#NAME?</v>
      </c>
      <c r="AU47" t="s">
        <v>148</v>
      </c>
    </row>
    <row r="48" spans="1:59" x14ac:dyDescent="0.25">
      <c r="A48">
        <v>46</v>
      </c>
      <c r="B48" t="s">
        <v>149</v>
      </c>
      <c r="P48" t="e">
        <f>0 + j15.12</f>
        <v>#NAME?</v>
      </c>
      <c r="AV48" t="s">
        <v>150</v>
      </c>
      <c r="AW48" t="e">
        <f>-4.46 + j13.20</f>
        <v>#NAME?</v>
      </c>
    </row>
    <row r="49" spans="1:59" x14ac:dyDescent="0.25">
      <c r="A49">
        <v>47</v>
      </c>
      <c r="B49" t="s">
        <v>151</v>
      </c>
      <c r="AV49" t="e">
        <f>-4.46 + j13.20</f>
        <v>#NAME?</v>
      </c>
      <c r="AW49" t="s">
        <v>152</v>
      </c>
      <c r="AX49" t="e">
        <f>-20.82 + j26.66</f>
        <v>#NAME?</v>
      </c>
    </row>
    <row r="50" spans="1:59" x14ac:dyDescent="0.25">
      <c r="A50">
        <v>48</v>
      </c>
      <c r="B50" t="s">
        <v>153</v>
      </c>
      <c r="AN50" t="e">
        <f>-9.46 + j14.62</f>
        <v>#NAME?</v>
      </c>
      <c r="AW50" t="e">
        <f>-20.82 + j26.66</f>
        <v>#NAME?</v>
      </c>
      <c r="AX50" t="s">
        <v>154</v>
      </c>
      <c r="AY50" t="e">
        <f>-3.53 + j5.47</f>
        <v>#NAME?</v>
      </c>
    </row>
    <row r="51" spans="1:59" x14ac:dyDescent="0.25">
      <c r="A51">
        <v>49</v>
      </c>
      <c r="B51" t="s">
        <v>155</v>
      </c>
      <c r="O51" t="e">
        <f>0 + j5.85</f>
        <v>#NAME?</v>
      </c>
      <c r="AN51" t="e">
        <f>-2.58 + j3.97</f>
        <v>#NAME?</v>
      </c>
      <c r="AX51" t="e">
        <f>-3.53 + j5.47</f>
        <v>#NAME?</v>
      </c>
      <c r="AY51" t="s">
        <v>156</v>
      </c>
      <c r="AZ51" t="e">
        <f>-3.51 + j5.61</f>
        <v>#NAME?</v>
      </c>
    </row>
    <row r="52" spans="1:59" x14ac:dyDescent="0.25">
      <c r="A52">
        <v>50</v>
      </c>
      <c r="B52" t="s">
        <v>157</v>
      </c>
      <c r="AY52" t="e">
        <f>-3.51 + j5.61</f>
        <v>#NAME?</v>
      </c>
      <c r="AZ52" t="s">
        <v>158</v>
      </c>
      <c r="BA52" t="e">
        <f>-2.05 + j3.25</f>
        <v>#NAME?</v>
      </c>
    </row>
    <row r="53" spans="1:59" x14ac:dyDescent="0.25">
      <c r="A53">
        <v>51</v>
      </c>
      <c r="B53" t="s">
        <v>159</v>
      </c>
      <c r="L53" t="e">
        <f>0 + j15.10</f>
        <v>#NAME?</v>
      </c>
      <c r="AZ53" t="e">
        <f>-2.05 + j3.25</f>
        <v>#NAME?</v>
      </c>
      <c r="BA53" t="s">
        <v>160</v>
      </c>
    </row>
    <row r="54" spans="1:59" x14ac:dyDescent="0.25">
      <c r="A54">
        <v>52</v>
      </c>
      <c r="B54" t="s">
        <v>161</v>
      </c>
      <c r="AE54" t="e">
        <f>-2.59 + j3.35</f>
        <v>#NAME?</v>
      </c>
      <c r="BB54" t="s">
        <v>162</v>
      </c>
      <c r="BC54" t="e">
        <f>-4.92 + j6.35</f>
        <v>#NAME?</v>
      </c>
    </row>
    <row r="55" spans="1:59" x14ac:dyDescent="0.25">
      <c r="A55">
        <v>53</v>
      </c>
      <c r="B55" t="s">
        <v>163</v>
      </c>
      <c r="BB55" t="e">
        <f>-4.92 + j6.35</f>
        <v>#NAME?</v>
      </c>
      <c r="BC55" t="s">
        <v>164</v>
      </c>
      <c r="BD55" t="e">
        <f>-2.11 + j2.60</f>
        <v>#NAME?</v>
      </c>
    </row>
    <row r="56" spans="1:59" x14ac:dyDescent="0.25">
      <c r="A56">
        <v>54</v>
      </c>
      <c r="B56" t="s">
        <v>165</v>
      </c>
      <c r="BC56" t="e">
        <f>-2.11 + j2.60</f>
        <v>#NAME?</v>
      </c>
      <c r="BD56" t="s">
        <v>166</v>
      </c>
      <c r="BE56" t="e">
        <f>-2.13 + j2.79</f>
        <v>#NAME?</v>
      </c>
    </row>
    <row r="57" spans="1:59" x14ac:dyDescent="0.25">
      <c r="A57">
        <v>55</v>
      </c>
      <c r="B57" t="s">
        <v>76</v>
      </c>
      <c r="K57" t="e">
        <f>0 + j8.83</f>
        <v>#NAME?</v>
      </c>
      <c r="BD57" t="e">
        <f>-2.13 + j2.79</f>
        <v>#NAME?</v>
      </c>
      <c r="BE57" t="s">
        <v>167</v>
      </c>
    </row>
    <row r="58" spans="1:59" x14ac:dyDescent="0.25">
      <c r="A58">
        <v>56</v>
      </c>
      <c r="B58" t="s">
        <v>168</v>
      </c>
      <c r="AP58" t="s">
        <v>140</v>
      </c>
      <c r="AQ58" t="e">
        <f>-0.91 + j0.90</f>
        <v>#NAME?</v>
      </c>
      <c r="AR58" t="e">
        <f>-1.25 + j2.08</f>
        <v>#NAME?</v>
      </c>
      <c r="BF58" t="s">
        <v>169</v>
      </c>
      <c r="BG58" t="e">
        <f>-1.78 + j2.66</f>
        <v>#NAME?</v>
      </c>
    </row>
    <row r="59" spans="1:59" x14ac:dyDescent="0.25">
      <c r="A59">
        <v>57</v>
      </c>
      <c r="B59" t="s">
        <v>170</v>
      </c>
      <c r="AO59" t="s">
        <v>137</v>
      </c>
      <c r="BF59" t="e">
        <f>-1.78 + j2.66</f>
        <v>#NAME?</v>
      </c>
      <c r="BG59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S72" sqref="S72"/>
    </sheetView>
  </sheetViews>
  <sheetFormatPr defaultRowHeight="15" x14ac:dyDescent="0.25"/>
  <sheetData>
    <row r="1" spans="1:7" x14ac:dyDescent="0.25">
      <c r="A1" t="s">
        <v>172</v>
      </c>
      <c r="B1" t="s">
        <v>172</v>
      </c>
      <c r="C1" t="s">
        <v>172</v>
      </c>
    </row>
    <row r="2" spans="1:7" x14ac:dyDescent="0.25">
      <c r="A2" t="s">
        <v>173</v>
      </c>
      <c r="B2" t="s">
        <v>174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</row>
    <row r="3" spans="1:7" x14ac:dyDescent="0.25">
      <c r="A3">
        <v>1</v>
      </c>
      <c r="B3">
        <v>2</v>
      </c>
      <c r="C3">
        <v>8.3000000000000001E-3</v>
      </c>
      <c r="D3">
        <v>2.8000000000000001E-2</v>
      </c>
      <c r="E3">
        <v>0.129</v>
      </c>
      <c r="F3">
        <f>C3/(C3^2+D3^2)</f>
        <v>9.7316183798614126</v>
      </c>
      <c r="G3">
        <f>-D3/(C3^2+D3^2)</f>
        <v>-32.829555980255364</v>
      </c>
    </row>
    <row r="4" spans="1:7" x14ac:dyDescent="0.25">
      <c r="A4">
        <v>1</v>
      </c>
      <c r="B4">
        <v>15</v>
      </c>
      <c r="C4">
        <v>1.78E-2</v>
      </c>
      <c r="D4">
        <v>9.0999999999999998E-2</v>
      </c>
      <c r="E4">
        <v>9.8799999999999999E-2</v>
      </c>
      <c r="F4">
        <f t="shared" ref="F4:F67" si="0">C4/(C4^2+D4^2)</f>
        <v>2.0702874210266762</v>
      </c>
      <c r="G4">
        <f t="shared" ref="G4:G67" si="1">-D4/(C4^2+D4^2)</f>
        <v>-10.584053669293683</v>
      </c>
    </row>
    <row r="5" spans="1:7" x14ac:dyDescent="0.25">
      <c r="A5">
        <v>1</v>
      </c>
      <c r="B5">
        <v>16</v>
      </c>
      <c r="C5">
        <v>4.5400000000000003E-2</v>
      </c>
      <c r="D5">
        <v>0.20599999999999999</v>
      </c>
      <c r="E5">
        <v>5.4600000000000003E-2</v>
      </c>
      <c r="F5">
        <f t="shared" si="0"/>
        <v>1.0202898342276228</v>
      </c>
      <c r="G5">
        <f t="shared" si="1"/>
        <v>-4.6295089394469224</v>
      </c>
    </row>
    <row r="6" spans="1:7" x14ac:dyDescent="0.25">
      <c r="A6">
        <v>1</v>
      </c>
      <c r="B6">
        <v>17</v>
      </c>
      <c r="C6">
        <v>2.3800000000000002E-2</v>
      </c>
      <c r="D6">
        <v>0.108</v>
      </c>
      <c r="E6">
        <v>2.86E-2</v>
      </c>
      <c r="F6">
        <f t="shared" si="0"/>
        <v>1.9459643316184867</v>
      </c>
      <c r="G6">
        <f t="shared" si="1"/>
        <v>-8.8304263787729642</v>
      </c>
    </row>
    <row r="7" spans="1:7" x14ac:dyDescent="0.25">
      <c r="A7">
        <v>2</v>
      </c>
      <c r="B7">
        <v>3</v>
      </c>
      <c r="C7">
        <v>2.98E-2</v>
      </c>
      <c r="D7">
        <v>8.5000000000000006E-2</v>
      </c>
      <c r="E7">
        <v>8.1799999999999998E-2</v>
      </c>
      <c r="F7">
        <f t="shared" si="0"/>
        <v>3.673099109581611</v>
      </c>
      <c r="G7">
        <f t="shared" si="1"/>
        <v>-10.476960547464328</v>
      </c>
    </row>
    <row r="8" spans="1:7" x14ac:dyDescent="0.25">
      <c r="A8">
        <v>3</v>
      </c>
      <c r="B8">
        <v>4</v>
      </c>
      <c r="C8">
        <v>1.12E-2</v>
      </c>
      <c r="D8">
        <v>3.6600000000000001E-2</v>
      </c>
      <c r="E8">
        <v>3.7999999999999999E-2</v>
      </c>
      <c r="F8">
        <f t="shared" si="0"/>
        <v>7.6450511945392483</v>
      </c>
      <c r="G8">
        <f t="shared" si="1"/>
        <v>-24.982935153583615</v>
      </c>
    </row>
    <row r="9" spans="1:7" x14ac:dyDescent="0.25">
      <c r="A9">
        <v>3</v>
      </c>
      <c r="B9">
        <v>15</v>
      </c>
      <c r="C9">
        <v>1.6199999999999999E-2</v>
      </c>
      <c r="D9">
        <v>5.2999999999999999E-2</v>
      </c>
      <c r="E9">
        <v>5.4399999999999997E-2</v>
      </c>
      <c r="F9">
        <f t="shared" si="0"/>
        <v>5.2743989789805434</v>
      </c>
      <c r="G9">
        <f t="shared" si="1"/>
        <v>-17.255749746047456</v>
      </c>
    </row>
    <row r="10" spans="1:7" x14ac:dyDescent="0.25">
      <c r="A10">
        <v>4</v>
      </c>
      <c r="B10">
        <v>5</v>
      </c>
      <c r="C10">
        <v>6.25E-2</v>
      </c>
      <c r="D10">
        <v>0.13200000000000001</v>
      </c>
      <c r="E10">
        <v>2.58E-2</v>
      </c>
      <c r="F10">
        <f t="shared" si="0"/>
        <v>2.9301109926043996</v>
      </c>
      <c r="G10">
        <f t="shared" si="1"/>
        <v>-6.1883944163804925</v>
      </c>
    </row>
    <row r="11" spans="1:7" x14ac:dyDescent="0.25">
      <c r="A11">
        <v>4</v>
      </c>
      <c r="B11">
        <v>6</v>
      </c>
      <c r="C11">
        <v>4.2999999999999997E-2</v>
      </c>
      <c r="D11">
        <v>0.14799999999999999</v>
      </c>
      <c r="E11">
        <v>3.4799999999999998E-2</v>
      </c>
      <c r="F11">
        <f t="shared" si="0"/>
        <v>1.8102976466130596</v>
      </c>
      <c r="G11">
        <f t="shared" si="1"/>
        <v>-6.230791899970531</v>
      </c>
    </row>
    <row r="12" spans="1:7" x14ac:dyDescent="0.25">
      <c r="A12">
        <v>4</v>
      </c>
      <c r="B12">
        <v>18</v>
      </c>
      <c r="C12">
        <v>0</v>
      </c>
      <c r="D12">
        <v>0.43</v>
      </c>
      <c r="E12">
        <v>0</v>
      </c>
      <c r="F12">
        <f t="shared" si="0"/>
        <v>0</v>
      </c>
      <c r="G12">
        <f t="shared" si="1"/>
        <v>-2.3255813953488373</v>
      </c>
    </row>
    <row r="13" spans="1:7" x14ac:dyDescent="0.25">
      <c r="A13">
        <v>4</v>
      </c>
      <c r="B13">
        <v>18</v>
      </c>
      <c r="C13">
        <v>0</v>
      </c>
      <c r="D13">
        <v>0.55500000000000005</v>
      </c>
      <c r="E13">
        <v>0</v>
      </c>
      <c r="F13">
        <f t="shared" si="0"/>
        <v>0</v>
      </c>
      <c r="G13">
        <f t="shared" si="1"/>
        <v>-1.8018018018018016</v>
      </c>
    </row>
    <row r="14" spans="1:7" x14ac:dyDescent="0.25">
      <c r="A14">
        <v>5</v>
      </c>
      <c r="B14">
        <v>6</v>
      </c>
      <c r="C14">
        <v>3.0200000000000001E-2</v>
      </c>
      <c r="D14">
        <v>6.4100000000000004E-2</v>
      </c>
      <c r="E14">
        <v>1.24E-2</v>
      </c>
      <c r="F14">
        <f t="shared" si="0"/>
        <v>6.0149177928040061</v>
      </c>
      <c r="G14">
        <f t="shared" si="1"/>
        <v>-12.766762599958172</v>
      </c>
    </row>
    <row r="15" spans="1:7" x14ac:dyDescent="0.25">
      <c r="A15">
        <v>6</v>
      </c>
      <c r="B15">
        <v>7</v>
      </c>
      <c r="C15">
        <v>0.02</v>
      </c>
      <c r="D15">
        <v>0.10199999999999999</v>
      </c>
      <c r="E15">
        <v>2.76E-2</v>
      </c>
      <c r="F15">
        <f t="shared" si="0"/>
        <v>1.851166234727879</v>
      </c>
      <c r="G15">
        <f t="shared" si="1"/>
        <v>-9.440947797112182</v>
      </c>
    </row>
    <row r="16" spans="1:7" x14ac:dyDescent="0.25">
      <c r="A16">
        <v>6</v>
      </c>
      <c r="B16">
        <v>8</v>
      </c>
      <c r="C16">
        <v>3.39E-2</v>
      </c>
      <c r="D16">
        <v>0.17299999999999999</v>
      </c>
      <c r="E16">
        <v>4.7E-2</v>
      </c>
      <c r="F16">
        <f t="shared" si="0"/>
        <v>1.0907964133069441</v>
      </c>
      <c r="G16">
        <f t="shared" si="1"/>
        <v>-5.5666011652537257</v>
      </c>
    </row>
    <row r="17" spans="1:7" x14ac:dyDescent="0.25">
      <c r="A17">
        <v>7</v>
      </c>
      <c r="B17">
        <v>8</v>
      </c>
      <c r="C17">
        <v>1.3899999999999999E-2</v>
      </c>
      <c r="D17">
        <v>7.1199999999999999E-2</v>
      </c>
      <c r="E17">
        <v>1.9400000000000001E-2</v>
      </c>
      <c r="F17">
        <f t="shared" si="0"/>
        <v>2.6412548810960259</v>
      </c>
      <c r="G17">
        <f t="shared" si="1"/>
        <v>-13.529305577988277</v>
      </c>
    </row>
    <row r="18" spans="1:7" x14ac:dyDescent="0.25">
      <c r="A18">
        <v>7</v>
      </c>
      <c r="B18">
        <v>29</v>
      </c>
      <c r="C18">
        <v>0</v>
      </c>
      <c r="D18">
        <v>6.4799999999999996E-2</v>
      </c>
      <c r="E18">
        <v>0</v>
      </c>
      <c r="F18">
        <f t="shared" si="0"/>
        <v>0</v>
      </c>
      <c r="G18">
        <f t="shared" si="1"/>
        <v>-15.4320987654321</v>
      </c>
    </row>
    <row r="19" spans="1:7" x14ac:dyDescent="0.25">
      <c r="A19">
        <v>8</v>
      </c>
      <c r="B19">
        <v>9</v>
      </c>
      <c r="C19">
        <v>9.9000000000000008E-3</v>
      </c>
      <c r="D19">
        <v>5.0500000000000003E-2</v>
      </c>
      <c r="E19">
        <v>5.4800000000000001E-2</v>
      </c>
      <c r="F19">
        <f t="shared" si="0"/>
        <v>3.7383036408811821</v>
      </c>
      <c r="G19">
        <f t="shared" si="1"/>
        <v>-19.069124632777747</v>
      </c>
    </row>
    <row r="20" spans="1:7" x14ac:dyDescent="0.25">
      <c r="A20">
        <v>9</v>
      </c>
      <c r="B20">
        <v>10</v>
      </c>
      <c r="C20">
        <v>3.6900000000000002E-2</v>
      </c>
      <c r="D20">
        <v>0.16789999999999999</v>
      </c>
      <c r="E20">
        <v>4.3999999999999997E-2</v>
      </c>
      <c r="F20">
        <f t="shared" si="0"/>
        <v>1.2486456086589006</v>
      </c>
      <c r="G20">
        <f t="shared" si="1"/>
        <v>-5.6815067125699024</v>
      </c>
    </row>
    <row r="21" spans="1:7" x14ac:dyDescent="0.25">
      <c r="A21">
        <v>9</v>
      </c>
      <c r="B21">
        <v>11</v>
      </c>
      <c r="C21">
        <v>2.58E-2</v>
      </c>
      <c r="D21">
        <v>8.48E-2</v>
      </c>
      <c r="E21">
        <v>2.18E-2</v>
      </c>
      <c r="F21">
        <f t="shared" si="0"/>
        <v>3.283829811065234</v>
      </c>
      <c r="G21">
        <f t="shared" si="1"/>
        <v>-10.793363099935343</v>
      </c>
    </row>
    <row r="22" spans="1:7" x14ac:dyDescent="0.25">
      <c r="A22">
        <v>9</v>
      </c>
      <c r="B22">
        <v>12</v>
      </c>
      <c r="C22">
        <v>6.4799999999999996E-2</v>
      </c>
      <c r="D22">
        <v>0.29499999999999998</v>
      </c>
      <c r="E22">
        <v>7.7200000000000005E-2</v>
      </c>
      <c r="F22">
        <f t="shared" si="0"/>
        <v>0.71033907290227449</v>
      </c>
      <c r="G22">
        <f t="shared" si="1"/>
        <v>-3.2337967053421446</v>
      </c>
    </row>
    <row r="23" spans="1:7" x14ac:dyDescent="0.25">
      <c r="A23">
        <v>9</v>
      </c>
      <c r="B23">
        <v>13</v>
      </c>
      <c r="C23">
        <v>4.8099999999999997E-2</v>
      </c>
      <c r="D23">
        <v>0.158</v>
      </c>
      <c r="E23">
        <v>4.0599999999999997E-2</v>
      </c>
      <c r="F23">
        <f t="shared" si="0"/>
        <v>1.7633509680650172</v>
      </c>
      <c r="G23">
        <f t="shared" si="1"/>
        <v>-5.7922963192156498</v>
      </c>
    </row>
    <row r="24" spans="1:7" x14ac:dyDescent="0.25">
      <c r="A24">
        <v>9</v>
      </c>
      <c r="B24">
        <v>55</v>
      </c>
      <c r="C24">
        <v>0</v>
      </c>
      <c r="D24">
        <v>0.1205</v>
      </c>
      <c r="E24">
        <v>0</v>
      </c>
      <c r="F24">
        <f t="shared" si="0"/>
        <v>0</v>
      </c>
      <c r="G24">
        <f t="shared" si="1"/>
        <v>-8.2987551867219924</v>
      </c>
    </row>
    <row r="25" spans="1:7" x14ac:dyDescent="0.25">
      <c r="A25">
        <v>10</v>
      </c>
      <c r="B25">
        <v>12</v>
      </c>
      <c r="C25">
        <v>2.7699999999999999E-2</v>
      </c>
      <c r="D25">
        <v>0.12620000000000001</v>
      </c>
      <c r="E25">
        <v>3.2800000000000003E-2</v>
      </c>
      <c r="F25">
        <f t="shared" si="0"/>
        <v>1.6593056195349989</v>
      </c>
      <c r="G25">
        <f t="shared" si="1"/>
        <v>-7.5597245193255196</v>
      </c>
    </row>
    <row r="26" spans="1:7" x14ac:dyDescent="0.25">
      <c r="A26">
        <v>10</v>
      </c>
      <c r="B26">
        <v>51</v>
      </c>
      <c r="C26">
        <v>0</v>
      </c>
      <c r="D26">
        <v>7.1199999999999999E-2</v>
      </c>
      <c r="E26">
        <v>0</v>
      </c>
      <c r="F26">
        <f t="shared" si="0"/>
        <v>0</v>
      </c>
      <c r="G26">
        <f t="shared" si="1"/>
        <v>-14.04494382022472</v>
      </c>
    </row>
    <row r="27" spans="1:7" x14ac:dyDescent="0.25">
      <c r="A27">
        <v>11</v>
      </c>
      <c r="B27">
        <v>13</v>
      </c>
      <c r="C27">
        <v>2.23E-2</v>
      </c>
      <c r="D27">
        <v>7.3200000000000001E-2</v>
      </c>
      <c r="E27">
        <v>1.8800000000000001E-2</v>
      </c>
      <c r="F27">
        <f t="shared" si="0"/>
        <v>3.8083657670612223</v>
      </c>
      <c r="G27">
        <f t="shared" si="1"/>
        <v>-12.50100332506195</v>
      </c>
    </row>
    <row r="28" spans="1:7" x14ac:dyDescent="0.25">
      <c r="A28">
        <v>11</v>
      </c>
      <c r="B28">
        <v>41</v>
      </c>
      <c r="C28">
        <v>0</v>
      </c>
      <c r="D28">
        <v>0.749</v>
      </c>
      <c r="E28">
        <v>0</v>
      </c>
      <c r="F28">
        <f t="shared" si="0"/>
        <v>0</v>
      </c>
      <c r="G28">
        <f t="shared" si="1"/>
        <v>-1.3351134846461949</v>
      </c>
    </row>
    <row r="29" spans="1:7" x14ac:dyDescent="0.25">
      <c r="A29">
        <v>11</v>
      </c>
      <c r="B29">
        <v>43</v>
      </c>
      <c r="C29">
        <v>0</v>
      </c>
      <c r="D29">
        <v>0.153</v>
      </c>
      <c r="E29">
        <v>0</v>
      </c>
      <c r="F29">
        <f t="shared" si="0"/>
        <v>0</v>
      </c>
      <c r="G29">
        <f t="shared" si="1"/>
        <v>-6.5359477124183005</v>
      </c>
    </row>
    <row r="30" spans="1:7" x14ac:dyDescent="0.25">
      <c r="A30">
        <v>12</v>
      </c>
      <c r="B30">
        <v>13</v>
      </c>
      <c r="C30">
        <v>1.78E-2</v>
      </c>
      <c r="D30">
        <v>5.8000000000000003E-2</v>
      </c>
      <c r="E30">
        <v>6.0400000000000002E-2</v>
      </c>
      <c r="F30">
        <f t="shared" si="0"/>
        <v>4.8358526857999804</v>
      </c>
      <c r="G30">
        <f t="shared" si="1"/>
        <v>-15.757272796426902</v>
      </c>
    </row>
    <row r="31" spans="1:7" x14ac:dyDescent="0.25">
      <c r="A31">
        <v>12</v>
      </c>
      <c r="B31">
        <v>16</v>
      </c>
      <c r="C31">
        <v>1.7999999999999999E-2</v>
      </c>
      <c r="D31">
        <v>8.1299999999999997E-2</v>
      </c>
      <c r="E31">
        <v>2.1600000000000001E-2</v>
      </c>
      <c r="F31">
        <f t="shared" si="0"/>
        <v>2.5960203008787528</v>
      </c>
      <c r="G31">
        <f t="shared" si="1"/>
        <v>-11.725358358969034</v>
      </c>
    </row>
    <row r="32" spans="1:7" x14ac:dyDescent="0.25">
      <c r="A32">
        <v>12</v>
      </c>
      <c r="B32">
        <v>17</v>
      </c>
      <c r="C32">
        <v>3.9699999999999999E-2</v>
      </c>
      <c r="D32">
        <v>0.17899999999999999</v>
      </c>
      <c r="E32">
        <v>4.7600000000000003E-2</v>
      </c>
      <c r="F32">
        <f t="shared" si="0"/>
        <v>1.1809469528742671</v>
      </c>
      <c r="G32">
        <f t="shared" si="1"/>
        <v>-5.3246726590552598</v>
      </c>
    </row>
    <row r="33" spans="1:7" x14ac:dyDescent="0.25">
      <c r="A33">
        <v>13</v>
      </c>
      <c r="B33">
        <v>14</v>
      </c>
      <c r="C33">
        <v>1.32E-2</v>
      </c>
      <c r="D33">
        <v>4.3400000000000001E-2</v>
      </c>
      <c r="E33">
        <v>1.0999999999999999E-2</v>
      </c>
      <c r="F33">
        <f t="shared" si="0"/>
        <v>6.4146175527262113</v>
      </c>
      <c r="G33">
        <f t="shared" si="1"/>
        <v>-21.090484983963453</v>
      </c>
    </row>
    <row r="34" spans="1:7" x14ac:dyDescent="0.25">
      <c r="A34">
        <v>13</v>
      </c>
      <c r="B34">
        <v>15</v>
      </c>
      <c r="C34">
        <v>2.69E-2</v>
      </c>
      <c r="D34">
        <v>8.6900000000000005E-2</v>
      </c>
      <c r="E34">
        <v>2.3E-2</v>
      </c>
      <c r="F34">
        <f t="shared" si="0"/>
        <v>3.2506688643927286</v>
      </c>
      <c r="G34">
        <f t="shared" si="1"/>
        <v>-10.50123138720179</v>
      </c>
    </row>
    <row r="35" spans="1:7" x14ac:dyDescent="0.25">
      <c r="A35">
        <v>13</v>
      </c>
      <c r="B35">
        <v>49</v>
      </c>
      <c r="C35">
        <v>0</v>
      </c>
      <c r="D35">
        <v>0.191</v>
      </c>
      <c r="E35">
        <v>0</v>
      </c>
      <c r="F35">
        <f t="shared" si="0"/>
        <v>0</v>
      </c>
      <c r="G35">
        <f t="shared" si="1"/>
        <v>-5.2356020942408374</v>
      </c>
    </row>
    <row r="36" spans="1:7" x14ac:dyDescent="0.25">
      <c r="A36">
        <v>14</v>
      </c>
      <c r="B36">
        <v>15</v>
      </c>
      <c r="C36">
        <v>1.7100000000000001E-2</v>
      </c>
      <c r="D36">
        <v>5.4699999999999999E-2</v>
      </c>
      <c r="E36">
        <v>1.4800000000000001E-2</v>
      </c>
      <c r="F36">
        <f t="shared" si="0"/>
        <v>5.2062718830872283</v>
      </c>
      <c r="G36">
        <f t="shared" si="1"/>
        <v>-16.653980818998328</v>
      </c>
    </row>
    <row r="37" spans="1:7" x14ac:dyDescent="0.25">
      <c r="A37">
        <v>14</v>
      </c>
      <c r="B37">
        <v>46</v>
      </c>
      <c r="C37">
        <v>0</v>
      </c>
      <c r="D37">
        <v>7.3499999999999996E-2</v>
      </c>
      <c r="E37">
        <v>0</v>
      </c>
      <c r="F37">
        <f t="shared" si="0"/>
        <v>0</v>
      </c>
      <c r="G37">
        <f t="shared" si="1"/>
        <v>-13.605442176870749</v>
      </c>
    </row>
    <row r="38" spans="1:7" x14ac:dyDescent="0.25">
      <c r="A38">
        <v>15</v>
      </c>
      <c r="B38">
        <v>45</v>
      </c>
      <c r="C38">
        <v>0</v>
      </c>
      <c r="D38">
        <v>0.1042</v>
      </c>
      <c r="E38">
        <v>0</v>
      </c>
      <c r="F38">
        <f t="shared" si="0"/>
        <v>0</v>
      </c>
      <c r="G38">
        <f t="shared" si="1"/>
        <v>-9.5969289827255277</v>
      </c>
    </row>
    <row r="39" spans="1:7" x14ac:dyDescent="0.25">
      <c r="A39">
        <v>18</v>
      </c>
      <c r="B39">
        <v>19</v>
      </c>
      <c r="C39">
        <v>0.46100000000000002</v>
      </c>
      <c r="D39">
        <v>0.68500000000000005</v>
      </c>
      <c r="E39">
        <v>0</v>
      </c>
      <c r="F39">
        <f t="shared" si="0"/>
        <v>0.67620492089429196</v>
      </c>
      <c r="G39">
        <f t="shared" si="1"/>
        <v>-1.0047730386390239</v>
      </c>
    </row>
    <row r="40" spans="1:7" x14ac:dyDescent="0.25">
      <c r="A40">
        <v>19</v>
      </c>
      <c r="B40">
        <v>20</v>
      </c>
      <c r="C40">
        <v>0.28299999999999997</v>
      </c>
      <c r="D40">
        <v>0.434</v>
      </c>
      <c r="E40">
        <v>0</v>
      </c>
      <c r="F40">
        <f t="shared" si="0"/>
        <v>1.0542196725586246</v>
      </c>
      <c r="G40">
        <f t="shared" si="1"/>
        <v>-1.6167185084467954</v>
      </c>
    </row>
    <row r="41" spans="1:7" x14ac:dyDescent="0.25">
      <c r="A41">
        <v>21</v>
      </c>
      <c r="B41">
        <v>20</v>
      </c>
      <c r="C41">
        <v>0</v>
      </c>
      <c r="D41">
        <v>0.77669999999999995</v>
      </c>
      <c r="E41">
        <v>0</v>
      </c>
      <c r="F41">
        <f t="shared" si="0"/>
        <v>0</v>
      </c>
      <c r="G41">
        <f t="shared" si="1"/>
        <v>-1.2874983906270119</v>
      </c>
    </row>
    <row r="42" spans="1:7" x14ac:dyDescent="0.25">
      <c r="A42">
        <v>21</v>
      </c>
      <c r="B42">
        <v>22</v>
      </c>
      <c r="C42">
        <v>7.3599999999999999E-2</v>
      </c>
      <c r="D42">
        <v>0.11700000000000001</v>
      </c>
      <c r="E42">
        <v>0</v>
      </c>
      <c r="F42">
        <f t="shared" si="0"/>
        <v>3.8522010932714186</v>
      </c>
      <c r="G42">
        <f t="shared" si="1"/>
        <v>-6.1237435857711411</v>
      </c>
    </row>
    <row r="43" spans="1:7" x14ac:dyDescent="0.25">
      <c r="A43">
        <v>22</v>
      </c>
      <c r="B43">
        <v>23</v>
      </c>
      <c r="C43">
        <v>9.9000000000000008E-3</v>
      </c>
      <c r="D43">
        <v>1.52E-2</v>
      </c>
      <c r="E43">
        <v>0</v>
      </c>
      <c r="F43">
        <f t="shared" si="0"/>
        <v>30.086612976751255</v>
      </c>
      <c r="G43">
        <f t="shared" si="1"/>
        <v>-46.193587600668593</v>
      </c>
    </row>
    <row r="44" spans="1:7" x14ac:dyDescent="0.25">
      <c r="A44">
        <v>22</v>
      </c>
      <c r="B44">
        <v>38</v>
      </c>
      <c r="C44">
        <v>1.9199999999999998E-2</v>
      </c>
      <c r="D44">
        <v>2.9499999999999998E-2</v>
      </c>
      <c r="E44">
        <v>0</v>
      </c>
      <c r="F44">
        <f t="shared" si="0"/>
        <v>15.497743948211706</v>
      </c>
      <c r="G44">
        <f t="shared" si="1"/>
        <v>-23.811637837096111</v>
      </c>
    </row>
    <row r="45" spans="1:7" x14ac:dyDescent="0.25">
      <c r="A45">
        <v>23</v>
      </c>
      <c r="B45">
        <v>24</v>
      </c>
      <c r="C45">
        <v>0.16600000000000001</v>
      </c>
      <c r="D45">
        <v>0.25600000000000001</v>
      </c>
      <c r="E45">
        <v>8.3999999999999995E-3</v>
      </c>
      <c r="F45">
        <f t="shared" si="0"/>
        <v>1.7831822283332617</v>
      </c>
      <c r="G45">
        <f t="shared" si="1"/>
        <v>-2.7499677738151505</v>
      </c>
    </row>
    <row r="46" spans="1:7" x14ac:dyDescent="0.25">
      <c r="A46">
        <v>24</v>
      </c>
      <c r="B46">
        <v>25</v>
      </c>
      <c r="C46">
        <v>0</v>
      </c>
      <c r="D46">
        <v>1.23</v>
      </c>
      <c r="E46">
        <v>0</v>
      </c>
      <c r="F46">
        <f t="shared" si="0"/>
        <v>0</v>
      </c>
      <c r="G46">
        <f t="shared" si="1"/>
        <v>-0.81300813008130079</v>
      </c>
    </row>
    <row r="47" spans="1:7" x14ac:dyDescent="0.25">
      <c r="A47">
        <v>24</v>
      </c>
      <c r="B47">
        <v>25</v>
      </c>
      <c r="C47">
        <v>0</v>
      </c>
      <c r="D47">
        <v>1.1819999999999999</v>
      </c>
      <c r="E47">
        <v>0</v>
      </c>
      <c r="F47">
        <f t="shared" si="0"/>
        <v>0</v>
      </c>
      <c r="G47">
        <f t="shared" si="1"/>
        <v>-0.84602368866328259</v>
      </c>
    </row>
    <row r="48" spans="1:7" x14ac:dyDescent="0.25">
      <c r="A48">
        <v>24</v>
      </c>
      <c r="B48">
        <v>26</v>
      </c>
      <c r="C48">
        <v>0</v>
      </c>
      <c r="D48">
        <v>4.7300000000000002E-2</v>
      </c>
      <c r="E48">
        <v>0</v>
      </c>
      <c r="F48">
        <f t="shared" si="0"/>
        <v>0</v>
      </c>
      <c r="G48">
        <f t="shared" si="1"/>
        <v>-21.141649048625791</v>
      </c>
    </row>
    <row r="49" spans="1:7" x14ac:dyDescent="0.25">
      <c r="A49">
        <v>25</v>
      </c>
      <c r="B49">
        <v>30</v>
      </c>
      <c r="C49">
        <v>0.13500000000000001</v>
      </c>
      <c r="D49">
        <v>0.20200000000000001</v>
      </c>
      <c r="E49">
        <v>0</v>
      </c>
      <c r="F49">
        <f t="shared" si="0"/>
        <v>2.2870114689389958</v>
      </c>
      <c r="G49">
        <f t="shared" si="1"/>
        <v>-3.4220467905605716</v>
      </c>
    </row>
    <row r="50" spans="1:7" x14ac:dyDescent="0.25">
      <c r="A50">
        <v>26</v>
      </c>
      <c r="B50">
        <v>27</v>
      </c>
      <c r="C50">
        <v>0.16500000000000001</v>
      </c>
      <c r="D50">
        <v>0.254</v>
      </c>
      <c r="E50">
        <v>0</v>
      </c>
      <c r="F50">
        <f t="shared" si="0"/>
        <v>1.7985415463097199</v>
      </c>
      <c r="G50">
        <f t="shared" si="1"/>
        <v>-2.7686639561373867</v>
      </c>
    </row>
    <row r="51" spans="1:7" x14ac:dyDescent="0.25">
      <c r="A51">
        <v>27</v>
      </c>
      <c r="B51">
        <v>28</v>
      </c>
      <c r="C51">
        <v>6.1800000000000001E-2</v>
      </c>
      <c r="D51">
        <v>9.5399999999999999E-2</v>
      </c>
      <c r="E51">
        <v>0</v>
      </c>
      <c r="F51">
        <f t="shared" si="0"/>
        <v>4.7831336491130303</v>
      </c>
      <c r="G51">
        <f t="shared" si="1"/>
        <v>-7.3836723321259399</v>
      </c>
    </row>
    <row r="52" spans="1:7" x14ac:dyDescent="0.25">
      <c r="A52">
        <v>28</v>
      </c>
      <c r="B52">
        <v>29</v>
      </c>
      <c r="C52">
        <v>4.1799999999999997E-2</v>
      </c>
      <c r="D52">
        <v>5.8700000000000002E-2</v>
      </c>
      <c r="E52">
        <v>0</v>
      </c>
      <c r="F52">
        <f t="shared" si="0"/>
        <v>8.0494056341988038</v>
      </c>
      <c r="G52">
        <f t="shared" si="1"/>
        <v>-11.303830400178704</v>
      </c>
    </row>
    <row r="53" spans="1:7" x14ac:dyDescent="0.25">
      <c r="A53">
        <v>29</v>
      </c>
      <c r="B53">
        <v>52</v>
      </c>
      <c r="C53">
        <v>0.14419999999999999</v>
      </c>
      <c r="D53">
        <v>0.187</v>
      </c>
      <c r="E53">
        <v>0</v>
      </c>
      <c r="F53">
        <f t="shared" si="0"/>
        <v>2.5859607794752901</v>
      </c>
      <c r="G53">
        <f t="shared" si="1"/>
        <v>-3.3534997625650433</v>
      </c>
    </row>
    <row r="54" spans="1:7" x14ac:dyDescent="0.25">
      <c r="A54">
        <v>30</v>
      </c>
      <c r="B54">
        <v>31</v>
      </c>
      <c r="C54">
        <v>0.32600000000000001</v>
      </c>
      <c r="D54">
        <v>0.497</v>
      </c>
      <c r="E54">
        <v>0</v>
      </c>
      <c r="F54">
        <f t="shared" si="0"/>
        <v>0.92276773709611215</v>
      </c>
      <c r="G54">
        <f t="shared" si="1"/>
        <v>-1.4067962126894715</v>
      </c>
    </row>
    <row r="55" spans="1:7" x14ac:dyDescent="0.25">
      <c r="A55">
        <v>31</v>
      </c>
      <c r="B55">
        <v>32</v>
      </c>
      <c r="C55">
        <v>0.50700000000000001</v>
      </c>
      <c r="D55">
        <v>0.755</v>
      </c>
      <c r="E55">
        <v>0</v>
      </c>
      <c r="F55">
        <f t="shared" si="0"/>
        <v>0.61300439863905765</v>
      </c>
      <c r="G55">
        <f t="shared" si="1"/>
        <v>-0.9128566488609241</v>
      </c>
    </row>
    <row r="56" spans="1:7" x14ac:dyDescent="0.25">
      <c r="A56">
        <v>32</v>
      </c>
      <c r="B56">
        <v>33</v>
      </c>
      <c r="C56">
        <v>3.9199999999999999E-2</v>
      </c>
      <c r="D56">
        <v>3.5999999999999997E-2</v>
      </c>
      <c r="E56">
        <v>0</v>
      </c>
      <c r="F56">
        <f t="shared" si="0"/>
        <v>13.838680524175327</v>
      </c>
      <c r="G56">
        <f t="shared" si="1"/>
        <v>-12.708992318120197</v>
      </c>
    </row>
    <row r="57" spans="1:7" x14ac:dyDescent="0.25">
      <c r="A57">
        <v>34</v>
      </c>
      <c r="B57">
        <v>32</v>
      </c>
      <c r="C57">
        <v>0</v>
      </c>
      <c r="D57">
        <v>0.95299999999999996</v>
      </c>
      <c r="E57">
        <v>0</v>
      </c>
      <c r="F57">
        <f t="shared" si="0"/>
        <v>0</v>
      </c>
      <c r="G57">
        <f t="shared" si="1"/>
        <v>-1.0493179433368311</v>
      </c>
    </row>
    <row r="58" spans="1:7" x14ac:dyDescent="0.25">
      <c r="A58">
        <v>34</v>
      </c>
      <c r="B58">
        <v>35</v>
      </c>
      <c r="C58">
        <v>5.1999999999999998E-2</v>
      </c>
      <c r="D58">
        <v>7.8E-2</v>
      </c>
      <c r="E58">
        <v>3.2000000000000002E-3</v>
      </c>
      <c r="F58">
        <f t="shared" si="0"/>
        <v>5.9171597633136086</v>
      </c>
      <c r="G58">
        <f t="shared" si="1"/>
        <v>-8.8757396449704142</v>
      </c>
    </row>
    <row r="59" spans="1:7" x14ac:dyDescent="0.25">
      <c r="A59">
        <v>35</v>
      </c>
      <c r="B59">
        <v>36</v>
      </c>
      <c r="C59">
        <v>4.2999999999999997E-2</v>
      </c>
      <c r="D59">
        <v>5.3699999999999998E-2</v>
      </c>
      <c r="E59">
        <v>1.6000000000000001E-3</v>
      </c>
      <c r="F59">
        <f t="shared" si="0"/>
        <v>9.085741935347551</v>
      </c>
      <c r="G59">
        <f t="shared" si="1"/>
        <v>-11.346612602980548</v>
      </c>
    </row>
    <row r="60" spans="1:7" x14ac:dyDescent="0.25">
      <c r="A60">
        <v>36</v>
      </c>
      <c r="B60">
        <v>37</v>
      </c>
      <c r="C60">
        <v>2.9000000000000001E-2</v>
      </c>
      <c r="D60">
        <v>3.6600000000000001E-2</v>
      </c>
      <c r="E60">
        <v>0</v>
      </c>
      <c r="F60">
        <f t="shared" si="0"/>
        <v>13.299335950398062</v>
      </c>
      <c r="G60">
        <f t="shared" si="1"/>
        <v>-16.784679164985139</v>
      </c>
    </row>
    <row r="61" spans="1:7" x14ac:dyDescent="0.25">
      <c r="A61">
        <v>36</v>
      </c>
      <c r="B61">
        <v>40</v>
      </c>
      <c r="C61">
        <v>0.03</v>
      </c>
      <c r="D61">
        <v>4.6600000000000003E-2</v>
      </c>
      <c r="E61">
        <v>0</v>
      </c>
      <c r="F61">
        <f t="shared" si="0"/>
        <v>9.7670239226972608</v>
      </c>
      <c r="G61">
        <f t="shared" si="1"/>
        <v>-15.171443826589746</v>
      </c>
    </row>
    <row r="62" spans="1:7" x14ac:dyDescent="0.25">
      <c r="A62">
        <v>37</v>
      </c>
      <c r="B62">
        <v>38</v>
      </c>
      <c r="C62">
        <v>6.5100000000000005E-2</v>
      </c>
      <c r="D62">
        <v>0.1009</v>
      </c>
      <c r="E62">
        <v>2E-3</v>
      </c>
      <c r="F62">
        <f t="shared" si="0"/>
        <v>4.5149325672974632</v>
      </c>
      <c r="G62">
        <f t="shared" si="1"/>
        <v>-6.9977987102966814</v>
      </c>
    </row>
    <row r="63" spans="1:7" x14ac:dyDescent="0.25">
      <c r="A63">
        <v>37</v>
      </c>
      <c r="B63">
        <v>39</v>
      </c>
      <c r="C63">
        <v>2.3900000000000001E-2</v>
      </c>
      <c r="D63">
        <v>3.7900000000000003E-2</v>
      </c>
      <c r="E63">
        <v>0</v>
      </c>
      <c r="F63">
        <f t="shared" si="0"/>
        <v>11.904643308992735</v>
      </c>
      <c r="G63">
        <f t="shared" si="1"/>
        <v>-18.87807453601777</v>
      </c>
    </row>
    <row r="64" spans="1:7" x14ac:dyDescent="0.25">
      <c r="A64">
        <v>38</v>
      </c>
      <c r="B64">
        <v>44</v>
      </c>
      <c r="C64">
        <v>2.8899999999999999E-2</v>
      </c>
      <c r="D64">
        <v>5.8500000000000003E-2</v>
      </c>
      <c r="E64">
        <v>2E-3</v>
      </c>
      <c r="F64">
        <f t="shared" si="0"/>
        <v>6.7880849144795246</v>
      </c>
      <c r="G64">
        <f t="shared" si="1"/>
        <v>-13.740587110624645</v>
      </c>
    </row>
    <row r="65" spans="1:7" x14ac:dyDescent="0.25">
      <c r="A65">
        <v>38</v>
      </c>
      <c r="B65">
        <v>48</v>
      </c>
      <c r="C65">
        <v>3.1199999999999999E-2</v>
      </c>
      <c r="D65">
        <v>4.82E-2</v>
      </c>
      <c r="E65">
        <v>0</v>
      </c>
      <c r="F65">
        <f t="shared" si="0"/>
        <v>9.4640668794059479</v>
      </c>
      <c r="G65">
        <f t="shared" si="1"/>
        <v>-14.620769986774574</v>
      </c>
    </row>
    <row r="66" spans="1:7" x14ac:dyDescent="0.25">
      <c r="A66">
        <v>38</v>
      </c>
      <c r="B66">
        <v>49</v>
      </c>
      <c r="C66">
        <v>0.115</v>
      </c>
      <c r="D66">
        <v>0.17699999999999999</v>
      </c>
      <c r="E66">
        <v>3.0000000000000001E-3</v>
      </c>
      <c r="F66">
        <f t="shared" si="0"/>
        <v>2.5811374960721825</v>
      </c>
      <c r="G66">
        <f t="shared" si="1"/>
        <v>-3.9727072765632716</v>
      </c>
    </row>
    <row r="67" spans="1:7" x14ac:dyDescent="0.25">
      <c r="A67">
        <v>39</v>
      </c>
      <c r="B67">
        <v>57</v>
      </c>
      <c r="C67">
        <v>0</v>
      </c>
      <c r="D67">
        <v>1.355</v>
      </c>
      <c r="E67">
        <v>0</v>
      </c>
      <c r="F67">
        <f t="shared" si="0"/>
        <v>0</v>
      </c>
      <c r="G67">
        <f t="shared" si="1"/>
        <v>-0.73800738007380073</v>
      </c>
    </row>
    <row r="68" spans="1:7" x14ac:dyDescent="0.25">
      <c r="A68">
        <v>40</v>
      </c>
      <c r="B68">
        <v>56</v>
      </c>
      <c r="C68">
        <v>0</v>
      </c>
      <c r="D68">
        <v>1.1950000000000001</v>
      </c>
      <c r="E68">
        <v>0</v>
      </c>
      <c r="F68">
        <f t="shared" ref="F68:F82" si="2">C68/(C68^2+D68^2)</f>
        <v>0</v>
      </c>
      <c r="G68">
        <f t="shared" ref="G68:G82" si="3">-D68/(C68^2+D68^2)</f>
        <v>-0.83682008368200833</v>
      </c>
    </row>
    <row r="69" spans="1:7" x14ac:dyDescent="0.25">
      <c r="A69">
        <v>41</v>
      </c>
      <c r="B69">
        <v>42</v>
      </c>
      <c r="C69">
        <v>0.20699999999999999</v>
      </c>
      <c r="D69">
        <v>0.35199999999999998</v>
      </c>
      <c r="E69">
        <v>0</v>
      </c>
      <c r="F69">
        <f t="shared" si="2"/>
        <v>1.2413569770858697</v>
      </c>
      <c r="G69">
        <f t="shared" si="3"/>
        <v>-2.1109065504068893</v>
      </c>
    </row>
    <row r="70" spans="1:7" x14ac:dyDescent="0.25">
      <c r="A70">
        <v>41</v>
      </c>
      <c r="B70">
        <v>43</v>
      </c>
      <c r="C70">
        <v>0</v>
      </c>
      <c r="D70">
        <v>0.41199999999999998</v>
      </c>
      <c r="E70">
        <v>0</v>
      </c>
      <c r="F70">
        <f t="shared" si="2"/>
        <v>0</v>
      </c>
      <c r="G70">
        <f t="shared" si="3"/>
        <v>-2.4271844660194177</v>
      </c>
    </row>
    <row r="71" spans="1:7" x14ac:dyDescent="0.25">
      <c r="A71">
        <v>56</v>
      </c>
      <c r="B71">
        <v>41</v>
      </c>
      <c r="C71">
        <v>0.55300000000000005</v>
      </c>
      <c r="D71">
        <v>0.54900000000000004</v>
      </c>
      <c r="E71">
        <v>0</v>
      </c>
      <c r="F71">
        <f t="shared" si="2"/>
        <v>0.91072281418290213</v>
      </c>
      <c r="G71">
        <f t="shared" si="3"/>
        <v>-0.90413530738953574</v>
      </c>
    </row>
    <row r="72" spans="1:7" x14ac:dyDescent="0.25">
      <c r="A72">
        <v>56</v>
      </c>
      <c r="B72">
        <v>42</v>
      </c>
      <c r="C72">
        <v>0.21249999999999999</v>
      </c>
      <c r="D72">
        <v>0.35399999999999998</v>
      </c>
      <c r="E72">
        <v>0</v>
      </c>
      <c r="F72">
        <f t="shared" si="2"/>
        <v>1.2465371930035534</v>
      </c>
      <c r="G72">
        <f t="shared" si="3"/>
        <v>-2.0765843121094489</v>
      </c>
    </row>
    <row r="73" spans="1:7" x14ac:dyDescent="0.25">
      <c r="A73">
        <v>44</v>
      </c>
      <c r="B73">
        <v>45</v>
      </c>
      <c r="C73">
        <v>6.2399999999999997E-2</v>
      </c>
      <c r="D73">
        <v>0.1242</v>
      </c>
      <c r="E73">
        <v>4.0000000000000001E-3</v>
      </c>
      <c r="F73">
        <f t="shared" si="2"/>
        <v>3.2299139724836174</v>
      </c>
      <c r="G73">
        <f t="shared" si="3"/>
        <v>-6.4287710798472002</v>
      </c>
    </row>
    <row r="74" spans="1:7" x14ac:dyDescent="0.25">
      <c r="A74">
        <v>46</v>
      </c>
      <c r="B74">
        <v>47</v>
      </c>
      <c r="C74">
        <v>2.3E-2</v>
      </c>
      <c r="D74">
        <v>6.8000000000000005E-2</v>
      </c>
      <c r="E74">
        <v>3.2000000000000002E-3</v>
      </c>
      <c r="F74">
        <f t="shared" si="2"/>
        <v>4.4634193673588198</v>
      </c>
      <c r="G74">
        <f t="shared" si="3"/>
        <v>-13.196196390452164</v>
      </c>
    </row>
    <row r="75" spans="1:7" x14ac:dyDescent="0.25">
      <c r="A75">
        <v>47</v>
      </c>
      <c r="B75">
        <v>48</v>
      </c>
      <c r="C75">
        <v>1.8200000000000001E-2</v>
      </c>
      <c r="D75">
        <v>2.3300000000000001E-2</v>
      </c>
      <c r="E75">
        <v>0</v>
      </c>
      <c r="F75">
        <f t="shared" si="2"/>
        <v>20.820701726287851</v>
      </c>
      <c r="G75">
        <f t="shared" si="3"/>
        <v>-26.655074188049831</v>
      </c>
    </row>
    <row r="76" spans="1:7" x14ac:dyDescent="0.25">
      <c r="A76">
        <v>48</v>
      </c>
      <c r="B76">
        <v>49</v>
      </c>
      <c r="C76">
        <v>8.3400000000000002E-2</v>
      </c>
      <c r="D76">
        <v>0.129</v>
      </c>
      <c r="E76">
        <v>4.7999999999999996E-3</v>
      </c>
      <c r="F76">
        <f t="shared" si="2"/>
        <v>3.5344134907800124</v>
      </c>
      <c r="G76">
        <f t="shared" si="3"/>
        <v>-5.4668985648755584</v>
      </c>
    </row>
    <row r="77" spans="1:7" x14ac:dyDescent="0.25">
      <c r="A77">
        <v>49</v>
      </c>
      <c r="B77">
        <v>50</v>
      </c>
      <c r="C77">
        <v>8.0100000000000005E-2</v>
      </c>
      <c r="D77">
        <v>0.128</v>
      </c>
      <c r="E77">
        <v>0</v>
      </c>
      <c r="F77">
        <f t="shared" si="2"/>
        <v>3.5131563538787924</v>
      </c>
      <c r="G77">
        <f t="shared" si="3"/>
        <v>-5.6140326254242874</v>
      </c>
    </row>
    <row r="78" spans="1:7" x14ac:dyDescent="0.25">
      <c r="A78">
        <v>50</v>
      </c>
      <c r="B78">
        <v>51</v>
      </c>
      <c r="C78">
        <v>0.1386</v>
      </c>
      <c r="D78">
        <v>0.22</v>
      </c>
      <c r="E78">
        <v>0</v>
      </c>
      <c r="F78">
        <f t="shared" si="2"/>
        <v>2.0499938174789634</v>
      </c>
      <c r="G78">
        <f t="shared" si="3"/>
        <v>-3.253958440442799</v>
      </c>
    </row>
    <row r="79" spans="1:7" x14ac:dyDescent="0.25">
      <c r="A79">
        <v>52</v>
      </c>
      <c r="B79">
        <v>53</v>
      </c>
      <c r="C79">
        <v>7.6200000000000004E-2</v>
      </c>
      <c r="D79">
        <v>9.8400000000000001E-2</v>
      </c>
      <c r="E79">
        <v>0</v>
      </c>
      <c r="F79">
        <f t="shared" si="2"/>
        <v>4.919620375750533</v>
      </c>
      <c r="G79">
        <f t="shared" si="3"/>
        <v>-6.3528956033313966</v>
      </c>
    </row>
    <row r="80" spans="1:7" x14ac:dyDescent="0.25">
      <c r="A80">
        <v>53</v>
      </c>
      <c r="B80">
        <v>54</v>
      </c>
      <c r="C80">
        <v>0.18779999999999999</v>
      </c>
      <c r="D80">
        <v>0.23200000000000001</v>
      </c>
      <c r="E80">
        <v>0</v>
      </c>
      <c r="F80">
        <f t="shared" si="2"/>
        <v>2.1079134978748009</v>
      </c>
      <c r="G80">
        <f t="shared" si="3"/>
        <v>-2.6040251943927255</v>
      </c>
    </row>
    <row r="81" spans="1:7" x14ac:dyDescent="0.25">
      <c r="A81">
        <v>54</v>
      </c>
      <c r="B81">
        <v>55</v>
      </c>
      <c r="C81">
        <v>0.17319999999999999</v>
      </c>
      <c r="D81">
        <v>0.22650000000000001</v>
      </c>
      <c r="E81">
        <v>0</v>
      </c>
      <c r="F81">
        <f t="shared" si="2"/>
        <v>2.1303684639539071</v>
      </c>
      <c r="G81">
        <f t="shared" si="3"/>
        <v>-2.7859610686233256</v>
      </c>
    </row>
    <row r="82" spans="1:7" x14ac:dyDescent="0.25">
      <c r="A82">
        <v>57</v>
      </c>
      <c r="B82">
        <v>56</v>
      </c>
      <c r="C82">
        <v>0.17399999999999999</v>
      </c>
      <c r="D82">
        <v>0.26</v>
      </c>
      <c r="E82">
        <v>0</v>
      </c>
      <c r="F82">
        <f t="shared" si="2"/>
        <v>1.7777596142057295</v>
      </c>
      <c r="G82">
        <f t="shared" si="3"/>
        <v>-2.6564224120315503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tabSelected="1" workbookViewId="0">
      <selection activeCell="B2" sqref="B2"/>
    </sheetView>
  </sheetViews>
  <sheetFormatPr defaultRowHeight="15" x14ac:dyDescent="0.25"/>
  <sheetData>
    <row r="1" spans="1:58" x14ac:dyDescent="0.25">
      <c r="B1">
        <v>1</v>
      </c>
      <c r="C1">
        <f>B1+1</f>
        <v>2</v>
      </c>
      <c r="D1">
        <f t="shared" ref="D1:BJ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>AF1+1</f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</row>
    <row r="2" spans="1:58" x14ac:dyDescent="0.25">
      <c r="A2">
        <v>1</v>
      </c>
    </row>
    <row r="3" spans="1:58" x14ac:dyDescent="0.25">
      <c r="A3">
        <f>A2+1</f>
        <v>2</v>
      </c>
    </row>
    <row r="4" spans="1:58" x14ac:dyDescent="0.25">
      <c r="A4">
        <f t="shared" ref="A4:A62" si="1">A3+1</f>
        <v>3</v>
      </c>
    </row>
    <row r="5" spans="1:58" x14ac:dyDescent="0.25">
      <c r="A5">
        <f t="shared" si="1"/>
        <v>4</v>
      </c>
    </row>
    <row r="6" spans="1:58" x14ac:dyDescent="0.25">
      <c r="A6">
        <f t="shared" si="1"/>
        <v>5</v>
      </c>
    </row>
    <row r="7" spans="1:58" x14ac:dyDescent="0.25">
      <c r="A7">
        <f t="shared" si="1"/>
        <v>6</v>
      </c>
    </row>
    <row r="8" spans="1:58" x14ac:dyDescent="0.25">
      <c r="A8">
        <f t="shared" si="1"/>
        <v>7</v>
      </c>
    </row>
    <row r="9" spans="1:58" x14ac:dyDescent="0.25">
      <c r="A9">
        <f t="shared" si="1"/>
        <v>8</v>
      </c>
    </row>
    <row r="10" spans="1:58" x14ac:dyDescent="0.25">
      <c r="A10">
        <f t="shared" si="1"/>
        <v>9</v>
      </c>
    </row>
    <row r="11" spans="1:58" x14ac:dyDescent="0.25">
      <c r="A11">
        <f t="shared" si="1"/>
        <v>10</v>
      </c>
    </row>
    <row r="12" spans="1:58" x14ac:dyDescent="0.25">
      <c r="A12">
        <f t="shared" si="1"/>
        <v>11</v>
      </c>
    </row>
    <row r="13" spans="1:58" x14ac:dyDescent="0.25">
      <c r="A13">
        <f t="shared" si="1"/>
        <v>12</v>
      </c>
    </row>
    <row r="14" spans="1:58" x14ac:dyDescent="0.25">
      <c r="A14">
        <f t="shared" si="1"/>
        <v>13</v>
      </c>
    </row>
    <row r="15" spans="1:58" x14ac:dyDescent="0.25">
      <c r="A15">
        <f t="shared" si="1"/>
        <v>14</v>
      </c>
    </row>
    <row r="16" spans="1:58" x14ac:dyDescent="0.25">
      <c r="A16">
        <f t="shared" si="1"/>
        <v>15</v>
      </c>
    </row>
    <row r="17" spans="1:1" x14ac:dyDescent="0.25">
      <c r="A17">
        <f t="shared" si="1"/>
        <v>16</v>
      </c>
    </row>
    <row r="18" spans="1:1" x14ac:dyDescent="0.25">
      <c r="A18">
        <f t="shared" si="1"/>
        <v>17</v>
      </c>
    </row>
    <row r="19" spans="1:1" x14ac:dyDescent="0.25">
      <c r="A19">
        <f t="shared" si="1"/>
        <v>18</v>
      </c>
    </row>
    <row r="20" spans="1:1" x14ac:dyDescent="0.25">
      <c r="A20">
        <f t="shared" si="1"/>
        <v>19</v>
      </c>
    </row>
    <row r="21" spans="1:1" x14ac:dyDescent="0.25">
      <c r="A21">
        <f t="shared" si="1"/>
        <v>20</v>
      </c>
    </row>
    <row r="22" spans="1:1" x14ac:dyDescent="0.25">
      <c r="A22">
        <f t="shared" si="1"/>
        <v>21</v>
      </c>
    </row>
    <row r="23" spans="1:1" x14ac:dyDescent="0.25">
      <c r="A23">
        <f t="shared" si="1"/>
        <v>22</v>
      </c>
    </row>
    <row r="24" spans="1:1" x14ac:dyDescent="0.25">
      <c r="A24">
        <f t="shared" si="1"/>
        <v>23</v>
      </c>
    </row>
    <row r="25" spans="1:1" x14ac:dyDescent="0.25">
      <c r="A25">
        <f t="shared" si="1"/>
        <v>24</v>
      </c>
    </row>
    <row r="26" spans="1:1" x14ac:dyDescent="0.25">
      <c r="A26">
        <f t="shared" si="1"/>
        <v>25</v>
      </c>
    </row>
    <row r="27" spans="1:1" x14ac:dyDescent="0.25">
      <c r="A27">
        <f t="shared" si="1"/>
        <v>26</v>
      </c>
    </row>
    <row r="28" spans="1:1" x14ac:dyDescent="0.25">
      <c r="A28">
        <f t="shared" si="1"/>
        <v>27</v>
      </c>
    </row>
    <row r="29" spans="1:1" x14ac:dyDescent="0.25">
      <c r="A29">
        <f t="shared" si="1"/>
        <v>28</v>
      </c>
    </row>
    <row r="30" spans="1:1" x14ac:dyDescent="0.25">
      <c r="A30">
        <f t="shared" si="1"/>
        <v>29</v>
      </c>
    </row>
    <row r="31" spans="1:1" x14ac:dyDescent="0.25">
      <c r="A31">
        <f t="shared" si="1"/>
        <v>30</v>
      </c>
    </row>
    <row r="32" spans="1:1" x14ac:dyDescent="0.25">
      <c r="A32">
        <f t="shared" si="1"/>
        <v>31</v>
      </c>
    </row>
    <row r="33" spans="1:1" x14ac:dyDescent="0.25">
      <c r="A33">
        <f t="shared" si="1"/>
        <v>32</v>
      </c>
    </row>
    <row r="34" spans="1:1" x14ac:dyDescent="0.25">
      <c r="A34">
        <f t="shared" si="1"/>
        <v>33</v>
      </c>
    </row>
    <row r="35" spans="1:1" x14ac:dyDescent="0.25">
      <c r="A35">
        <f t="shared" si="1"/>
        <v>34</v>
      </c>
    </row>
    <row r="36" spans="1:1" x14ac:dyDescent="0.25">
      <c r="A36">
        <f t="shared" si="1"/>
        <v>35</v>
      </c>
    </row>
    <row r="37" spans="1:1" x14ac:dyDescent="0.25">
      <c r="A37">
        <f t="shared" si="1"/>
        <v>36</v>
      </c>
    </row>
    <row r="38" spans="1:1" x14ac:dyDescent="0.25">
      <c r="A38">
        <f t="shared" si="1"/>
        <v>37</v>
      </c>
    </row>
    <row r="39" spans="1:1" x14ac:dyDescent="0.25">
      <c r="A39">
        <f t="shared" si="1"/>
        <v>38</v>
      </c>
    </row>
    <row r="40" spans="1:1" x14ac:dyDescent="0.25">
      <c r="A40">
        <f t="shared" si="1"/>
        <v>39</v>
      </c>
    </row>
    <row r="41" spans="1:1" x14ac:dyDescent="0.25">
      <c r="A41">
        <f t="shared" si="1"/>
        <v>40</v>
      </c>
    </row>
    <row r="42" spans="1:1" x14ac:dyDescent="0.25">
      <c r="A42">
        <f t="shared" si="1"/>
        <v>41</v>
      </c>
    </row>
    <row r="43" spans="1:1" x14ac:dyDescent="0.25">
      <c r="A43">
        <f t="shared" si="1"/>
        <v>42</v>
      </c>
    </row>
    <row r="44" spans="1:1" x14ac:dyDescent="0.25">
      <c r="A44">
        <f t="shared" si="1"/>
        <v>43</v>
      </c>
    </row>
    <row r="45" spans="1:1" x14ac:dyDescent="0.25">
      <c r="A45">
        <f t="shared" si="1"/>
        <v>44</v>
      </c>
    </row>
    <row r="46" spans="1:1" x14ac:dyDescent="0.25">
      <c r="A46">
        <f t="shared" si="1"/>
        <v>45</v>
      </c>
    </row>
    <row r="47" spans="1:1" x14ac:dyDescent="0.25">
      <c r="A47">
        <f t="shared" si="1"/>
        <v>46</v>
      </c>
    </row>
    <row r="48" spans="1:1" x14ac:dyDescent="0.25">
      <c r="A48">
        <f t="shared" si="1"/>
        <v>47</v>
      </c>
    </row>
    <row r="49" spans="1:1" x14ac:dyDescent="0.25">
      <c r="A49">
        <f t="shared" si="1"/>
        <v>48</v>
      </c>
    </row>
    <row r="50" spans="1:1" x14ac:dyDescent="0.25">
      <c r="A50">
        <f t="shared" si="1"/>
        <v>49</v>
      </c>
    </row>
    <row r="51" spans="1:1" x14ac:dyDescent="0.25">
      <c r="A51">
        <f t="shared" si="1"/>
        <v>50</v>
      </c>
    </row>
    <row r="52" spans="1:1" x14ac:dyDescent="0.25">
      <c r="A52">
        <f t="shared" si="1"/>
        <v>51</v>
      </c>
    </row>
    <row r="53" spans="1:1" x14ac:dyDescent="0.25">
      <c r="A53">
        <f t="shared" si="1"/>
        <v>52</v>
      </c>
    </row>
    <row r="54" spans="1:1" x14ac:dyDescent="0.25">
      <c r="A54">
        <f t="shared" si="1"/>
        <v>53</v>
      </c>
    </row>
    <row r="55" spans="1:1" x14ac:dyDescent="0.25">
      <c r="A55">
        <f t="shared" si="1"/>
        <v>54</v>
      </c>
    </row>
    <row r="56" spans="1:1" x14ac:dyDescent="0.25">
      <c r="A56">
        <f t="shared" si="1"/>
        <v>55</v>
      </c>
    </row>
    <row r="57" spans="1:1" x14ac:dyDescent="0.25">
      <c r="A57">
        <f t="shared" si="1"/>
        <v>56</v>
      </c>
    </row>
    <row r="58" spans="1:1" x14ac:dyDescent="0.25">
      <c r="A58">
        <f t="shared" si="1"/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workbookViewId="0">
      <selection activeCell="B2" sqref="B2"/>
    </sheetView>
  </sheetViews>
  <sheetFormatPr defaultRowHeight="15" x14ac:dyDescent="0.25"/>
  <sheetData>
    <row r="1" spans="1:58" x14ac:dyDescent="0.25">
      <c r="B1">
        <v>1</v>
      </c>
      <c r="C1">
        <f>B1+1</f>
        <v>2</v>
      </c>
      <c r="D1">
        <f t="shared" ref="D1:B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</row>
    <row r="2" spans="1:58" x14ac:dyDescent="0.25">
      <c r="A2">
        <v>1</v>
      </c>
    </row>
    <row r="3" spans="1:58" x14ac:dyDescent="0.25">
      <c r="A3">
        <f>A2+1</f>
        <v>2</v>
      </c>
    </row>
    <row r="4" spans="1:58" x14ac:dyDescent="0.25">
      <c r="A4">
        <f t="shared" ref="A4:A66" si="1">A3+1</f>
        <v>3</v>
      </c>
    </row>
    <row r="5" spans="1:58" x14ac:dyDescent="0.25">
      <c r="A5">
        <f t="shared" si="1"/>
        <v>4</v>
      </c>
    </row>
    <row r="6" spans="1:58" x14ac:dyDescent="0.25">
      <c r="A6">
        <f t="shared" si="1"/>
        <v>5</v>
      </c>
    </row>
    <row r="7" spans="1:58" x14ac:dyDescent="0.25">
      <c r="A7">
        <f t="shared" si="1"/>
        <v>6</v>
      </c>
    </row>
    <row r="8" spans="1:58" x14ac:dyDescent="0.25">
      <c r="A8">
        <f t="shared" si="1"/>
        <v>7</v>
      </c>
    </row>
    <row r="9" spans="1:58" x14ac:dyDescent="0.25">
      <c r="A9">
        <f t="shared" si="1"/>
        <v>8</v>
      </c>
    </row>
    <row r="10" spans="1:58" x14ac:dyDescent="0.25">
      <c r="A10">
        <f t="shared" si="1"/>
        <v>9</v>
      </c>
    </row>
    <row r="11" spans="1:58" x14ac:dyDescent="0.25">
      <c r="A11">
        <f t="shared" si="1"/>
        <v>10</v>
      </c>
    </row>
    <row r="12" spans="1:58" x14ac:dyDescent="0.25">
      <c r="A12">
        <f t="shared" si="1"/>
        <v>11</v>
      </c>
    </row>
    <row r="13" spans="1:58" x14ac:dyDescent="0.25">
      <c r="A13">
        <f t="shared" si="1"/>
        <v>12</v>
      </c>
    </row>
    <row r="14" spans="1:58" x14ac:dyDescent="0.25">
      <c r="A14">
        <f t="shared" si="1"/>
        <v>13</v>
      </c>
    </row>
    <row r="15" spans="1:58" x14ac:dyDescent="0.25">
      <c r="A15">
        <f t="shared" si="1"/>
        <v>14</v>
      </c>
    </row>
    <row r="16" spans="1:58" x14ac:dyDescent="0.25">
      <c r="A16">
        <f t="shared" si="1"/>
        <v>15</v>
      </c>
    </row>
    <row r="17" spans="1:1" x14ac:dyDescent="0.25">
      <c r="A17">
        <f t="shared" si="1"/>
        <v>16</v>
      </c>
    </row>
    <row r="18" spans="1:1" x14ac:dyDescent="0.25">
      <c r="A18">
        <f t="shared" si="1"/>
        <v>17</v>
      </c>
    </row>
    <row r="19" spans="1:1" x14ac:dyDescent="0.25">
      <c r="A19">
        <f t="shared" si="1"/>
        <v>18</v>
      </c>
    </row>
    <row r="20" spans="1:1" x14ac:dyDescent="0.25">
      <c r="A20">
        <f t="shared" si="1"/>
        <v>19</v>
      </c>
    </row>
    <row r="21" spans="1:1" x14ac:dyDescent="0.25">
      <c r="A21">
        <f t="shared" si="1"/>
        <v>20</v>
      </c>
    </row>
    <row r="22" spans="1:1" x14ac:dyDescent="0.25">
      <c r="A22">
        <f t="shared" si="1"/>
        <v>21</v>
      </c>
    </row>
    <row r="23" spans="1:1" x14ac:dyDescent="0.25">
      <c r="A23">
        <f t="shared" si="1"/>
        <v>22</v>
      </c>
    </row>
    <row r="24" spans="1:1" x14ac:dyDescent="0.25">
      <c r="A24">
        <f t="shared" si="1"/>
        <v>23</v>
      </c>
    </row>
    <row r="25" spans="1:1" x14ac:dyDescent="0.25">
      <c r="A25">
        <f t="shared" si="1"/>
        <v>24</v>
      </c>
    </row>
    <row r="26" spans="1:1" x14ac:dyDescent="0.25">
      <c r="A26">
        <f t="shared" si="1"/>
        <v>25</v>
      </c>
    </row>
    <row r="27" spans="1:1" x14ac:dyDescent="0.25">
      <c r="A27">
        <f t="shared" si="1"/>
        <v>26</v>
      </c>
    </row>
    <row r="28" spans="1:1" x14ac:dyDescent="0.25">
      <c r="A28">
        <f t="shared" si="1"/>
        <v>27</v>
      </c>
    </row>
    <row r="29" spans="1:1" x14ac:dyDescent="0.25">
      <c r="A29">
        <f t="shared" si="1"/>
        <v>28</v>
      </c>
    </row>
    <row r="30" spans="1:1" x14ac:dyDescent="0.25">
      <c r="A30">
        <f t="shared" si="1"/>
        <v>29</v>
      </c>
    </row>
    <row r="31" spans="1:1" x14ac:dyDescent="0.25">
      <c r="A31">
        <f t="shared" si="1"/>
        <v>30</v>
      </c>
    </row>
    <row r="32" spans="1:1" x14ac:dyDescent="0.25">
      <c r="A32">
        <f t="shared" si="1"/>
        <v>31</v>
      </c>
    </row>
    <row r="33" spans="1:1" x14ac:dyDescent="0.25">
      <c r="A33">
        <f t="shared" si="1"/>
        <v>32</v>
      </c>
    </row>
    <row r="34" spans="1:1" x14ac:dyDescent="0.25">
      <c r="A34">
        <f t="shared" si="1"/>
        <v>33</v>
      </c>
    </row>
    <row r="35" spans="1:1" x14ac:dyDescent="0.25">
      <c r="A35">
        <f t="shared" si="1"/>
        <v>34</v>
      </c>
    </row>
    <row r="36" spans="1:1" x14ac:dyDescent="0.25">
      <c r="A36">
        <f t="shared" si="1"/>
        <v>35</v>
      </c>
    </row>
    <row r="37" spans="1:1" x14ac:dyDescent="0.25">
      <c r="A37">
        <f t="shared" si="1"/>
        <v>36</v>
      </c>
    </row>
    <row r="38" spans="1:1" x14ac:dyDescent="0.25">
      <c r="A38">
        <f t="shared" si="1"/>
        <v>37</v>
      </c>
    </row>
    <row r="39" spans="1:1" x14ac:dyDescent="0.25">
      <c r="A39">
        <f t="shared" si="1"/>
        <v>38</v>
      </c>
    </row>
    <row r="40" spans="1:1" x14ac:dyDescent="0.25">
      <c r="A40">
        <f t="shared" si="1"/>
        <v>39</v>
      </c>
    </row>
    <row r="41" spans="1:1" x14ac:dyDescent="0.25">
      <c r="A41">
        <f t="shared" si="1"/>
        <v>40</v>
      </c>
    </row>
    <row r="42" spans="1:1" x14ac:dyDescent="0.25">
      <c r="A42">
        <f t="shared" si="1"/>
        <v>41</v>
      </c>
    </row>
    <row r="43" spans="1:1" x14ac:dyDescent="0.25">
      <c r="A43">
        <f t="shared" si="1"/>
        <v>42</v>
      </c>
    </row>
    <row r="44" spans="1:1" x14ac:dyDescent="0.25">
      <c r="A44">
        <f t="shared" si="1"/>
        <v>43</v>
      </c>
    </row>
    <row r="45" spans="1:1" x14ac:dyDescent="0.25">
      <c r="A45">
        <f t="shared" si="1"/>
        <v>44</v>
      </c>
    </row>
    <row r="46" spans="1:1" x14ac:dyDescent="0.25">
      <c r="A46">
        <f t="shared" si="1"/>
        <v>45</v>
      </c>
    </row>
    <row r="47" spans="1:1" x14ac:dyDescent="0.25">
      <c r="A47">
        <f t="shared" si="1"/>
        <v>46</v>
      </c>
    </row>
    <row r="48" spans="1:1" x14ac:dyDescent="0.25">
      <c r="A48">
        <f t="shared" si="1"/>
        <v>47</v>
      </c>
    </row>
    <row r="49" spans="1:1" x14ac:dyDescent="0.25">
      <c r="A49">
        <f t="shared" si="1"/>
        <v>48</v>
      </c>
    </row>
    <row r="50" spans="1:1" x14ac:dyDescent="0.25">
      <c r="A50">
        <f t="shared" si="1"/>
        <v>49</v>
      </c>
    </row>
    <row r="51" spans="1:1" x14ac:dyDescent="0.25">
      <c r="A51">
        <f t="shared" si="1"/>
        <v>50</v>
      </c>
    </row>
    <row r="52" spans="1:1" x14ac:dyDescent="0.25">
      <c r="A52">
        <f t="shared" si="1"/>
        <v>51</v>
      </c>
    </row>
    <row r="53" spans="1:1" x14ac:dyDescent="0.25">
      <c r="A53">
        <f t="shared" si="1"/>
        <v>52</v>
      </c>
    </row>
    <row r="54" spans="1:1" x14ac:dyDescent="0.25">
      <c r="A54">
        <f t="shared" si="1"/>
        <v>53</v>
      </c>
    </row>
    <row r="55" spans="1:1" x14ac:dyDescent="0.25">
      <c r="A55">
        <f t="shared" si="1"/>
        <v>54</v>
      </c>
    </row>
    <row r="56" spans="1:1" x14ac:dyDescent="0.25">
      <c r="A56">
        <f t="shared" si="1"/>
        <v>55</v>
      </c>
    </row>
    <row r="57" spans="1:1" x14ac:dyDescent="0.25">
      <c r="A57">
        <f t="shared" si="1"/>
        <v>56</v>
      </c>
    </row>
    <row r="58" spans="1:1" x14ac:dyDescent="0.25">
      <c r="A58">
        <f t="shared" si="1"/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line</vt:lpstr>
      <vt:lpstr>Sheet3</vt:lpstr>
      <vt:lpstr>Sheet1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Chavez</dc:creator>
  <cp:lastModifiedBy>sc32589</cp:lastModifiedBy>
  <dcterms:created xsi:type="dcterms:W3CDTF">2012-02-25T01:58:51Z</dcterms:created>
  <dcterms:modified xsi:type="dcterms:W3CDTF">2012-02-28T05:18:05Z</dcterms:modified>
</cp:coreProperties>
</file>