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121\Documents\budgets\"/>
    </mc:Choice>
  </mc:AlternateContent>
  <xr:revisionPtr revIDLastSave="0" documentId="13_ncr:1_{D97FAF25-16D2-4924-9162-28B20FC8AD45}" xr6:coauthVersionLast="47" xr6:coauthVersionMax="47" xr10:uidLastSave="{00000000-0000-0000-0000-000000000000}"/>
  <bookViews>
    <workbookView xWindow="-110" yWindow="-110" windowWidth="19420" windowHeight="10560" tabRatio="861" activeTab="2" xr2:uid="{A7B47FAC-2261-4C45-8462-B4417787B875}"/>
  </bookViews>
  <sheets>
    <sheet name="алгоритм" sheetId="26" r:id="rId1"/>
    <sheet name="сводная" sheetId="27" r:id="rId2"/>
    <sheet name="пк маркетинг" sheetId="1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1" i="27" l="1"/>
  <c r="O182" i="27" s="1"/>
  <c r="AB168" i="27"/>
  <c r="AA166" i="27"/>
  <c r="Z166" i="27"/>
  <c r="Z168" i="27" s="1"/>
  <c r="Y166" i="27"/>
  <c r="X166" i="27"/>
  <c r="W166" i="27"/>
  <c r="V166" i="27"/>
  <c r="V168" i="27" s="1"/>
  <c r="U166" i="27"/>
  <c r="U168" i="27" s="1"/>
  <c r="T166" i="27"/>
  <c r="T168" i="27" s="1"/>
  <c r="S166" i="27"/>
  <c r="R166" i="27"/>
  <c r="R168" i="27" s="1"/>
  <c r="Q166" i="27"/>
  <c r="P166" i="27"/>
  <c r="O166" i="27"/>
  <c r="N166" i="27"/>
  <c r="N168" i="27" s="1"/>
  <c r="N173" i="27" s="1"/>
  <c r="M166" i="27"/>
  <c r="M168" i="27" s="1"/>
  <c r="L166" i="27"/>
  <c r="L168" i="27" s="1"/>
  <c r="K166" i="27"/>
  <c r="J166" i="27"/>
  <c r="J168" i="27" s="1"/>
  <c r="J173" i="27" s="1"/>
  <c r="I166" i="27"/>
  <c r="H166" i="27"/>
  <c r="G166" i="27"/>
  <c r="F166" i="27"/>
  <c r="F168" i="27" s="1"/>
  <c r="F173" i="27" s="1"/>
  <c r="AA165" i="27"/>
  <c r="Z165" i="27"/>
  <c r="Y165" i="27"/>
  <c r="Y168" i="27" s="1"/>
  <c r="X165" i="27"/>
  <c r="X168" i="27" s="1"/>
  <c r="W165" i="27"/>
  <c r="W168" i="27" s="1"/>
  <c r="W173" i="27" s="1"/>
  <c r="V165" i="27"/>
  <c r="U165" i="27"/>
  <c r="T165" i="27"/>
  <c r="S165" i="27"/>
  <c r="R165" i="27"/>
  <c r="Q165" i="27"/>
  <c r="Q168" i="27" s="1"/>
  <c r="P165" i="27"/>
  <c r="P168" i="27" s="1"/>
  <c r="O165" i="27"/>
  <c r="O168" i="27" s="1"/>
  <c r="O173" i="27" s="1"/>
  <c r="N165" i="27"/>
  <c r="M165" i="27"/>
  <c r="L165" i="27"/>
  <c r="K165" i="27"/>
  <c r="J165" i="27"/>
  <c r="I165" i="27"/>
  <c r="I168" i="27" s="1"/>
  <c r="H165" i="27"/>
  <c r="H168" i="27" s="1"/>
  <c r="G165" i="27"/>
  <c r="G168" i="27" s="1"/>
  <c r="G173" i="27" s="1"/>
  <c r="F165" i="27"/>
  <c r="AC164" i="27"/>
  <c r="E164" i="27"/>
  <c r="AC162" i="27"/>
  <c r="E162" i="27"/>
  <c r="AC161" i="27"/>
  <c r="E161" i="27"/>
  <c r="AC160" i="27"/>
  <c r="E160" i="27"/>
  <c r="AC159" i="27"/>
  <c r="E159" i="27"/>
  <c r="AC158" i="27"/>
  <c r="E158" i="27"/>
  <c r="AC157" i="27"/>
  <c r="E157" i="27"/>
  <c r="AC156" i="27"/>
  <c r="E156" i="27"/>
  <c r="AC155" i="27"/>
  <c r="E155" i="27"/>
  <c r="AC154" i="27"/>
  <c r="E154" i="27"/>
  <c r="AC153" i="27"/>
  <c r="E153" i="27"/>
  <c r="AC152" i="27"/>
  <c r="E152" i="27"/>
  <c r="AC151" i="27"/>
  <c r="E151" i="27"/>
  <c r="AC150" i="27"/>
  <c r="E150" i="27"/>
  <c r="AC149" i="27"/>
  <c r="AC148" i="27"/>
  <c r="E148" i="27"/>
  <c r="AC147" i="27"/>
  <c r="E147" i="27"/>
  <c r="AC146" i="27"/>
  <c r="E146" i="27"/>
  <c r="AC145" i="27"/>
  <c r="E145" i="27"/>
  <c r="AC144" i="27"/>
  <c r="E144" i="27"/>
  <c r="AC143" i="27"/>
  <c r="E143" i="27"/>
  <c r="AC142" i="27"/>
  <c r="E142" i="27"/>
  <c r="AC141" i="27"/>
  <c r="AC140" i="27"/>
  <c r="E140" i="27"/>
  <c r="AC139" i="27"/>
  <c r="E139" i="27"/>
  <c r="AC138" i="27"/>
  <c r="E138" i="27"/>
  <c r="AC137" i="27"/>
  <c r="E137" i="27"/>
  <c r="AC136" i="27"/>
  <c r="E136" i="27"/>
  <c r="AC135" i="27"/>
  <c r="AC134" i="27"/>
  <c r="E134" i="27"/>
  <c r="AC133" i="27"/>
  <c r="E133" i="27"/>
  <c r="AC132" i="27"/>
  <c r="E132" i="27"/>
  <c r="AC131" i="27"/>
  <c r="E131" i="27"/>
  <c r="AC130" i="27"/>
  <c r="E130" i="27"/>
  <c r="AC129" i="27"/>
  <c r="E129" i="27"/>
  <c r="AC128" i="27"/>
  <c r="E128" i="27"/>
  <c r="AC127" i="27"/>
  <c r="E127" i="27"/>
  <c r="AC126" i="27"/>
  <c r="E126" i="27"/>
  <c r="AC125" i="27"/>
  <c r="E125" i="27"/>
  <c r="E124" i="27"/>
  <c r="AC123" i="27"/>
  <c r="E123" i="27"/>
  <c r="AC122" i="27"/>
  <c r="E122" i="27"/>
  <c r="AC121" i="27"/>
  <c r="E121" i="27"/>
  <c r="AC120" i="27"/>
  <c r="E120" i="27"/>
  <c r="AC119" i="27"/>
  <c r="E119" i="27"/>
  <c r="AC118" i="27"/>
  <c r="E118" i="27"/>
  <c r="AC117" i="27"/>
  <c r="E117" i="27"/>
  <c r="AC116" i="27"/>
  <c r="E116" i="27"/>
  <c r="AC115" i="27"/>
  <c r="E115" i="27"/>
  <c r="AC114" i="27"/>
  <c r="E114" i="27"/>
  <c r="AC113" i="27"/>
  <c r="E113" i="27"/>
  <c r="AC112" i="27"/>
  <c r="E112" i="27"/>
  <c r="AC111" i="27"/>
  <c r="E111" i="27"/>
  <c r="AC110" i="27"/>
  <c r="E110" i="27"/>
  <c r="AC109" i="27"/>
  <c r="E109" i="27"/>
  <c r="AC108" i="27"/>
  <c r="E108" i="27"/>
  <c r="AC107" i="27"/>
  <c r="E107" i="27"/>
  <c r="AC106" i="27"/>
  <c r="E106" i="27"/>
  <c r="AC105" i="27"/>
  <c r="E105" i="27"/>
  <c r="AC104" i="27"/>
  <c r="E104" i="27"/>
  <c r="AC103" i="27"/>
  <c r="E103" i="27"/>
  <c r="AC102" i="27"/>
  <c r="E102" i="27"/>
  <c r="AC101" i="27"/>
  <c r="E101" i="27"/>
  <c r="AC100" i="27"/>
  <c r="E100" i="27"/>
  <c r="AC99" i="27"/>
  <c r="E99" i="27"/>
  <c r="AC98" i="27"/>
  <c r="E98" i="27"/>
  <c r="AC97" i="27"/>
  <c r="E97" i="27"/>
  <c r="AC96" i="27"/>
  <c r="E96" i="27"/>
  <c r="AC95" i="27"/>
  <c r="E95" i="27"/>
  <c r="AC94" i="27"/>
  <c r="E94" i="27"/>
  <c r="AC93" i="27"/>
  <c r="E93" i="27"/>
  <c r="AC92" i="27"/>
  <c r="E92" i="27"/>
  <c r="AC91" i="27"/>
  <c r="E91" i="27"/>
  <c r="AC90" i="27"/>
  <c r="AC89" i="27"/>
  <c r="E89" i="27"/>
  <c r="AC88" i="27"/>
  <c r="E88" i="27"/>
  <c r="E87" i="27"/>
  <c r="AC86" i="27"/>
  <c r="E86" i="27"/>
  <c r="AC85" i="27"/>
  <c r="E85" i="27"/>
  <c r="AC84" i="27"/>
  <c r="E84" i="27"/>
  <c r="E83" i="27"/>
  <c r="AC82" i="27"/>
  <c r="E82" i="27"/>
  <c r="AC80" i="27"/>
  <c r="E80" i="27"/>
  <c r="AC79" i="27"/>
  <c r="AC78" i="27"/>
  <c r="E78" i="27"/>
  <c r="AC77" i="27"/>
  <c r="E77" i="27"/>
  <c r="AC76" i="27"/>
  <c r="E76" i="27"/>
  <c r="AC75" i="27"/>
  <c r="AC74" i="27"/>
  <c r="E74" i="27"/>
  <c r="AC73" i="27"/>
  <c r="E73" i="27"/>
  <c r="AC72" i="27"/>
  <c r="E72" i="27"/>
  <c r="AC71" i="27"/>
  <c r="E71" i="27"/>
  <c r="AC70" i="27"/>
  <c r="AC69" i="27"/>
  <c r="E69" i="27"/>
  <c r="AC68" i="27"/>
  <c r="E68" i="27"/>
  <c r="AC67" i="27"/>
  <c r="E67" i="27"/>
  <c r="AC65" i="27"/>
  <c r="E65" i="27"/>
  <c r="AC64" i="27"/>
  <c r="E64" i="27"/>
  <c r="AC63" i="27"/>
  <c r="AC62" i="27"/>
  <c r="E62" i="27"/>
  <c r="AC61" i="27"/>
  <c r="E61" i="27"/>
  <c r="AC60" i="27"/>
  <c r="E60" i="27"/>
  <c r="AC59" i="27"/>
  <c r="E59" i="27"/>
  <c r="AC58" i="27"/>
  <c r="E58" i="27"/>
  <c r="AC57" i="27"/>
  <c r="E57" i="27"/>
  <c r="AC56" i="27"/>
  <c r="E56" i="27"/>
  <c r="AC55" i="27"/>
  <c r="E55" i="27"/>
  <c r="AC54" i="27"/>
  <c r="E54" i="27"/>
  <c r="AC53" i="27"/>
  <c r="AC52" i="27"/>
  <c r="E52" i="27"/>
  <c r="AC51" i="27"/>
  <c r="E51" i="27"/>
  <c r="AC50" i="27"/>
  <c r="E50" i="27"/>
  <c r="AC49" i="27"/>
  <c r="E49" i="27"/>
  <c r="AC48" i="27"/>
  <c r="AC47" i="27"/>
  <c r="E47" i="27"/>
  <c r="AC45" i="27"/>
  <c r="E45" i="27"/>
  <c r="AC44" i="27"/>
  <c r="E44" i="27"/>
  <c r="AC43" i="27"/>
  <c r="E43" i="27"/>
  <c r="AC42" i="27"/>
  <c r="AC41" i="27"/>
  <c r="E41" i="27"/>
  <c r="AC40" i="27"/>
  <c r="E40" i="27"/>
  <c r="AC39" i="27"/>
  <c r="E39" i="27"/>
  <c r="AC38" i="27"/>
  <c r="E38" i="27"/>
  <c r="AC37" i="27"/>
  <c r="E37" i="27"/>
  <c r="AC36" i="27"/>
  <c r="E36" i="27"/>
  <c r="AC35" i="27"/>
  <c r="E35" i="27"/>
  <c r="AC34" i="27"/>
  <c r="E34" i="27"/>
  <c r="AC33" i="27"/>
  <c r="E33" i="27"/>
  <c r="AC32" i="27"/>
  <c r="AC30" i="27"/>
  <c r="E30" i="27"/>
  <c r="AC29" i="27"/>
  <c r="E29" i="27"/>
  <c r="AC28" i="27"/>
  <c r="E28" i="27"/>
  <c r="AC27" i="27"/>
  <c r="E27" i="27"/>
  <c r="AC26" i="27"/>
  <c r="E26" i="27"/>
  <c r="AC25" i="27"/>
  <c r="E25" i="27"/>
  <c r="AC24" i="27"/>
  <c r="E24" i="27"/>
  <c r="AC23" i="27"/>
  <c r="E23" i="27"/>
  <c r="AC22" i="27"/>
  <c r="E22" i="27"/>
  <c r="AC21" i="27"/>
  <c r="E21" i="27"/>
  <c r="AC20" i="27"/>
  <c r="E20" i="27"/>
  <c r="AC19" i="27"/>
  <c r="E19" i="27"/>
  <c r="AC18" i="27"/>
  <c r="E18" i="27"/>
  <c r="AC17" i="27"/>
  <c r="E17" i="27"/>
  <c r="AC16" i="27"/>
  <c r="AC15" i="27"/>
  <c r="E15" i="27"/>
  <c r="AC14" i="27"/>
  <c r="E14" i="27"/>
  <c r="AC13" i="27"/>
  <c r="E13" i="27"/>
  <c r="AC12" i="27"/>
  <c r="E12" i="27"/>
  <c r="AC11" i="27"/>
  <c r="E11" i="27"/>
  <c r="AC10" i="27"/>
  <c r="E10" i="27"/>
  <c r="AC9" i="27"/>
  <c r="E9" i="27"/>
  <c r="AC8" i="27"/>
  <c r="E8" i="27"/>
  <c r="AC7" i="27"/>
  <c r="E7" i="27"/>
  <c r="AC6" i="27"/>
  <c r="E6" i="27"/>
  <c r="AC5" i="27"/>
  <c r="E5" i="27"/>
  <c r="E168" i="27" s="1"/>
  <c r="AC4" i="27"/>
  <c r="E4" i="27"/>
  <c r="AC3" i="27"/>
  <c r="AA168" i="27" l="1"/>
  <c r="AA173" i="27" s="1"/>
  <c r="S168" i="27"/>
  <c r="S173" i="27" s="1"/>
  <c r="AC166" i="27"/>
  <c r="K168" i="27"/>
  <c r="K173" i="27" s="1"/>
  <c r="E177" i="27"/>
  <c r="E176" i="27"/>
  <c r="H173" i="27"/>
  <c r="H172" i="27"/>
  <c r="H175" i="27" s="1"/>
  <c r="H170" i="27"/>
  <c r="H171" i="27" s="1"/>
  <c r="P173" i="27"/>
  <c r="P170" i="27"/>
  <c r="P171" i="27" s="1"/>
  <c r="P172" i="27"/>
  <c r="P175" i="27" s="1"/>
  <c r="X173" i="27"/>
  <c r="X172" i="27"/>
  <c r="X175" i="27" s="1"/>
  <c r="X170" i="27"/>
  <c r="X171" i="27" s="1"/>
  <c r="AC168" i="27"/>
  <c r="AD168" i="27" s="1"/>
  <c r="L173" i="27"/>
  <c r="L170" i="27"/>
  <c r="L171" i="27" s="1"/>
  <c r="L172" i="27"/>
  <c r="L175" i="27" s="1"/>
  <c r="T173" i="27"/>
  <c r="T181" i="27"/>
  <c r="T182" i="27" s="1"/>
  <c r="T172" i="27"/>
  <c r="T170" i="27"/>
  <c r="T171" i="27" s="1"/>
  <c r="M181" i="27"/>
  <c r="M182" i="27" s="1"/>
  <c r="M172" i="27"/>
  <c r="M170" i="27"/>
  <c r="M171" i="27" s="1"/>
  <c r="M173" i="27"/>
  <c r="U172" i="27"/>
  <c r="U175" i="27" s="1"/>
  <c r="U170" i="27"/>
  <c r="U171" i="27" s="1"/>
  <c r="U173" i="27"/>
  <c r="I172" i="27"/>
  <c r="I175" i="27" s="1"/>
  <c r="I170" i="27"/>
  <c r="I171" i="27" s="1"/>
  <c r="Q172" i="27"/>
  <c r="Q175" i="27" s="1"/>
  <c r="Q170" i="27"/>
  <c r="Q171" i="27" s="1"/>
  <c r="S170" i="27"/>
  <c r="S171" i="27" s="1"/>
  <c r="G172" i="27"/>
  <c r="G175" i="27" s="1"/>
  <c r="W172" i="27"/>
  <c r="AC165" i="27"/>
  <c r="Y172" i="27"/>
  <c r="Y175" i="27" s="1"/>
  <c r="Y170" i="27"/>
  <c r="Y171" i="27" s="1"/>
  <c r="K170" i="27"/>
  <c r="K171" i="27" s="1"/>
  <c r="AA170" i="27"/>
  <c r="AA171" i="27" s="1"/>
  <c r="O172" i="27"/>
  <c r="O175" i="27" s="1"/>
  <c r="I173" i="27"/>
  <c r="Q173" i="27"/>
  <c r="W181" i="27"/>
  <c r="W182" i="27" s="1"/>
  <c r="W175" i="27" s="1"/>
  <c r="F172" i="27"/>
  <c r="F170" i="27"/>
  <c r="F171" i="27" s="1"/>
  <c r="J172" i="27"/>
  <c r="J170" i="27"/>
  <c r="J171" i="27" s="1"/>
  <c r="J181" i="27"/>
  <c r="J182" i="27" s="1"/>
  <c r="J175" i="27" s="1"/>
  <c r="N181" i="27"/>
  <c r="N182" i="27" s="1"/>
  <c r="N172" i="27"/>
  <c r="N170" i="27"/>
  <c r="N171" i="27" s="1"/>
  <c r="R172" i="27"/>
  <c r="R170" i="27"/>
  <c r="R171" i="27" s="1"/>
  <c r="R181" i="27"/>
  <c r="R182" i="27" s="1"/>
  <c r="R173" i="27"/>
  <c r="V181" i="27"/>
  <c r="V182" i="27" s="1"/>
  <c r="V175" i="27" s="1"/>
  <c r="V172" i="27"/>
  <c r="V170" i="27"/>
  <c r="V171" i="27" s="1"/>
  <c r="V173" i="27"/>
  <c r="Z172" i="27"/>
  <c r="Z170" i="27"/>
  <c r="Z171" i="27" s="1"/>
  <c r="Z181" i="27"/>
  <c r="Z182" i="27" s="1"/>
  <c r="Z173" i="27"/>
  <c r="G170" i="27"/>
  <c r="G171" i="27" s="1"/>
  <c r="O170" i="27"/>
  <c r="O171" i="27" s="1"/>
  <c r="W170" i="27"/>
  <c r="W171" i="27" s="1"/>
  <c r="K172" i="27"/>
  <c r="K175" i="27" s="1"/>
  <c r="S172" i="27"/>
  <c r="S175" i="27" s="1"/>
  <c r="AA172" i="27"/>
  <c r="AA175" i="27" s="1"/>
  <c r="Y173" i="27"/>
  <c r="F181" i="27"/>
  <c r="F182" i="27" s="1"/>
  <c r="F175" i="27" l="1"/>
  <c r="Z175" i="27"/>
  <c r="R175" i="27"/>
  <c r="T175" i="27"/>
  <c r="N175" i="27"/>
  <c r="M175" i="27"/>
  <c r="AC175" i="27" l="1"/>
  <c r="AC48" i="1" l="1"/>
  <c r="AC49" i="1" s="1"/>
  <c r="AA48" i="1"/>
  <c r="AA49" i="1" s="1"/>
  <c r="Z48" i="1"/>
  <c r="Z49" i="1" s="1"/>
  <c r="Y48" i="1"/>
  <c r="Y49" i="1" s="1"/>
  <c r="X48" i="1"/>
  <c r="X49" i="1" s="1"/>
  <c r="V48" i="1"/>
  <c r="V49" i="1" s="1"/>
  <c r="U48" i="1"/>
  <c r="U49" i="1" s="1"/>
  <c r="S48" i="1"/>
  <c r="S49" i="1" s="1"/>
  <c r="Q48" i="1"/>
  <c r="Q49" i="1" s="1"/>
  <c r="M48" i="1"/>
  <c r="M49" i="1" s="1"/>
  <c r="J48" i="1"/>
  <c r="J49" i="1" s="1"/>
  <c r="I48" i="1"/>
  <c r="I49" i="1" s="1"/>
  <c r="H48" i="1"/>
  <c r="H49" i="1" s="1"/>
  <c r="C48" i="1"/>
  <c r="D48" i="1" s="1"/>
  <c r="AE47" i="1"/>
  <c r="AD47" i="1"/>
  <c r="D47" i="1"/>
  <c r="AE46" i="1"/>
  <c r="AD46" i="1"/>
  <c r="D46" i="1"/>
  <c r="AE45" i="1"/>
  <c r="O45" i="1"/>
  <c r="G45" i="1"/>
  <c r="AD45" i="1" s="1"/>
  <c r="AF45" i="1" s="1"/>
  <c r="D45" i="1"/>
  <c r="AE44" i="1"/>
  <c r="O44" i="1"/>
  <c r="AD44" i="1" s="1"/>
  <c r="D44" i="1"/>
  <c r="AE43" i="1"/>
  <c r="T43" i="1"/>
  <c r="K43" i="1"/>
  <c r="AD43" i="1" s="1"/>
  <c r="AF43" i="1" s="1"/>
  <c r="D43" i="1"/>
  <c r="AE42" i="1"/>
  <c r="T42" i="1"/>
  <c r="D42" i="1"/>
  <c r="AE41" i="1"/>
  <c r="P41" i="1"/>
  <c r="AD41" i="1" s="1"/>
  <c r="D41" i="1"/>
  <c r="AE40" i="1"/>
  <c r="P40" i="1"/>
  <c r="AD40" i="1" s="1"/>
  <c r="AF40" i="1" s="1"/>
  <c r="D40" i="1"/>
  <c r="AE39" i="1"/>
  <c r="R39" i="1"/>
  <c r="AD39" i="1" s="1"/>
  <c r="D39" i="1"/>
  <c r="AE38" i="1"/>
  <c r="L38" i="1"/>
  <c r="AD38" i="1" s="1"/>
  <c r="D38" i="1"/>
  <c r="AE37" i="1"/>
  <c r="L37" i="1"/>
  <c r="AD37" i="1" s="1"/>
  <c r="D37" i="1"/>
  <c r="AE36" i="1"/>
  <c r="L36" i="1"/>
  <c r="AD36" i="1" s="1"/>
  <c r="D36" i="1"/>
  <c r="AE35" i="1"/>
  <c r="L35" i="1"/>
  <c r="AD35" i="1" s="1"/>
  <c r="AF35" i="1" s="1"/>
  <c r="D35" i="1"/>
  <c r="AE34" i="1"/>
  <c r="L34" i="1"/>
  <c r="D34" i="1"/>
  <c r="AE33" i="1"/>
  <c r="L33" i="1"/>
  <c r="AD33" i="1" s="1"/>
  <c r="D33" i="1"/>
  <c r="AE32" i="1"/>
  <c r="AF32" i="1" s="1"/>
  <c r="AD32" i="1"/>
  <c r="D32" i="1"/>
  <c r="AE31" i="1"/>
  <c r="AD31" i="1"/>
  <c r="D31" i="1"/>
  <c r="AE30" i="1"/>
  <c r="AD30" i="1"/>
  <c r="D30" i="1"/>
  <c r="AE29" i="1"/>
  <c r="R29" i="1"/>
  <c r="AD29" i="1" s="1"/>
  <c r="AF29" i="1" s="1"/>
  <c r="D29" i="1"/>
  <c r="AE28" i="1"/>
  <c r="R28" i="1"/>
  <c r="AD28" i="1" s="1"/>
  <c r="D28" i="1"/>
  <c r="AE27" i="1"/>
  <c r="AD27" i="1"/>
  <c r="O27" i="1"/>
  <c r="G27" i="1"/>
  <c r="D27" i="1"/>
  <c r="AE26" i="1"/>
  <c r="N26" i="1"/>
  <c r="AD26" i="1" s="1"/>
  <c r="D26" i="1"/>
  <c r="AE25" i="1"/>
  <c r="O25" i="1"/>
  <c r="O48" i="1" s="1"/>
  <c r="O49" i="1" s="1"/>
  <c r="G25" i="1"/>
  <c r="D25" i="1"/>
  <c r="AE24" i="1"/>
  <c r="W24" i="1"/>
  <c r="W48" i="1" s="1"/>
  <c r="W49" i="1" s="1"/>
  <c r="D24" i="1"/>
  <c r="AE23" i="1"/>
  <c r="R23" i="1"/>
  <c r="AD23" i="1" s="1"/>
  <c r="D23" i="1"/>
  <c r="AE22" i="1"/>
  <c r="R22" i="1"/>
  <c r="D22" i="1"/>
  <c r="AE21" i="1"/>
  <c r="AD21" i="1"/>
  <c r="D21" i="1"/>
  <c r="AE20" i="1"/>
  <c r="AF20" i="1" s="1"/>
  <c r="AD20" i="1"/>
  <c r="D20" i="1"/>
  <c r="AE19" i="1"/>
  <c r="K19" i="1"/>
  <c r="AD19" i="1" s="1"/>
  <c r="D19" i="1"/>
  <c r="AE18" i="1"/>
  <c r="AD18" i="1"/>
  <c r="K18" i="1"/>
  <c r="D18" i="1"/>
  <c r="AE17" i="1"/>
  <c r="K17" i="1"/>
  <c r="D17" i="1"/>
  <c r="AE16" i="1"/>
  <c r="AD16" i="1"/>
  <c r="D16" i="1"/>
  <c r="AE15" i="1"/>
  <c r="AF15" i="1" s="1"/>
  <c r="AD15" i="1"/>
  <c r="D15" i="1"/>
  <c r="AE14" i="1"/>
  <c r="AB14" i="1"/>
  <c r="AB48" i="1" s="1"/>
  <c r="AB49" i="1" s="1"/>
  <c r="D14" i="1"/>
  <c r="AE13" i="1"/>
  <c r="AD13" i="1"/>
  <c r="D13" i="1"/>
  <c r="AE12" i="1"/>
  <c r="AD12" i="1"/>
  <c r="D12" i="1"/>
  <c r="AE11" i="1"/>
  <c r="AD11" i="1"/>
  <c r="D11" i="1"/>
  <c r="AE10" i="1"/>
  <c r="AD10" i="1"/>
  <c r="D10" i="1"/>
  <c r="AE9" i="1"/>
  <c r="AD9" i="1"/>
  <c r="D9" i="1"/>
  <c r="AE8" i="1"/>
  <c r="AD8" i="1"/>
  <c r="D8" i="1"/>
  <c r="AE7" i="1"/>
  <c r="AD7" i="1"/>
  <c r="D7" i="1"/>
  <c r="AE6" i="1"/>
  <c r="AD6" i="1"/>
  <c r="D6" i="1"/>
  <c r="AE5" i="1"/>
  <c r="AD5" i="1"/>
  <c r="D5" i="1"/>
  <c r="AE4" i="1"/>
  <c r="AD4" i="1"/>
  <c r="D4" i="1"/>
  <c r="AE3" i="1"/>
  <c r="AD3" i="1"/>
  <c r="D3" i="1"/>
  <c r="AF18" i="1" l="1"/>
  <c r="AF27" i="1"/>
  <c r="AF47" i="1"/>
  <c r="AF37" i="1"/>
  <c r="AF8" i="1"/>
  <c r="AF16" i="1"/>
  <c r="AF30" i="1"/>
  <c r="AF21" i="1"/>
  <c r="K48" i="1"/>
  <c r="K49" i="1" s="1"/>
  <c r="AD24" i="1"/>
  <c r="AF38" i="1"/>
  <c r="AF13" i="1"/>
  <c r="AF11" i="1"/>
  <c r="AF19" i="1"/>
  <c r="R48" i="1"/>
  <c r="R49" i="1" s="1"/>
  <c r="AF24" i="1"/>
  <c r="AF31" i="1"/>
  <c r="AF5" i="1"/>
  <c r="AF9" i="1"/>
  <c r="AF4" i="1"/>
  <c r="AF12" i="1"/>
  <c r="AF46" i="1"/>
  <c r="G48" i="1"/>
  <c r="G49" i="1" s="1"/>
  <c r="T48" i="1"/>
  <c r="T49" i="1" s="1"/>
  <c r="AF23" i="1"/>
  <c r="AF36" i="1"/>
  <c r="L48" i="1"/>
  <c r="L49" i="1" s="1"/>
  <c r="P48" i="1"/>
  <c r="P49" i="1" s="1"/>
  <c r="AF6" i="1"/>
  <c r="AF10" i="1"/>
  <c r="AD34" i="1"/>
  <c r="AD42" i="1"/>
  <c r="AF42" i="1" s="1"/>
  <c r="AE48" i="1"/>
  <c r="AF3" i="1"/>
  <c r="AF7" i="1"/>
  <c r="AF26" i="1"/>
  <c r="AF28" i="1"/>
  <c r="AF33" i="1"/>
  <c r="AF34" i="1"/>
  <c r="AF39" i="1"/>
  <c r="AF41" i="1"/>
  <c r="AF44" i="1"/>
  <c r="AD14" i="1"/>
  <c r="AF14" i="1" s="1"/>
  <c r="AD22" i="1"/>
  <c r="AF22" i="1" s="1"/>
  <c r="AD25" i="1"/>
  <c r="AF25" i="1" s="1"/>
  <c r="N48" i="1"/>
  <c r="N49" i="1" s="1"/>
  <c r="AD17" i="1"/>
  <c r="AF17" i="1" s="1"/>
  <c r="AD48" i="1" l="1"/>
  <c r="AD51" i="1" s="1"/>
  <c r="AD52" i="1" s="1"/>
</calcChain>
</file>

<file path=xl/sharedStrings.xml><?xml version="1.0" encoding="utf-8"?>
<sst xmlns="http://schemas.openxmlformats.org/spreadsheetml/2006/main" count="371" uniqueCount="235">
  <si>
    <t>Пк  Тибойл</t>
  </si>
  <si>
    <t>№</t>
  </si>
  <si>
    <t>Пк  Тибойл маркетинг</t>
  </si>
  <si>
    <t>ноябрь</t>
  </si>
  <si>
    <t>октябрь</t>
  </si>
  <si>
    <t>Нигора</t>
  </si>
  <si>
    <t>Гульхаё</t>
  </si>
  <si>
    <t>Ином</t>
  </si>
  <si>
    <t>Джейрон</t>
  </si>
  <si>
    <t>Шукур</t>
  </si>
  <si>
    <t>Малика</t>
  </si>
  <si>
    <t>Ирина</t>
  </si>
  <si>
    <t>Азам</t>
  </si>
  <si>
    <t>Асад</t>
  </si>
  <si>
    <t>Хилола</t>
  </si>
  <si>
    <t>Гуля</t>
  </si>
  <si>
    <t>Нафиса</t>
  </si>
  <si>
    <t>Мадина</t>
  </si>
  <si>
    <t>Диля</t>
  </si>
  <si>
    <t>Феруза</t>
  </si>
  <si>
    <t>ОТК</t>
  </si>
  <si>
    <t>Абдурахмон</t>
  </si>
  <si>
    <t>Акбар</t>
  </si>
  <si>
    <t>Феруза2</t>
  </si>
  <si>
    <t>Дельноза</t>
  </si>
  <si>
    <t>Барно</t>
  </si>
  <si>
    <t>Одиба</t>
  </si>
  <si>
    <t>Разобрать крой</t>
  </si>
  <si>
    <t>Вто</t>
  </si>
  <si>
    <t>гульфик</t>
  </si>
  <si>
    <t>откосок</t>
  </si>
  <si>
    <t>Нарезать</t>
  </si>
  <si>
    <t>Резину шир 3см, на лямки 2 шт по 12 см</t>
  </si>
  <si>
    <t>Резину шир 3см, в пояс спинки ( -10 см)</t>
  </si>
  <si>
    <t>оверлок</t>
  </si>
  <si>
    <t>обметать срезы кокетки спинки и обтачку спинки</t>
  </si>
  <si>
    <t>передние срезы брюк</t>
  </si>
  <si>
    <t>подзор кармана</t>
  </si>
  <si>
    <t>Обметать срезы кокетки полочки и обтачки полочки</t>
  </si>
  <si>
    <t>Заготовить</t>
  </si>
  <si>
    <t xml:space="preserve">Отмелить место расположения шеврона </t>
  </si>
  <si>
    <t xml:space="preserve">Настрочить шеврон </t>
  </si>
  <si>
    <t>Одиба413</t>
  </si>
  <si>
    <t>Одиба100</t>
  </si>
  <si>
    <t>Задние лямки с резинкой</t>
  </si>
  <si>
    <t>Держатели фастексов</t>
  </si>
  <si>
    <t>Перед</t>
  </si>
  <si>
    <t>Закрепить держатели с фастексами</t>
  </si>
  <si>
    <t>Шукур 313</t>
  </si>
  <si>
    <t>Шукур 200</t>
  </si>
  <si>
    <t xml:space="preserve"> обтачать верхний срез  обтачкой</t>
  </si>
  <si>
    <t>Отстрочить с 3 сторон кокетку полочки</t>
  </si>
  <si>
    <t>Настрочить с/о ленту 5 см на боковой срез</t>
  </si>
  <si>
    <t>настрочить подзор на мешковину</t>
  </si>
  <si>
    <t>стачать мешковины кармана на 5 нитке</t>
  </si>
  <si>
    <t>Нафиса270</t>
  </si>
  <si>
    <t>Нафиса243</t>
  </si>
  <si>
    <t xml:space="preserve">притачать мешковину к полочке </t>
  </si>
  <si>
    <t>Хилола270</t>
  </si>
  <si>
    <t>Хилола243</t>
  </si>
  <si>
    <t>Отстрочить вход в карман. Закрепить срезы</t>
  </si>
  <si>
    <t>Абдурахмон270</t>
  </si>
  <si>
    <t>Абдурахмон243</t>
  </si>
  <si>
    <t>Установить закрепки на карманы 4шт</t>
  </si>
  <si>
    <t>Асад366 Нигора147</t>
  </si>
  <si>
    <t xml:space="preserve">Обработать застежку" гульфик" </t>
  </si>
  <si>
    <t>Азам270</t>
  </si>
  <si>
    <t>Азам243</t>
  </si>
  <si>
    <t>Установить закрепки на  гульфик 2шт</t>
  </si>
  <si>
    <t>Притачать пояс к грудке и к передним половинкам</t>
  </si>
  <si>
    <t>Шукур270</t>
  </si>
  <si>
    <t>Шукур243</t>
  </si>
  <si>
    <t>отстрочить швы притачивания к грудкам 2 иг</t>
  </si>
  <si>
    <t>спинка</t>
  </si>
  <si>
    <t>Поставиить петли на кокетке спинки</t>
  </si>
  <si>
    <t xml:space="preserve"> Стачать средний шов </t>
  </si>
  <si>
    <t>отстрочить средний шов спинки 2 иг</t>
  </si>
  <si>
    <t xml:space="preserve"> Закрепить лямки </t>
  </si>
  <si>
    <t>Малика413</t>
  </si>
  <si>
    <t>Малика100</t>
  </si>
  <si>
    <t>Настрочить состав и размер на обтачку, обтачать верхний срез кокетки спинки обтачкой</t>
  </si>
  <si>
    <t>Соединить верх с низом с перепусканием</t>
  </si>
  <si>
    <t>Отстрочить шов 2 иг</t>
  </si>
  <si>
    <t>Закрепить концы резинки</t>
  </si>
  <si>
    <t>Вложить резину, отстрочить 1 стр</t>
  </si>
  <si>
    <t>монтаж</t>
  </si>
  <si>
    <t xml:space="preserve">Стачать боковые швы </t>
  </si>
  <si>
    <t xml:space="preserve">настрочить боковые швы ш.ш.0,1-0,2 см; </t>
  </si>
  <si>
    <t>Отстрочить с 3 сторон кокетку спинки</t>
  </si>
  <si>
    <t>стачать шаговые швы</t>
  </si>
  <si>
    <t xml:space="preserve"> подшить низ</t>
  </si>
  <si>
    <t>Шукур493 Диля20</t>
  </si>
  <si>
    <t>Разметить и установить ответные пуговицы на боковом шве</t>
  </si>
  <si>
    <t>поставиить закрепки по лямкам</t>
  </si>
  <si>
    <t>Сложить</t>
  </si>
  <si>
    <t>Упаковка</t>
  </si>
  <si>
    <t>Итого</t>
  </si>
  <si>
    <t>оплачено</t>
  </si>
  <si>
    <t>Манжеты</t>
  </si>
  <si>
    <t>Ольга</t>
  </si>
  <si>
    <t>Заказчик</t>
  </si>
  <si>
    <t>Изделие</t>
  </si>
  <si>
    <t>Новая норма вр</t>
  </si>
  <si>
    <t>Время на заказ нов.Н</t>
  </si>
  <si>
    <t>поло с обтачным воротником</t>
  </si>
  <si>
    <t>поло длинный рукав</t>
  </si>
  <si>
    <t>поло</t>
  </si>
  <si>
    <t>Нафта</t>
  </si>
  <si>
    <t>Брюки лето</t>
  </si>
  <si>
    <t>куртка</t>
  </si>
  <si>
    <t>поло муж</t>
  </si>
  <si>
    <t>поло жен</t>
  </si>
  <si>
    <t>пк</t>
  </si>
  <si>
    <t>Куртк  зима</t>
  </si>
  <si>
    <t>Фартук</t>
  </si>
  <si>
    <t>ПКУ</t>
  </si>
  <si>
    <t>Белнефть</t>
  </si>
  <si>
    <t>куртка из флиса</t>
  </si>
  <si>
    <t>Генезис</t>
  </si>
  <si>
    <t>ку с отс рукавами</t>
  </si>
  <si>
    <t>Куртка</t>
  </si>
  <si>
    <t xml:space="preserve">Хенде </t>
  </si>
  <si>
    <t xml:space="preserve">халат  лето  </t>
  </si>
  <si>
    <t>КУ с отстегив рукавами</t>
  </si>
  <si>
    <t>куртка лето</t>
  </si>
  <si>
    <t>худи</t>
  </si>
  <si>
    <t>КИА</t>
  </si>
  <si>
    <t xml:space="preserve">КУ </t>
  </si>
  <si>
    <t xml:space="preserve">пк лето </t>
  </si>
  <si>
    <t xml:space="preserve">куртка лето  </t>
  </si>
  <si>
    <t>брюки</t>
  </si>
  <si>
    <t>жилет</t>
  </si>
  <si>
    <t>Футболка</t>
  </si>
  <si>
    <t>толстовка</t>
  </si>
  <si>
    <t>Пку</t>
  </si>
  <si>
    <t>Тибойл</t>
  </si>
  <si>
    <t>Поло Тибойл</t>
  </si>
  <si>
    <t xml:space="preserve">Брюки жен </t>
  </si>
  <si>
    <t>Брюки</t>
  </si>
  <si>
    <t>ПК</t>
  </si>
  <si>
    <t>Пку с накладками</t>
  </si>
  <si>
    <t>Пку с накладками (переделка</t>
  </si>
  <si>
    <t>Куртка утепленная</t>
  </si>
  <si>
    <t>Рубашка жен длинный рукав</t>
  </si>
  <si>
    <t>Рубашка жен короткий рукав</t>
  </si>
  <si>
    <t>Рубашка муж длинный рукав</t>
  </si>
  <si>
    <t>Рубашка муж короткий  рукав</t>
  </si>
  <si>
    <t>Жилет софт шелл</t>
  </si>
  <si>
    <t>Жилет из флиса</t>
  </si>
  <si>
    <t>Поло с длинным рукавом</t>
  </si>
  <si>
    <t>жилет сигнальный</t>
  </si>
  <si>
    <t xml:space="preserve">Промо </t>
  </si>
  <si>
    <t>Пк д/с</t>
  </si>
  <si>
    <t>Куртка лето</t>
  </si>
  <si>
    <t>Куртка утепленная (промо)</t>
  </si>
  <si>
    <t>Транс АЗС</t>
  </si>
  <si>
    <t>Брюки женские</t>
  </si>
  <si>
    <t>Брюки мужские</t>
  </si>
  <si>
    <t>рубашка женская длинный рукав</t>
  </si>
  <si>
    <t>рубашка женская короткий рукав</t>
  </si>
  <si>
    <t>Флисовая кофта</t>
  </si>
  <si>
    <t>рубашка мужская  длинный рукав</t>
  </si>
  <si>
    <t>рубашка мужская короткий рукав</t>
  </si>
  <si>
    <t>рубашка женская короткий рукав бел</t>
  </si>
  <si>
    <t>рубашка мужская  длинный рукав бел</t>
  </si>
  <si>
    <t>рубашка мужская  короткий рукав бел</t>
  </si>
  <si>
    <t>Куртка зима</t>
  </si>
  <si>
    <t xml:space="preserve">Брюки утепленные  </t>
  </si>
  <si>
    <t>Торжок</t>
  </si>
  <si>
    <t>ПкУ</t>
  </si>
  <si>
    <t>АЗС</t>
  </si>
  <si>
    <t>Брюки лето Азс</t>
  </si>
  <si>
    <t>Куртка лето АЗС</t>
  </si>
  <si>
    <t>Брюки утепленные АЗС</t>
  </si>
  <si>
    <t>Куртки Азс  зима</t>
  </si>
  <si>
    <t>бомбер АЗС</t>
  </si>
  <si>
    <t>Куртка  из флиса АЗС</t>
  </si>
  <si>
    <t>Поло АЗС</t>
  </si>
  <si>
    <t>Поло Дейли бай шелл</t>
  </si>
  <si>
    <t>Рубашка  Кафе</t>
  </si>
  <si>
    <t>Рубашка  Кафе кор рукав</t>
  </si>
  <si>
    <t>фартук Азс</t>
  </si>
  <si>
    <t>Рубашка АЗС женская длинный рукав</t>
  </si>
  <si>
    <t>Рубашка АЗС женская короткий рукав</t>
  </si>
  <si>
    <t>Рубашка мужская</t>
  </si>
  <si>
    <t>Рубашка мужская кор рукав</t>
  </si>
  <si>
    <t>образцы</t>
  </si>
  <si>
    <t>Ушанки</t>
  </si>
  <si>
    <t>шапки настрачивание</t>
  </si>
  <si>
    <t>шапки намеловка</t>
  </si>
  <si>
    <t>Шапки</t>
  </si>
  <si>
    <t>Бейсболка</t>
  </si>
  <si>
    <t xml:space="preserve"> настрачивание</t>
  </si>
  <si>
    <t xml:space="preserve"> намеловка</t>
  </si>
  <si>
    <t>Козырьки</t>
  </si>
  <si>
    <t>поло принты</t>
  </si>
  <si>
    <t>Нарезка лекал</t>
  </si>
  <si>
    <t>разбор кроя Псков</t>
  </si>
  <si>
    <t>Тибойл логотип выборка</t>
  </si>
  <si>
    <t>заплатки поло</t>
  </si>
  <si>
    <t>заплатки куртка</t>
  </si>
  <si>
    <t>заплатки брюки</t>
  </si>
  <si>
    <t>заплатки жилет</t>
  </si>
  <si>
    <t>уборка</t>
  </si>
  <si>
    <t>грузчик</t>
  </si>
  <si>
    <t>крой</t>
  </si>
  <si>
    <t>вышивка чистка</t>
  </si>
  <si>
    <t>вышивка</t>
  </si>
  <si>
    <t>простой</t>
  </si>
  <si>
    <t>доплата за обрезную машину</t>
  </si>
  <si>
    <t>Надбавка за единичные заказы до 10</t>
  </si>
  <si>
    <t>Надбавка за единичные заказы до 25</t>
  </si>
  <si>
    <t>Доп.работы</t>
  </si>
  <si>
    <t>Итого (норма/мин)</t>
  </si>
  <si>
    <t>Кол-во раб.дней</t>
  </si>
  <si>
    <t>Выработка в день (в норма/мин)</t>
  </si>
  <si>
    <t>% выполнения нормы в день</t>
  </si>
  <si>
    <t>выработка в месяц</t>
  </si>
  <si>
    <t>выработка</t>
  </si>
  <si>
    <t>часов</t>
  </si>
  <si>
    <t>премия</t>
  </si>
  <si>
    <t>Юлдуз</t>
  </si>
  <si>
    <t xml:space="preserve">Азамат </t>
  </si>
  <si>
    <t>Зибо</t>
  </si>
  <si>
    <t>Камиль</t>
  </si>
  <si>
    <t>1.</t>
  </si>
  <si>
    <t>Составляем технологическую последовательность</t>
  </si>
  <si>
    <t>2.</t>
  </si>
  <si>
    <t>Последовательность имен везде одинаковая</t>
  </si>
  <si>
    <t>3.</t>
  </si>
  <si>
    <t>Напротив каждой технологической операции ставим имя, в соответствии с выполненной работой</t>
  </si>
  <si>
    <t>4.</t>
  </si>
  <si>
    <t>5.</t>
  </si>
  <si>
    <t>Считаем время, потраченное на выполнение каждой технологической операции в секундах на пересечении технологической операции и имени, выполняющего операцию. =секунды*количество единиц изделия в запуске</t>
  </si>
  <si>
    <t>Оканчательное количество минут по всей модели и всех, выполняющих людей заносим в сводную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</si>
</sst>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b/>
      <sz val="12"/>
      <color rgb="FFFF0000"/>
      <name val="Arial Cyr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sz val="11"/>
      <color rgb="FF000000"/>
      <name val="Calibri"/>
      <family val="2"/>
      <charset val="204"/>
    </font>
    <font>
      <b/>
      <sz val="12"/>
      <name val="Calibri"/>
      <family val="2"/>
      <charset val="204"/>
    </font>
    <font>
      <sz val="12"/>
      <name val="Arial Cyr"/>
      <family val="2"/>
      <charset val="204"/>
    </font>
    <font>
      <sz val="12"/>
      <color rgb="FF000000"/>
      <name val="Calibri"/>
      <family val="2"/>
      <charset val="204"/>
    </font>
    <font>
      <sz val="10"/>
      <color rgb="FFFF000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b/>
      <sz val="10"/>
      <name val="Arial Cyr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Arial Cyr"/>
      <family val="2"/>
      <charset val="204"/>
    </font>
    <font>
      <sz val="12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133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right"/>
    </xf>
    <xf numFmtId="2" fontId="4" fillId="0" borderId="3" xfId="0" applyNumberFormat="1" applyFont="1" applyBorder="1"/>
    <xf numFmtId="2" fontId="5" fillId="0" borderId="3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5" xfId="0" applyBorder="1"/>
    <xf numFmtId="0" fontId="6" fillId="0" borderId="6" xfId="0" applyFont="1" applyBorder="1"/>
    <xf numFmtId="0" fontId="6" fillId="3" borderId="6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9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2" fontId="8" fillId="0" borderId="9" xfId="0" applyNumberFormat="1" applyFont="1" applyBorder="1"/>
    <xf numFmtId="0" fontId="0" fillId="2" borderId="6" xfId="0" applyFill="1" applyBorder="1"/>
    <xf numFmtId="49" fontId="2" fillId="0" borderId="10" xfId="0" applyNumberFormat="1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0" fillId="0" borderId="11" xfId="0" applyBorder="1"/>
    <xf numFmtId="0" fontId="0" fillId="0" borderId="9" xfId="0" applyBorder="1"/>
    <xf numFmtId="49" fontId="2" fillId="0" borderId="6" xfId="0" applyNumberFormat="1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6" fillId="2" borderId="6" xfId="0" applyFont="1" applyFill="1" applyBorder="1"/>
    <xf numFmtId="0" fontId="0" fillId="0" borderId="12" xfId="0" applyBorder="1" applyAlignment="1">
      <alignment horizontal="left" vertical="top"/>
    </xf>
    <xf numFmtId="0" fontId="2" fillId="0" borderId="13" xfId="0" applyFont="1" applyBorder="1" applyAlignment="1">
      <alignment wrapText="1"/>
    </xf>
    <xf numFmtId="0" fontId="0" fillId="0" borderId="8" xfId="0" applyBorder="1" applyAlignment="1">
      <alignment vertical="top"/>
    </xf>
    <xf numFmtId="0" fontId="2" fillId="0" borderId="10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0" fillId="0" borderId="8" xfId="0" applyBorder="1" applyAlignment="1">
      <alignment horizontal="left" vertical="top"/>
    </xf>
    <xf numFmtId="0" fontId="2" fillId="0" borderId="14" xfId="0" applyFont="1" applyBorder="1" applyAlignment="1">
      <alignment wrapText="1"/>
    </xf>
    <xf numFmtId="0" fontId="0" fillId="2" borderId="15" xfId="0" applyFill="1" applyBorder="1"/>
    <xf numFmtId="2" fontId="8" fillId="0" borderId="15" xfId="0" applyNumberFormat="1" applyFont="1" applyBorder="1"/>
    <xf numFmtId="0" fontId="0" fillId="0" borderId="10" xfId="0" applyBorder="1"/>
    <xf numFmtId="0" fontId="0" fillId="4" borderId="10" xfId="0" applyFill="1" applyBorder="1"/>
    <xf numFmtId="0" fontId="0" fillId="4" borderId="6" xfId="0" applyFill="1" applyBorder="1"/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top"/>
    </xf>
    <xf numFmtId="0" fontId="3" fillId="0" borderId="13" xfId="0" applyFont="1" applyBorder="1" applyAlignment="1">
      <alignment horizontal="right" wrapText="1"/>
    </xf>
    <xf numFmtId="0" fontId="6" fillId="5" borderId="6" xfId="0" applyFont="1" applyFill="1" applyBorder="1"/>
    <xf numFmtId="0" fontId="0" fillId="0" borderId="11" xfId="0" applyBorder="1" applyAlignment="1">
      <alignment vertical="top"/>
    </xf>
    <xf numFmtId="0" fontId="2" fillId="0" borderId="16" xfId="0" applyFont="1" applyBorder="1" applyAlignment="1">
      <alignment wrapText="1"/>
    </xf>
    <xf numFmtId="0" fontId="3" fillId="0" borderId="17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3" fillId="0" borderId="9" xfId="0" applyFont="1" applyBorder="1" applyAlignment="1">
      <alignment horizontal="right" wrapText="1"/>
    </xf>
    <xf numFmtId="0" fontId="2" fillId="0" borderId="1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7" xfId="0" applyFont="1" applyBorder="1"/>
    <xf numFmtId="0" fontId="0" fillId="0" borderId="18" xfId="0" applyBorder="1"/>
    <xf numFmtId="0" fontId="7" fillId="0" borderId="19" xfId="0" applyFont="1" applyBorder="1"/>
    <xf numFmtId="0" fontId="3" fillId="0" borderId="19" xfId="0" applyFont="1" applyBorder="1" applyAlignment="1">
      <alignment horizontal="right"/>
    </xf>
    <xf numFmtId="2" fontId="0" fillId="0" borderId="20" xfId="0" applyNumberFormat="1" applyBorder="1"/>
    <xf numFmtId="2" fontId="0" fillId="0" borderId="21" xfId="0" applyNumberFormat="1" applyBorder="1"/>
    <xf numFmtId="0" fontId="9" fillId="0" borderId="0" xfId="0" applyFont="1"/>
    <xf numFmtId="0" fontId="0" fillId="0" borderId="0" xfId="0" applyAlignment="1">
      <alignment horizontal="right"/>
    </xf>
    <xf numFmtId="2" fontId="10" fillId="0" borderId="0" xfId="0" applyNumberFormat="1" applyFont="1"/>
    <xf numFmtId="2" fontId="8" fillId="0" borderId="0" xfId="0" applyNumberFormat="1" applyFont="1"/>
    <xf numFmtId="2" fontId="0" fillId="0" borderId="0" xfId="0" applyNumberFormat="1"/>
    <xf numFmtId="10" fontId="0" fillId="0" borderId="0" xfId="0" applyNumberFormat="1"/>
    <xf numFmtId="2" fontId="11" fillId="0" borderId="0" xfId="0" applyNumberFormat="1" applyFont="1"/>
    <xf numFmtId="2" fontId="12" fillId="0" borderId="0" xfId="0" applyNumberFormat="1" applyFont="1"/>
    <xf numFmtId="0" fontId="0" fillId="0" borderId="13" xfId="0" applyBorder="1"/>
    <xf numFmtId="0" fontId="0" fillId="0" borderId="14" xfId="0" applyBorder="1"/>
    <xf numFmtId="2" fontId="15" fillId="0" borderId="20" xfId="0" applyNumberFormat="1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2" borderId="10" xfId="0" applyFill="1" applyBorder="1"/>
    <xf numFmtId="0" fontId="6" fillId="0" borderId="9" xfId="0" applyFont="1" applyBorder="1"/>
    <xf numFmtId="2" fontId="0" fillId="0" borderId="6" xfId="0" applyNumberFormat="1" applyBorder="1"/>
    <xf numFmtId="2" fontId="8" fillId="0" borderId="17" xfId="0" applyNumberFormat="1" applyFont="1" applyBorder="1"/>
    <xf numFmtId="0" fontId="0" fillId="0" borderId="22" xfId="0" applyBorder="1"/>
    <xf numFmtId="0" fontId="0" fillId="0" borderId="26" xfId="0" applyBorder="1"/>
    <xf numFmtId="0" fontId="0" fillId="0" borderId="13" xfId="0" applyBorder="1" applyAlignment="1">
      <alignment wrapText="1"/>
    </xf>
    <xf numFmtId="0" fontId="16" fillId="2" borderId="0" xfId="0" applyFont="1" applyFill="1"/>
    <xf numFmtId="0" fontId="0" fillId="0" borderId="0" xfId="0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13" fillId="0" borderId="6" xfId="0" applyFont="1" applyBorder="1"/>
    <xf numFmtId="0" fontId="0" fillId="0" borderId="7" xfId="0" applyBorder="1" applyAlignment="1">
      <alignment horizontal="right" vertical="center"/>
    </xf>
    <xf numFmtId="0" fontId="13" fillId="0" borderId="10" xfId="0" applyFont="1" applyBorder="1"/>
    <xf numFmtId="0" fontId="13" fillId="0" borderId="6" xfId="0" applyFont="1" applyBorder="1" applyAlignment="1">
      <alignment horizontal="center" vertical="center"/>
    </xf>
    <xf numFmtId="2" fontId="13" fillId="0" borderId="6" xfId="0" applyNumberFormat="1" applyFont="1" applyBorder="1"/>
    <xf numFmtId="0" fontId="13" fillId="0" borderId="13" xfId="0" applyFont="1" applyBorder="1"/>
    <xf numFmtId="2" fontId="13" fillId="2" borderId="6" xfId="0" applyNumberFormat="1" applyFont="1" applyFill="1" applyBorder="1"/>
    <xf numFmtId="0" fontId="13" fillId="0" borderId="0" xfId="0" applyFont="1"/>
    <xf numFmtId="0" fontId="13" fillId="2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13" fillId="0" borderId="13" xfId="0" applyNumberFormat="1" applyFont="1" applyBorder="1"/>
    <xf numFmtId="0" fontId="0" fillId="0" borderId="21" xfId="0" applyBorder="1" applyAlignment="1">
      <alignment horizontal="center" vertical="center"/>
    </xf>
    <xf numFmtId="0" fontId="13" fillId="2" borderId="6" xfId="0" applyFont="1" applyFill="1" applyBorder="1"/>
    <xf numFmtId="0" fontId="0" fillId="0" borderId="7" xfId="0" applyBorder="1" applyAlignment="1">
      <alignment horizontal="center" wrapText="1"/>
    </xf>
    <xf numFmtId="2" fontId="9" fillId="0" borderId="6" xfId="0" applyNumberFormat="1" applyFont="1" applyBorder="1" applyAlignment="1">
      <alignment horizontal="right"/>
    </xf>
    <xf numFmtId="0" fontId="0" fillId="0" borderId="0" xfId="0" applyAlignment="1">
      <alignment wrapText="1"/>
    </xf>
    <xf numFmtId="2" fontId="17" fillId="0" borderId="6" xfId="0" applyNumberFormat="1" applyFont="1" applyBorder="1"/>
    <xf numFmtId="0" fontId="0" fillId="0" borderId="7" xfId="0" applyBorder="1" applyAlignment="1">
      <alignment wrapText="1"/>
    </xf>
    <xf numFmtId="0" fontId="13" fillId="0" borderId="13" xfId="0" applyFont="1" applyBorder="1" applyAlignment="1">
      <alignment horizontal="center" vertical="center"/>
    </xf>
    <xf numFmtId="2" fontId="2" fillId="0" borderId="9" xfId="0" applyNumberFormat="1" applyFont="1" applyBorder="1"/>
    <xf numFmtId="2" fontId="2" fillId="2" borderId="9" xfId="0" applyNumberFormat="1" applyFont="1" applyFill="1" applyBorder="1"/>
    <xf numFmtId="2" fontId="0" fillId="0" borderId="10" xfId="0" applyNumberFormat="1" applyBorder="1"/>
    <xf numFmtId="2" fontId="15" fillId="0" borderId="21" xfId="0" applyNumberFormat="1" applyFont="1" applyBorder="1"/>
    <xf numFmtId="0" fontId="13" fillId="6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8" fillId="0" borderId="21" xfId="0" applyNumberFormat="1" applyFont="1" applyBorder="1"/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21" xfId="0" applyBorder="1" applyAlignment="1">
      <alignment horizontal="right" wrapText="1"/>
    </xf>
    <xf numFmtId="0" fontId="13" fillId="0" borderId="8" xfId="0" applyFont="1" applyBorder="1" applyAlignment="1">
      <alignment horizontal="center" vertical="center"/>
    </xf>
    <xf numFmtId="0" fontId="18" fillId="8" borderId="6" xfId="0" applyFont="1" applyFill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13" fillId="0" borderId="6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3" fillId="0" borderId="7" xfId="0" applyFont="1" applyBorder="1"/>
    <xf numFmtId="0" fontId="0" fillId="0" borderId="25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4" xfId="0" applyBorder="1"/>
    <xf numFmtId="0" fontId="0" fillId="7" borderId="6" xfId="0" applyFill="1" applyBorder="1"/>
    <xf numFmtId="0" fontId="0" fillId="9" borderId="0" xfId="0" applyFill="1"/>
    <xf numFmtId="0" fontId="0" fillId="9" borderId="0" xfId="0" applyFill="1" applyAlignment="1">
      <alignment wrapText="1"/>
    </xf>
    <xf numFmtId="0" fontId="19" fillId="0" borderId="0" xfId="0" applyFont="1"/>
    <xf numFmtId="0" fontId="20" fillId="0" borderId="0" xfId="0" applyFont="1"/>
    <xf numFmtId="0" fontId="1" fillId="0" borderId="0" xfId="0" applyFont="1" applyAlignment="1">
      <alignment horizontal="left" wrapText="1"/>
    </xf>
  </cellXfs>
  <cellStyles count="2">
    <cellStyle name="Обычный" xfId="0" builtinId="0"/>
    <cellStyle name="Обычный 2" xfId="1" xr:uid="{32EC6A19-5779-498D-8A14-773131F5DB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E0BD-8FA5-4305-929E-501FB71428A7}">
  <dimension ref="A2:X17"/>
  <sheetViews>
    <sheetView workbookViewId="0">
      <selection activeCell="F10" sqref="F10"/>
    </sheetView>
  </sheetViews>
  <sheetFormatPr defaultRowHeight="14.5" x14ac:dyDescent="0.35"/>
  <cols>
    <col min="1" max="1" width="8.90625" style="68"/>
    <col min="2" max="2" width="56.453125" customWidth="1"/>
  </cols>
  <sheetData>
    <row r="2" spans="1:24" x14ac:dyDescent="0.35">
      <c r="A2" s="120" t="s">
        <v>225</v>
      </c>
      <c r="B2" s="10" t="s">
        <v>226</v>
      </c>
    </row>
    <row r="3" spans="1:24" x14ac:dyDescent="0.35">
      <c r="A3" s="69" t="s">
        <v>227</v>
      </c>
      <c r="B3" s="10" t="s">
        <v>228</v>
      </c>
      <c r="C3" s="33" t="s">
        <v>5</v>
      </c>
      <c r="D3" s="8" t="s">
        <v>6</v>
      </c>
      <c r="E3" s="9" t="s">
        <v>7</v>
      </c>
      <c r="F3" s="8" t="s">
        <v>8</v>
      </c>
      <c r="G3" s="8" t="s">
        <v>9</v>
      </c>
      <c r="H3" s="10" t="s">
        <v>10</v>
      </c>
      <c r="I3" s="8" t="s">
        <v>11</v>
      </c>
      <c r="J3" s="10" t="s">
        <v>12</v>
      </c>
      <c r="K3" s="10" t="s">
        <v>13</v>
      </c>
      <c r="L3" s="8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10" t="s">
        <v>21</v>
      </c>
      <c r="T3" s="10" t="s">
        <v>22</v>
      </c>
      <c r="U3" s="10" t="s">
        <v>23</v>
      </c>
      <c r="V3" s="10" t="s">
        <v>24</v>
      </c>
      <c r="W3" s="10" t="s">
        <v>25</v>
      </c>
      <c r="X3" s="10" t="s">
        <v>26</v>
      </c>
    </row>
    <row r="4" spans="1:24" ht="29" x14ac:dyDescent="0.35">
      <c r="A4" s="69" t="s">
        <v>229</v>
      </c>
      <c r="B4" s="38" t="s">
        <v>230</v>
      </c>
    </row>
    <row r="5" spans="1:24" ht="58" x14ac:dyDescent="0.35">
      <c r="A5" s="69" t="s">
        <v>231</v>
      </c>
      <c r="B5" s="38" t="s">
        <v>233</v>
      </c>
    </row>
    <row r="6" spans="1:24" ht="29" x14ac:dyDescent="0.35">
      <c r="A6" s="69" t="s">
        <v>232</v>
      </c>
      <c r="B6" s="38" t="s">
        <v>234</v>
      </c>
    </row>
    <row r="7" spans="1:24" x14ac:dyDescent="0.35">
      <c r="A7" s="69"/>
      <c r="B7" s="10"/>
    </row>
    <row r="8" spans="1:24" x14ac:dyDescent="0.35">
      <c r="A8" s="69"/>
      <c r="B8" s="10"/>
    </row>
    <row r="9" spans="1:24" x14ac:dyDescent="0.35">
      <c r="A9" s="69"/>
      <c r="B9" s="10"/>
    </row>
    <row r="10" spans="1:24" x14ac:dyDescent="0.35">
      <c r="A10" s="69"/>
      <c r="B10" s="10"/>
    </row>
    <row r="11" spans="1:24" x14ac:dyDescent="0.35">
      <c r="A11" s="69"/>
      <c r="B11" s="10"/>
    </row>
    <row r="12" spans="1:24" x14ac:dyDescent="0.35">
      <c r="A12" s="69"/>
      <c r="B12" s="10"/>
    </row>
    <row r="13" spans="1:24" x14ac:dyDescent="0.35">
      <c r="A13" s="69"/>
      <c r="B13" s="10"/>
    </row>
    <row r="14" spans="1:24" x14ac:dyDescent="0.35">
      <c r="A14" s="69"/>
      <c r="B14" s="10"/>
    </row>
    <row r="15" spans="1:24" x14ac:dyDescent="0.35">
      <c r="A15" s="69"/>
      <c r="B15" s="10"/>
    </row>
    <row r="16" spans="1:24" x14ac:dyDescent="0.35">
      <c r="A16" s="69"/>
      <c r="B16" s="10"/>
    </row>
    <row r="17" spans="1:2" x14ac:dyDescent="0.35">
      <c r="A17" s="69"/>
      <c r="B1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C330-85DD-4217-8F29-ACBC610D996E}">
  <dimension ref="A1:AD190"/>
  <sheetViews>
    <sheetView zoomScale="70" zoomScaleNormal="70" workbookViewId="0">
      <selection activeCell="D16" sqref="D16"/>
    </sheetView>
  </sheetViews>
  <sheetFormatPr defaultColWidth="8.6328125" defaultRowHeight="14.5" x14ac:dyDescent="0.35"/>
  <cols>
    <col min="1" max="1" width="12" bestFit="1" customWidth="1"/>
    <col min="2" max="2" width="35.36328125" customWidth="1"/>
    <col min="3" max="3" width="7.6328125" style="78" bestFit="1" customWidth="1"/>
    <col min="4" max="4" width="10.36328125" customWidth="1"/>
    <col min="5" max="5" width="10.453125" customWidth="1"/>
    <col min="6" max="6" width="10.54296875" customWidth="1"/>
    <col min="7" max="7" width="11.6328125" customWidth="1"/>
    <col min="8" max="8" width="10.08984375" style="89" customWidth="1"/>
    <col min="9" max="9" width="9.36328125" style="89" customWidth="1"/>
    <col min="10" max="10" width="10.54296875" style="89" customWidth="1"/>
    <col min="11" max="12" width="10.453125" style="89" customWidth="1"/>
    <col min="13" max="13" width="9.08984375" style="89" customWidth="1"/>
    <col min="14" max="14" width="9.54296875" customWidth="1"/>
    <col min="15" max="15" width="9.6328125" customWidth="1"/>
    <col min="16" max="16" width="9" customWidth="1"/>
    <col min="17" max="17" width="8.90625" customWidth="1"/>
    <col min="18" max="18" width="9.6328125" customWidth="1"/>
    <col min="19" max="20" width="9.08984375" customWidth="1"/>
    <col min="25" max="25" width="9.08984375" customWidth="1"/>
    <col min="26" max="27" width="11.54296875" customWidth="1"/>
    <col min="28" max="28" width="10.453125" bestFit="1" customWidth="1"/>
    <col min="29" max="29" width="11.453125" customWidth="1"/>
  </cols>
  <sheetData>
    <row r="1" spans="1:29" ht="16" thickBot="1" x14ac:dyDescent="0.4">
      <c r="B1" s="77" t="s">
        <v>4</v>
      </c>
      <c r="F1" s="7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10" t="s">
        <v>10</v>
      </c>
      <c r="L1" s="8" t="s">
        <v>11</v>
      </c>
      <c r="M1" s="10" t="s">
        <v>12</v>
      </c>
      <c r="N1" s="10" t="s">
        <v>13</v>
      </c>
      <c r="O1" s="8" t="s">
        <v>14</v>
      </c>
      <c r="P1" s="11" t="s">
        <v>15</v>
      </c>
      <c r="Q1" s="11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97</v>
      </c>
    </row>
    <row r="2" spans="1:29" ht="43.5" x14ac:dyDescent="0.35">
      <c r="A2" s="79" t="s">
        <v>100</v>
      </c>
      <c r="B2" s="38" t="s">
        <v>101</v>
      </c>
      <c r="C2" s="80"/>
      <c r="D2" s="76" t="s">
        <v>102</v>
      </c>
      <c r="E2" s="81" t="s">
        <v>103</v>
      </c>
      <c r="F2" s="10"/>
      <c r="G2" s="8"/>
      <c r="H2" s="9"/>
      <c r="I2" s="8"/>
      <c r="J2" s="82"/>
      <c r="K2" s="8"/>
      <c r="L2" s="8"/>
      <c r="M2" s="8"/>
      <c r="N2" s="8"/>
      <c r="O2" s="8"/>
      <c r="P2" s="10"/>
      <c r="Q2" s="10"/>
      <c r="R2" s="10"/>
      <c r="S2" s="38"/>
      <c r="T2" s="10"/>
      <c r="U2" s="10"/>
      <c r="V2" s="10"/>
      <c r="W2" s="10"/>
      <c r="X2" s="10"/>
      <c r="Y2" s="10"/>
      <c r="Z2" s="10"/>
      <c r="AA2" s="10"/>
      <c r="AB2" s="16"/>
    </row>
    <row r="3" spans="1:29" s="89" customFormat="1" x14ac:dyDescent="0.35">
      <c r="A3" s="83"/>
      <c r="B3" s="84"/>
      <c r="C3" s="85"/>
      <c r="D3" s="86"/>
      <c r="E3" s="87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86"/>
      <c r="W3" s="86"/>
      <c r="X3" s="86"/>
      <c r="Y3" s="86"/>
      <c r="Z3" s="86"/>
      <c r="AA3" s="86"/>
      <c r="AB3" s="88"/>
      <c r="AC3" s="89">
        <f t="shared" ref="AC3:AC65" si="0">SUM(F3:AB3)</f>
        <v>0</v>
      </c>
    </row>
    <row r="4" spans="1:29" s="89" customFormat="1" x14ac:dyDescent="0.35">
      <c r="A4" s="83">
        <v>19</v>
      </c>
      <c r="B4" s="84" t="s">
        <v>104</v>
      </c>
      <c r="C4" s="90">
        <v>4</v>
      </c>
      <c r="D4" s="86">
        <v>27.5</v>
      </c>
      <c r="E4" s="87">
        <f t="shared" ref="E4:E15" si="1">D4*C4</f>
        <v>110</v>
      </c>
      <c r="F4" s="72">
        <v>14</v>
      </c>
      <c r="G4" s="72">
        <v>0</v>
      </c>
      <c r="H4" s="72">
        <v>0</v>
      </c>
      <c r="I4" s="72">
        <v>0</v>
      </c>
      <c r="J4" s="72">
        <v>0</v>
      </c>
      <c r="K4" s="72">
        <v>0</v>
      </c>
      <c r="L4" s="72">
        <v>0</v>
      </c>
      <c r="M4" s="72">
        <v>0</v>
      </c>
      <c r="N4" s="72">
        <v>8</v>
      </c>
      <c r="O4" s="72">
        <v>0</v>
      </c>
      <c r="P4" s="72">
        <v>88</v>
      </c>
      <c r="Q4" s="72">
        <v>0</v>
      </c>
      <c r="R4" s="72">
        <v>0</v>
      </c>
      <c r="S4" s="72">
        <v>0</v>
      </c>
      <c r="T4" s="72">
        <v>0</v>
      </c>
      <c r="U4" s="72">
        <v>0</v>
      </c>
      <c r="V4" s="86">
        <v>0</v>
      </c>
      <c r="W4" s="86">
        <v>0</v>
      </c>
      <c r="X4" s="86">
        <v>0</v>
      </c>
      <c r="Y4" s="86">
        <v>0</v>
      </c>
      <c r="Z4" s="86">
        <v>0</v>
      </c>
      <c r="AA4" s="86">
        <v>0</v>
      </c>
      <c r="AB4" s="88"/>
      <c r="AC4" s="89">
        <f t="shared" si="0"/>
        <v>110</v>
      </c>
    </row>
    <row r="5" spans="1:29" s="89" customFormat="1" x14ac:dyDescent="0.35">
      <c r="A5" s="83"/>
      <c r="B5" s="84" t="s">
        <v>105</v>
      </c>
      <c r="C5" s="85"/>
      <c r="D5" s="86">
        <v>29</v>
      </c>
      <c r="E5" s="87">
        <f t="shared" si="1"/>
        <v>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 s="16"/>
      <c r="AC5" s="89">
        <f t="shared" si="0"/>
        <v>0</v>
      </c>
    </row>
    <row r="6" spans="1:29" s="89" customFormat="1" x14ac:dyDescent="0.35">
      <c r="A6" s="83"/>
      <c r="B6" s="84" t="s">
        <v>106</v>
      </c>
      <c r="C6" s="85"/>
      <c r="D6" s="86">
        <v>25</v>
      </c>
      <c r="E6" s="87">
        <f t="shared" si="1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88"/>
      <c r="AC6" s="89">
        <f t="shared" si="0"/>
        <v>0</v>
      </c>
    </row>
    <row r="7" spans="1:29" s="89" customFormat="1" x14ac:dyDescent="0.35">
      <c r="A7" s="83" t="s">
        <v>107</v>
      </c>
      <c r="B7" s="84"/>
      <c r="C7" s="85"/>
      <c r="D7" s="86"/>
      <c r="E7" s="87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88"/>
      <c r="AC7" s="89">
        <f t="shared" si="0"/>
        <v>0</v>
      </c>
    </row>
    <row r="8" spans="1:29" s="89" customFormat="1" x14ac:dyDescent="0.35">
      <c r="A8" s="83"/>
      <c r="B8" s="84" t="s">
        <v>108</v>
      </c>
      <c r="C8" s="85"/>
      <c r="D8" s="86">
        <v>68.8</v>
      </c>
      <c r="E8" s="87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88"/>
      <c r="AC8" s="89">
        <f t="shared" si="0"/>
        <v>0</v>
      </c>
    </row>
    <row r="9" spans="1:29" s="89" customFormat="1" x14ac:dyDescent="0.35">
      <c r="A9" s="83"/>
      <c r="B9" s="84" t="s">
        <v>109</v>
      </c>
      <c r="C9" s="85"/>
      <c r="D9" s="86">
        <v>195.75</v>
      </c>
      <c r="E9" s="87">
        <f t="shared" si="1"/>
        <v>0</v>
      </c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86"/>
      <c r="W9" s="86"/>
      <c r="X9" s="86"/>
      <c r="Y9" s="86"/>
      <c r="Z9" s="86"/>
      <c r="AA9" s="86"/>
      <c r="AB9" s="88"/>
      <c r="AC9" s="89">
        <f t="shared" si="0"/>
        <v>0</v>
      </c>
    </row>
    <row r="10" spans="1:29" s="89" customFormat="1" x14ac:dyDescent="0.35">
      <c r="A10" s="83"/>
      <c r="B10" s="84" t="s">
        <v>110</v>
      </c>
      <c r="C10" s="85"/>
      <c r="D10" s="86">
        <v>36</v>
      </c>
      <c r="E10" s="87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33"/>
      <c r="AB10" s="70"/>
      <c r="AC10" s="89">
        <f t="shared" si="0"/>
        <v>0</v>
      </c>
    </row>
    <row r="11" spans="1:29" s="89" customFormat="1" x14ac:dyDescent="0.35">
      <c r="A11" s="83"/>
      <c r="B11" s="84" t="s">
        <v>111</v>
      </c>
      <c r="C11" s="85"/>
      <c r="D11" s="86">
        <v>46</v>
      </c>
      <c r="E11" s="87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33"/>
      <c r="AB11" s="70"/>
      <c r="AC11" s="89">
        <f t="shared" si="0"/>
        <v>0</v>
      </c>
    </row>
    <row r="12" spans="1:29" s="89" customFormat="1" x14ac:dyDescent="0.35">
      <c r="A12" s="83"/>
      <c r="B12" s="84" t="s">
        <v>112</v>
      </c>
      <c r="C12" s="85"/>
      <c r="D12" s="86">
        <v>81.916666666666671</v>
      </c>
      <c r="E12" s="87">
        <f t="shared" si="1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88"/>
      <c r="AC12" s="89">
        <f t="shared" si="0"/>
        <v>0</v>
      </c>
    </row>
    <row r="13" spans="1:29" s="89" customFormat="1" x14ac:dyDescent="0.35">
      <c r="A13" s="83"/>
      <c r="B13" s="84" t="s">
        <v>113</v>
      </c>
      <c r="C13" s="85"/>
      <c r="D13" s="86">
        <v>227.08333333333331</v>
      </c>
      <c r="E13" s="87">
        <f t="shared" si="1"/>
        <v>0</v>
      </c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86"/>
      <c r="W13" s="86"/>
      <c r="X13" s="86"/>
      <c r="Y13" s="86"/>
      <c r="Z13" s="86"/>
      <c r="AA13" s="86"/>
      <c r="AB13" s="88"/>
      <c r="AC13" s="89">
        <f t="shared" si="0"/>
        <v>0</v>
      </c>
    </row>
    <row r="14" spans="1:29" s="89" customFormat="1" x14ac:dyDescent="0.35">
      <c r="A14" s="83"/>
      <c r="B14" s="84" t="s">
        <v>114</v>
      </c>
      <c r="C14" s="85"/>
      <c r="D14" s="86">
        <v>23.5</v>
      </c>
      <c r="E14" s="87">
        <f t="shared" si="1"/>
        <v>0</v>
      </c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86"/>
      <c r="W14" s="86"/>
      <c r="X14" s="86"/>
      <c r="Y14" s="86"/>
      <c r="Z14" s="86"/>
      <c r="AA14" s="86"/>
      <c r="AB14" s="88"/>
      <c r="AC14" s="89">
        <f t="shared" si="0"/>
        <v>0</v>
      </c>
    </row>
    <row r="15" spans="1:29" s="89" customFormat="1" x14ac:dyDescent="0.35">
      <c r="A15" s="83"/>
      <c r="B15" s="84" t="s">
        <v>115</v>
      </c>
      <c r="C15" s="85"/>
      <c r="D15" s="86">
        <v>86.666666666666671</v>
      </c>
      <c r="E15" s="87">
        <f t="shared" si="1"/>
        <v>0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86"/>
      <c r="W15" s="86"/>
      <c r="X15" s="86"/>
      <c r="Y15" s="86"/>
      <c r="Z15" s="86"/>
      <c r="AA15" s="86"/>
      <c r="AB15" s="88"/>
      <c r="AC15" s="89">
        <f t="shared" si="0"/>
        <v>0</v>
      </c>
    </row>
    <row r="16" spans="1:29" s="89" customFormat="1" x14ac:dyDescent="0.35">
      <c r="A16" s="83" t="s">
        <v>116</v>
      </c>
      <c r="B16" s="84"/>
      <c r="C16" s="85"/>
      <c r="D16" s="86"/>
      <c r="E16" s="87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86"/>
      <c r="W16" s="86"/>
      <c r="X16" s="86"/>
      <c r="Y16" s="86"/>
      <c r="Z16" s="86"/>
      <c r="AA16" s="86"/>
      <c r="AB16" s="88"/>
      <c r="AC16" s="89">
        <f t="shared" si="0"/>
        <v>0</v>
      </c>
    </row>
    <row r="17" spans="1:29" s="89" customFormat="1" x14ac:dyDescent="0.35">
      <c r="A17" s="83"/>
      <c r="B17" s="84" t="s">
        <v>106</v>
      </c>
      <c r="C17" s="85"/>
      <c r="D17" s="86">
        <v>44</v>
      </c>
      <c r="E17" s="87">
        <f>D17*C17</f>
        <v>0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86"/>
      <c r="W17" s="86"/>
      <c r="X17" s="86"/>
      <c r="Y17" s="86"/>
      <c r="Z17" s="86"/>
      <c r="AA17" s="86"/>
      <c r="AB17" s="88"/>
      <c r="AC17" s="89">
        <f t="shared" si="0"/>
        <v>0</v>
      </c>
    </row>
    <row r="18" spans="1:29" s="89" customFormat="1" x14ac:dyDescent="0.35">
      <c r="A18" s="83"/>
      <c r="B18" s="84"/>
      <c r="C18" s="85"/>
      <c r="D18" s="86"/>
      <c r="E18" s="87">
        <f>D18*C18</f>
        <v>0</v>
      </c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86"/>
      <c r="W18" s="86"/>
      <c r="X18" s="86"/>
      <c r="Y18" s="86"/>
      <c r="Z18" s="86"/>
      <c r="AA18" s="86"/>
      <c r="AB18" s="88"/>
      <c r="AC18" s="89">
        <f t="shared" si="0"/>
        <v>0</v>
      </c>
    </row>
    <row r="19" spans="1:29" s="89" customFormat="1" x14ac:dyDescent="0.35">
      <c r="A19" s="83"/>
      <c r="B19" s="84" t="s">
        <v>117</v>
      </c>
      <c r="C19" s="85"/>
      <c r="D19" s="86">
        <v>52</v>
      </c>
      <c r="E19" s="87">
        <f>D19*C19</f>
        <v>0</v>
      </c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86"/>
      <c r="W19" s="86"/>
      <c r="X19" s="86"/>
      <c r="Y19" s="86"/>
      <c r="Z19" s="86"/>
      <c r="AA19" s="86"/>
      <c r="AB19" s="88"/>
      <c r="AC19" s="89">
        <f t="shared" si="0"/>
        <v>0</v>
      </c>
    </row>
    <row r="20" spans="1:29" s="89" customFormat="1" x14ac:dyDescent="0.35">
      <c r="A20" s="83"/>
      <c r="B20" s="84"/>
      <c r="C20" s="85"/>
      <c r="D20" s="86"/>
      <c r="E20" s="87">
        <f>D20*C20</f>
        <v>0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86"/>
      <c r="W20" s="86"/>
      <c r="X20" s="86"/>
      <c r="Y20" s="86"/>
      <c r="Z20" s="86"/>
      <c r="AA20" s="86"/>
      <c r="AB20" s="88"/>
      <c r="AC20" s="89">
        <f t="shared" si="0"/>
        <v>0</v>
      </c>
    </row>
    <row r="21" spans="1:29" s="89" customFormat="1" x14ac:dyDescent="0.35">
      <c r="A21" s="91" t="s">
        <v>118</v>
      </c>
      <c r="B21" s="82"/>
      <c r="C21" s="85"/>
      <c r="D21" s="86"/>
      <c r="E21" s="87">
        <f t="shared" ref="E21:E30" si="2">D21*C21</f>
        <v>0</v>
      </c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86"/>
      <c r="W21" s="86"/>
      <c r="X21" s="86"/>
      <c r="Y21" s="86"/>
      <c r="Z21" s="86"/>
      <c r="AA21" s="86"/>
      <c r="AB21" s="88"/>
      <c r="AC21" s="89">
        <f t="shared" si="0"/>
        <v>0</v>
      </c>
    </row>
    <row r="22" spans="1:29" s="89" customFormat="1" x14ac:dyDescent="0.35">
      <c r="B22" s="82" t="s">
        <v>112</v>
      </c>
      <c r="C22" s="85"/>
      <c r="D22" s="86">
        <v>70</v>
      </c>
      <c r="E22" s="87">
        <f t="shared" si="2"/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 s="88"/>
      <c r="AC22" s="89">
        <f t="shared" si="0"/>
        <v>0</v>
      </c>
    </row>
    <row r="23" spans="1:29" s="89" customFormat="1" x14ac:dyDescent="0.35">
      <c r="A23" s="89">
        <v>6</v>
      </c>
      <c r="B23" s="82" t="s">
        <v>119</v>
      </c>
      <c r="C23" s="90">
        <v>2</v>
      </c>
      <c r="D23" s="86">
        <v>228.83333333333331</v>
      </c>
      <c r="E23" s="87">
        <f t="shared" si="2"/>
        <v>457.66666666666663</v>
      </c>
      <c r="F23" s="72">
        <v>20.666666666666668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47.333333333333336</v>
      </c>
      <c r="N23" s="72">
        <v>26</v>
      </c>
      <c r="O23" s="72">
        <v>0</v>
      </c>
      <c r="P23" s="72">
        <v>62.333333333333336</v>
      </c>
      <c r="Q23" s="72">
        <v>0</v>
      </c>
      <c r="R23" s="72">
        <v>0</v>
      </c>
      <c r="S23" s="72">
        <v>0</v>
      </c>
      <c r="T23" s="72">
        <v>0</v>
      </c>
      <c r="U23" s="72">
        <v>8</v>
      </c>
      <c r="V23" s="86">
        <v>28</v>
      </c>
      <c r="W23" s="86">
        <v>205</v>
      </c>
      <c r="X23" s="86">
        <v>14.333333333333334</v>
      </c>
      <c r="Y23" s="86">
        <v>0</v>
      </c>
      <c r="Z23" s="86">
        <v>0</v>
      </c>
      <c r="AA23" s="86">
        <v>46</v>
      </c>
      <c r="AB23" s="88"/>
      <c r="AC23" s="89">
        <f t="shared" si="0"/>
        <v>457.66666666666669</v>
      </c>
    </row>
    <row r="24" spans="1:29" s="89" customFormat="1" x14ac:dyDescent="0.35">
      <c r="A24" s="89">
        <v>5</v>
      </c>
      <c r="B24" s="82" t="s">
        <v>120</v>
      </c>
      <c r="C24" s="90">
        <v>2</v>
      </c>
      <c r="D24" s="92">
        <v>89.87</v>
      </c>
      <c r="E24" s="87">
        <f t="shared" si="2"/>
        <v>179.74</v>
      </c>
      <c r="F24" s="72">
        <v>16.739999999999998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  <c r="P24" s="72">
        <v>159</v>
      </c>
      <c r="Q24" s="72">
        <v>0</v>
      </c>
      <c r="R24" s="72">
        <v>0</v>
      </c>
      <c r="S24" s="72">
        <v>0</v>
      </c>
      <c r="T24" s="72">
        <v>0</v>
      </c>
      <c r="U24" s="72">
        <v>4</v>
      </c>
      <c r="V24" s="86">
        <v>0</v>
      </c>
      <c r="W24" s="86">
        <v>0</v>
      </c>
      <c r="X24" s="86">
        <v>0</v>
      </c>
      <c r="Y24" s="86">
        <v>0</v>
      </c>
      <c r="Z24" s="86"/>
      <c r="AA24" s="86">
        <v>0</v>
      </c>
      <c r="AB24" s="88"/>
      <c r="AC24" s="89">
        <f t="shared" si="0"/>
        <v>179.74</v>
      </c>
    </row>
    <row r="25" spans="1:29" s="89" customFormat="1" x14ac:dyDescent="0.35">
      <c r="A25" s="93" t="s">
        <v>121</v>
      </c>
      <c r="B25" s="82"/>
      <c r="C25" s="85"/>
      <c r="D25" s="87"/>
      <c r="E25" s="87">
        <f t="shared" si="2"/>
        <v>0</v>
      </c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86"/>
      <c r="W25" s="86"/>
      <c r="X25" s="86"/>
      <c r="Y25" s="86"/>
      <c r="Z25" s="86"/>
      <c r="AA25" s="86"/>
      <c r="AB25" s="88"/>
      <c r="AC25" s="89">
        <f t="shared" si="0"/>
        <v>0</v>
      </c>
    </row>
    <row r="26" spans="1:29" s="89" customFormat="1" x14ac:dyDescent="0.35">
      <c r="B26" s="82" t="s">
        <v>122</v>
      </c>
      <c r="C26" s="85"/>
      <c r="D26" s="87">
        <v>72.666666666666657</v>
      </c>
      <c r="E26" s="87">
        <f t="shared" si="2"/>
        <v>0</v>
      </c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86"/>
      <c r="W26" s="86"/>
      <c r="X26" s="86"/>
      <c r="Y26" s="86"/>
      <c r="Z26" s="86"/>
      <c r="AA26" s="86"/>
      <c r="AB26" s="88"/>
      <c r="AC26" s="89">
        <f t="shared" si="0"/>
        <v>0</v>
      </c>
    </row>
    <row r="27" spans="1:29" s="89" customFormat="1" x14ac:dyDescent="0.35">
      <c r="A27" s="91"/>
      <c r="B27" s="82" t="s">
        <v>123</v>
      </c>
      <c r="C27" s="85"/>
      <c r="D27" s="87">
        <v>229.5</v>
      </c>
      <c r="E27" s="87">
        <f t="shared" si="2"/>
        <v>0</v>
      </c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86"/>
      <c r="W27" s="86"/>
      <c r="X27" s="86"/>
      <c r="Y27" s="86"/>
      <c r="Z27" s="86"/>
      <c r="AA27" s="86"/>
      <c r="AB27" s="88"/>
      <c r="AC27" s="89">
        <f t="shared" si="0"/>
        <v>0</v>
      </c>
    </row>
    <row r="28" spans="1:29" s="89" customFormat="1" x14ac:dyDescent="0.35">
      <c r="A28" s="91">
        <v>13</v>
      </c>
      <c r="B28" s="82" t="s">
        <v>112</v>
      </c>
      <c r="C28" s="85">
        <v>100</v>
      </c>
      <c r="D28" s="87">
        <v>76.5</v>
      </c>
      <c r="E28" s="87">
        <f t="shared" si="2"/>
        <v>7650</v>
      </c>
      <c r="F28" s="10">
        <v>200</v>
      </c>
      <c r="G28" s="10">
        <v>0</v>
      </c>
      <c r="H28" s="10">
        <v>0</v>
      </c>
      <c r="I28" s="10">
        <v>0</v>
      </c>
      <c r="J28" s="10">
        <v>550</v>
      </c>
      <c r="K28" s="10">
        <v>500</v>
      </c>
      <c r="L28" s="72">
        <v>200</v>
      </c>
      <c r="M28" s="10">
        <v>600</v>
      </c>
      <c r="N28" s="10">
        <v>0</v>
      </c>
      <c r="O28" s="10">
        <v>716.66666666666663</v>
      </c>
      <c r="P28" s="10">
        <v>650</v>
      </c>
      <c r="Q28" s="10">
        <v>200</v>
      </c>
      <c r="R28" s="10">
        <v>500</v>
      </c>
      <c r="S28" s="10">
        <v>0</v>
      </c>
      <c r="T28" s="10">
        <v>1550</v>
      </c>
      <c r="U28" s="82">
        <v>200</v>
      </c>
      <c r="V28" s="10">
        <v>1183.3333333333333</v>
      </c>
      <c r="W28" s="10">
        <v>0</v>
      </c>
      <c r="X28" s="10">
        <v>600</v>
      </c>
      <c r="Y28" s="82">
        <v>0</v>
      </c>
      <c r="Z28" s="82">
        <v>0</v>
      </c>
      <c r="AA28" s="82">
        <v>0</v>
      </c>
      <c r="AB28" s="94"/>
      <c r="AC28" s="89">
        <f t="shared" si="0"/>
        <v>7649.9999999999991</v>
      </c>
    </row>
    <row r="29" spans="1:29" s="89" customFormat="1" x14ac:dyDescent="0.35">
      <c r="A29" s="91">
        <v>10</v>
      </c>
      <c r="B29" s="82" t="s">
        <v>124</v>
      </c>
      <c r="C29" s="85">
        <v>91</v>
      </c>
      <c r="D29" s="87">
        <v>95.87</v>
      </c>
      <c r="E29" s="87">
        <f t="shared" si="2"/>
        <v>8724.17</v>
      </c>
      <c r="F29" s="10">
        <v>1080.1699999999998</v>
      </c>
      <c r="G29" s="10">
        <v>0</v>
      </c>
      <c r="H29" s="10">
        <v>0</v>
      </c>
      <c r="I29" s="10">
        <v>0</v>
      </c>
      <c r="J29" s="10">
        <v>364</v>
      </c>
      <c r="K29" s="10">
        <v>1274</v>
      </c>
      <c r="L29" s="10">
        <v>773.5</v>
      </c>
      <c r="M29" s="10">
        <v>910</v>
      </c>
      <c r="N29" s="10">
        <v>0</v>
      </c>
      <c r="O29" s="10">
        <v>1456</v>
      </c>
      <c r="P29" s="10">
        <v>546</v>
      </c>
      <c r="Q29" s="10">
        <v>409.5</v>
      </c>
      <c r="R29" s="10">
        <v>819</v>
      </c>
      <c r="S29" s="10">
        <v>455</v>
      </c>
      <c r="T29" s="10">
        <v>455</v>
      </c>
      <c r="U29" s="82">
        <v>182</v>
      </c>
      <c r="V29" s="10">
        <v>0</v>
      </c>
      <c r="W29" s="10">
        <v>0</v>
      </c>
      <c r="X29" s="10">
        <v>0</v>
      </c>
      <c r="Y29" s="82">
        <v>0</v>
      </c>
      <c r="Z29" s="82">
        <v>0</v>
      </c>
      <c r="AA29" s="82">
        <v>0</v>
      </c>
      <c r="AB29" s="94"/>
      <c r="AC29" s="89">
        <f t="shared" si="0"/>
        <v>8724.17</v>
      </c>
    </row>
    <row r="30" spans="1:29" s="89" customFormat="1" x14ac:dyDescent="0.35">
      <c r="A30" s="83"/>
      <c r="B30" s="82" t="s">
        <v>124</v>
      </c>
      <c r="C30" s="90">
        <v>1</v>
      </c>
      <c r="D30" s="82">
        <v>95.87</v>
      </c>
      <c r="E30" s="87">
        <f t="shared" si="2"/>
        <v>95.87</v>
      </c>
      <c r="F30" s="10">
        <v>11.870000000000001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82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82">
        <v>0</v>
      </c>
      <c r="V30" s="10">
        <v>0</v>
      </c>
      <c r="W30" s="10">
        <v>0</v>
      </c>
      <c r="X30" s="10">
        <v>0</v>
      </c>
      <c r="Y30" s="82">
        <v>0</v>
      </c>
      <c r="Z30" s="82">
        <v>0</v>
      </c>
      <c r="AA30" s="82"/>
      <c r="AB30" s="94"/>
      <c r="AC30" s="89">
        <f t="shared" si="0"/>
        <v>93.87</v>
      </c>
    </row>
    <row r="31" spans="1:29" s="89" customFormat="1" x14ac:dyDescent="0.35">
      <c r="A31" s="83"/>
      <c r="B31" s="84" t="s">
        <v>125</v>
      </c>
      <c r="C31" s="85"/>
      <c r="D31" s="82">
        <v>49</v>
      </c>
      <c r="E31" s="87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82"/>
      <c r="V31" s="10"/>
      <c r="W31" s="10"/>
      <c r="X31" s="10"/>
      <c r="Y31" s="82"/>
      <c r="Z31" s="82"/>
      <c r="AA31" s="82"/>
      <c r="AB31" s="94"/>
    </row>
    <row r="32" spans="1:29" s="89" customFormat="1" ht="15.5" x14ac:dyDescent="0.35">
      <c r="A32" s="95" t="s">
        <v>126</v>
      </c>
      <c r="B32" s="84"/>
      <c r="C32" s="85"/>
      <c r="D32" s="96"/>
      <c r="E32" s="87"/>
      <c r="F32" s="10"/>
      <c r="G32" s="10"/>
      <c r="H32" s="10"/>
      <c r="I32" s="10"/>
      <c r="J32" s="82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82"/>
      <c r="V32" s="82"/>
      <c r="W32" s="82"/>
      <c r="X32" s="82"/>
      <c r="Y32" s="82"/>
      <c r="Z32" s="82"/>
      <c r="AA32" s="82"/>
      <c r="AB32" s="94"/>
      <c r="AC32" s="89">
        <f t="shared" si="0"/>
        <v>0</v>
      </c>
    </row>
    <row r="33" spans="1:29" ht="17.25" customHeight="1" x14ac:dyDescent="0.35">
      <c r="A33" s="97"/>
      <c r="B33" s="10" t="s">
        <v>127</v>
      </c>
      <c r="C33" s="85"/>
      <c r="D33" s="98">
        <v>189.66666666666669</v>
      </c>
      <c r="E33" s="64">
        <f t="shared" ref="E33:E41" si="3">D33*C33</f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6"/>
      <c r="AC33" s="89">
        <f t="shared" si="0"/>
        <v>0</v>
      </c>
    </row>
    <row r="34" spans="1:29" ht="17.25" customHeight="1" x14ac:dyDescent="0.35">
      <c r="A34" s="99"/>
      <c r="B34" s="33" t="s">
        <v>128</v>
      </c>
      <c r="C34" s="85"/>
      <c r="D34" s="10">
        <v>106.75</v>
      </c>
      <c r="E34" s="64">
        <f t="shared" si="3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6"/>
      <c r="AC34" s="89">
        <f t="shared" si="0"/>
        <v>0</v>
      </c>
    </row>
    <row r="35" spans="1:29" ht="17.25" customHeight="1" x14ac:dyDescent="0.35">
      <c r="A35" s="99"/>
      <c r="B35" s="33" t="s">
        <v>122</v>
      </c>
      <c r="C35" s="85"/>
      <c r="D35" s="10">
        <v>52.5</v>
      </c>
      <c r="E35" s="64">
        <f t="shared" si="3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6"/>
      <c r="AC35" s="89">
        <f t="shared" si="0"/>
        <v>0</v>
      </c>
    </row>
    <row r="36" spans="1:29" ht="17.25" customHeight="1" x14ac:dyDescent="0.35">
      <c r="A36" s="99"/>
      <c r="B36" s="33" t="s">
        <v>129</v>
      </c>
      <c r="C36" s="100"/>
      <c r="D36" s="72">
        <v>102.16666666666666</v>
      </c>
      <c r="E36" s="65">
        <f t="shared" si="3"/>
        <v>0</v>
      </c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2"/>
      <c r="AC36" s="89">
        <f t="shared" si="0"/>
        <v>0</v>
      </c>
    </row>
    <row r="37" spans="1:29" ht="17.25" customHeight="1" x14ac:dyDescent="0.35">
      <c r="A37" s="99"/>
      <c r="B37" s="33" t="s">
        <v>130</v>
      </c>
      <c r="C37" s="100"/>
      <c r="D37" s="103">
        <v>74.583333333333343</v>
      </c>
      <c r="E37" s="65">
        <f t="shared" si="3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6"/>
      <c r="AC37" s="89">
        <f t="shared" si="0"/>
        <v>0</v>
      </c>
    </row>
    <row r="38" spans="1:29" ht="17.25" customHeight="1" x14ac:dyDescent="0.35">
      <c r="A38" s="99"/>
      <c r="B38" s="33" t="s">
        <v>131</v>
      </c>
      <c r="C38" s="100"/>
      <c r="D38" s="98">
        <v>80.5</v>
      </c>
      <c r="E38" s="65">
        <f t="shared" si="3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94"/>
      <c r="AC38" s="89">
        <f t="shared" si="0"/>
        <v>0</v>
      </c>
    </row>
    <row r="39" spans="1:29" ht="17.25" customHeight="1" x14ac:dyDescent="0.35">
      <c r="A39" s="99"/>
      <c r="B39" s="33" t="s">
        <v>132</v>
      </c>
      <c r="C39" s="100"/>
      <c r="D39" s="98">
        <v>16.5</v>
      </c>
      <c r="E39" s="65">
        <f t="shared" si="3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6"/>
      <c r="AC39" s="89">
        <f t="shared" si="0"/>
        <v>0</v>
      </c>
    </row>
    <row r="40" spans="1:29" ht="17.25" customHeight="1" x14ac:dyDescent="0.35">
      <c r="A40" s="99"/>
      <c r="B40" s="33" t="s">
        <v>133</v>
      </c>
      <c r="C40" s="100"/>
      <c r="D40" s="98">
        <v>28.5</v>
      </c>
      <c r="E40" s="65">
        <f t="shared" si="3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6"/>
      <c r="AC40" s="89">
        <f t="shared" si="0"/>
        <v>0</v>
      </c>
    </row>
    <row r="41" spans="1:29" ht="17.25" customHeight="1" x14ac:dyDescent="0.35">
      <c r="A41" s="97"/>
      <c r="B41" s="10" t="s">
        <v>134</v>
      </c>
      <c r="C41" s="100"/>
      <c r="D41" s="98">
        <v>112.16666666666667</v>
      </c>
      <c r="E41" s="65">
        <f t="shared" si="3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6"/>
      <c r="AC41" s="89">
        <f t="shared" si="0"/>
        <v>0</v>
      </c>
    </row>
    <row r="42" spans="1:29" ht="16.5" customHeight="1" x14ac:dyDescent="0.35">
      <c r="A42" s="7" t="s">
        <v>135</v>
      </c>
      <c r="B42" s="10"/>
      <c r="C42" s="85"/>
      <c r="D42" s="10"/>
      <c r="E42" s="64"/>
      <c r="F42" s="10"/>
      <c r="G42" s="10"/>
      <c r="H42" s="10"/>
      <c r="I42" s="10"/>
      <c r="J42" s="82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6"/>
      <c r="AC42" s="89">
        <f t="shared" si="0"/>
        <v>0</v>
      </c>
    </row>
    <row r="43" spans="1:29" ht="16.5" customHeight="1" x14ac:dyDescent="0.35">
      <c r="B43" s="10" t="s">
        <v>136</v>
      </c>
      <c r="C43" s="85">
        <v>870</v>
      </c>
      <c r="D43" s="72">
        <v>34.5</v>
      </c>
      <c r="E43" s="64">
        <f t="shared" ref="E43:E47" si="4">D43*C43</f>
        <v>30015</v>
      </c>
      <c r="F43" s="10">
        <v>2610</v>
      </c>
      <c r="G43" s="10">
        <v>1107</v>
      </c>
      <c r="H43" s="10">
        <v>0</v>
      </c>
      <c r="I43" s="10">
        <v>0</v>
      </c>
      <c r="J43" s="82">
        <v>0</v>
      </c>
      <c r="K43" s="10">
        <v>600</v>
      </c>
      <c r="L43" s="10">
        <v>0</v>
      </c>
      <c r="M43" s="10">
        <v>0</v>
      </c>
      <c r="N43" s="10">
        <v>500</v>
      </c>
      <c r="O43" s="10">
        <v>0</v>
      </c>
      <c r="P43" s="10">
        <v>4320</v>
      </c>
      <c r="Q43" s="10">
        <v>0</v>
      </c>
      <c r="R43" s="10">
        <v>0</v>
      </c>
      <c r="S43" s="10">
        <v>0</v>
      </c>
      <c r="T43" s="10">
        <v>5418</v>
      </c>
      <c r="U43" s="10">
        <v>0</v>
      </c>
      <c r="V43" s="10">
        <v>198</v>
      </c>
      <c r="W43" s="10">
        <v>0</v>
      </c>
      <c r="X43" s="10">
        <v>870</v>
      </c>
      <c r="Y43" s="10">
        <v>0</v>
      </c>
      <c r="Z43" s="10">
        <v>1160</v>
      </c>
      <c r="AA43" s="10"/>
      <c r="AB43" s="16"/>
      <c r="AC43" s="89">
        <f t="shared" si="0"/>
        <v>16783</v>
      </c>
    </row>
    <row r="44" spans="1:29" ht="16.5" customHeight="1" x14ac:dyDescent="0.35">
      <c r="B44" s="10"/>
      <c r="C44" s="85"/>
      <c r="D44" s="64"/>
      <c r="E44" s="64">
        <f t="shared" si="4"/>
        <v>0</v>
      </c>
      <c r="F44" s="10"/>
      <c r="G44" s="10"/>
      <c r="H44" s="10"/>
      <c r="I44" s="10"/>
      <c r="J44" s="82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6"/>
      <c r="AC44" s="89">
        <f t="shared" si="0"/>
        <v>0</v>
      </c>
    </row>
    <row r="45" spans="1:29" ht="16.5" customHeight="1" x14ac:dyDescent="0.35">
      <c r="A45">
        <v>11</v>
      </c>
      <c r="B45" s="10" t="s">
        <v>137</v>
      </c>
      <c r="C45" s="85">
        <v>320</v>
      </c>
      <c r="D45" s="64">
        <v>49.17</v>
      </c>
      <c r="E45" s="64">
        <f t="shared" si="4"/>
        <v>15734.400000000001</v>
      </c>
      <c r="F45" s="10">
        <v>906.66666666666663</v>
      </c>
      <c r="G45" s="10">
        <v>0</v>
      </c>
      <c r="H45" s="10">
        <v>0</v>
      </c>
      <c r="I45" s="10">
        <v>2400</v>
      </c>
      <c r="J45" s="82">
        <v>0</v>
      </c>
      <c r="K45" s="10">
        <v>0</v>
      </c>
      <c r="L45" s="10">
        <v>0</v>
      </c>
      <c r="M45" s="10">
        <v>0</v>
      </c>
      <c r="N45" s="10">
        <v>1120</v>
      </c>
      <c r="O45" s="10">
        <v>0</v>
      </c>
      <c r="P45" s="10">
        <v>1600</v>
      </c>
      <c r="Q45" s="10">
        <v>1600</v>
      </c>
      <c r="R45" s="10">
        <v>0</v>
      </c>
      <c r="S45" s="10">
        <v>835</v>
      </c>
      <c r="T45" s="10">
        <v>960</v>
      </c>
      <c r="U45" s="10">
        <v>640</v>
      </c>
      <c r="V45" s="10">
        <v>0</v>
      </c>
      <c r="W45" s="10">
        <v>0</v>
      </c>
      <c r="X45" s="10">
        <v>1760</v>
      </c>
      <c r="Y45" s="10">
        <v>225</v>
      </c>
      <c r="Z45" s="10">
        <v>2506.6666666666665</v>
      </c>
      <c r="AA45" s="10">
        <v>960</v>
      </c>
      <c r="AB45" s="16">
        <v>220</v>
      </c>
      <c r="AC45" s="89">
        <f t="shared" si="0"/>
        <v>15733.333333333332</v>
      </c>
    </row>
    <row r="46" spans="1:29" ht="16.5" customHeight="1" x14ac:dyDescent="0.35">
      <c r="B46" s="10"/>
      <c r="C46" s="85"/>
      <c r="D46" s="64"/>
      <c r="E46" s="64"/>
      <c r="F46" s="10"/>
      <c r="G46" s="10"/>
      <c r="H46" s="10"/>
      <c r="I46" s="10"/>
      <c r="J46" s="82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6"/>
      <c r="AC46" s="89"/>
    </row>
    <row r="47" spans="1:29" ht="16.5" customHeight="1" x14ac:dyDescent="0.35">
      <c r="A47">
        <v>16</v>
      </c>
      <c r="B47" s="10" t="s">
        <v>138</v>
      </c>
      <c r="C47" s="90">
        <v>16</v>
      </c>
      <c r="D47" s="64">
        <v>51.17</v>
      </c>
      <c r="E47" s="64">
        <f t="shared" si="4"/>
        <v>818.72</v>
      </c>
      <c r="F47" s="10">
        <v>45.333333333333336</v>
      </c>
      <c r="G47" s="10">
        <v>0</v>
      </c>
      <c r="H47" s="10">
        <v>0</v>
      </c>
      <c r="I47" s="10">
        <v>0</v>
      </c>
      <c r="J47" s="82">
        <v>0</v>
      </c>
      <c r="K47" s="10">
        <v>0</v>
      </c>
      <c r="L47" s="10">
        <v>685.33333333333337</v>
      </c>
      <c r="M47" s="10">
        <v>0</v>
      </c>
      <c r="N47" s="10">
        <v>56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6">
        <v>0</v>
      </c>
      <c r="AC47" s="89">
        <f t="shared" si="0"/>
        <v>786.66666666666674</v>
      </c>
    </row>
    <row r="48" spans="1:29" ht="16.5" customHeight="1" thickBot="1" x14ac:dyDescent="0.4">
      <c r="B48" s="10"/>
      <c r="C48" s="85"/>
      <c r="D48" s="64"/>
      <c r="E48" s="64"/>
      <c r="F48" s="10"/>
      <c r="G48" s="10"/>
      <c r="H48" s="10"/>
      <c r="I48" s="10"/>
      <c r="J48" s="82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6"/>
      <c r="AC48" s="89">
        <f t="shared" si="0"/>
        <v>0</v>
      </c>
    </row>
    <row r="49" spans="1:29" ht="16.5" customHeight="1" thickBot="1" x14ac:dyDescent="0.4">
      <c r="A49">
        <v>14</v>
      </c>
      <c r="B49" s="10" t="s">
        <v>120</v>
      </c>
      <c r="C49" s="85">
        <v>257</v>
      </c>
      <c r="D49" s="66">
        <v>178.75</v>
      </c>
      <c r="E49" s="64">
        <f t="shared" ref="E49:E52" si="5">D49*C49</f>
        <v>45938.75</v>
      </c>
      <c r="F49" s="10">
        <v>1991.75</v>
      </c>
      <c r="G49" s="10">
        <v>899.5</v>
      </c>
      <c r="H49" s="10">
        <v>0</v>
      </c>
      <c r="I49" s="10">
        <v>385.5</v>
      </c>
      <c r="J49" s="82">
        <v>2955.5</v>
      </c>
      <c r="K49" s="10">
        <v>2441.5</v>
      </c>
      <c r="L49" s="10">
        <v>0</v>
      </c>
      <c r="M49" s="10">
        <v>2313</v>
      </c>
      <c r="N49" s="10">
        <v>2151</v>
      </c>
      <c r="O49" s="10">
        <v>0</v>
      </c>
      <c r="P49" s="10">
        <v>128.5</v>
      </c>
      <c r="Q49" s="10">
        <v>162</v>
      </c>
      <c r="R49" s="10">
        <v>3983.5</v>
      </c>
      <c r="S49" s="10">
        <v>0</v>
      </c>
      <c r="T49" s="10">
        <v>0</v>
      </c>
      <c r="U49" s="10">
        <v>0</v>
      </c>
      <c r="V49" s="10">
        <v>2827</v>
      </c>
      <c r="W49" s="10">
        <v>6039.5</v>
      </c>
      <c r="X49" s="10">
        <v>128.5</v>
      </c>
      <c r="Y49" s="10">
        <v>0</v>
      </c>
      <c r="Z49" s="10">
        <v>0</v>
      </c>
      <c r="AA49">
        <v>1028</v>
      </c>
      <c r="AB49" s="16">
        <v>18632.5</v>
      </c>
      <c r="AC49" s="89">
        <f t="shared" si="0"/>
        <v>46067.25</v>
      </c>
    </row>
    <row r="50" spans="1:29" ht="16.5" customHeight="1" thickBot="1" x14ac:dyDescent="0.4">
      <c r="A50">
        <v>14</v>
      </c>
      <c r="B50" s="10" t="s">
        <v>120</v>
      </c>
      <c r="C50" s="85">
        <v>200</v>
      </c>
      <c r="D50" s="66">
        <v>178.75</v>
      </c>
      <c r="E50" s="64">
        <f t="shared" si="5"/>
        <v>35750</v>
      </c>
      <c r="F50" s="10"/>
      <c r="G50" s="10"/>
      <c r="H50" s="10"/>
      <c r="I50" s="10"/>
      <c r="J50" s="82"/>
      <c r="K50" s="10"/>
      <c r="L50" s="10"/>
      <c r="M50" s="10">
        <v>1100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B50" s="16">
        <v>34650</v>
      </c>
      <c r="AC50" s="89">
        <f t="shared" si="0"/>
        <v>35750</v>
      </c>
    </row>
    <row r="51" spans="1:29" ht="16.5" customHeight="1" x14ac:dyDescent="0.35">
      <c r="B51" s="10"/>
      <c r="C51" s="85"/>
      <c r="D51" s="64"/>
      <c r="E51" s="64">
        <f t="shared" si="5"/>
        <v>0</v>
      </c>
      <c r="F51" s="10"/>
      <c r="G51" s="10"/>
      <c r="H51" s="10"/>
      <c r="I51" s="10"/>
      <c r="J51" s="82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64"/>
      <c r="AB51" s="16"/>
      <c r="AC51" s="89">
        <f t="shared" si="0"/>
        <v>0</v>
      </c>
    </row>
    <row r="52" spans="1:29" ht="16.5" customHeight="1" x14ac:dyDescent="0.35">
      <c r="A52" s="19">
        <v>15</v>
      </c>
      <c r="B52" s="10" t="s">
        <v>139</v>
      </c>
      <c r="C52" s="85">
        <v>272</v>
      </c>
      <c r="D52" s="15">
        <v>77.333333333333329</v>
      </c>
      <c r="E52" s="64">
        <f t="shared" si="5"/>
        <v>21034.666666666664</v>
      </c>
      <c r="F52" s="10">
        <v>725.33333333333337</v>
      </c>
      <c r="G52" s="10">
        <v>1750</v>
      </c>
      <c r="H52" s="10">
        <v>0</v>
      </c>
      <c r="I52" s="10">
        <v>0</v>
      </c>
      <c r="J52" s="82">
        <v>0</v>
      </c>
      <c r="K52" s="10">
        <v>816</v>
      </c>
      <c r="L52" s="10">
        <v>562</v>
      </c>
      <c r="M52" s="10">
        <v>1632</v>
      </c>
      <c r="N52" s="10">
        <v>408</v>
      </c>
      <c r="O52" s="10">
        <v>2584</v>
      </c>
      <c r="P52" s="10">
        <v>1541.3333333333333</v>
      </c>
      <c r="Q52" s="10">
        <v>816</v>
      </c>
      <c r="R52" s="10">
        <v>816</v>
      </c>
      <c r="S52" s="10">
        <v>0</v>
      </c>
      <c r="T52" s="10">
        <v>1496</v>
      </c>
      <c r="U52" s="10">
        <v>544</v>
      </c>
      <c r="V52" s="10">
        <v>0</v>
      </c>
      <c r="W52" s="10">
        <v>0</v>
      </c>
      <c r="X52" s="10">
        <v>2720</v>
      </c>
      <c r="Y52" s="10">
        <v>2856</v>
      </c>
      <c r="Z52" s="10">
        <v>0</v>
      </c>
      <c r="AA52" s="64">
        <v>1632</v>
      </c>
      <c r="AB52" s="16">
        <v>544</v>
      </c>
      <c r="AC52" s="89">
        <f t="shared" si="0"/>
        <v>21442.666666666668</v>
      </c>
    </row>
    <row r="53" spans="1:29" ht="16.5" customHeight="1" x14ac:dyDescent="0.35">
      <c r="A53" s="19"/>
      <c r="B53" s="33"/>
      <c r="C53" s="85"/>
      <c r="D53" s="15"/>
      <c r="E53" s="64"/>
      <c r="F53" s="10"/>
      <c r="G53" s="10"/>
      <c r="H53" s="10"/>
      <c r="I53" s="10"/>
      <c r="J53" s="82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64"/>
      <c r="AB53" s="16"/>
      <c r="AC53" s="89">
        <f t="shared" si="0"/>
        <v>0</v>
      </c>
    </row>
    <row r="54" spans="1:29" ht="16.5" customHeight="1" x14ac:dyDescent="0.35">
      <c r="A54" s="19">
        <v>17</v>
      </c>
      <c r="B54" s="33" t="s">
        <v>134</v>
      </c>
      <c r="C54" s="85">
        <v>154</v>
      </c>
      <c r="D54" s="15">
        <v>112.833333333333</v>
      </c>
      <c r="E54" s="64">
        <f t="shared" ref="E54:E62" si="6">D54*C54</f>
        <v>17376.333333333281</v>
      </c>
      <c r="F54" s="10">
        <v>1591.3333333333333</v>
      </c>
      <c r="G54" s="10">
        <v>0</v>
      </c>
      <c r="H54" s="10">
        <v>0</v>
      </c>
      <c r="I54" s="10">
        <v>0</v>
      </c>
      <c r="J54" s="82">
        <v>0</v>
      </c>
      <c r="K54" s="10">
        <v>0</v>
      </c>
      <c r="L54" s="10">
        <v>616</v>
      </c>
      <c r="M54" s="10">
        <v>0</v>
      </c>
      <c r="N54" s="10">
        <v>2002</v>
      </c>
      <c r="O54" s="10">
        <v>1001</v>
      </c>
      <c r="P54" s="10">
        <v>616</v>
      </c>
      <c r="Q54" s="10">
        <v>0</v>
      </c>
      <c r="R54" s="10">
        <v>1078</v>
      </c>
      <c r="S54" s="10">
        <v>0</v>
      </c>
      <c r="T54" s="10">
        <v>0</v>
      </c>
      <c r="U54" s="10">
        <v>0</v>
      </c>
      <c r="V54" s="10">
        <v>1617</v>
      </c>
      <c r="W54" s="10">
        <v>0</v>
      </c>
      <c r="X54" s="10">
        <v>1694</v>
      </c>
      <c r="Y54" s="10">
        <v>154</v>
      </c>
      <c r="Z54" s="10">
        <v>539</v>
      </c>
      <c r="AA54" s="64">
        <v>0</v>
      </c>
      <c r="AB54" s="16">
        <v>6468</v>
      </c>
      <c r="AC54" s="89">
        <f t="shared" si="0"/>
        <v>17376.333333333332</v>
      </c>
    </row>
    <row r="55" spans="1:29" ht="16.5" customHeight="1" x14ac:dyDescent="0.35">
      <c r="A55" s="19"/>
      <c r="B55" s="33" t="s">
        <v>134</v>
      </c>
      <c r="C55" s="85"/>
      <c r="D55" s="15">
        <v>112.833333333333</v>
      </c>
      <c r="E55" s="64">
        <f t="shared" si="6"/>
        <v>0</v>
      </c>
      <c r="F55" s="10"/>
      <c r="G55" s="10"/>
      <c r="H55" s="10"/>
      <c r="I55" s="10"/>
      <c r="J55" s="82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64"/>
      <c r="AB55" s="16"/>
      <c r="AC55" s="89">
        <f t="shared" si="0"/>
        <v>0</v>
      </c>
    </row>
    <row r="56" spans="1:29" ht="16.5" customHeight="1" x14ac:dyDescent="0.35">
      <c r="B56" s="10"/>
      <c r="C56" s="85"/>
      <c r="D56" s="73"/>
      <c r="E56" s="64">
        <f t="shared" si="6"/>
        <v>0</v>
      </c>
      <c r="F56" s="10"/>
      <c r="G56" s="10"/>
      <c r="H56" s="10"/>
      <c r="I56" s="10"/>
      <c r="J56" s="82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64"/>
      <c r="AB56" s="16"/>
      <c r="AC56" s="89">
        <f t="shared" si="0"/>
        <v>0</v>
      </c>
    </row>
    <row r="57" spans="1:29" ht="16.5" customHeight="1" x14ac:dyDescent="0.35">
      <c r="B57" s="10" t="s">
        <v>140</v>
      </c>
      <c r="C57" s="85"/>
      <c r="D57" s="73">
        <v>125.833333333333</v>
      </c>
      <c r="E57" s="64">
        <f t="shared" si="6"/>
        <v>0</v>
      </c>
      <c r="F57" s="10"/>
      <c r="G57" s="10"/>
      <c r="H57" s="10"/>
      <c r="I57" s="10"/>
      <c r="J57" s="82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64"/>
      <c r="AB57" s="16"/>
      <c r="AC57" s="89">
        <f t="shared" si="0"/>
        <v>0</v>
      </c>
    </row>
    <row r="58" spans="1:29" ht="16.5" customHeight="1" x14ac:dyDescent="0.35">
      <c r="B58" s="10" t="s">
        <v>141</v>
      </c>
      <c r="C58" s="85"/>
      <c r="D58" s="73">
        <v>125.833333333333</v>
      </c>
      <c r="E58" s="64">
        <f t="shared" si="6"/>
        <v>0</v>
      </c>
      <c r="F58" s="10"/>
      <c r="G58" s="10"/>
      <c r="H58" s="10"/>
      <c r="I58" s="10"/>
      <c r="J58" s="82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64"/>
      <c r="AB58" s="16"/>
      <c r="AC58" s="89">
        <f t="shared" si="0"/>
        <v>0</v>
      </c>
    </row>
    <row r="59" spans="1:29" ht="16.5" customHeight="1" x14ac:dyDescent="0.35">
      <c r="B59" s="10" t="s">
        <v>140</v>
      </c>
      <c r="C59" s="85"/>
      <c r="D59" s="73">
        <v>122.833333333333</v>
      </c>
      <c r="E59" s="64">
        <f t="shared" si="6"/>
        <v>0</v>
      </c>
      <c r="F59" s="10"/>
      <c r="G59" s="10"/>
      <c r="H59" s="10"/>
      <c r="I59" s="10"/>
      <c r="J59" s="82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64"/>
      <c r="AB59" s="16"/>
      <c r="AC59" s="89">
        <f t="shared" si="0"/>
        <v>0</v>
      </c>
    </row>
    <row r="60" spans="1:29" ht="16.5" customHeight="1" x14ac:dyDescent="0.35">
      <c r="B60" s="33"/>
      <c r="C60" s="85"/>
      <c r="D60" s="73"/>
      <c r="E60" s="64">
        <f t="shared" si="6"/>
        <v>0</v>
      </c>
      <c r="F60" s="10"/>
      <c r="G60" s="10"/>
      <c r="H60" s="10"/>
      <c r="I60" s="10"/>
      <c r="J60" s="82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64"/>
      <c r="AB60" s="16"/>
      <c r="AC60" s="89">
        <f t="shared" si="0"/>
        <v>0</v>
      </c>
    </row>
    <row r="61" spans="1:29" ht="16.5" customHeight="1" thickBot="1" x14ac:dyDescent="0.4">
      <c r="B61" s="10"/>
      <c r="C61" s="85"/>
      <c r="D61" s="73"/>
      <c r="E61" s="64">
        <f t="shared" si="6"/>
        <v>0</v>
      </c>
      <c r="F61" s="10"/>
      <c r="G61" s="10"/>
      <c r="H61" s="10"/>
      <c r="I61" s="10"/>
      <c r="J61" s="82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64"/>
      <c r="AB61" s="16"/>
      <c r="AC61" s="89">
        <f t="shared" si="0"/>
        <v>0</v>
      </c>
    </row>
    <row r="62" spans="1:29" ht="16.5" customHeight="1" thickBot="1" x14ac:dyDescent="0.4">
      <c r="A62">
        <v>7</v>
      </c>
      <c r="B62" s="10" t="s">
        <v>142</v>
      </c>
      <c r="C62" s="85">
        <v>259</v>
      </c>
      <c r="D62" s="66">
        <v>219.66666666666669</v>
      </c>
      <c r="E62" s="64">
        <f t="shared" si="6"/>
        <v>56893.666666666672</v>
      </c>
      <c r="F62" s="10">
        <v>2719.5</v>
      </c>
      <c r="G62" s="10">
        <v>0</v>
      </c>
      <c r="H62" s="10">
        <v>0</v>
      </c>
      <c r="I62" s="10">
        <v>1813</v>
      </c>
      <c r="J62" s="82">
        <v>8719.6666666666661</v>
      </c>
      <c r="K62" s="10">
        <v>2344.5</v>
      </c>
      <c r="L62" s="10">
        <v>692</v>
      </c>
      <c r="M62" s="10">
        <v>6086.5</v>
      </c>
      <c r="N62" s="10">
        <v>5568.5</v>
      </c>
      <c r="O62" s="10">
        <v>2460.5</v>
      </c>
      <c r="P62" s="10">
        <v>518</v>
      </c>
      <c r="Q62" s="10">
        <v>375</v>
      </c>
      <c r="R62" s="10">
        <v>259</v>
      </c>
      <c r="S62" s="10">
        <v>1683.5</v>
      </c>
      <c r="T62" s="10">
        <v>1554</v>
      </c>
      <c r="U62" s="10">
        <v>1295</v>
      </c>
      <c r="V62" s="10">
        <v>7078</v>
      </c>
      <c r="W62" s="10">
        <v>6779</v>
      </c>
      <c r="X62" s="10">
        <v>518</v>
      </c>
      <c r="Y62" s="10">
        <v>0</v>
      </c>
      <c r="Z62" s="10">
        <v>4014.5</v>
      </c>
      <c r="AA62" s="64">
        <v>1813</v>
      </c>
      <c r="AB62" s="16">
        <v>602.5</v>
      </c>
      <c r="AC62" s="89">
        <f t="shared" si="0"/>
        <v>56893.666666666664</v>
      </c>
    </row>
    <row r="63" spans="1:29" ht="16.5" customHeight="1" x14ac:dyDescent="0.35">
      <c r="B63" s="10"/>
      <c r="C63" s="85"/>
      <c r="D63" s="104"/>
      <c r="E63" s="64"/>
      <c r="F63" s="10"/>
      <c r="G63" s="10"/>
      <c r="H63" s="10"/>
      <c r="I63" s="10"/>
      <c r="J63" s="82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64"/>
      <c r="AB63" s="16"/>
      <c r="AC63" s="89">
        <f t="shared" si="0"/>
        <v>0</v>
      </c>
    </row>
    <row r="64" spans="1:29" ht="16.5" customHeight="1" x14ac:dyDescent="0.35">
      <c r="A64">
        <v>18</v>
      </c>
      <c r="B64" s="10" t="s">
        <v>143</v>
      </c>
      <c r="C64" s="105">
        <v>19</v>
      </c>
      <c r="D64" s="73">
        <v>108.5</v>
      </c>
      <c r="E64" s="64">
        <f>D64*C64</f>
        <v>2061.5</v>
      </c>
      <c r="F64" s="10">
        <v>342</v>
      </c>
      <c r="G64" s="10">
        <v>0</v>
      </c>
      <c r="H64" s="10">
        <v>0</v>
      </c>
      <c r="I64" s="10">
        <v>0</v>
      </c>
      <c r="J64" s="82">
        <v>0</v>
      </c>
      <c r="K64" s="10">
        <v>0</v>
      </c>
      <c r="L64" s="10">
        <v>38</v>
      </c>
      <c r="M64" s="10">
        <v>0</v>
      </c>
      <c r="N64" s="10">
        <v>418</v>
      </c>
      <c r="O64" s="10">
        <v>0</v>
      </c>
      <c r="P64" s="10">
        <v>228</v>
      </c>
      <c r="Q64" s="10">
        <v>0</v>
      </c>
      <c r="R64" s="10">
        <v>0</v>
      </c>
      <c r="S64" s="10">
        <v>0</v>
      </c>
      <c r="T64" s="10">
        <v>997.5</v>
      </c>
      <c r="U64" s="10">
        <v>38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89">
        <f>SUM(F64:AB64)</f>
        <v>2061.5</v>
      </c>
    </row>
    <row r="65" spans="1:29" ht="16.5" customHeight="1" x14ac:dyDescent="0.35">
      <c r="B65" s="10" t="s">
        <v>143</v>
      </c>
      <c r="C65" s="85"/>
      <c r="D65" s="73">
        <v>108.5</v>
      </c>
      <c r="E65" s="64">
        <f>D65*C65</f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89">
        <f t="shared" si="0"/>
        <v>0</v>
      </c>
    </row>
    <row r="66" spans="1:29" ht="16.5" customHeight="1" x14ac:dyDescent="0.35">
      <c r="B66" s="10"/>
      <c r="C66" s="85"/>
      <c r="D66" s="73"/>
      <c r="E66" s="64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89"/>
    </row>
    <row r="67" spans="1:29" ht="16.5" customHeight="1" x14ac:dyDescent="0.35">
      <c r="B67" s="10" t="s">
        <v>144</v>
      </c>
      <c r="C67" s="85"/>
      <c r="D67" s="73">
        <v>81</v>
      </c>
      <c r="E67" s="64">
        <f t="shared" ref="E67:E69" si="7">D67*C67</f>
        <v>0</v>
      </c>
      <c r="F67" s="10"/>
      <c r="G67" s="10"/>
      <c r="H67" s="10"/>
      <c r="I67" s="10"/>
      <c r="J67" s="82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64"/>
      <c r="AB67" s="16"/>
      <c r="AC67" s="89">
        <f t="shared" ref="AC67:AC143" si="8">SUM(F67:AB67)</f>
        <v>0</v>
      </c>
    </row>
    <row r="68" spans="1:29" ht="16.5" customHeight="1" x14ac:dyDescent="0.35">
      <c r="B68" s="10"/>
      <c r="C68" s="85"/>
      <c r="D68" s="73"/>
      <c r="E68" s="64">
        <f t="shared" si="7"/>
        <v>0</v>
      </c>
      <c r="F68" s="10"/>
      <c r="G68" s="10"/>
      <c r="H68" s="10"/>
      <c r="I68" s="10"/>
      <c r="J68" s="82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6"/>
      <c r="AC68" s="89">
        <f t="shared" si="8"/>
        <v>0</v>
      </c>
    </row>
    <row r="69" spans="1:29" ht="16.5" customHeight="1" x14ac:dyDescent="0.35">
      <c r="B69" s="10" t="s">
        <v>145</v>
      </c>
      <c r="C69" s="85"/>
      <c r="D69" s="73">
        <v>99.5</v>
      </c>
      <c r="E69" s="64">
        <f t="shared" si="7"/>
        <v>0</v>
      </c>
      <c r="F69" s="10"/>
      <c r="G69" s="10"/>
      <c r="H69" s="10"/>
      <c r="I69" s="10"/>
      <c r="J69" s="82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94"/>
      <c r="AC69" s="89">
        <f t="shared" si="8"/>
        <v>0</v>
      </c>
    </row>
    <row r="70" spans="1:29" ht="16.5" customHeight="1" x14ac:dyDescent="0.35">
      <c r="B70" s="10"/>
      <c r="C70" s="85"/>
      <c r="D70" s="73"/>
      <c r="E70" s="64"/>
      <c r="F70" s="10"/>
      <c r="G70" s="10"/>
      <c r="H70" s="10"/>
      <c r="I70" s="10"/>
      <c r="J70" s="82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6"/>
      <c r="AC70" s="89">
        <f t="shared" si="8"/>
        <v>0</v>
      </c>
    </row>
    <row r="71" spans="1:29" ht="16.5" customHeight="1" x14ac:dyDescent="0.35">
      <c r="B71" s="10" t="s">
        <v>146</v>
      </c>
      <c r="C71" s="85"/>
      <c r="D71" s="73">
        <v>79.5</v>
      </c>
      <c r="E71" s="64">
        <f>D71*C71</f>
        <v>0</v>
      </c>
      <c r="F71" s="10"/>
      <c r="G71" s="10"/>
      <c r="H71" s="10"/>
      <c r="I71" s="10"/>
      <c r="J71" s="82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6"/>
      <c r="AC71" s="89">
        <f t="shared" si="8"/>
        <v>0</v>
      </c>
    </row>
    <row r="72" spans="1:29" ht="16.5" customHeight="1" x14ac:dyDescent="0.35">
      <c r="B72" s="10"/>
      <c r="C72" s="85"/>
      <c r="D72" s="73"/>
      <c r="E72" s="64">
        <f>D72*C72</f>
        <v>0</v>
      </c>
      <c r="F72" s="10"/>
      <c r="G72" s="10"/>
      <c r="H72" s="10"/>
      <c r="I72" s="10"/>
      <c r="J72" s="82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6"/>
      <c r="AC72" s="89">
        <f t="shared" si="8"/>
        <v>0</v>
      </c>
    </row>
    <row r="73" spans="1:29" ht="16.5" customHeight="1" x14ac:dyDescent="0.35">
      <c r="B73" s="10" t="s">
        <v>147</v>
      </c>
      <c r="C73" s="85"/>
      <c r="D73" s="73">
        <v>87.5</v>
      </c>
      <c r="E73" s="64">
        <f>D73*C73</f>
        <v>0</v>
      </c>
      <c r="F73" s="10"/>
      <c r="G73" s="10"/>
      <c r="H73" s="10"/>
      <c r="I73" s="10"/>
      <c r="J73" s="82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6"/>
      <c r="AC73" s="89">
        <f t="shared" si="8"/>
        <v>0</v>
      </c>
    </row>
    <row r="74" spans="1:29" ht="16.5" customHeight="1" x14ac:dyDescent="0.35">
      <c r="B74" s="10" t="s">
        <v>148</v>
      </c>
      <c r="C74" s="90">
        <v>4</v>
      </c>
      <c r="D74" s="73">
        <v>87.5</v>
      </c>
      <c r="E74" s="64">
        <f>D74*C74</f>
        <v>350</v>
      </c>
      <c r="F74" s="10">
        <v>16</v>
      </c>
      <c r="G74" s="10">
        <v>0</v>
      </c>
      <c r="H74" s="10">
        <v>0</v>
      </c>
      <c r="I74" s="10">
        <v>0</v>
      </c>
      <c r="J74" s="82">
        <v>0</v>
      </c>
      <c r="K74" s="10">
        <v>0</v>
      </c>
      <c r="L74" s="10">
        <v>318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8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6"/>
      <c r="AC74" s="89">
        <f t="shared" si="8"/>
        <v>342</v>
      </c>
    </row>
    <row r="75" spans="1:29" ht="16.5" customHeight="1" x14ac:dyDescent="0.35">
      <c r="B75" s="10"/>
      <c r="C75" s="85"/>
      <c r="D75" s="73"/>
      <c r="E75" s="64"/>
      <c r="F75" s="10"/>
      <c r="G75" s="10"/>
      <c r="H75" s="10"/>
      <c r="I75" s="10"/>
      <c r="J75" s="82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6"/>
      <c r="AC75" s="89">
        <f t="shared" si="8"/>
        <v>0</v>
      </c>
    </row>
    <row r="76" spans="1:29" ht="16.5" customHeight="1" x14ac:dyDescent="0.35">
      <c r="B76" s="10" t="s">
        <v>149</v>
      </c>
      <c r="C76" s="85"/>
      <c r="D76" s="73">
        <v>28</v>
      </c>
      <c r="E76" s="64">
        <f>D76*C76</f>
        <v>0</v>
      </c>
      <c r="F76" s="10"/>
      <c r="G76" s="10"/>
      <c r="H76" s="10"/>
      <c r="I76" s="10"/>
      <c r="J76" s="82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6"/>
      <c r="AC76" s="89">
        <f t="shared" si="8"/>
        <v>0</v>
      </c>
    </row>
    <row r="77" spans="1:29" ht="16.5" customHeight="1" x14ac:dyDescent="0.35">
      <c r="B77" s="10"/>
      <c r="C77" s="85"/>
      <c r="D77" s="73"/>
      <c r="E77" s="64">
        <f>D77*C77</f>
        <v>0</v>
      </c>
      <c r="F77" s="10"/>
      <c r="G77" s="10"/>
      <c r="H77" s="10"/>
      <c r="I77" s="10"/>
      <c r="J77" s="82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6"/>
      <c r="AC77" s="89">
        <f t="shared" si="8"/>
        <v>0</v>
      </c>
    </row>
    <row r="78" spans="1:29" x14ac:dyDescent="0.35">
      <c r="A78" s="106"/>
      <c r="B78" s="33" t="s">
        <v>150</v>
      </c>
      <c r="C78" s="85">
        <v>75</v>
      </c>
      <c r="D78" s="64">
        <v>25</v>
      </c>
      <c r="E78" s="64">
        <f>D78*C78</f>
        <v>1875</v>
      </c>
      <c r="F78" s="10">
        <v>75</v>
      </c>
      <c r="G78" s="10">
        <v>0</v>
      </c>
      <c r="H78" s="10">
        <v>0</v>
      </c>
      <c r="I78" s="10">
        <v>1762.5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37.5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6"/>
      <c r="AC78" s="89">
        <f t="shared" si="8"/>
        <v>1875</v>
      </c>
    </row>
    <row r="79" spans="1:29" x14ac:dyDescent="0.35">
      <c r="A79" s="107" t="s">
        <v>151</v>
      </c>
      <c r="B79" s="33"/>
      <c r="C79" s="85"/>
      <c r="D79" s="64"/>
      <c r="E79" s="64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6"/>
      <c r="AC79" s="89">
        <f t="shared" si="8"/>
        <v>0</v>
      </c>
    </row>
    <row r="80" spans="1:29" ht="16.5" customHeight="1" x14ac:dyDescent="0.35">
      <c r="B80" s="10" t="s">
        <v>152</v>
      </c>
      <c r="C80" s="85"/>
      <c r="D80" s="73">
        <v>75.333333333333329</v>
      </c>
      <c r="E80" s="64">
        <f t="shared" ref="E80:E130" si="9">D80*C80</f>
        <v>0</v>
      </c>
      <c r="F80" s="10"/>
      <c r="G80" s="10"/>
      <c r="H80" s="10"/>
      <c r="I80" s="10"/>
      <c r="J80" s="82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6"/>
      <c r="AC80" s="89">
        <f t="shared" si="8"/>
        <v>0</v>
      </c>
    </row>
    <row r="81" spans="1:29" ht="16.5" customHeight="1" x14ac:dyDescent="0.35">
      <c r="B81" s="10"/>
      <c r="C81" s="85"/>
      <c r="D81" s="73"/>
      <c r="E81" s="64"/>
      <c r="F81" s="10"/>
      <c r="G81" s="10"/>
      <c r="H81" s="10"/>
      <c r="I81" s="10"/>
      <c r="J81" s="82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6"/>
      <c r="AC81" s="89"/>
    </row>
    <row r="82" spans="1:29" ht="16.5" customHeight="1" x14ac:dyDescent="0.35">
      <c r="A82">
        <v>12</v>
      </c>
      <c r="B82" s="10" t="s">
        <v>153</v>
      </c>
      <c r="C82" s="85">
        <v>2296</v>
      </c>
      <c r="D82" s="73">
        <v>111.5</v>
      </c>
      <c r="E82" s="64">
        <f t="shared" ref="E82:E84" si="10">D82*C82</f>
        <v>256004</v>
      </c>
      <c r="F82" s="10">
        <v>3844</v>
      </c>
      <c r="G82" s="10">
        <v>0</v>
      </c>
      <c r="H82" s="10">
        <v>0</v>
      </c>
      <c r="I82" s="10">
        <v>6364</v>
      </c>
      <c r="J82" s="82">
        <v>0</v>
      </c>
      <c r="K82" s="10">
        <v>2924</v>
      </c>
      <c r="L82" s="10">
        <v>0</v>
      </c>
      <c r="M82" s="10">
        <v>3632</v>
      </c>
      <c r="N82" s="10">
        <v>4875</v>
      </c>
      <c r="O82" s="10">
        <v>5560</v>
      </c>
      <c r="P82" s="10">
        <v>2434</v>
      </c>
      <c r="Q82" s="10">
        <v>8238</v>
      </c>
      <c r="R82" s="10">
        <v>8844</v>
      </c>
      <c r="S82" s="10">
        <v>9127</v>
      </c>
      <c r="T82" s="10">
        <v>0</v>
      </c>
      <c r="U82" s="10">
        <v>0</v>
      </c>
      <c r="V82" s="10">
        <v>5170</v>
      </c>
      <c r="W82" s="10">
        <v>10537</v>
      </c>
      <c r="X82" s="10">
        <v>0</v>
      </c>
      <c r="Y82" s="10">
        <v>0</v>
      </c>
      <c r="Z82" s="10">
        <v>12360</v>
      </c>
      <c r="AA82" s="10">
        <v>8326</v>
      </c>
      <c r="AB82" s="16">
        <v>163769</v>
      </c>
      <c r="AC82" s="89">
        <f t="shared" ref="AC82:AC86" si="11">SUM(F82:AB82)</f>
        <v>256004</v>
      </c>
    </row>
    <row r="83" spans="1:29" ht="16.5" customHeight="1" x14ac:dyDescent="0.35">
      <c r="B83" s="10" t="s">
        <v>153</v>
      </c>
      <c r="C83" s="90">
        <v>8</v>
      </c>
      <c r="D83" s="73">
        <v>111.5</v>
      </c>
      <c r="E83" s="64">
        <f t="shared" si="10"/>
        <v>892</v>
      </c>
      <c r="F83" s="10">
        <v>64</v>
      </c>
      <c r="G83" s="10">
        <v>0</v>
      </c>
      <c r="H83" s="10">
        <v>0</v>
      </c>
      <c r="I83" s="10">
        <v>0</v>
      </c>
      <c r="J83" s="82">
        <v>0</v>
      </c>
      <c r="K83" s="10">
        <v>0</v>
      </c>
      <c r="L83" s="10">
        <v>0</v>
      </c>
      <c r="M83" s="10">
        <v>0</v>
      </c>
      <c r="N83" s="10">
        <v>26</v>
      </c>
      <c r="O83" s="10">
        <v>0</v>
      </c>
      <c r="P83" s="10">
        <v>0</v>
      </c>
      <c r="Q83" s="10">
        <v>0</v>
      </c>
      <c r="R83" s="10">
        <v>0</v>
      </c>
      <c r="S83" s="10">
        <v>386</v>
      </c>
      <c r="T83" s="10">
        <v>0</v>
      </c>
      <c r="U83" s="10">
        <v>24</v>
      </c>
      <c r="V83" s="10">
        <v>48</v>
      </c>
      <c r="W83" s="10">
        <v>0</v>
      </c>
      <c r="X83" s="10">
        <v>0</v>
      </c>
      <c r="Y83" s="10">
        <v>0</v>
      </c>
      <c r="Z83" s="10">
        <v>192</v>
      </c>
      <c r="AA83" s="10">
        <v>152</v>
      </c>
      <c r="AB83" s="16">
        <v>0</v>
      </c>
      <c r="AC83" s="89">
        <v>892</v>
      </c>
    </row>
    <row r="84" spans="1:29" ht="16.5" customHeight="1" x14ac:dyDescent="0.35">
      <c r="B84" s="10"/>
      <c r="C84" s="85"/>
      <c r="D84" s="73"/>
      <c r="E84" s="64">
        <f t="shared" si="10"/>
        <v>0</v>
      </c>
      <c r="F84" s="10"/>
      <c r="G84" s="10"/>
      <c r="H84" s="10"/>
      <c r="I84" s="10"/>
      <c r="J84" s="82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6"/>
      <c r="AC84" s="89">
        <f t="shared" si="11"/>
        <v>0</v>
      </c>
    </row>
    <row r="85" spans="1:29" ht="16.5" customHeight="1" x14ac:dyDescent="0.35">
      <c r="A85">
        <v>1</v>
      </c>
      <c r="B85" s="10" t="s">
        <v>128</v>
      </c>
      <c r="C85" s="85">
        <v>513</v>
      </c>
      <c r="D85" s="73">
        <v>67.6666666666667</v>
      </c>
      <c r="E85" s="64">
        <f t="shared" si="9"/>
        <v>34713.000000000015</v>
      </c>
      <c r="F85" s="10">
        <v>367.5</v>
      </c>
      <c r="G85" s="10">
        <v>0</v>
      </c>
      <c r="H85" s="10">
        <v>0</v>
      </c>
      <c r="I85" s="10">
        <v>0</v>
      </c>
      <c r="J85" s="82">
        <v>2179</v>
      </c>
      <c r="K85" s="10">
        <v>750</v>
      </c>
      <c r="L85" s="10">
        <v>0</v>
      </c>
      <c r="M85" s="10">
        <v>1215</v>
      </c>
      <c r="N85" s="10">
        <v>1428</v>
      </c>
      <c r="O85" s="10">
        <v>2308.5</v>
      </c>
      <c r="P85" s="10">
        <v>0</v>
      </c>
      <c r="Q85" s="10">
        <v>3604.5</v>
      </c>
      <c r="R85" s="10">
        <v>0</v>
      </c>
      <c r="S85" s="10">
        <v>1086</v>
      </c>
      <c r="T85" s="10">
        <v>0</v>
      </c>
      <c r="U85" s="10">
        <v>0</v>
      </c>
      <c r="V85" s="10">
        <v>364.5</v>
      </c>
      <c r="W85" s="10">
        <v>0</v>
      </c>
      <c r="X85" s="10">
        <v>0</v>
      </c>
      <c r="Y85" s="10">
        <v>0</v>
      </c>
      <c r="Z85" s="10">
        <v>0</v>
      </c>
      <c r="AA85" s="10">
        <v>150</v>
      </c>
      <c r="AB85" s="16">
        <v>21260</v>
      </c>
      <c r="AC85" s="89">
        <f t="shared" si="11"/>
        <v>34713</v>
      </c>
    </row>
    <row r="86" spans="1:29" ht="16.5" customHeight="1" x14ac:dyDescent="0.35">
      <c r="B86" s="10" t="s">
        <v>128</v>
      </c>
      <c r="C86" s="90">
        <v>14</v>
      </c>
      <c r="D86" s="73">
        <v>67.6666666666667</v>
      </c>
      <c r="E86" s="64">
        <f t="shared" si="9"/>
        <v>947.33333333333383</v>
      </c>
      <c r="F86" s="10">
        <v>37.333333333333336</v>
      </c>
      <c r="G86" s="10">
        <v>0</v>
      </c>
      <c r="H86" s="10">
        <v>0</v>
      </c>
      <c r="I86" s="10">
        <v>0</v>
      </c>
      <c r="J86" s="82">
        <v>0</v>
      </c>
      <c r="K86" s="10">
        <v>0</v>
      </c>
      <c r="L86" s="10">
        <v>0</v>
      </c>
      <c r="M86" s="10">
        <v>854</v>
      </c>
      <c r="N86" s="10">
        <v>21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6">
        <v>35</v>
      </c>
      <c r="AC86" s="89">
        <f t="shared" si="11"/>
        <v>947.33333333333337</v>
      </c>
    </row>
    <row r="87" spans="1:29" ht="16.5" customHeight="1" thickBot="1" x14ac:dyDescent="0.4">
      <c r="B87" s="10"/>
      <c r="C87" s="85"/>
      <c r="D87" s="108"/>
      <c r="E87" s="64">
        <f t="shared" si="9"/>
        <v>0</v>
      </c>
      <c r="F87" s="10"/>
      <c r="G87" s="10"/>
      <c r="H87" s="10"/>
      <c r="I87" s="10"/>
      <c r="J87" s="82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6"/>
      <c r="AC87" s="89"/>
    </row>
    <row r="88" spans="1:29" ht="16.5" customHeight="1" thickBot="1" x14ac:dyDescent="0.4">
      <c r="A88">
        <v>4</v>
      </c>
      <c r="B88" s="10" t="s">
        <v>154</v>
      </c>
      <c r="C88" s="85">
        <v>400</v>
      </c>
      <c r="D88" s="66">
        <v>211.83333333333334</v>
      </c>
      <c r="E88" s="64">
        <f t="shared" si="9"/>
        <v>84733.333333333343</v>
      </c>
      <c r="F88" s="10">
        <v>0</v>
      </c>
      <c r="G88" s="10">
        <v>0</v>
      </c>
      <c r="H88" s="10">
        <v>0</v>
      </c>
      <c r="I88" s="10">
        <v>0</v>
      </c>
      <c r="J88" s="10">
        <v>1742.5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1166.6666666666667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81824.166666666672</v>
      </c>
      <c r="AC88" s="89">
        <f t="shared" si="8"/>
        <v>84733.333333333343</v>
      </c>
    </row>
    <row r="89" spans="1:29" ht="16.5" customHeight="1" x14ac:dyDescent="0.35">
      <c r="B89" s="10" t="s">
        <v>115</v>
      </c>
      <c r="C89" s="85"/>
      <c r="D89" s="73">
        <v>106.333333333333</v>
      </c>
      <c r="E89" s="64">
        <f t="shared" si="9"/>
        <v>0</v>
      </c>
      <c r="F89" s="10"/>
      <c r="G89" s="10"/>
      <c r="H89" s="10"/>
      <c r="I89" s="10"/>
      <c r="J89" s="82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6"/>
      <c r="AC89" s="89">
        <f t="shared" si="8"/>
        <v>0</v>
      </c>
    </row>
    <row r="90" spans="1:29" ht="16.5" customHeight="1" x14ac:dyDescent="0.35">
      <c r="A90" s="7" t="s">
        <v>155</v>
      </c>
      <c r="B90" s="10"/>
      <c r="C90" s="85"/>
      <c r="D90" s="64"/>
      <c r="E90" s="64"/>
      <c r="F90" s="10"/>
      <c r="G90" s="10"/>
      <c r="H90" s="10"/>
      <c r="I90" s="10"/>
      <c r="J90" s="82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6"/>
      <c r="AC90" s="89">
        <f t="shared" si="8"/>
        <v>0</v>
      </c>
    </row>
    <row r="91" spans="1:29" x14ac:dyDescent="0.35">
      <c r="B91" s="10" t="s">
        <v>156</v>
      </c>
      <c r="C91" s="85"/>
      <c r="D91" s="64">
        <v>52.166666666666664</v>
      </c>
      <c r="E91" s="64">
        <f t="shared" si="9"/>
        <v>0</v>
      </c>
      <c r="F91" s="10"/>
      <c r="G91" s="10"/>
      <c r="H91" s="10"/>
      <c r="I91" s="10"/>
      <c r="J91" s="82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B91" s="10"/>
      <c r="AC91" s="89">
        <f>SUM(F91:AB91)</f>
        <v>0</v>
      </c>
    </row>
    <row r="92" spans="1:29" ht="16.5" customHeight="1" x14ac:dyDescent="0.35">
      <c r="B92" s="10" t="s">
        <v>157</v>
      </c>
      <c r="C92" s="85"/>
      <c r="D92" s="64">
        <v>58.833333333333336</v>
      </c>
      <c r="E92" s="64">
        <f t="shared" si="9"/>
        <v>0</v>
      </c>
      <c r="F92" s="10"/>
      <c r="G92" s="10"/>
      <c r="H92" s="10"/>
      <c r="I92" s="10"/>
      <c r="J92" s="82"/>
      <c r="K92" s="10"/>
      <c r="L92" s="10"/>
      <c r="M92" s="10"/>
      <c r="N92" s="10"/>
      <c r="O92" s="10"/>
      <c r="P92" s="10"/>
      <c r="Q92" s="10"/>
      <c r="R92" s="10"/>
      <c r="T92" s="10"/>
      <c r="U92" s="10"/>
      <c r="V92" s="10"/>
      <c r="W92" s="10"/>
      <c r="X92" s="10"/>
      <c r="Y92" s="10"/>
      <c r="Z92" s="10"/>
      <c r="AA92" s="10"/>
      <c r="AB92" s="16"/>
      <c r="AC92" s="89">
        <f t="shared" si="8"/>
        <v>0</v>
      </c>
    </row>
    <row r="93" spans="1:29" ht="16.5" customHeight="1" x14ac:dyDescent="0.35">
      <c r="A93">
        <v>18</v>
      </c>
      <c r="B93" s="10" t="s">
        <v>106</v>
      </c>
      <c r="C93" s="90">
        <v>2</v>
      </c>
      <c r="D93" s="64">
        <v>32</v>
      </c>
      <c r="E93" s="64">
        <f t="shared" si="9"/>
        <v>64</v>
      </c>
      <c r="F93" s="10">
        <v>6</v>
      </c>
      <c r="G93" s="10">
        <v>0</v>
      </c>
      <c r="H93" s="10">
        <v>0</v>
      </c>
      <c r="I93" s="10">
        <v>0</v>
      </c>
      <c r="J93" s="82">
        <v>0</v>
      </c>
      <c r="K93" s="10">
        <v>0</v>
      </c>
      <c r="L93" s="10">
        <v>24</v>
      </c>
      <c r="M93" s="10">
        <v>0</v>
      </c>
      <c r="N93" s="10">
        <v>5</v>
      </c>
      <c r="O93" s="10">
        <v>0</v>
      </c>
      <c r="P93" s="10">
        <v>2</v>
      </c>
      <c r="Q93" s="10">
        <v>0</v>
      </c>
      <c r="R93" s="10">
        <v>0</v>
      </c>
      <c r="S93" s="10">
        <v>15</v>
      </c>
      <c r="T93" s="10">
        <v>0</v>
      </c>
      <c r="U93" s="10">
        <v>4</v>
      </c>
      <c r="V93" s="10">
        <v>0</v>
      </c>
      <c r="W93" s="10">
        <v>0</v>
      </c>
      <c r="X93" s="10">
        <v>0</v>
      </c>
      <c r="Y93" s="10">
        <v>0</v>
      </c>
      <c r="Z93" s="10">
        <v>8</v>
      </c>
      <c r="AA93" s="10"/>
      <c r="AB93" s="16"/>
      <c r="AC93" s="89">
        <f t="shared" si="8"/>
        <v>64</v>
      </c>
    </row>
    <row r="94" spans="1:29" ht="16.5" customHeight="1" x14ac:dyDescent="0.35">
      <c r="B94" s="10" t="s">
        <v>158</v>
      </c>
      <c r="C94" s="85"/>
      <c r="D94" s="64">
        <v>108.5</v>
      </c>
      <c r="E94" s="64">
        <f t="shared" si="9"/>
        <v>0</v>
      </c>
      <c r="F94" s="10"/>
      <c r="G94" s="10"/>
      <c r="H94" s="10"/>
      <c r="I94" s="10"/>
      <c r="J94" s="82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6"/>
      <c r="AC94" s="89">
        <f t="shared" si="8"/>
        <v>0</v>
      </c>
    </row>
    <row r="95" spans="1:29" ht="16.5" customHeight="1" x14ac:dyDescent="0.35">
      <c r="B95" s="10" t="s">
        <v>159</v>
      </c>
      <c r="C95" s="85"/>
      <c r="D95" s="64">
        <v>89</v>
      </c>
      <c r="E95" s="64">
        <f t="shared" si="9"/>
        <v>0</v>
      </c>
      <c r="F95" s="10"/>
      <c r="G95" s="10"/>
      <c r="H95" s="10"/>
      <c r="I95" s="10"/>
      <c r="J95" s="82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6"/>
      <c r="AC95" s="89">
        <f t="shared" si="8"/>
        <v>0</v>
      </c>
    </row>
    <row r="96" spans="1:29" ht="16.5" customHeight="1" x14ac:dyDescent="0.35">
      <c r="B96" s="10" t="s">
        <v>160</v>
      </c>
      <c r="C96" s="85"/>
      <c r="D96" s="64">
        <v>76</v>
      </c>
      <c r="E96" s="64">
        <f t="shared" si="9"/>
        <v>0</v>
      </c>
      <c r="F96" s="10"/>
      <c r="G96" s="10"/>
      <c r="H96" s="10"/>
      <c r="I96" s="10"/>
      <c r="J96" s="82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6"/>
      <c r="AC96" s="89">
        <f t="shared" si="8"/>
        <v>0</v>
      </c>
    </row>
    <row r="97" spans="1:29" ht="16.5" customHeight="1" x14ac:dyDescent="0.35">
      <c r="B97" s="33" t="s">
        <v>150</v>
      </c>
      <c r="C97" s="85"/>
      <c r="D97" s="64">
        <v>27</v>
      </c>
      <c r="E97" s="64">
        <f t="shared" si="9"/>
        <v>0</v>
      </c>
      <c r="F97" s="10"/>
      <c r="G97" s="10"/>
      <c r="H97" s="10"/>
      <c r="I97" s="10"/>
      <c r="J97" s="82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6"/>
      <c r="AC97" s="89">
        <f t="shared" si="8"/>
        <v>0</v>
      </c>
    </row>
    <row r="98" spans="1:29" ht="16.5" customHeight="1" x14ac:dyDescent="0.35">
      <c r="B98" s="10" t="s">
        <v>161</v>
      </c>
      <c r="C98" s="85"/>
      <c r="D98" s="64">
        <v>100</v>
      </c>
      <c r="E98" s="64">
        <f t="shared" si="9"/>
        <v>0</v>
      </c>
      <c r="F98" s="10"/>
      <c r="G98" s="10"/>
      <c r="H98" s="10"/>
      <c r="I98" s="10"/>
      <c r="J98" s="82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6"/>
      <c r="AC98" s="89">
        <f t="shared" si="8"/>
        <v>0</v>
      </c>
    </row>
    <row r="99" spans="1:29" ht="16.5" customHeight="1" x14ac:dyDescent="0.35">
      <c r="B99" s="10" t="s">
        <v>162</v>
      </c>
      <c r="C99" s="85"/>
      <c r="D99" s="64">
        <v>79</v>
      </c>
      <c r="E99" s="64">
        <f t="shared" si="9"/>
        <v>0</v>
      </c>
      <c r="F99" s="10"/>
      <c r="G99" s="10"/>
      <c r="H99" s="10"/>
      <c r="I99" s="10"/>
      <c r="J99" s="82"/>
      <c r="K99" s="10"/>
      <c r="L99" s="10"/>
      <c r="M99" s="10"/>
      <c r="N99" s="10"/>
      <c r="O99" s="10"/>
      <c r="P99" s="10"/>
      <c r="Q99" s="10"/>
      <c r="R99" s="10"/>
      <c r="S99" s="10"/>
      <c r="T99" s="10"/>
      <c r="V99" s="10"/>
      <c r="W99" s="10"/>
      <c r="X99" s="10"/>
      <c r="Y99" s="10"/>
      <c r="Z99" s="10"/>
      <c r="AA99" s="10"/>
      <c r="AB99" s="16"/>
      <c r="AC99" s="89">
        <f t="shared" si="8"/>
        <v>0</v>
      </c>
    </row>
    <row r="100" spans="1:29" ht="16.5" customHeight="1" x14ac:dyDescent="0.35">
      <c r="B100" s="10" t="s">
        <v>163</v>
      </c>
      <c r="C100" s="85"/>
      <c r="D100" s="60">
        <v>91</v>
      </c>
      <c r="E100" s="64">
        <f t="shared" si="9"/>
        <v>0</v>
      </c>
      <c r="F100" s="10"/>
      <c r="G100" s="10"/>
      <c r="H100" s="10"/>
      <c r="I100" s="10"/>
      <c r="J100" s="82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6"/>
      <c r="AC100" s="89">
        <f t="shared" si="8"/>
        <v>0</v>
      </c>
    </row>
    <row r="101" spans="1:29" ht="16.5" customHeight="1" x14ac:dyDescent="0.35">
      <c r="B101" s="10" t="s">
        <v>164</v>
      </c>
      <c r="C101" s="85"/>
      <c r="D101" s="64">
        <v>102</v>
      </c>
      <c r="E101" s="64">
        <f t="shared" si="9"/>
        <v>0</v>
      </c>
      <c r="F101" s="10"/>
      <c r="G101" s="10"/>
      <c r="H101" s="10"/>
      <c r="I101" s="10"/>
      <c r="J101" s="82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6"/>
      <c r="AC101" s="89">
        <f t="shared" si="8"/>
        <v>0</v>
      </c>
    </row>
    <row r="102" spans="1:29" ht="16.5" customHeight="1" x14ac:dyDescent="0.35">
      <c r="B102" s="10" t="s">
        <v>164</v>
      </c>
      <c r="C102" s="85"/>
      <c r="D102" s="64">
        <v>102</v>
      </c>
      <c r="E102" s="64">
        <f t="shared" si="9"/>
        <v>0</v>
      </c>
      <c r="F102" s="10"/>
      <c r="G102" s="10"/>
      <c r="H102" s="10"/>
      <c r="I102" s="10"/>
      <c r="J102" s="82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6"/>
      <c r="AC102" s="89">
        <f t="shared" si="8"/>
        <v>0</v>
      </c>
    </row>
    <row r="103" spans="1:29" ht="16.5" customHeight="1" x14ac:dyDescent="0.35">
      <c r="B103" s="10" t="s">
        <v>165</v>
      </c>
      <c r="C103" s="85"/>
      <c r="D103" s="64">
        <v>81.5</v>
      </c>
      <c r="E103" s="64">
        <f t="shared" si="9"/>
        <v>0</v>
      </c>
      <c r="F103" s="10"/>
      <c r="G103" s="10"/>
      <c r="H103" s="10"/>
      <c r="I103" s="10"/>
      <c r="J103" s="82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6"/>
      <c r="AC103" s="89">
        <f t="shared" si="8"/>
        <v>0</v>
      </c>
    </row>
    <row r="104" spans="1:29" ht="16.5" customHeight="1" x14ac:dyDescent="0.35">
      <c r="B104" s="10" t="s">
        <v>166</v>
      </c>
      <c r="C104" s="85"/>
      <c r="D104" s="64">
        <v>235.91666666666666</v>
      </c>
      <c r="E104" s="64">
        <f t="shared" si="9"/>
        <v>0</v>
      </c>
      <c r="F104" s="10"/>
      <c r="G104" s="10"/>
      <c r="H104" s="10"/>
      <c r="I104" s="10"/>
      <c r="J104" s="82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6"/>
      <c r="AC104" s="89">
        <f t="shared" si="8"/>
        <v>0</v>
      </c>
    </row>
    <row r="105" spans="1:29" ht="16.5" customHeight="1" x14ac:dyDescent="0.35">
      <c r="B105" s="10" t="s">
        <v>167</v>
      </c>
      <c r="C105" s="85"/>
      <c r="D105" s="64">
        <v>74.166666666666657</v>
      </c>
      <c r="E105" s="64">
        <f t="shared" si="9"/>
        <v>0</v>
      </c>
      <c r="F105" s="10"/>
      <c r="G105" s="10"/>
      <c r="H105" s="10"/>
      <c r="I105" s="10"/>
      <c r="J105" s="82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6"/>
      <c r="AC105" s="89">
        <f t="shared" si="8"/>
        <v>0</v>
      </c>
    </row>
    <row r="106" spans="1:29" ht="16.5" customHeight="1" x14ac:dyDescent="0.35">
      <c r="A106" t="s">
        <v>168</v>
      </c>
      <c r="B106" s="10"/>
      <c r="C106" s="85"/>
      <c r="D106" s="64"/>
      <c r="E106" s="64">
        <f t="shared" si="9"/>
        <v>0</v>
      </c>
      <c r="F106" s="10"/>
      <c r="G106" s="10"/>
      <c r="H106" s="10"/>
      <c r="I106" s="10"/>
      <c r="J106" s="82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6"/>
      <c r="AC106" s="89">
        <f t="shared" si="8"/>
        <v>0</v>
      </c>
    </row>
    <row r="107" spans="1:29" ht="16.5" customHeight="1" x14ac:dyDescent="0.35">
      <c r="A107">
        <v>9</v>
      </c>
      <c r="B107" s="10" t="s">
        <v>142</v>
      </c>
      <c r="C107" s="105">
        <v>19</v>
      </c>
      <c r="D107" s="64">
        <v>256.33333333333337</v>
      </c>
      <c r="E107" s="64">
        <f t="shared" si="9"/>
        <v>4870.3333333333339</v>
      </c>
      <c r="F107" s="10">
        <v>300.83333333333331</v>
      </c>
      <c r="G107" s="10">
        <v>0</v>
      </c>
      <c r="H107" s="10">
        <v>0</v>
      </c>
      <c r="I107" s="10">
        <v>0</v>
      </c>
      <c r="J107" s="82">
        <v>1216</v>
      </c>
      <c r="K107" s="10">
        <v>0</v>
      </c>
      <c r="L107" s="10">
        <v>912</v>
      </c>
      <c r="M107" s="10">
        <v>361</v>
      </c>
      <c r="N107" s="10">
        <v>0</v>
      </c>
      <c r="O107" s="10">
        <v>0</v>
      </c>
      <c r="P107" s="10">
        <v>361</v>
      </c>
      <c r="Q107" s="10">
        <v>0</v>
      </c>
      <c r="R107" s="10">
        <v>28.5</v>
      </c>
      <c r="S107" s="10">
        <v>142.5</v>
      </c>
      <c r="T107" s="10">
        <v>1102</v>
      </c>
      <c r="U107" s="10">
        <v>57</v>
      </c>
      <c r="V107" s="10">
        <v>0</v>
      </c>
      <c r="W107" s="10">
        <v>0</v>
      </c>
      <c r="X107" s="10">
        <v>0</v>
      </c>
      <c r="Y107" s="10">
        <v>0</v>
      </c>
      <c r="Z107" s="10">
        <v>95</v>
      </c>
      <c r="AA107" s="10">
        <v>0</v>
      </c>
      <c r="AB107" s="16">
        <v>294.5</v>
      </c>
      <c r="AC107" s="89">
        <f t="shared" si="8"/>
        <v>4870.333333333333</v>
      </c>
    </row>
    <row r="108" spans="1:29" ht="16.5" customHeight="1" x14ac:dyDescent="0.35">
      <c r="A108">
        <v>8</v>
      </c>
      <c r="B108" s="10" t="s">
        <v>169</v>
      </c>
      <c r="C108" s="105">
        <v>19</v>
      </c>
      <c r="D108" s="64">
        <v>167.5</v>
      </c>
      <c r="E108" s="64">
        <f t="shared" si="9"/>
        <v>3182.5</v>
      </c>
      <c r="F108" s="10">
        <v>19</v>
      </c>
      <c r="G108" s="10">
        <v>0</v>
      </c>
      <c r="H108" s="10">
        <v>0</v>
      </c>
      <c r="I108" s="10">
        <v>0</v>
      </c>
      <c r="J108" s="82">
        <v>171</v>
      </c>
      <c r="K108" s="10">
        <v>475</v>
      </c>
      <c r="L108" s="10">
        <v>199.5</v>
      </c>
      <c r="M108" s="10">
        <v>0</v>
      </c>
      <c r="N108" s="10">
        <v>0</v>
      </c>
      <c r="O108" s="10">
        <v>0</v>
      </c>
      <c r="P108" s="10">
        <v>28.5</v>
      </c>
      <c r="Q108" s="10">
        <v>0</v>
      </c>
      <c r="R108" s="10">
        <v>0</v>
      </c>
      <c r="S108" s="10">
        <v>0</v>
      </c>
      <c r="T108" s="10">
        <v>522.5</v>
      </c>
      <c r="U108" s="10">
        <v>0</v>
      </c>
      <c r="V108" s="10">
        <v>0</v>
      </c>
      <c r="W108" s="10">
        <v>114</v>
      </c>
      <c r="X108" s="10">
        <v>0</v>
      </c>
      <c r="Y108" s="10">
        <v>0</v>
      </c>
      <c r="Z108" s="10">
        <v>0</v>
      </c>
      <c r="AA108" s="10">
        <v>0</v>
      </c>
      <c r="AB108" s="16">
        <v>1653</v>
      </c>
      <c r="AC108" s="89">
        <f t="shared" si="8"/>
        <v>3182.5</v>
      </c>
    </row>
    <row r="109" spans="1:29" ht="16.5" customHeight="1" x14ac:dyDescent="0.35">
      <c r="A109">
        <v>2</v>
      </c>
      <c r="B109" s="10" t="s">
        <v>124</v>
      </c>
      <c r="C109" s="105">
        <v>17</v>
      </c>
      <c r="D109" s="64">
        <v>137.5</v>
      </c>
      <c r="E109" s="64">
        <f t="shared" si="9"/>
        <v>2337.5</v>
      </c>
      <c r="F109" s="10">
        <v>107.66666666666667</v>
      </c>
      <c r="G109" s="10">
        <v>0</v>
      </c>
      <c r="H109" s="10">
        <v>0</v>
      </c>
      <c r="I109" s="10">
        <v>0</v>
      </c>
      <c r="J109" s="82">
        <v>246.5</v>
      </c>
      <c r="K109" s="10">
        <v>0</v>
      </c>
      <c r="L109" s="10">
        <v>410.83333333333331</v>
      </c>
      <c r="M109" s="10">
        <v>0</v>
      </c>
      <c r="N109" s="10">
        <v>0</v>
      </c>
      <c r="O109" s="10">
        <v>201.16666666666666</v>
      </c>
      <c r="P109" s="10">
        <v>144.5</v>
      </c>
      <c r="Q109" s="10">
        <v>0</v>
      </c>
      <c r="R109" s="10">
        <v>0</v>
      </c>
      <c r="S109" s="10">
        <v>68</v>
      </c>
      <c r="T109" s="10">
        <v>204</v>
      </c>
      <c r="U109" s="10">
        <v>34</v>
      </c>
      <c r="V109" s="10">
        <v>0</v>
      </c>
      <c r="W109" s="10">
        <v>0</v>
      </c>
      <c r="X109">
        <v>0</v>
      </c>
      <c r="Y109" s="10">
        <v>0</v>
      </c>
      <c r="Z109" s="10">
        <v>178.5</v>
      </c>
      <c r="AA109" s="10">
        <v>742.33333333333337</v>
      </c>
      <c r="AB109" s="16">
        <v>0</v>
      </c>
      <c r="AC109" s="89">
        <f t="shared" si="8"/>
        <v>2337.5</v>
      </c>
    </row>
    <row r="110" spans="1:29" ht="16.5" customHeight="1" x14ac:dyDescent="0.35">
      <c r="A110">
        <v>3</v>
      </c>
      <c r="B110" s="10" t="s">
        <v>128</v>
      </c>
      <c r="C110" s="105">
        <v>17</v>
      </c>
      <c r="D110" s="64">
        <v>106.16666666666667</v>
      </c>
      <c r="E110" s="64">
        <f t="shared" si="9"/>
        <v>1804.8333333333335</v>
      </c>
      <c r="F110" s="10">
        <v>45.333333333333336</v>
      </c>
      <c r="G110" s="10">
        <v>0</v>
      </c>
      <c r="H110" s="10">
        <v>0</v>
      </c>
      <c r="I110" s="10">
        <v>0</v>
      </c>
      <c r="J110" s="82">
        <v>0</v>
      </c>
      <c r="K110" s="10">
        <v>960</v>
      </c>
      <c r="L110" s="10">
        <v>93.5</v>
      </c>
      <c r="M110" s="10">
        <v>0</v>
      </c>
      <c r="N110" s="10">
        <v>51</v>
      </c>
      <c r="O110" s="10">
        <v>0</v>
      </c>
      <c r="P110" s="10">
        <v>136</v>
      </c>
      <c r="Q110" s="10">
        <v>0</v>
      </c>
      <c r="R110" s="10">
        <v>0</v>
      </c>
      <c r="S110" s="10">
        <v>60</v>
      </c>
      <c r="T110" s="10">
        <v>153</v>
      </c>
      <c r="U110" s="10">
        <v>34</v>
      </c>
      <c r="V110" s="10">
        <v>0</v>
      </c>
      <c r="W110" s="10">
        <v>0</v>
      </c>
      <c r="X110" s="10">
        <v>0</v>
      </c>
      <c r="Y110" s="10">
        <v>0</v>
      </c>
      <c r="Z110" s="10">
        <v>161.5</v>
      </c>
      <c r="AA110" s="10">
        <v>0</v>
      </c>
      <c r="AB110" s="16">
        <v>110.5</v>
      </c>
      <c r="AC110" s="89">
        <f t="shared" si="8"/>
        <v>1804.8333333333335</v>
      </c>
    </row>
    <row r="111" spans="1:29" ht="16.5" customHeight="1" x14ac:dyDescent="0.35">
      <c r="B111" s="10"/>
      <c r="C111" s="85"/>
      <c r="D111" s="64"/>
      <c r="E111" s="64">
        <f t="shared" si="9"/>
        <v>0</v>
      </c>
      <c r="F111" s="10"/>
      <c r="G111" s="10"/>
      <c r="H111" s="10"/>
      <c r="I111" s="10"/>
      <c r="J111" s="82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89">
        <f t="shared" si="8"/>
        <v>0</v>
      </c>
    </row>
    <row r="112" spans="1:29" x14ac:dyDescent="0.35">
      <c r="A112" s="109" t="s">
        <v>170</v>
      </c>
      <c r="B112" s="33"/>
      <c r="C112" s="85"/>
      <c r="D112" s="64"/>
      <c r="E112" s="64">
        <f t="shared" si="9"/>
        <v>0</v>
      </c>
      <c r="F112" s="10"/>
      <c r="G112" s="10"/>
      <c r="H112" s="10"/>
      <c r="I112" s="10"/>
      <c r="J112" s="82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64"/>
      <c r="AB112" s="16"/>
      <c r="AC112" s="89">
        <f t="shared" si="8"/>
        <v>0</v>
      </c>
    </row>
    <row r="113" spans="1:29" x14ac:dyDescent="0.35">
      <c r="A113" s="110"/>
      <c r="B113" s="33" t="s">
        <v>171</v>
      </c>
      <c r="C113" s="85"/>
      <c r="D113" s="64">
        <v>74.33</v>
      </c>
      <c r="E113" s="64">
        <f t="shared" si="9"/>
        <v>0</v>
      </c>
      <c r="F113" s="10"/>
      <c r="G113" s="10"/>
      <c r="H113" s="10"/>
      <c r="I113" s="10"/>
      <c r="J113" s="10"/>
      <c r="K113" s="10"/>
      <c r="L113" s="10"/>
      <c r="M113" s="64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64"/>
      <c r="AB113" s="16"/>
      <c r="AC113" s="89">
        <f t="shared" si="8"/>
        <v>0</v>
      </c>
    </row>
    <row r="114" spans="1:29" x14ac:dyDescent="0.35">
      <c r="A114" s="111"/>
      <c r="B114" s="33" t="s">
        <v>172</v>
      </c>
      <c r="C114" s="85"/>
      <c r="D114" s="64">
        <v>202.75</v>
      </c>
      <c r="E114" s="87">
        <f t="shared" si="9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64"/>
      <c r="AB114" s="16"/>
      <c r="AC114" s="89">
        <f t="shared" si="8"/>
        <v>0</v>
      </c>
    </row>
    <row r="115" spans="1:29" x14ac:dyDescent="0.35">
      <c r="A115" s="111"/>
      <c r="B115" s="33" t="s">
        <v>173</v>
      </c>
      <c r="C115" s="85"/>
      <c r="D115" s="64">
        <v>81.999999999999986</v>
      </c>
      <c r="E115" s="64">
        <f t="shared" si="9"/>
        <v>0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0"/>
      <c r="V115" s="10"/>
      <c r="W115" s="10"/>
      <c r="X115" s="10"/>
      <c r="Y115" s="10"/>
      <c r="Z115" s="12"/>
      <c r="AA115" s="75"/>
      <c r="AB115" s="16"/>
      <c r="AC115" s="89">
        <f t="shared" si="8"/>
        <v>0</v>
      </c>
    </row>
    <row r="116" spans="1:29" ht="13.5" customHeight="1" x14ac:dyDescent="0.35">
      <c r="A116" s="111"/>
      <c r="B116" s="33" t="s">
        <v>174</v>
      </c>
      <c r="C116" s="85"/>
      <c r="D116" s="64">
        <v>236.08333333333334</v>
      </c>
      <c r="E116" s="64">
        <f t="shared" si="9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1"/>
      <c r="X116" s="10"/>
      <c r="Y116" s="10"/>
      <c r="Z116" s="10"/>
      <c r="AA116" s="64"/>
      <c r="AB116" s="16"/>
      <c r="AC116" s="89">
        <f t="shared" si="8"/>
        <v>0</v>
      </c>
    </row>
    <row r="117" spans="1:29" x14ac:dyDescent="0.35">
      <c r="A117" s="111"/>
      <c r="B117" s="33" t="s">
        <v>175</v>
      </c>
      <c r="C117" s="85"/>
      <c r="D117" s="64">
        <v>49</v>
      </c>
      <c r="E117" s="64">
        <f t="shared" si="9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64"/>
      <c r="AB117" s="16"/>
      <c r="AC117" s="89">
        <f t="shared" si="8"/>
        <v>0</v>
      </c>
    </row>
    <row r="118" spans="1:29" x14ac:dyDescent="0.35">
      <c r="A118" s="111"/>
      <c r="B118" s="33" t="s">
        <v>176</v>
      </c>
      <c r="C118" s="85"/>
      <c r="D118" s="64">
        <v>78</v>
      </c>
      <c r="E118" s="64">
        <f t="shared" si="9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64"/>
      <c r="AB118" s="16"/>
      <c r="AC118" s="89">
        <f t="shared" si="8"/>
        <v>0</v>
      </c>
    </row>
    <row r="119" spans="1:29" x14ac:dyDescent="0.35">
      <c r="A119" s="111"/>
      <c r="B119" s="33" t="s">
        <v>177</v>
      </c>
      <c r="C119" s="85"/>
      <c r="D119" s="64">
        <v>68</v>
      </c>
      <c r="E119" s="64">
        <f t="shared" si="9"/>
        <v>0</v>
      </c>
      <c r="H119"/>
      <c r="I119"/>
      <c r="J119"/>
      <c r="K119"/>
      <c r="L119"/>
      <c r="M119"/>
      <c r="AB119" s="16"/>
      <c r="AC119" s="89">
        <f t="shared" si="8"/>
        <v>0</v>
      </c>
    </row>
    <row r="120" spans="1:29" x14ac:dyDescent="0.35">
      <c r="A120" s="111"/>
      <c r="B120" s="33" t="s">
        <v>178</v>
      </c>
      <c r="C120" s="85"/>
      <c r="D120" s="64">
        <v>32.5</v>
      </c>
      <c r="E120" s="64">
        <f t="shared" si="9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64"/>
      <c r="AB120" s="16"/>
      <c r="AC120" s="89">
        <f t="shared" si="8"/>
        <v>0</v>
      </c>
    </row>
    <row r="121" spans="1:29" x14ac:dyDescent="0.35">
      <c r="A121" s="111"/>
      <c r="B121" s="33" t="s">
        <v>179</v>
      </c>
      <c r="C121" s="85"/>
      <c r="D121" s="64">
        <v>99</v>
      </c>
      <c r="E121" s="64">
        <f t="shared" si="9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S121" s="10"/>
      <c r="T121" s="10"/>
      <c r="U121" s="10"/>
      <c r="V121" s="10"/>
      <c r="W121" s="10"/>
      <c r="X121" s="10"/>
      <c r="Y121" s="10"/>
      <c r="Z121" s="10"/>
      <c r="AA121" s="64"/>
      <c r="AB121" s="16"/>
      <c r="AC121" s="89">
        <f t="shared" si="8"/>
        <v>0</v>
      </c>
    </row>
    <row r="122" spans="1:29" x14ac:dyDescent="0.35">
      <c r="A122" s="111"/>
      <c r="B122" s="33" t="s">
        <v>180</v>
      </c>
      <c r="C122" s="85"/>
      <c r="D122" s="64">
        <v>79</v>
      </c>
      <c r="E122" s="64">
        <f t="shared" si="9"/>
        <v>0</v>
      </c>
      <c r="F122" s="10"/>
      <c r="G122" s="10"/>
      <c r="H122" s="82"/>
      <c r="I122" s="82"/>
      <c r="J122" s="82"/>
      <c r="K122" s="82"/>
      <c r="L122" s="82"/>
      <c r="M122" s="82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64"/>
      <c r="AB122" s="16"/>
      <c r="AC122" s="89">
        <f t="shared" si="8"/>
        <v>0</v>
      </c>
    </row>
    <row r="123" spans="1:29" x14ac:dyDescent="0.35">
      <c r="A123" s="111"/>
      <c r="B123" s="33" t="s">
        <v>150</v>
      </c>
      <c r="C123" s="85"/>
      <c r="D123" s="64">
        <v>23</v>
      </c>
      <c r="E123" s="64">
        <f t="shared" si="9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AB123" s="16"/>
      <c r="AC123" s="89">
        <f t="shared" si="8"/>
        <v>0</v>
      </c>
    </row>
    <row r="124" spans="1:29" x14ac:dyDescent="0.35">
      <c r="A124" s="111"/>
      <c r="B124" s="33" t="s">
        <v>181</v>
      </c>
      <c r="C124" s="85"/>
      <c r="D124" s="64">
        <v>30</v>
      </c>
      <c r="E124" s="64">
        <f t="shared" si="9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64"/>
      <c r="AB124" s="16"/>
      <c r="AC124" s="89">
        <v>0</v>
      </c>
    </row>
    <row r="125" spans="1:29" ht="13.5" customHeight="1" x14ac:dyDescent="0.35">
      <c r="A125" s="111"/>
      <c r="B125" s="33" t="s">
        <v>182</v>
      </c>
      <c r="C125" s="85"/>
      <c r="D125" s="64">
        <v>121.5</v>
      </c>
      <c r="E125" s="64">
        <f t="shared" si="9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64"/>
      <c r="AB125" s="16"/>
      <c r="AC125" s="89">
        <f t="shared" si="8"/>
        <v>0</v>
      </c>
    </row>
    <row r="126" spans="1:29" ht="13.5" customHeight="1" x14ac:dyDescent="0.35">
      <c r="A126" s="111"/>
      <c r="B126" s="33" t="s">
        <v>183</v>
      </c>
      <c r="C126" s="85"/>
      <c r="D126" s="64">
        <v>99</v>
      </c>
      <c r="E126" s="64">
        <f t="shared" si="9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64"/>
      <c r="AB126" s="16"/>
      <c r="AC126" s="89">
        <f t="shared" si="8"/>
        <v>0</v>
      </c>
    </row>
    <row r="127" spans="1:29" ht="13.5" customHeight="1" x14ac:dyDescent="0.35">
      <c r="A127" s="112"/>
      <c r="B127" s="10" t="s">
        <v>184</v>
      </c>
      <c r="C127" s="85"/>
      <c r="D127" s="64">
        <v>114.5</v>
      </c>
      <c r="E127" s="64">
        <f t="shared" si="9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64"/>
      <c r="AB127" s="16"/>
      <c r="AC127" s="89">
        <f t="shared" si="8"/>
        <v>0</v>
      </c>
    </row>
    <row r="128" spans="1:29" x14ac:dyDescent="0.35">
      <c r="A128" s="112"/>
      <c r="B128" s="10" t="s">
        <v>185</v>
      </c>
      <c r="C128" s="85"/>
      <c r="D128" s="64">
        <v>95.5</v>
      </c>
      <c r="E128" s="64">
        <f t="shared" si="9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64"/>
      <c r="AB128" s="16"/>
      <c r="AC128" s="89">
        <f t="shared" si="8"/>
        <v>0</v>
      </c>
    </row>
    <row r="129" spans="1:29" ht="12" customHeight="1" x14ac:dyDescent="0.35">
      <c r="A129" s="112"/>
      <c r="B129" s="12"/>
      <c r="C129" s="113"/>
      <c r="D129" s="75"/>
      <c r="E129" s="64">
        <f t="shared" si="9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64"/>
      <c r="R129" s="10"/>
      <c r="S129" s="10"/>
      <c r="T129" s="10"/>
      <c r="U129" s="10"/>
      <c r="V129" s="64"/>
      <c r="W129" s="10"/>
      <c r="X129" s="10"/>
      <c r="Y129" s="10"/>
      <c r="Z129" s="10"/>
      <c r="AA129" s="64"/>
      <c r="AB129" s="16"/>
      <c r="AC129" s="89">
        <f t="shared" si="8"/>
        <v>0</v>
      </c>
    </row>
    <row r="130" spans="1:29" ht="13.5" customHeight="1" x14ac:dyDescent="0.35">
      <c r="A130" s="112" t="s">
        <v>186</v>
      </c>
      <c r="B130" s="114"/>
      <c r="C130" s="85"/>
      <c r="D130" s="115"/>
      <c r="E130" s="64">
        <f t="shared" si="9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64"/>
      <c r="P130" s="10"/>
      <c r="Q130" s="64"/>
      <c r="R130" s="10"/>
      <c r="S130" s="10"/>
      <c r="T130" s="10"/>
      <c r="U130" s="10"/>
      <c r="V130" s="64"/>
      <c r="W130" s="10"/>
      <c r="X130" s="10"/>
      <c r="Y130" s="10"/>
      <c r="Z130" s="115"/>
      <c r="AA130" s="116"/>
      <c r="AB130" s="16"/>
      <c r="AC130" s="89">
        <f t="shared" si="8"/>
        <v>0</v>
      </c>
    </row>
    <row r="131" spans="1:29" ht="15.75" customHeight="1" x14ac:dyDescent="0.35">
      <c r="A131" s="112"/>
      <c r="B131" s="114"/>
      <c r="C131" s="85"/>
      <c r="D131" s="115"/>
      <c r="E131" s="65">
        <f>D131*C131</f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64"/>
      <c r="R131" s="10"/>
      <c r="S131" s="10"/>
      <c r="T131" s="10"/>
      <c r="U131" s="10"/>
      <c r="V131" s="64"/>
      <c r="W131" s="10"/>
      <c r="X131" s="10"/>
      <c r="Y131" s="10"/>
      <c r="Z131" s="65"/>
      <c r="AA131" s="65"/>
      <c r="AB131" s="16"/>
      <c r="AC131" s="89">
        <f t="shared" si="8"/>
        <v>0</v>
      </c>
    </row>
    <row r="132" spans="1:29" ht="13.5" customHeight="1" x14ac:dyDescent="0.35">
      <c r="A132" s="112"/>
      <c r="B132" s="114"/>
      <c r="C132" s="85"/>
      <c r="D132" s="115"/>
      <c r="E132" s="65">
        <f>D132*C132</f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64"/>
      <c r="R132" s="10"/>
      <c r="S132" s="10"/>
      <c r="T132" s="10"/>
      <c r="U132" s="10"/>
      <c r="V132" s="64"/>
      <c r="W132" s="10"/>
      <c r="X132" s="10"/>
      <c r="Y132" s="10"/>
      <c r="Z132" s="115"/>
      <c r="AA132" s="116"/>
      <c r="AB132" s="16"/>
      <c r="AC132" s="89">
        <f t="shared" si="8"/>
        <v>0</v>
      </c>
    </row>
    <row r="133" spans="1:29" ht="13.5" customHeight="1" x14ac:dyDescent="0.35">
      <c r="A133" s="112" t="s">
        <v>187</v>
      </c>
      <c r="B133" s="10" t="s">
        <v>188</v>
      </c>
      <c r="C133" s="85"/>
      <c r="D133" s="64">
        <v>1.5</v>
      </c>
      <c r="E133" s="64">
        <f>D133*C133</f>
        <v>0</v>
      </c>
      <c r="F133" s="10"/>
      <c r="G133" s="10"/>
      <c r="H133" s="10"/>
      <c r="I133" s="10"/>
      <c r="J13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64"/>
      <c r="AB133" s="16"/>
      <c r="AC133" s="89">
        <f t="shared" si="8"/>
        <v>0</v>
      </c>
    </row>
    <row r="134" spans="1:29" ht="13.5" customHeight="1" x14ac:dyDescent="0.35">
      <c r="A134" s="112"/>
      <c r="B134" s="10" t="s">
        <v>189</v>
      </c>
      <c r="C134" s="85"/>
      <c r="D134" s="64">
        <v>1</v>
      </c>
      <c r="E134" s="64">
        <f>D134*C134</f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6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64"/>
      <c r="AB134" s="16"/>
      <c r="AC134" s="89">
        <f t="shared" si="8"/>
        <v>0</v>
      </c>
    </row>
    <row r="135" spans="1:29" ht="18" customHeight="1" x14ac:dyDescent="0.35">
      <c r="A135" s="112"/>
      <c r="B135" s="10"/>
      <c r="C135" s="85"/>
      <c r="D135" s="64"/>
      <c r="E135" s="64"/>
      <c r="F135" s="10"/>
      <c r="G135" s="64"/>
      <c r="H135" s="10"/>
      <c r="I135" s="10"/>
      <c r="J135" s="10"/>
      <c r="K135" s="10"/>
      <c r="L135" s="10"/>
      <c r="M135" s="10"/>
      <c r="N135" s="10"/>
      <c r="O135" s="10"/>
      <c r="P135" s="10"/>
      <c r="Q135" s="64"/>
      <c r="R135" s="10"/>
      <c r="S135" s="10"/>
      <c r="T135" s="10"/>
      <c r="U135" s="10"/>
      <c r="V135" s="10"/>
      <c r="W135" s="10"/>
      <c r="X135" s="10"/>
      <c r="Y135" s="10"/>
      <c r="Z135" s="10"/>
      <c r="AA135" s="64"/>
      <c r="AB135" s="16"/>
      <c r="AC135" s="89">
        <f t="shared" si="8"/>
        <v>0</v>
      </c>
    </row>
    <row r="136" spans="1:29" ht="13.5" customHeight="1" x14ac:dyDescent="0.35">
      <c r="A136" s="112" t="s">
        <v>190</v>
      </c>
      <c r="B136" s="10" t="s">
        <v>188</v>
      </c>
      <c r="C136" s="85"/>
      <c r="D136" s="64">
        <v>1.5</v>
      </c>
      <c r="E136" s="64">
        <f>D136*C136</f>
        <v>0</v>
      </c>
      <c r="F136" s="10"/>
      <c r="G136" s="10"/>
      <c r="H136" s="10"/>
      <c r="I136" s="10"/>
      <c r="J136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64"/>
      <c r="AB136" s="16"/>
      <c r="AC136" s="89">
        <f t="shared" si="8"/>
        <v>0</v>
      </c>
    </row>
    <row r="137" spans="1:29" ht="13.5" customHeight="1" x14ac:dyDescent="0.35">
      <c r="A137" s="112"/>
      <c r="B137" s="10" t="s">
        <v>189</v>
      </c>
      <c r="C137" s="85"/>
      <c r="D137" s="64">
        <v>1</v>
      </c>
      <c r="E137" s="64">
        <f>D137*C137</f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6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64"/>
      <c r="AB137" s="16"/>
      <c r="AC137" s="89">
        <f t="shared" si="8"/>
        <v>0</v>
      </c>
    </row>
    <row r="138" spans="1:29" ht="13.5" customHeight="1" x14ac:dyDescent="0.35">
      <c r="A138" s="112"/>
      <c r="B138" s="10"/>
      <c r="C138" s="85"/>
      <c r="D138" s="64"/>
      <c r="E138" s="64">
        <f t="shared" ref="E138:E146" si="12">D138*C138</f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64"/>
      <c r="AB138" s="16"/>
      <c r="AC138" s="89">
        <f t="shared" si="8"/>
        <v>0</v>
      </c>
    </row>
    <row r="139" spans="1:29" ht="13.5" customHeight="1" x14ac:dyDescent="0.35">
      <c r="A139" s="112" t="s">
        <v>191</v>
      </c>
      <c r="B139" s="10" t="s">
        <v>192</v>
      </c>
      <c r="C139" s="85"/>
      <c r="D139" s="64">
        <v>1.5</v>
      </c>
      <c r="E139" s="64">
        <f>D139*C139</f>
        <v>0</v>
      </c>
      <c r="F139" s="10"/>
      <c r="G139" s="10"/>
      <c r="H139" s="10"/>
      <c r="I139" s="10"/>
      <c r="J139" s="6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64"/>
      <c r="AB139" s="16"/>
      <c r="AC139" s="89">
        <f t="shared" si="8"/>
        <v>0</v>
      </c>
    </row>
    <row r="140" spans="1:29" ht="13.5" customHeight="1" x14ac:dyDescent="0.35">
      <c r="A140" s="112"/>
      <c r="B140" s="10" t="s">
        <v>193</v>
      </c>
      <c r="C140" s="85"/>
      <c r="D140" s="64">
        <v>1</v>
      </c>
      <c r="E140" s="64">
        <f>D140*C140</f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6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64"/>
      <c r="AB140" s="16"/>
      <c r="AC140" s="89">
        <f t="shared" si="8"/>
        <v>0</v>
      </c>
    </row>
    <row r="141" spans="1:29" ht="13.5" customHeight="1" x14ac:dyDescent="0.35">
      <c r="B141" s="10"/>
      <c r="C141" s="85"/>
      <c r="D141" s="64"/>
      <c r="E141" s="64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64"/>
      <c r="AB141" s="16"/>
      <c r="AC141" s="89">
        <f t="shared" si="8"/>
        <v>0</v>
      </c>
    </row>
    <row r="142" spans="1:29" ht="13.5" customHeight="1" x14ac:dyDescent="0.35">
      <c r="A142" s="112" t="s">
        <v>194</v>
      </c>
      <c r="B142" s="10" t="s">
        <v>192</v>
      </c>
      <c r="C142" s="85"/>
      <c r="D142" s="64">
        <v>1.5</v>
      </c>
      <c r="E142" s="64">
        <f>D142*C142</f>
        <v>0</v>
      </c>
      <c r="F142" s="10"/>
      <c r="G142" s="10"/>
      <c r="H142" s="10"/>
      <c r="I142" s="10"/>
      <c r="J142" s="64"/>
      <c r="K142" s="10"/>
      <c r="L142" s="10"/>
      <c r="M142" s="10"/>
      <c r="N142" s="10"/>
      <c r="O142" s="10"/>
      <c r="P142" s="10"/>
      <c r="Q142" s="10"/>
      <c r="R142" s="10"/>
      <c r="S142" s="10"/>
      <c r="T142" s="64"/>
      <c r="U142" s="10"/>
      <c r="V142" s="10"/>
      <c r="W142" s="10"/>
      <c r="Y142" s="10"/>
      <c r="Z142" s="10"/>
      <c r="AA142" s="64"/>
      <c r="AB142" s="16"/>
      <c r="AC142" s="89">
        <f t="shared" si="8"/>
        <v>0</v>
      </c>
    </row>
    <row r="143" spans="1:29" ht="13.5" customHeight="1" x14ac:dyDescent="0.35">
      <c r="A143" s="112"/>
      <c r="B143" s="10" t="s">
        <v>193</v>
      </c>
      <c r="C143" s="85"/>
      <c r="D143" s="64">
        <v>1</v>
      </c>
      <c r="E143" s="64">
        <f>D143*C143</f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64"/>
      <c r="P143" s="10"/>
      <c r="Q143" s="10"/>
      <c r="R143" s="10"/>
      <c r="S143" s="10"/>
      <c r="T143" s="10"/>
      <c r="U143" s="10"/>
      <c r="V143" s="64"/>
      <c r="W143" s="10"/>
      <c r="X143" s="10"/>
      <c r="Y143" s="10"/>
      <c r="Z143" s="10"/>
      <c r="AA143" s="64"/>
      <c r="AB143" s="16"/>
      <c r="AC143" s="89">
        <f t="shared" si="8"/>
        <v>0</v>
      </c>
    </row>
    <row r="144" spans="1:29" ht="13.5" customHeight="1" x14ac:dyDescent="0.35">
      <c r="A144" s="112"/>
      <c r="B144" s="10"/>
      <c r="C144" s="85"/>
      <c r="D144" s="64"/>
      <c r="E144" s="64">
        <f t="shared" ref="E144" si="13">D144*C144</f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64"/>
      <c r="AB144" s="16"/>
      <c r="AC144" s="89">
        <f t="shared" ref="AC144:AC166" si="14">SUM(F144:AB144)</f>
        <v>0</v>
      </c>
    </row>
    <row r="145" spans="1:29" ht="13.5" customHeight="1" x14ac:dyDescent="0.35">
      <c r="A145" s="112"/>
      <c r="B145" s="10" t="s">
        <v>195</v>
      </c>
      <c r="C145" s="85"/>
      <c r="D145" s="64">
        <v>1</v>
      </c>
      <c r="E145" s="64">
        <f t="shared" si="12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64"/>
      <c r="AB145" s="16"/>
      <c r="AC145" s="89">
        <f t="shared" si="14"/>
        <v>0</v>
      </c>
    </row>
    <row r="146" spans="1:29" ht="13.5" customHeight="1" x14ac:dyDescent="0.35">
      <c r="A146" s="112"/>
      <c r="B146" s="10" t="s">
        <v>98</v>
      </c>
      <c r="C146" s="85"/>
      <c r="D146" s="64">
        <v>2</v>
      </c>
      <c r="E146" s="64">
        <f t="shared" si="12"/>
        <v>0</v>
      </c>
      <c r="F146" s="64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64"/>
      <c r="Y146" s="10"/>
      <c r="Z146" s="10"/>
      <c r="AA146" s="64"/>
      <c r="AB146" s="16"/>
      <c r="AC146" s="89">
        <f t="shared" si="14"/>
        <v>0</v>
      </c>
    </row>
    <row r="147" spans="1:29" ht="13.5" customHeight="1" x14ac:dyDescent="0.35">
      <c r="A147" s="112"/>
      <c r="B147" s="10" t="s">
        <v>196</v>
      </c>
      <c r="C147" s="85"/>
      <c r="D147" s="64"/>
      <c r="E147" s="64">
        <f>SUM(F147:Z147)</f>
        <v>0</v>
      </c>
      <c r="F147" s="10"/>
      <c r="G147" s="10"/>
      <c r="H147" s="117"/>
      <c r="I147" s="10"/>
      <c r="J147" s="82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64"/>
      <c r="AB147" s="16"/>
      <c r="AC147" s="89">
        <f t="shared" si="14"/>
        <v>0</v>
      </c>
    </row>
    <row r="148" spans="1:29" ht="13.5" customHeight="1" x14ac:dyDescent="0.35">
      <c r="A148" s="112"/>
      <c r="B148" s="10" t="s">
        <v>197</v>
      </c>
      <c r="C148" s="85"/>
      <c r="D148" s="64">
        <v>2</v>
      </c>
      <c r="E148" s="64">
        <f>D148*C148</f>
        <v>0</v>
      </c>
      <c r="F148" s="64"/>
      <c r="G148" s="10"/>
      <c r="H148" s="10"/>
      <c r="I148" s="10"/>
      <c r="J148" s="82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64"/>
      <c r="AB148" s="16"/>
      <c r="AC148" s="89">
        <f t="shared" si="14"/>
        <v>0</v>
      </c>
    </row>
    <row r="149" spans="1:29" ht="13.5" customHeight="1" x14ac:dyDescent="0.35">
      <c r="A149" s="112"/>
      <c r="B149" s="10"/>
      <c r="C149" s="100"/>
      <c r="D149" s="64"/>
      <c r="E149" s="64"/>
      <c r="F149" s="64"/>
      <c r="G149" s="10"/>
      <c r="H149" s="10"/>
      <c r="I149" s="10"/>
      <c r="J149" s="82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64"/>
      <c r="AB149" s="16"/>
      <c r="AC149" s="89">
        <f t="shared" si="14"/>
        <v>0</v>
      </c>
    </row>
    <row r="150" spans="1:29" ht="13.5" customHeight="1" x14ac:dyDescent="0.35">
      <c r="A150" s="112"/>
      <c r="B150" s="10" t="s">
        <v>198</v>
      </c>
      <c r="C150" s="100"/>
      <c r="D150" s="10">
        <v>3</v>
      </c>
      <c r="E150" s="64">
        <f t="shared" ref="E150:E156" si="15">D150*C150</f>
        <v>0</v>
      </c>
      <c r="F150" s="10"/>
      <c r="G150" s="10"/>
      <c r="H150" s="64"/>
      <c r="I150" s="10"/>
      <c r="J150" s="82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64"/>
      <c r="X150" s="10"/>
      <c r="Y150" s="10"/>
      <c r="Z150" s="10"/>
      <c r="AA150" s="64"/>
      <c r="AB150" s="16"/>
      <c r="AC150" s="89">
        <f t="shared" si="14"/>
        <v>0</v>
      </c>
    </row>
    <row r="151" spans="1:29" ht="13.5" customHeight="1" x14ac:dyDescent="0.35">
      <c r="A151" s="112"/>
      <c r="B151" s="10" t="s">
        <v>199</v>
      </c>
      <c r="C151" s="118"/>
      <c r="D151" s="10">
        <v>1</v>
      </c>
      <c r="E151" s="64">
        <f t="shared" si="15"/>
        <v>0</v>
      </c>
      <c r="F151" s="64"/>
      <c r="G151" s="10"/>
      <c r="H151" s="10"/>
      <c r="I151" s="10"/>
      <c r="J151" s="82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64"/>
      <c r="AB151" s="16"/>
      <c r="AC151" s="89">
        <f t="shared" si="14"/>
        <v>0</v>
      </c>
    </row>
    <row r="152" spans="1:29" ht="13.5" customHeight="1" x14ac:dyDescent="0.35">
      <c r="A152" s="112"/>
      <c r="B152" s="10" t="s">
        <v>200</v>
      </c>
      <c r="C152" s="118"/>
      <c r="D152" s="10">
        <v>1.17</v>
      </c>
      <c r="E152" s="64">
        <f t="shared" si="15"/>
        <v>0</v>
      </c>
      <c r="F152" s="10"/>
      <c r="G152" s="10"/>
      <c r="H152" s="10"/>
      <c r="I152" s="10"/>
      <c r="J152" s="82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64"/>
      <c r="X152" s="10"/>
      <c r="Y152" s="10"/>
      <c r="Z152" s="10"/>
      <c r="AA152" s="64"/>
      <c r="AB152" s="16"/>
      <c r="AC152" s="89">
        <f t="shared" si="14"/>
        <v>0</v>
      </c>
    </row>
    <row r="153" spans="1:29" ht="13.5" customHeight="1" x14ac:dyDescent="0.35">
      <c r="A153" s="112"/>
      <c r="B153" s="10" t="s">
        <v>201</v>
      </c>
      <c r="C153" s="100"/>
      <c r="D153" s="10"/>
      <c r="E153" s="64">
        <f t="shared" si="15"/>
        <v>0</v>
      </c>
      <c r="F153" s="10"/>
      <c r="G153" s="10"/>
      <c r="H153" s="10"/>
      <c r="I153" s="10"/>
      <c r="J153" s="82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64"/>
      <c r="AB153" s="16"/>
      <c r="AC153" s="89">
        <f t="shared" si="14"/>
        <v>0</v>
      </c>
    </row>
    <row r="154" spans="1:29" ht="13.5" customHeight="1" x14ac:dyDescent="0.35">
      <c r="A154" s="112"/>
      <c r="B154" s="10" t="s">
        <v>202</v>
      </c>
      <c r="C154" s="85"/>
      <c r="D154" s="64"/>
      <c r="E154" s="64">
        <f t="shared" si="15"/>
        <v>0</v>
      </c>
      <c r="F154" s="10"/>
      <c r="G154" s="10"/>
      <c r="H154" s="10"/>
      <c r="I154" s="10"/>
      <c r="J154" s="82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64"/>
      <c r="AB154" s="16"/>
      <c r="AC154" s="89">
        <f t="shared" si="14"/>
        <v>0</v>
      </c>
    </row>
    <row r="155" spans="1:29" ht="13.5" customHeight="1" x14ac:dyDescent="0.35">
      <c r="A155" s="112"/>
      <c r="B155" s="10"/>
      <c r="C155" s="85"/>
      <c r="D155" s="64"/>
      <c r="E155" s="64">
        <f t="shared" si="15"/>
        <v>0</v>
      </c>
      <c r="F155" s="10"/>
      <c r="G155" s="10"/>
      <c r="H155" s="10"/>
      <c r="I155" s="10"/>
      <c r="J155" s="82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64"/>
      <c r="AB155" s="16"/>
      <c r="AC155" s="89">
        <f t="shared" si="14"/>
        <v>0</v>
      </c>
    </row>
    <row r="156" spans="1:29" x14ac:dyDescent="0.35">
      <c r="A156" s="112"/>
      <c r="B156" s="10" t="s">
        <v>203</v>
      </c>
      <c r="C156" s="85"/>
      <c r="D156" s="64"/>
      <c r="E156" s="64">
        <f t="shared" si="15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Z156" s="10"/>
      <c r="AA156" s="64"/>
      <c r="AB156" s="16"/>
      <c r="AC156" s="89">
        <f t="shared" si="14"/>
        <v>0</v>
      </c>
    </row>
    <row r="157" spans="1:29" x14ac:dyDescent="0.35">
      <c r="A157" s="112"/>
      <c r="B157" s="10" t="s">
        <v>204</v>
      </c>
      <c r="C157" s="85"/>
      <c r="D157" s="64"/>
      <c r="E157" s="64">
        <f t="shared" ref="E157:E162" si="16">SUM(F157:Z157)</f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64"/>
      <c r="AB157" s="16"/>
      <c r="AC157" s="89">
        <f t="shared" si="14"/>
        <v>0</v>
      </c>
    </row>
    <row r="158" spans="1:29" x14ac:dyDescent="0.35">
      <c r="A158" s="112"/>
      <c r="B158" s="10" t="s">
        <v>205</v>
      </c>
      <c r="C158" s="85"/>
      <c r="D158" s="64"/>
      <c r="E158" s="64">
        <f t="shared" si="16"/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64"/>
      <c r="AB158" s="16"/>
      <c r="AC158" s="89">
        <f t="shared" si="14"/>
        <v>0</v>
      </c>
    </row>
    <row r="159" spans="1:29" x14ac:dyDescent="0.35">
      <c r="A159" s="112"/>
      <c r="B159" s="10" t="s">
        <v>206</v>
      </c>
      <c r="C159" s="85"/>
      <c r="D159" s="64"/>
      <c r="E159" s="64">
        <f t="shared" si="16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64"/>
      <c r="AB159" s="16"/>
      <c r="AC159" s="89">
        <f t="shared" si="14"/>
        <v>0</v>
      </c>
    </row>
    <row r="160" spans="1:29" x14ac:dyDescent="0.35">
      <c r="A160" s="112"/>
      <c r="B160" s="10" t="s">
        <v>207</v>
      </c>
      <c r="C160" s="85"/>
      <c r="D160" s="64"/>
      <c r="E160" s="64">
        <f t="shared" si="16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64"/>
      <c r="AB160" s="16"/>
      <c r="AC160" s="89">
        <f t="shared" si="14"/>
        <v>0</v>
      </c>
    </row>
    <row r="161" spans="1:30" x14ac:dyDescent="0.35">
      <c r="A161" s="112"/>
      <c r="B161" s="10" t="s">
        <v>95</v>
      </c>
      <c r="C161" s="85"/>
      <c r="D161" s="64"/>
      <c r="E161" s="64">
        <f t="shared" si="16"/>
        <v>0</v>
      </c>
      <c r="F161" s="7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64"/>
      <c r="X161" s="10"/>
      <c r="Y161" s="10"/>
      <c r="Z161" s="10"/>
      <c r="AA161" s="64"/>
      <c r="AB161" s="16"/>
      <c r="AC161" s="89">
        <f t="shared" si="14"/>
        <v>0</v>
      </c>
    </row>
    <row r="162" spans="1:30" x14ac:dyDescent="0.35">
      <c r="A162" s="112"/>
      <c r="B162" s="10" t="s">
        <v>208</v>
      </c>
      <c r="C162" s="85"/>
      <c r="D162" s="64"/>
      <c r="E162" s="64">
        <f t="shared" si="16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64"/>
      <c r="X162" s="10"/>
      <c r="Y162" s="10"/>
      <c r="Z162" s="10"/>
      <c r="AA162" s="64"/>
      <c r="AB162" s="16"/>
      <c r="AC162" s="89">
        <f t="shared" si="14"/>
        <v>0</v>
      </c>
    </row>
    <row r="163" spans="1:30" x14ac:dyDescent="0.35">
      <c r="A163" s="112"/>
      <c r="B163" s="10" t="s">
        <v>209</v>
      </c>
      <c r="C163" s="85"/>
      <c r="D163" s="64"/>
      <c r="E163" s="6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64"/>
      <c r="X163" s="10"/>
      <c r="Y163" s="10"/>
      <c r="Z163" s="10"/>
      <c r="AA163" s="64"/>
      <c r="AB163" s="16"/>
      <c r="AC163" s="89"/>
    </row>
    <row r="164" spans="1:30" x14ac:dyDescent="0.35">
      <c r="A164" s="112"/>
      <c r="B164" s="10"/>
      <c r="C164" s="85"/>
      <c r="D164" s="64"/>
      <c r="E164" s="64">
        <f>D164*C164</f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6"/>
      <c r="AC164" s="89">
        <f t="shared" si="14"/>
        <v>0</v>
      </c>
    </row>
    <row r="165" spans="1:30" x14ac:dyDescent="0.35">
      <c r="A165" s="112"/>
      <c r="B165" s="119" t="s">
        <v>210</v>
      </c>
      <c r="C165" s="85"/>
      <c r="D165" s="64"/>
      <c r="E165" s="64"/>
      <c r="F165" s="72">
        <f>(F4+F23+F24+F47+F74+F83+F86+F93+F107+F108+F109+F110+F30)/100*50</f>
        <v>352.38833333333332</v>
      </c>
      <c r="G165" s="72">
        <f t="shared" ref="G165:AA165" si="17">(G4+G23+G24+G47+G74+G83+G86+G93+G107+G108+G109+G110+G30)/100*50</f>
        <v>0</v>
      </c>
      <c r="H165" s="72">
        <f t="shared" si="17"/>
        <v>0</v>
      </c>
      <c r="I165" s="72">
        <f t="shared" si="17"/>
        <v>0</v>
      </c>
      <c r="J165" s="72">
        <f t="shared" si="17"/>
        <v>816.75</v>
      </c>
      <c r="K165" s="72">
        <f t="shared" si="17"/>
        <v>717.5</v>
      </c>
      <c r="L165" s="72">
        <f t="shared" si="17"/>
        <v>1362.5833333333335</v>
      </c>
      <c r="M165" s="72">
        <f t="shared" si="17"/>
        <v>631.16666666666674</v>
      </c>
      <c r="N165" s="72">
        <f t="shared" si="17"/>
        <v>96.5</v>
      </c>
      <c r="O165" s="72">
        <f t="shared" si="17"/>
        <v>100.58333333333334</v>
      </c>
      <c r="P165" s="72">
        <f t="shared" si="17"/>
        <v>490.66666666666674</v>
      </c>
      <c r="Q165" s="72">
        <f t="shared" si="17"/>
        <v>0</v>
      </c>
      <c r="R165" s="72">
        <f t="shared" si="17"/>
        <v>14.249999999999998</v>
      </c>
      <c r="S165" s="72">
        <f t="shared" si="17"/>
        <v>335.75</v>
      </c>
      <c r="T165" s="72">
        <f t="shared" si="17"/>
        <v>990.75000000000011</v>
      </c>
      <c r="U165" s="72">
        <f t="shared" si="17"/>
        <v>86.5</v>
      </c>
      <c r="V165" s="72">
        <f t="shared" si="17"/>
        <v>38</v>
      </c>
      <c r="W165" s="72">
        <f t="shared" si="17"/>
        <v>159.5</v>
      </c>
      <c r="X165" s="72">
        <f t="shared" si="17"/>
        <v>7.166666666666667</v>
      </c>
      <c r="Y165" s="72">
        <f t="shared" si="17"/>
        <v>0</v>
      </c>
      <c r="Z165" s="72">
        <f t="shared" si="17"/>
        <v>317.5</v>
      </c>
      <c r="AA165" s="72">
        <f t="shared" si="17"/>
        <v>470.16666666666669</v>
      </c>
      <c r="AB165" s="16"/>
      <c r="AC165" s="89">
        <f t="shared" si="14"/>
        <v>6987.7216666666673</v>
      </c>
    </row>
    <row r="166" spans="1:30" x14ac:dyDescent="0.35">
      <c r="A166" s="119"/>
      <c r="B166" s="119" t="s">
        <v>211</v>
      </c>
      <c r="C166" s="120"/>
      <c r="D166" s="64"/>
      <c r="E166" s="64"/>
      <c r="F166" s="72">
        <f>(F64)/100*20</f>
        <v>68.400000000000006</v>
      </c>
      <c r="G166" s="72">
        <f t="shared" ref="G166:AA166" si="18">(G64)/100*20</f>
        <v>0</v>
      </c>
      <c r="H166" s="72">
        <f t="shared" si="18"/>
        <v>0</v>
      </c>
      <c r="I166" s="72">
        <f t="shared" si="18"/>
        <v>0</v>
      </c>
      <c r="J166" s="72">
        <f t="shared" si="18"/>
        <v>0</v>
      </c>
      <c r="K166" s="72">
        <f t="shared" si="18"/>
        <v>0</v>
      </c>
      <c r="L166" s="72">
        <f t="shared" si="18"/>
        <v>7.6</v>
      </c>
      <c r="M166" s="72">
        <f t="shared" si="18"/>
        <v>0</v>
      </c>
      <c r="N166" s="72">
        <f t="shared" si="18"/>
        <v>83.6</v>
      </c>
      <c r="O166" s="72">
        <f t="shared" si="18"/>
        <v>0</v>
      </c>
      <c r="P166" s="72">
        <f t="shared" si="18"/>
        <v>45.599999999999994</v>
      </c>
      <c r="Q166" s="72">
        <f t="shared" si="18"/>
        <v>0</v>
      </c>
      <c r="R166" s="72">
        <f t="shared" si="18"/>
        <v>0</v>
      </c>
      <c r="S166" s="72">
        <f t="shared" si="18"/>
        <v>0</v>
      </c>
      <c r="T166" s="72">
        <f t="shared" si="18"/>
        <v>199.5</v>
      </c>
      <c r="U166" s="72">
        <f t="shared" si="18"/>
        <v>7.6</v>
      </c>
      <c r="V166" s="72">
        <f t="shared" si="18"/>
        <v>0</v>
      </c>
      <c r="W166" s="72">
        <f t="shared" si="18"/>
        <v>0</v>
      </c>
      <c r="X166" s="72">
        <f t="shared" si="18"/>
        <v>0</v>
      </c>
      <c r="Y166" s="72">
        <f t="shared" si="18"/>
        <v>0</v>
      </c>
      <c r="Z166" s="72">
        <f t="shared" si="18"/>
        <v>0</v>
      </c>
      <c r="AA166" s="72">
        <f t="shared" si="18"/>
        <v>0</v>
      </c>
      <c r="AB166" s="16"/>
      <c r="AC166" s="89">
        <f t="shared" si="14"/>
        <v>412.3</v>
      </c>
    </row>
    <row r="167" spans="1:30" ht="15" thickBot="1" x14ac:dyDescent="0.4">
      <c r="A167" s="10" t="s">
        <v>212</v>
      </c>
      <c r="B167" s="121"/>
      <c r="C167" s="120"/>
      <c r="D167" s="64"/>
      <c r="E167" s="64"/>
      <c r="F167" s="10">
        <v>800</v>
      </c>
      <c r="H167" s="82"/>
      <c r="I167" s="82"/>
      <c r="J167" s="82">
        <v>300</v>
      </c>
      <c r="K167" s="82">
        <v>4000</v>
      </c>
      <c r="L167" s="82">
        <v>1000</v>
      </c>
      <c r="M167" s="82">
        <v>478</v>
      </c>
      <c r="N167" s="10">
        <v>60</v>
      </c>
      <c r="O167" s="10">
        <v>120</v>
      </c>
      <c r="P167" s="122">
        <v>300</v>
      </c>
      <c r="Q167" s="10"/>
      <c r="R167" s="11">
        <v>1000</v>
      </c>
      <c r="S167" s="10"/>
      <c r="T167" s="10">
        <v>1000</v>
      </c>
      <c r="U167" s="10"/>
      <c r="V167" s="10">
        <v>400</v>
      </c>
      <c r="W167" s="10">
        <v>180</v>
      </c>
      <c r="X167" s="10">
        <v>300</v>
      </c>
      <c r="Y167" s="10"/>
      <c r="Z167" s="10">
        <v>1400</v>
      </c>
      <c r="AA167" s="10">
        <v>850</v>
      </c>
      <c r="AB167" s="16"/>
    </row>
    <row r="168" spans="1:30" ht="15" thickBot="1" x14ac:dyDescent="0.4">
      <c r="A168" s="123"/>
      <c r="B168" s="123" t="s">
        <v>213</v>
      </c>
      <c r="C168" s="120"/>
      <c r="D168" s="64"/>
      <c r="E168" s="74">
        <f>SUM(E3:E154)</f>
        <v>634614.31666666677</v>
      </c>
      <c r="F168" s="72">
        <f t="shared" ref="F168:AA168" si="19">SUM(F3:F167)</f>
        <v>18378.818333333333</v>
      </c>
      <c r="G168" s="10">
        <f t="shared" si="19"/>
        <v>3756.5</v>
      </c>
      <c r="H168" s="10">
        <f t="shared" si="19"/>
        <v>0</v>
      </c>
      <c r="I168" s="10">
        <f t="shared" si="19"/>
        <v>12725</v>
      </c>
      <c r="J168" s="10">
        <f t="shared" si="19"/>
        <v>19260.916666666664</v>
      </c>
      <c r="K168" s="10">
        <f t="shared" si="19"/>
        <v>17802.5</v>
      </c>
      <c r="L168" s="10">
        <f t="shared" si="19"/>
        <v>7976.85</v>
      </c>
      <c r="M168" s="10">
        <f t="shared" si="19"/>
        <v>19860.000000000004</v>
      </c>
      <c r="N168" s="10">
        <f t="shared" si="19"/>
        <v>18903.599999999999</v>
      </c>
      <c r="O168" s="10">
        <f t="shared" si="19"/>
        <v>16508.416666666664</v>
      </c>
      <c r="P168" s="10">
        <f t="shared" si="19"/>
        <v>14399.433333333334</v>
      </c>
      <c r="Q168" s="10">
        <f t="shared" si="19"/>
        <v>15405</v>
      </c>
      <c r="R168" s="10">
        <f t="shared" si="19"/>
        <v>17342.25</v>
      </c>
      <c r="S168" s="10">
        <f t="shared" si="19"/>
        <v>14193.75</v>
      </c>
      <c r="T168" s="10">
        <f t="shared" si="19"/>
        <v>16602.25</v>
      </c>
      <c r="U168" s="10">
        <f t="shared" si="19"/>
        <v>4370.2666666666673</v>
      </c>
      <c r="V168" s="10">
        <f t="shared" si="19"/>
        <v>18951.833333333332</v>
      </c>
      <c r="W168" s="10">
        <f t="shared" si="19"/>
        <v>24014</v>
      </c>
      <c r="X168" s="10">
        <f t="shared" si="19"/>
        <v>8612</v>
      </c>
      <c r="Y168" s="10">
        <f t="shared" si="19"/>
        <v>3235</v>
      </c>
      <c r="Z168" s="10">
        <f t="shared" si="19"/>
        <v>22932.666666666664</v>
      </c>
      <c r="AA168" s="10">
        <f t="shared" si="19"/>
        <v>16169.5</v>
      </c>
      <c r="AB168" s="16">
        <f>SUM(AB2:AB167)</f>
        <v>330063.16666666669</v>
      </c>
      <c r="AC168" s="11">
        <f>SUM(F168:Z168)</f>
        <v>295231.0516666667</v>
      </c>
      <c r="AD168" s="11">
        <f>AC168*3</f>
        <v>885693.15500000003</v>
      </c>
    </row>
    <row r="169" spans="1:30" x14ac:dyDescent="0.35">
      <c r="A169" s="124"/>
      <c r="B169" s="124" t="s">
        <v>214</v>
      </c>
      <c r="C169" s="120"/>
      <c r="D169" s="64"/>
      <c r="E169" s="64"/>
      <c r="F169" s="10">
        <v>25</v>
      </c>
      <c r="G169" s="10">
        <v>6</v>
      </c>
      <c r="H169" s="10">
        <v>26</v>
      </c>
      <c r="I169" s="10">
        <v>22</v>
      </c>
      <c r="J169" s="10">
        <v>25</v>
      </c>
      <c r="K169" s="10">
        <v>26</v>
      </c>
      <c r="L169" s="10">
        <v>16</v>
      </c>
      <c r="M169" s="10">
        <v>24</v>
      </c>
      <c r="N169" s="10">
        <v>20</v>
      </c>
      <c r="O169" s="10">
        <v>24</v>
      </c>
      <c r="P169" s="10">
        <v>26</v>
      </c>
      <c r="Q169" s="10">
        <v>21</v>
      </c>
      <c r="R169" s="10">
        <v>26</v>
      </c>
      <c r="S169" s="10">
        <v>21</v>
      </c>
      <c r="T169" s="10">
        <v>26</v>
      </c>
      <c r="U169" s="10">
        <v>26</v>
      </c>
      <c r="V169" s="10">
        <v>24</v>
      </c>
      <c r="W169" s="10">
        <v>24</v>
      </c>
      <c r="X169" s="10">
        <v>13</v>
      </c>
      <c r="Y169" s="10">
        <v>6</v>
      </c>
      <c r="Z169" s="10">
        <v>25</v>
      </c>
      <c r="AA169" s="10">
        <v>26</v>
      </c>
      <c r="AB169" s="10"/>
    </row>
    <row r="170" spans="1:30" x14ac:dyDescent="0.35">
      <c r="A170" s="125"/>
      <c r="B170" s="125" t="s">
        <v>215</v>
      </c>
      <c r="C170" s="120"/>
      <c r="D170" s="64"/>
      <c r="E170" s="64"/>
      <c r="F170" s="10">
        <f>F168/F169</f>
        <v>735.15273333333334</v>
      </c>
      <c r="G170" s="10">
        <f t="shared" ref="G170:AA170" si="20">G168/G169</f>
        <v>626.08333333333337</v>
      </c>
      <c r="H170" s="82">
        <f t="shared" si="20"/>
        <v>0</v>
      </c>
      <c r="I170" s="82">
        <f t="shared" si="20"/>
        <v>578.40909090909088</v>
      </c>
      <c r="J170" s="82">
        <f t="shared" si="20"/>
        <v>770.43666666666661</v>
      </c>
      <c r="K170" s="82">
        <f t="shared" si="20"/>
        <v>684.71153846153845</v>
      </c>
      <c r="L170" s="82">
        <f t="shared" si="20"/>
        <v>498.55312500000002</v>
      </c>
      <c r="M170" s="82">
        <f t="shared" si="20"/>
        <v>827.50000000000011</v>
      </c>
      <c r="N170" s="82">
        <f t="shared" si="20"/>
        <v>945.18</v>
      </c>
      <c r="O170" s="82">
        <f t="shared" si="20"/>
        <v>687.85069444444434</v>
      </c>
      <c r="P170" s="10">
        <f t="shared" si="20"/>
        <v>553.82435897435903</v>
      </c>
      <c r="Q170" s="10">
        <f t="shared" si="20"/>
        <v>733.57142857142856</v>
      </c>
      <c r="R170" s="10">
        <f t="shared" si="20"/>
        <v>667.00961538461536</v>
      </c>
      <c r="S170" s="10">
        <f t="shared" si="20"/>
        <v>675.89285714285711</v>
      </c>
      <c r="T170" s="10">
        <f t="shared" si="20"/>
        <v>638.54807692307691</v>
      </c>
      <c r="U170" s="10">
        <f t="shared" si="20"/>
        <v>168.08717948717953</v>
      </c>
      <c r="V170" s="10">
        <f t="shared" si="20"/>
        <v>789.65972222222217</v>
      </c>
      <c r="W170" s="10">
        <f t="shared" si="20"/>
        <v>1000.5833333333334</v>
      </c>
      <c r="X170" s="10">
        <f t="shared" si="20"/>
        <v>662.46153846153845</v>
      </c>
      <c r="Y170" s="10">
        <f t="shared" si="20"/>
        <v>539.16666666666663</v>
      </c>
      <c r="Z170" s="10">
        <f t="shared" si="20"/>
        <v>917.30666666666662</v>
      </c>
      <c r="AA170" s="10">
        <f t="shared" si="20"/>
        <v>621.90384615384619</v>
      </c>
      <c r="AB170" s="10"/>
    </row>
    <row r="171" spans="1:30" ht="15" customHeight="1" thickBot="1" x14ac:dyDescent="0.4">
      <c r="A171" s="125"/>
      <c r="B171" s="125" t="s">
        <v>216</v>
      </c>
      <c r="C171" s="120"/>
      <c r="D171" s="64"/>
      <c r="E171" s="126"/>
      <c r="F171" s="10">
        <f>F170/6</f>
        <v>122.52545555555555</v>
      </c>
      <c r="G171" s="82">
        <f>G170/6</f>
        <v>104.34722222222223</v>
      </c>
      <c r="H171" s="82">
        <f t="shared" ref="H171:AA171" si="21">H170/6</f>
        <v>0</v>
      </c>
      <c r="I171" s="82">
        <f t="shared" si="21"/>
        <v>96.401515151515142</v>
      </c>
      <c r="J171" s="82">
        <f t="shared" si="21"/>
        <v>128.4061111111111</v>
      </c>
      <c r="K171" s="82">
        <f t="shared" si="21"/>
        <v>114.11858974358974</v>
      </c>
      <c r="L171" s="82">
        <f t="shared" si="21"/>
        <v>83.092187500000009</v>
      </c>
      <c r="M171" s="82">
        <f t="shared" si="21"/>
        <v>137.91666666666669</v>
      </c>
      <c r="N171" s="82">
        <f>N170/6</f>
        <v>157.53</v>
      </c>
      <c r="O171" s="82">
        <f t="shared" ref="O171" si="22">O170/6</f>
        <v>114.64178240740739</v>
      </c>
      <c r="P171" s="10">
        <f t="shared" si="21"/>
        <v>92.304059829059838</v>
      </c>
      <c r="Q171" s="10">
        <f t="shared" si="21"/>
        <v>122.26190476190476</v>
      </c>
      <c r="R171" s="10">
        <f t="shared" si="21"/>
        <v>111.16826923076923</v>
      </c>
      <c r="S171" s="10">
        <f t="shared" si="21"/>
        <v>112.64880952380952</v>
      </c>
      <c r="T171" s="10">
        <f t="shared" si="21"/>
        <v>106.42467948717949</v>
      </c>
      <c r="U171" s="10">
        <f t="shared" si="21"/>
        <v>28.01452991452992</v>
      </c>
      <c r="V171" s="10">
        <f t="shared" si="21"/>
        <v>131.6099537037037</v>
      </c>
      <c r="W171" s="10">
        <f t="shared" si="21"/>
        <v>166.76388888888889</v>
      </c>
      <c r="X171" s="10">
        <f t="shared" si="21"/>
        <v>110.41025641025641</v>
      </c>
      <c r="Y171" s="10">
        <f t="shared" si="21"/>
        <v>89.8611111111111</v>
      </c>
      <c r="Z171" s="10">
        <f t="shared" si="21"/>
        <v>152.88444444444443</v>
      </c>
      <c r="AA171" s="10">
        <f t="shared" si="21"/>
        <v>103.65064102564104</v>
      </c>
      <c r="AB171" s="10"/>
    </row>
    <row r="172" spans="1:30" ht="15" customHeight="1" x14ac:dyDescent="0.35">
      <c r="F172" s="127">
        <f>F168*3.6</f>
        <v>66163.745999999999</v>
      </c>
      <c r="G172" s="127">
        <f t="shared" ref="G172:AA172" si="23">G168*3.6</f>
        <v>13523.4</v>
      </c>
      <c r="H172" s="127">
        <f t="shared" si="23"/>
        <v>0</v>
      </c>
      <c r="I172" s="127">
        <f t="shared" si="23"/>
        <v>45810</v>
      </c>
      <c r="J172" s="127">
        <f t="shared" si="23"/>
        <v>69339.299999999988</v>
      </c>
      <c r="K172" s="127">
        <f t="shared" si="23"/>
        <v>64089</v>
      </c>
      <c r="L172" s="127">
        <f t="shared" si="23"/>
        <v>28716.660000000003</v>
      </c>
      <c r="M172" s="127">
        <f t="shared" si="23"/>
        <v>71496.000000000015</v>
      </c>
      <c r="N172" s="127">
        <f t="shared" si="23"/>
        <v>68052.959999999992</v>
      </c>
      <c r="O172" s="127">
        <f t="shared" si="23"/>
        <v>59430.299999999996</v>
      </c>
      <c r="P172" s="127">
        <f t="shared" si="23"/>
        <v>51837.960000000006</v>
      </c>
      <c r="Q172" s="127">
        <f t="shared" si="23"/>
        <v>55458</v>
      </c>
      <c r="R172" s="127">
        <f t="shared" si="23"/>
        <v>62432.1</v>
      </c>
      <c r="S172" s="127">
        <f t="shared" si="23"/>
        <v>51097.5</v>
      </c>
      <c r="T172" s="127">
        <f t="shared" si="23"/>
        <v>59768.1</v>
      </c>
      <c r="U172" s="127">
        <f t="shared" si="23"/>
        <v>15732.960000000003</v>
      </c>
      <c r="V172" s="127">
        <f t="shared" si="23"/>
        <v>68226.599999999991</v>
      </c>
      <c r="W172" s="127">
        <f t="shared" si="23"/>
        <v>86450.400000000009</v>
      </c>
      <c r="X172" s="127">
        <f t="shared" si="23"/>
        <v>31003.200000000001</v>
      </c>
      <c r="Y172" s="127">
        <f t="shared" si="23"/>
        <v>11646</v>
      </c>
      <c r="Z172" s="127">
        <f t="shared" si="23"/>
        <v>82557.599999999991</v>
      </c>
      <c r="AA172" s="127">
        <f t="shared" si="23"/>
        <v>58210.200000000004</v>
      </c>
      <c r="AB172" s="127"/>
    </row>
    <row r="173" spans="1:30" ht="15.75" customHeight="1" x14ac:dyDescent="0.35">
      <c r="B173" t="s">
        <v>217</v>
      </c>
      <c r="F173" s="10">
        <f>F168/F169/480</f>
        <v>1.5315681944444444</v>
      </c>
      <c r="G173" s="10">
        <f>G168/G169/600</f>
        <v>1.0434722222222224</v>
      </c>
      <c r="H173" s="10">
        <f t="shared" ref="H173:AA173" si="24">H168/H169/600</f>
        <v>0</v>
      </c>
      <c r="I173" s="10">
        <f t="shared" si="24"/>
        <v>0.96401515151515149</v>
      </c>
      <c r="J173" s="82">
        <f t="shared" si="24"/>
        <v>1.2840611111111111</v>
      </c>
      <c r="K173" s="10">
        <f t="shared" si="24"/>
        <v>1.1411858974358975</v>
      </c>
      <c r="L173" s="10">
        <f t="shared" si="24"/>
        <v>0.83092187500000003</v>
      </c>
      <c r="M173" s="10">
        <f>M168/M169/600</f>
        <v>1.3791666666666669</v>
      </c>
      <c r="N173" s="10">
        <f t="shared" ref="N173:O173" si="25">N168/N169/600</f>
        <v>1.5752999999999999</v>
      </c>
      <c r="O173" s="10">
        <f t="shared" si="25"/>
        <v>1.1464178240740739</v>
      </c>
      <c r="P173" s="10">
        <f t="shared" si="24"/>
        <v>0.92304059829059837</v>
      </c>
      <c r="Q173" s="10">
        <f t="shared" si="24"/>
        <v>1.2226190476190475</v>
      </c>
      <c r="R173" s="10">
        <f t="shared" si="24"/>
        <v>1.1116826923076923</v>
      </c>
      <c r="S173" s="10">
        <f t="shared" si="24"/>
        <v>1.1264880952380951</v>
      </c>
      <c r="T173" s="10">
        <f t="shared" si="24"/>
        <v>1.0642467948717949</v>
      </c>
      <c r="U173" s="10">
        <f t="shared" si="24"/>
        <v>0.28014529914529923</v>
      </c>
      <c r="V173" s="10">
        <f t="shared" si="24"/>
        <v>1.316099537037037</v>
      </c>
      <c r="W173" s="10">
        <f t="shared" si="24"/>
        <v>1.6676388888888889</v>
      </c>
      <c r="X173" s="10">
        <f t="shared" si="24"/>
        <v>1.1041025641025641</v>
      </c>
      <c r="Y173" s="10">
        <f t="shared" si="24"/>
        <v>0.89861111111111103</v>
      </c>
      <c r="Z173" s="10">
        <f t="shared" si="24"/>
        <v>1.5288444444444445</v>
      </c>
      <c r="AA173" s="10">
        <f t="shared" si="24"/>
        <v>1.0365064102564103</v>
      </c>
      <c r="AB173" s="10"/>
    </row>
    <row r="174" spans="1:30" x14ac:dyDescent="0.35">
      <c r="F174" s="38"/>
      <c r="G174" s="8"/>
      <c r="H174" s="8"/>
      <c r="I174" s="8"/>
      <c r="J174" s="82"/>
      <c r="K174" s="8"/>
      <c r="L174" s="8"/>
      <c r="M174" s="8"/>
      <c r="N174" s="8"/>
      <c r="O174" s="8"/>
      <c r="P174" s="8"/>
      <c r="Q174" s="8"/>
      <c r="R174" s="8"/>
      <c r="S174" s="8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30" x14ac:dyDescent="0.35">
      <c r="F175" s="71">
        <f t="shared" ref="F175:AA175" si="26">F182+F172</f>
        <v>73321.382666666672</v>
      </c>
      <c r="G175" s="71">
        <f t="shared" si="26"/>
        <v>13523.4</v>
      </c>
      <c r="H175" s="71">
        <f t="shared" si="26"/>
        <v>0</v>
      </c>
      <c r="I175" s="71">
        <f t="shared" si="26"/>
        <v>45810</v>
      </c>
      <c r="J175" s="71">
        <f t="shared" si="26"/>
        <v>74861.133333333317</v>
      </c>
      <c r="K175" s="71">
        <f t="shared" si="26"/>
        <v>64089</v>
      </c>
      <c r="L175" s="71">
        <f t="shared" si="26"/>
        <v>28716.660000000003</v>
      </c>
      <c r="M175" s="71">
        <f t="shared" si="26"/>
        <v>78216.000000000029</v>
      </c>
      <c r="N175" s="71">
        <f t="shared" si="26"/>
        <v>72860.159999999989</v>
      </c>
      <c r="O175" s="71">
        <f t="shared" si="26"/>
        <v>59447.133333333324</v>
      </c>
      <c r="P175" s="71">
        <f t="shared" si="26"/>
        <v>51837.960000000006</v>
      </c>
      <c r="Q175" s="71">
        <f t="shared" si="26"/>
        <v>55458</v>
      </c>
      <c r="R175" s="71">
        <f t="shared" si="26"/>
        <v>64116.6</v>
      </c>
      <c r="S175" s="71">
        <f t="shared" si="26"/>
        <v>51097.5</v>
      </c>
      <c r="T175" s="71">
        <f t="shared" si="26"/>
        <v>59972.6</v>
      </c>
      <c r="U175" s="71">
        <f t="shared" si="26"/>
        <v>15732.960000000003</v>
      </c>
      <c r="V175" s="71">
        <f t="shared" si="26"/>
        <v>73130.266666666663</v>
      </c>
      <c r="W175" s="71">
        <f t="shared" si="26"/>
        <v>101478.40000000001</v>
      </c>
      <c r="X175" s="71">
        <f t="shared" si="26"/>
        <v>31003.200000000001</v>
      </c>
      <c r="Y175" s="71">
        <f t="shared" si="26"/>
        <v>11646</v>
      </c>
      <c r="Z175" s="71">
        <f t="shared" si="26"/>
        <v>95422.93333333332</v>
      </c>
      <c r="AA175" s="71">
        <f t="shared" si="26"/>
        <v>58210.200000000004</v>
      </c>
      <c r="AB175" s="71"/>
      <c r="AC175" s="89">
        <f>SUM(F175:AB175)</f>
        <v>1179951.489333333</v>
      </c>
    </row>
    <row r="176" spans="1:30" x14ac:dyDescent="0.35">
      <c r="D176" t="s">
        <v>218</v>
      </c>
      <c r="E176">
        <f>E168-AB168</f>
        <v>304551.15000000008</v>
      </c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2:29" x14ac:dyDescent="0.35">
      <c r="D177" t="s">
        <v>219</v>
      </c>
      <c r="E177" s="128">
        <f>(E168-AB168)/60</f>
        <v>5075.8525000000018</v>
      </c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C177" s="89"/>
    </row>
    <row r="178" spans="2:29" x14ac:dyDescent="0.35">
      <c r="F178" s="97"/>
      <c r="G178" s="67"/>
      <c r="H178" s="67"/>
      <c r="I178" s="67"/>
      <c r="K178" s="67"/>
      <c r="L178" s="67"/>
      <c r="M178" s="67"/>
      <c r="N178" s="67"/>
      <c r="O178" s="67"/>
      <c r="P178" s="67"/>
      <c r="Q178" s="67"/>
      <c r="R178" s="67"/>
      <c r="S178" s="67"/>
    </row>
    <row r="179" spans="2:29" x14ac:dyDescent="0.35">
      <c r="F179" s="7" t="s">
        <v>5</v>
      </c>
      <c r="G179" s="8" t="s">
        <v>6</v>
      </c>
      <c r="H179" s="9" t="s">
        <v>7</v>
      </c>
      <c r="I179" s="8" t="s">
        <v>8</v>
      </c>
      <c r="J179" s="8" t="s">
        <v>9</v>
      </c>
      <c r="K179" s="10" t="s">
        <v>10</v>
      </c>
      <c r="L179" s="8" t="s">
        <v>11</v>
      </c>
      <c r="M179" s="10" t="s">
        <v>12</v>
      </c>
      <c r="N179" s="10" t="s">
        <v>13</v>
      </c>
      <c r="O179" s="8" t="s">
        <v>14</v>
      </c>
      <c r="P179" s="10" t="s">
        <v>15</v>
      </c>
      <c r="Q179" s="10" t="s">
        <v>16</v>
      </c>
      <c r="R179" s="10" t="s">
        <v>17</v>
      </c>
      <c r="S179" s="10" t="s">
        <v>18</v>
      </c>
      <c r="T179" s="10" t="s">
        <v>19</v>
      </c>
      <c r="U179" s="10" t="s">
        <v>99</v>
      </c>
      <c r="V179" s="10" t="s">
        <v>21</v>
      </c>
      <c r="W179" s="10" t="s">
        <v>22</v>
      </c>
      <c r="X179" s="10" t="s">
        <v>23</v>
      </c>
      <c r="Y179" s="10" t="s">
        <v>24</v>
      </c>
      <c r="Z179" s="10" t="s">
        <v>25</v>
      </c>
      <c r="AA179" s="10" t="s">
        <v>26</v>
      </c>
      <c r="AB179" s="10"/>
    </row>
    <row r="181" spans="2:29" x14ac:dyDescent="0.35">
      <c r="F181" s="60">
        <f>F168-14800</f>
        <v>3578.8183333333327</v>
      </c>
      <c r="H181"/>
      <c r="I181"/>
      <c r="J181">
        <f t="shared" ref="J181:Z181" si="27">J168-16500</f>
        <v>2760.9166666666642</v>
      </c>
      <c r="K181"/>
      <c r="L181"/>
      <c r="M181">
        <f t="shared" si="27"/>
        <v>3360.0000000000036</v>
      </c>
      <c r="N181">
        <f t="shared" si="27"/>
        <v>2403.5999999999985</v>
      </c>
      <c r="O181">
        <f t="shared" si="27"/>
        <v>8.4166666666642413</v>
      </c>
      <c r="R181">
        <f t="shared" si="27"/>
        <v>842.25</v>
      </c>
      <c r="T181">
        <f t="shared" si="27"/>
        <v>102.25</v>
      </c>
      <c r="V181">
        <f t="shared" si="27"/>
        <v>2451.8333333333321</v>
      </c>
      <c r="W181">
        <f t="shared" si="27"/>
        <v>7514</v>
      </c>
      <c r="Z181">
        <f t="shared" si="27"/>
        <v>6432.6666666666642</v>
      </c>
    </row>
    <row r="182" spans="2:29" x14ac:dyDescent="0.35">
      <c r="E182" t="s">
        <v>220</v>
      </c>
      <c r="F182" s="10">
        <f t="shared" ref="F182" si="28">F181*2</f>
        <v>7157.6366666666654</v>
      </c>
      <c r="G182" s="10"/>
      <c r="H182" s="10"/>
      <c r="I182" s="10"/>
      <c r="J182" s="10">
        <f t="shared" ref="J182:Z182" si="29">J181*2</f>
        <v>5521.8333333333285</v>
      </c>
      <c r="K182" s="10"/>
      <c r="L182" s="10"/>
      <c r="M182" s="10">
        <f t="shared" si="29"/>
        <v>6720.0000000000073</v>
      </c>
      <c r="N182" s="10">
        <f t="shared" si="29"/>
        <v>4807.1999999999971</v>
      </c>
      <c r="O182" s="10">
        <f t="shared" si="29"/>
        <v>16.833333333328483</v>
      </c>
      <c r="P182" s="10"/>
      <c r="Q182" s="10"/>
      <c r="R182" s="10">
        <f t="shared" si="29"/>
        <v>1684.5</v>
      </c>
      <c r="S182" s="10"/>
      <c r="T182" s="10">
        <f t="shared" si="29"/>
        <v>204.5</v>
      </c>
      <c r="U182" s="10"/>
      <c r="V182" s="10">
        <f t="shared" si="29"/>
        <v>4903.6666666666642</v>
      </c>
      <c r="W182" s="10">
        <f t="shared" si="29"/>
        <v>15028</v>
      </c>
      <c r="X182" s="10"/>
      <c r="Y182" s="10"/>
      <c r="Z182" s="10">
        <f t="shared" si="29"/>
        <v>12865.333333333328</v>
      </c>
      <c r="AA182" s="10"/>
      <c r="AB182" s="10"/>
    </row>
    <row r="185" spans="2:29" x14ac:dyDescent="0.35">
      <c r="B185" s="57" t="s">
        <v>221</v>
      </c>
      <c r="C185" s="78">
        <v>21</v>
      </c>
      <c r="D185" s="68"/>
    </row>
    <row r="186" spans="2:29" x14ac:dyDescent="0.35">
      <c r="B186" s="57" t="s">
        <v>222</v>
      </c>
      <c r="C186" s="78">
        <v>26</v>
      </c>
      <c r="D186" s="68"/>
    </row>
    <row r="187" spans="2:29" x14ac:dyDescent="0.35">
      <c r="B187" s="57" t="s">
        <v>223</v>
      </c>
      <c r="C187" s="78">
        <v>24</v>
      </c>
      <c r="D187" s="68"/>
      <c r="H187"/>
      <c r="I187"/>
      <c r="J187"/>
      <c r="K187"/>
      <c r="L187"/>
      <c r="M187"/>
    </row>
    <row r="188" spans="2:29" x14ac:dyDescent="0.35">
      <c r="B188" s="57" t="s">
        <v>224</v>
      </c>
      <c r="C188" s="78">
        <v>7</v>
      </c>
      <c r="D188" s="68"/>
    </row>
    <row r="189" spans="2:29" x14ac:dyDescent="0.35">
      <c r="B189" s="57"/>
      <c r="D189" s="68"/>
      <c r="H189"/>
      <c r="I189"/>
      <c r="J189"/>
      <c r="K189"/>
      <c r="L189"/>
      <c r="M189"/>
    </row>
    <row r="190" spans="2:29" x14ac:dyDescent="0.35">
      <c r="F190" s="130"/>
      <c r="G190" s="130"/>
      <c r="H190" s="131"/>
      <c r="I190" s="131"/>
      <c r="J190" s="131"/>
      <c r="K190" s="131"/>
      <c r="L190" s="131"/>
      <c r="M190" s="131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90A1-165E-4B5B-A724-AAB2FE7AD141}">
  <dimension ref="A1:AF59"/>
  <sheetViews>
    <sheetView tabSelected="1" zoomScale="65" zoomScaleNormal="6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9" customWidth="1"/>
    <col min="2" max="2" width="47.36328125" style="56" customWidth="1"/>
    <col min="3" max="3" width="7" style="57" customWidth="1"/>
    <col min="4" max="4" width="8.54296875" style="58" customWidth="1"/>
    <col min="5" max="5" width="15.08984375" style="60" bestFit="1" customWidth="1"/>
    <col min="6" max="6" width="15.08984375" style="60" customWidth="1"/>
    <col min="7" max="7" width="8.36328125" customWidth="1"/>
    <col min="8" max="8" width="6.90625" customWidth="1"/>
    <col min="9" max="9" width="10.54296875" bestFit="1" customWidth="1"/>
    <col min="10" max="10" width="7.36328125" customWidth="1"/>
    <col min="11" max="11" width="10.08984375" bestFit="1" customWidth="1"/>
    <col min="12" max="12" width="7.08984375" customWidth="1"/>
    <col min="13" max="13" width="8.54296875" customWidth="1"/>
    <col min="14" max="14" width="7.90625" customWidth="1"/>
    <col min="15" max="15" width="9.36328125" bestFit="1" customWidth="1"/>
    <col min="16" max="28" width="8.08984375" customWidth="1"/>
    <col min="270" max="270" width="4.90625" customWidth="1"/>
    <col min="271" max="271" width="47.36328125" customWidth="1"/>
    <col min="272" max="272" width="8.54296875" customWidth="1"/>
    <col min="273" max="285" width="6" customWidth="1"/>
    <col min="526" max="526" width="4.90625" customWidth="1"/>
    <col min="527" max="527" width="47.36328125" customWidth="1"/>
    <col min="528" max="528" width="8.54296875" customWidth="1"/>
    <col min="529" max="541" width="6" customWidth="1"/>
    <col min="782" max="782" width="4.90625" customWidth="1"/>
    <col min="783" max="783" width="47.36328125" customWidth="1"/>
    <col min="784" max="784" width="8.54296875" customWidth="1"/>
    <col min="785" max="797" width="6" customWidth="1"/>
  </cols>
  <sheetData>
    <row r="1" spans="1:32" ht="24.65" customHeight="1" thickBot="1" x14ac:dyDescent="0.4">
      <c r="B1" s="132" t="s">
        <v>0</v>
      </c>
      <c r="C1" s="132"/>
      <c r="D1" s="132"/>
      <c r="E1" s="132"/>
      <c r="F1" s="132"/>
      <c r="G1" s="132"/>
      <c r="H1" s="132"/>
    </row>
    <row r="2" spans="1:32" ht="27" customHeight="1" thickBot="1" x14ac:dyDescent="0.4">
      <c r="A2" s="1" t="s">
        <v>1</v>
      </c>
      <c r="B2" s="2" t="s">
        <v>2</v>
      </c>
      <c r="C2" s="3"/>
      <c r="D2" s="4">
        <v>513</v>
      </c>
      <c r="E2" s="5" t="s">
        <v>3</v>
      </c>
      <c r="F2" s="6" t="s">
        <v>4</v>
      </c>
      <c r="G2" s="7" t="s">
        <v>5</v>
      </c>
      <c r="H2" s="8" t="s">
        <v>6</v>
      </c>
      <c r="I2" s="9" t="s">
        <v>7</v>
      </c>
      <c r="J2" s="8" t="s">
        <v>8</v>
      </c>
      <c r="K2" s="8" t="s">
        <v>9</v>
      </c>
      <c r="L2" s="10" t="s">
        <v>10</v>
      </c>
      <c r="M2" s="8" t="s">
        <v>11</v>
      </c>
      <c r="N2" s="10" t="s">
        <v>12</v>
      </c>
      <c r="O2" s="10" t="s">
        <v>13</v>
      </c>
      <c r="P2" s="8" t="s">
        <v>14</v>
      </c>
      <c r="Q2" s="11" t="s">
        <v>15</v>
      </c>
      <c r="R2" s="11" t="s">
        <v>16</v>
      </c>
      <c r="S2" s="10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22</v>
      </c>
      <c r="Y2" s="10" t="s">
        <v>23</v>
      </c>
      <c r="Z2" s="10" t="s">
        <v>24</v>
      </c>
      <c r="AA2" s="10" t="s">
        <v>25</v>
      </c>
      <c r="AB2" s="10" t="s">
        <v>26</v>
      </c>
      <c r="AC2" s="11" t="s">
        <v>97</v>
      </c>
    </row>
    <row r="3" spans="1:32" ht="21" customHeight="1" x14ac:dyDescent="0.35">
      <c r="A3" s="12">
        <v>1</v>
      </c>
      <c r="B3" s="13" t="s">
        <v>27</v>
      </c>
      <c r="C3" s="14">
        <v>60</v>
      </c>
      <c r="D3" s="15">
        <f t="shared" ref="D3:D48" si="0">C3/60</f>
        <v>1</v>
      </c>
      <c r="E3" s="10" t="s">
        <v>5</v>
      </c>
      <c r="F3" s="1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>
        <v>30780</v>
      </c>
      <c r="AD3">
        <f>SUM(G3:AC3)</f>
        <v>30780</v>
      </c>
      <c r="AE3">
        <f t="shared" ref="AE3:AE47" si="1">C3*513</f>
        <v>30780</v>
      </c>
      <c r="AF3">
        <f>AE3-AD3</f>
        <v>0</v>
      </c>
    </row>
    <row r="4" spans="1:32" x14ac:dyDescent="0.35">
      <c r="A4" s="7" t="s">
        <v>28</v>
      </c>
      <c r="B4" s="17" t="s">
        <v>29</v>
      </c>
      <c r="C4" s="18">
        <v>20</v>
      </c>
      <c r="D4" s="15">
        <f t="shared" si="0"/>
        <v>0.33333333333333331</v>
      </c>
      <c r="E4" s="10" t="s">
        <v>5</v>
      </c>
      <c r="F4" s="1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>
        <v>10260</v>
      </c>
      <c r="AD4">
        <f t="shared" ref="AD4:AD47" si="2">SUM(G4:AC4)</f>
        <v>10260</v>
      </c>
      <c r="AE4">
        <f t="shared" si="1"/>
        <v>10260</v>
      </c>
      <c r="AF4">
        <f t="shared" ref="AF4:AF47" si="3">AE4-AD4</f>
        <v>0</v>
      </c>
    </row>
    <row r="5" spans="1:32" x14ac:dyDescent="0.35">
      <c r="A5" s="19"/>
      <c r="B5" s="17" t="s">
        <v>30</v>
      </c>
      <c r="C5" s="18">
        <v>20</v>
      </c>
      <c r="D5" s="15">
        <f t="shared" si="0"/>
        <v>0.33333333333333331</v>
      </c>
      <c r="E5" s="10" t="s">
        <v>5</v>
      </c>
      <c r="F5" s="16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>
        <v>10260</v>
      </c>
      <c r="AD5">
        <f t="shared" si="2"/>
        <v>10260</v>
      </c>
      <c r="AE5">
        <f t="shared" si="1"/>
        <v>10260</v>
      </c>
      <c r="AF5">
        <f t="shared" si="3"/>
        <v>0</v>
      </c>
    </row>
    <row r="6" spans="1:32" x14ac:dyDescent="0.35">
      <c r="A6" s="12" t="s">
        <v>31</v>
      </c>
      <c r="B6" s="17" t="s">
        <v>32</v>
      </c>
      <c r="C6" s="18">
        <v>30</v>
      </c>
      <c r="D6" s="15">
        <f t="shared" si="0"/>
        <v>0.5</v>
      </c>
      <c r="E6" s="10" t="s">
        <v>5</v>
      </c>
      <c r="F6" s="16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>
        <v>15390</v>
      </c>
      <c r="AD6">
        <f t="shared" si="2"/>
        <v>15390</v>
      </c>
      <c r="AE6">
        <f t="shared" si="1"/>
        <v>15390</v>
      </c>
      <c r="AF6">
        <f t="shared" si="3"/>
        <v>0</v>
      </c>
    </row>
    <row r="7" spans="1:32" x14ac:dyDescent="0.35">
      <c r="A7" s="20"/>
      <c r="B7" s="21" t="s">
        <v>33</v>
      </c>
      <c r="C7" s="22">
        <v>30</v>
      </c>
      <c r="D7" s="15">
        <f t="shared" si="0"/>
        <v>0.5</v>
      </c>
      <c r="E7" s="10" t="s">
        <v>5</v>
      </c>
      <c r="F7" s="16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>
        <v>15390</v>
      </c>
      <c r="AD7">
        <f t="shared" si="2"/>
        <v>15390</v>
      </c>
      <c r="AE7">
        <f t="shared" si="1"/>
        <v>15390</v>
      </c>
      <c r="AF7">
        <f t="shared" si="3"/>
        <v>0</v>
      </c>
    </row>
    <row r="8" spans="1:32" ht="31" x14ac:dyDescent="0.35">
      <c r="A8" s="20" t="s">
        <v>34</v>
      </c>
      <c r="B8" s="21" t="s">
        <v>35</v>
      </c>
      <c r="C8" s="22">
        <v>60</v>
      </c>
      <c r="D8" s="15">
        <f t="shared" si="0"/>
        <v>1</v>
      </c>
      <c r="E8" s="8" t="s">
        <v>14</v>
      </c>
      <c r="F8" s="2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>
        <v>30780</v>
      </c>
      <c r="AD8">
        <f t="shared" si="2"/>
        <v>30780</v>
      </c>
      <c r="AE8">
        <f t="shared" si="1"/>
        <v>30780</v>
      </c>
      <c r="AF8">
        <f t="shared" si="3"/>
        <v>0</v>
      </c>
    </row>
    <row r="9" spans="1:32" x14ac:dyDescent="0.35">
      <c r="A9" s="20"/>
      <c r="B9" s="21" t="s">
        <v>29</v>
      </c>
      <c r="C9" s="22">
        <v>30</v>
      </c>
      <c r="D9" s="15">
        <f t="shared" si="0"/>
        <v>0.5</v>
      </c>
      <c r="E9" s="8" t="s">
        <v>14</v>
      </c>
      <c r="F9" s="2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>
        <v>15390</v>
      </c>
      <c r="AD9">
        <f t="shared" si="2"/>
        <v>15390</v>
      </c>
      <c r="AE9">
        <f t="shared" si="1"/>
        <v>15390</v>
      </c>
      <c r="AF9">
        <f t="shared" si="3"/>
        <v>0</v>
      </c>
    </row>
    <row r="10" spans="1:32" x14ac:dyDescent="0.35">
      <c r="A10" s="20"/>
      <c r="B10" s="21" t="s">
        <v>36</v>
      </c>
      <c r="C10" s="22">
        <v>30</v>
      </c>
      <c r="D10" s="15">
        <f t="shared" si="0"/>
        <v>0.5</v>
      </c>
      <c r="E10" s="8" t="s">
        <v>14</v>
      </c>
      <c r="F10" s="2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>
        <v>15390</v>
      </c>
      <c r="AD10">
        <f t="shared" si="2"/>
        <v>15390</v>
      </c>
      <c r="AE10">
        <f t="shared" si="1"/>
        <v>15390</v>
      </c>
      <c r="AF10">
        <f t="shared" si="3"/>
        <v>0</v>
      </c>
    </row>
    <row r="11" spans="1:32" x14ac:dyDescent="0.35">
      <c r="A11" s="11"/>
      <c r="B11" s="17" t="s">
        <v>37</v>
      </c>
      <c r="C11" s="18">
        <v>30</v>
      </c>
      <c r="D11" s="15">
        <f t="shared" si="0"/>
        <v>0.5</v>
      </c>
      <c r="E11" s="8" t="s">
        <v>14</v>
      </c>
      <c r="F11" s="2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>
        <v>15390</v>
      </c>
      <c r="AD11">
        <f t="shared" si="2"/>
        <v>15390</v>
      </c>
      <c r="AE11">
        <f t="shared" si="1"/>
        <v>15390</v>
      </c>
      <c r="AF11">
        <f t="shared" si="3"/>
        <v>0</v>
      </c>
    </row>
    <row r="12" spans="1:32" ht="31" x14ac:dyDescent="0.35">
      <c r="A12" s="24"/>
      <c r="B12" s="25" t="s">
        <v>38</v>
      </c>
      <c r="C12" s="22">
        <v>60</v>
      </c>
      <c r="D12" s="15">
        <f>C12/60</f>
        <v>1</v>
      </c>
      <c r="E12" s="8" t="s">
        <v>14</v>
      </c>
      <c r="F12" s="2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>
        <v>30780</v>
      </c>
      <c r="AD12">
        <f t="shared" si="2"/>
        <v>30780</v>
      </c>
      <c r="AE12">
        <f t="shared" si="1"/>
        <v>30780</v>
      </c>
      <c r="AF12">
        <f t="shared" si="3"/>
        <v>0</v>
      </c>
    </row>
    <row r="13" spans="1:32" x14ac:dyDescent="0.35">
      <c r="A13" s="26" t="s">
        <v>39</v>
      </c>
      <c r="B13" s="17" t="s">
        <v>40</v>
      </c>
      <c r="C13" s="18">
        <v>30</v>
      </c>
      <c r="D13" s="15">
        <f t="shared" si="0"/>
        <v>0.5</v>
      </c>
      <c r="E13" s="16"/>
      <c r="F13" s="16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>
        <v>15390</v>
      </c>
      <c r="AD13">
        <f t="shared" si="2"/>
        <v>15390</v>
      </c>
      <c r="AE13">
        <f t="shared" si="1"/>
        <v>15390</v>
      </c>
      <c r="AF13">
        <f t="shared" si="3"/>
        <v>0</v>
      </c>
    </row>
    <row r="14" spans="1:32" x14ac:dyDescent="0.35">
      <c r="A14" s="26"/>
      <c r="B14" s="17" t="s">
        <v>41</v>
      </c>
      <c r="C14" s="18">
        <v>90</v>
      </c>
      <c r="D14" s="15">
        <f t="shared" si="0"/>
        <v>1.5</v>
      </c>
      <c r="E14" s="10" t="s">
        <v>42</v>
      </c>
      <c r="F14" s="10" t="s">
        <v>43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f>C14*100</f>
        <v>9000</v>
      </c>
      <c r="AC14">
        <v>37170</v>
      </c>
      <c r="AD14">
        <f t="shared" si="2"/>
        <v>46170</v>
      </c>
      <c r="AE14">
        <f t="shared" si="1"/>
        <v>46170</v>
      </c>
      <c r="AF14">
        <f t="shared" si="3"/>
        <v>0</v>
      </c>
    </row>
    <row r="15" spans="1:32" x14ac:dyDescent="0.35">
      <c r="A15" s="19"/>
      <c r="B15" s="27" t="s">
        <v>44</v>
      </c>
      <c r="C15" s="18">
        <v>300</v>
      </c>
      <c r="D15" s="15">
        <f t="shared" si="0"/>
        <v>5</v>
      </c>
      <c r="E15" s="10" t="s">
        <v>12</v>
      </c>
      <c r="F15" s="16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>
        <v>153900</v>
      </c>
      <c r="AD15">
        <f t="shared" si="2"/>
        <v>153900</v>
      </c>
      <c r="AE15">
        <f t="shared" si="1"/>
        <v>153900</v>
      </c>
      <c r="AF15">
        <f t="shared" si="3"/>
        <v>0</v>
      </c>
    </row>
    <row r="16" spans="1:32" x14ac:dyDescent="0.35">
      <c r="A16" s="20"/>
      <c r="B16" s="28" t="s">
        <v>45</v>
      </c>
      <c r="C16" s="22">
        <v>120</v>
      </c>
      <c r="D16" s="15">
        <f t="shared" si="0"/>
        <v>2</v>
      </c>
      <c r="E16" s="10" t="s">
        <v>15</v>
      </c>
      <c r="F16" s="16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>
        <v>61560</v>
      </c>
      <c r="AD16">
        <f t="shared" si="2"/>
        <v>61560</v>
      </c>
      <c r="AE16">
        <f t="shared" si="1"/>
        <v>61560</v>
      </c>
      <c r="AF16">
        <f t="shared" si="3"/>
        <v>0</v>
      </c>
    </row>
    <row r="17" spans="1:32" x14ac:dyDescent="0.35">
      <c r="A17" s="29" t="s">
        <v>46</v>
      </c>
      <c r="B17" s="30" t="s">
        <v>47</v>
      </c>
      <c r="C17" s="22">
        <v>30</v>
      </c>
      <c r="D17" s="15">
        <f t="shared" si="0"/>
        <v>0.5</v>
      </c>
      <c r="E17" s="8" t="s">
        <v>48</v>
      </c>
      <c r="F17" s="8" t="s">
        <v>49</v>
      </c>
      <c r="G17" s="10"/>
      <c r="H17" s="10"/>
      <c r="I17" s="10"/>
      <c r="J17" s="10"/>
      <c r="K17" s="10">
        <f>C17*200</f>
        <v>6000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>
        <v>9390</v>
      </c>
      <c r="AD17">
        <f t="shared" si="2"/>
        <v>15390</v>
      </c>
      <c r="AE17">
        <f t="shared" si="1"/>
        <v>15390</v>
      </c>
      <c r="AF17">
        <f t="shared" si="3"/>
        <v>0</v>
      </c>
    </row>
    <row r="18" spans="1:32" x14ac:dyDescent="0.35">
      <c r="A18" s="24"/>
      <c r="B18" s="25" t="s">
        <v>50</v>
      </c>
      <c r="C18" s="22">
        <v>60</v>
      </c>
      <c r="D18" s="15">
        <f t="shared" si="0"/>
        <v>1</v>
      </c>
      <c r="E18" s="8" t="s">
        <v>48</v>
      </c>
      <c r="F18" s="8" t="s">
        <v>49</v>
      </c>
      <c r="G18" s="10"/>
      <c r="H18" s="10"/>
      <c r="I18" s="10"/>
      <c r="J18" s="10"/>
      <c r="K18" s="10">
        <f t="shared" ref="K18:K19" si="4">C18*200</f>
        <v>12000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>
        <v>18780</v>
      </c>
      <c r="AD18">
        <f t="shared" si="2"/>
        <v>30780</v>
      </c>
      <c r="AE18">
        <f t="shared" si="1"/>
        <v>30780</v>
      </c>
      <c r="AF18">
        <f t="shared" si="3"/>
        <v>0</v>
      </c>
    </row>
    <row r="19" spans="1:32" x14ac:dyDescent="0.35">
      <c r="A19" s="29"/>
      <c r="B19" s="25" t="s">
        <v>51</v>
      </c>
      <c r="C19" s="22">
        <v>120</v>
      </c>
      <c r="D19" s="15">
        <f t="shared" si="0"/>
        <v>2</v>
      </c>
      <c r="E19" s="8" t="s">
        <v>48</v>
      </c>
      <c r="F19" s="8" t="s">
        <v>49</v>
      </c>
      <c r="G19" s="10"/>
      <c r="H19" s="10"/>
      <c r="I19" s="10"/>
      <c r="J19" s="10"/>
      <c r="K19" s="10">
        <f t="shared" si="4"/>
        <v>24000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>
        <v>37560</v>
      </c>
      <c r="AD19">
        <f t="shared" si="2"/>
        <v>61560</v>
      </c>
      <c r="AE19">
        <f t="shared" si="1"/>
        <v>61560</v>
      </c>
      <c r="AF19">
        <f t="shared" si="3"/>
        <v>0</v>
      </c>
    </row>
    <row r="20" spans="1:32" x14ac:dyDescent="0.35">
      <c r="A20" s="29"/>
      <c r="B20" s="25" t="s">
        <v>52</v>
      </c>
      <c r="C20" s="22">
        <v>360</v>
      </c>
      <c r="D20" s="15">
        <f t="shared" si="0"/>
        <v>6</v>
      </c>
      <c r="E20" s="10" t="s">
        <v>18</v>
      </c>
      <c r="F20" s="31"/>
      <c r="G20" s="32"/>
      <c r="H20" s="33"/>
      <c r="I20" s="34"/>
      <c r="J20" s="10"/>
      <c r="K20" s="34"/>
      <c r="L20" s="10"/>
      <c r="M20" s="35"/>
      <c r="N20" s="35"/>
      <c r="O20" s="34"/>
      <c r="P20" s="10"/>
      <c r="Q20" s="35"/>
      <c r="R20" s="33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>
        <v>184680</v>
      </c>
      <c r="AD20">
        <f t="shared" si="2"/>
        <v>184680</v>
      </c>
      <c r="AE20">
        <f t="shared" si="1"/>
        <v>184680</v>
      </c>
      <c r="AF20">
        <f t="shared" si="3"/>
        <v>0</v>
      </c>
    </row>
    <row r="21" spans="1:32" x14ac:dyDescent="0.35">
      <c r="A21" s="36"/>
      <c r="B21" s="25" t="s">
        <v>53</v>
      </c>
      <c r="C21" s="22">
        <v>60</v>
      </c>
      <c r="D21" s="15">
        <f t="shared" si="0"/>
        <v>1</v>
      </c>
      <c r="E21" s="10" t="s">
        <v>19</v>
      </c>
      <c r="F21" s="31"/>
      <c r="G21" s="32"/>
      <c r="H21" s="33"/>
      <c r="I21" s="34"/>
      <c r="J21" s="33"/>
      <c r="K21" s="34"/>
      <c r="L21" s="10"/>
      <c r="M21" s="35"/>
      <c r="N21" s="35"/>
      <c r="O21" s="34"/>
      <c r="P21" s="10"/>
      <c r="Q21" s="34"/>
      <c r="S21" s="10"/>
      <c r="T21" s="33"/>
      <c r="U21" s="10"/>
      <c r="V21" s="33"/>
      <c r="W21" s="33"/>
      <c r="X21" s="10"/>
      <c r="Y21" s="10"/>
      <c r="Z21" s="10"/>
      <c r="AA21" s="10"/>
      <c r="AB21" s="10"/>
      <c r="AC21">
        <v>30780</v>
      </c>
      <c r="AD21">
        <f t="shared" si="2"/>
        <v>30780</v>
      </c>
      <c r="AE21">
        <f t="shared" si="1"/>
        <v>30780</v>
      </c>
      <c r="AF21">
        <f t="shared" si="3"/>
        <v>0</v>
      </c>
    </row>
    <row r="22" spans="1:32" ht="15.75" customHeight="1" x14ac:dyDescent="0.35">
      <c r="A22" s="20"/>
      <c r="B22" s="21" t="s">
        <v>54</v>
      </c>
      <c r="C22" s="22">
        <v>120</v>
      </c>
      <c r="D22" s="15">
        <f>C22/60</f>
        <v>2</v>
      </c>
      <c r="E22" s="10" t="s">
        <v>55</v>
      </c>
      <c r="F22" s="10" t="s">
        <v>56</v>
      </c>
      <c r="G22" s="32"/>
      <c r="H22" s="33"/>
      <c r="I22" s="33"/>
      <c r="J22" s="33"/>
      <c r="K22" s="10"/>
      <c r="L22" s="10"/>
      <c r="M22" s="10"/>
      <c r="N22" s="10"/>
      <c r="O22" s="33"/>
      <c r="P22" s="10"/>
      <c r="Q22" s="33"/>
      <c r="R22" s="10">
        <f>C22*243</f>
        <v>29160</v>
      </c>
      <c r="S22" s="10"/>
      <c r="T22" s="10"/>
      <c r="U22" s="10"/>
      <c r="V22" s="33"/>
      <c r="W22" s="33"/>
      <c r="X22" s="10"/>
      <c r="Y22" s="10"/>
      <c r="Z22" s="10"/>
      <c r="AA22" s="10"/>
      <c r="AB22" s="10"/>
      <c r="AC22">
        <v>32400</v>
      </c>
      <c r="AD22">
        <f t="shared" si="2"/>
        <v>61560</v>
      </c>
      <c r="AE22">
        <f t="shared" si="1"/>
        <v>61560</v>
      </c>
      <c r="AF22">
        <f t="shared" si="3"/>
        <v>0</v>
      </c>
    </row>
    <row r="23" spans="1:32" x14ac:dyDescent="0.35">
      <c r="A23" s="29"/>
      <c r="B23" s="30" t="s">
        <v>57</v>
      </c>
      <c r="C23" s="22">
        <v>90</v>
      </c>
      <c r="D23" s="15">
        <f t="shared" si="0"/>
        <v>1.5</v>
      </c>
      <c r="E23" s="8" t="s">
        <v>58</v>
      </c>
      <c r="F23" s="8" t="s">
        <v>59</v>
      </c>
      <c r="G23" s="32"/>
      <c r="H23" s="10"/>
      <c r="I23" s="33"/>
      <c r="J23" s="33"/>
      <c r="K23" s="33"/>
      <c r="L23" s="10"/>
      <c r="M23" s="10"/>
      <c r="N23" s="10"/>
      <c r="O23" s="10"/>
      <c r="P23" s="10"/>
      <c r="Q23" s="33"/>
      <c r="R23" s="10">
        <f>C23*243</f>
        <v>21870</v>
      </c>
      <c r="S23" s="10"/>
      <c r="T23" s="10"/>
      <c r="U23" s="10"/>
      <c r="V23" s="33"/>
      <c r="W23" s="10"/>
      <c r="X23" s="10"/>
      <c r="Y23" s="10"/>
      <c r="Z23" s="10"/>
      <c r="AA23" s="10"/>
      <c r="AB23" s="10"/>
      <c r="AC23">
        <v>24300</v>
      </c>
      <c r="AD23">
        <f t="shared" si="2"/>
        <v>46170</v>
      </c>
      <c r="AE23">
        <f t="shared" si="1"/>
        <v>46170</v>
      </c>
      <c r="AF23">
        <f t="shared" si="3"/>
        <v>0</v>
      </c>
    </row>
    <row r="24" spans="1:32" x14ac:dyDescent="0.35">
      <c r="A24" s="37"/>
      <c r="B24" s="30" t="s">
        <v>60</v>
      </c>
      <c r="C24" s="22">
        <v>90</v>
      </c>
      <c r="D24" s="15">
        <f t="shared" si="0"/>
        <v>1.5</v>
      </c>
      <c r="E24" s="10" t="s">
        <v>61</v>
      </c>
      <c r="F24" s="10" t="s">
        <v>62</v>
      </c>
      <c r="G24" s="32"/>
      <c r="H24" s="10"/>
      <c r="I24" s="33"/>
      <c r="J24" s="33"/>
      <c r="K24" s="33"/>
      <c r="L24" s="10"/>
      <c r="M24" s="10"/>
      <c r="N24" s="10"/>
      <c r="O24" s="10"/>
      <c r="P24" s="10"/>
      <c r="Q24" s="33"/>
      <c r="R24" s="33"/>
      <c r="S24" s="10"/>
      <c r="T24" s="10"/>
      <c r="U24" s="10"/>
      <c r="V24" s="33"/>
      <c r="W24" s="10">
        <f>C24*243</f>
        <v>21870</v>
      </c>
      <c r="X24" s="10"/>
      <c r="Y24" s="10"/>
      <c r="Z24" s="10"/>
      <c r="AA24" s="10"/>
      <c r="AB24" s="10"/>
      <c r="AC24">
        <v>24300</v>
      </c>
      <c r="AD24">
        <f t="shared" si="2"/>
        <v>46170</v>
      </c>
      <c r="AE24">
        <f t="shared" si="1"/>
        <v>46170</v>
      </c>
      <c r="AF24">
        <f t="shared" si="3"/>
        <v>0</v>
      </c>
    </row>
    <row r="25" spans="1:32" ht="29" x14ac:dyDescent="0.35">
      <c r="A25" s="19"/>
      <c r="B25" s="30" t="s">
        <v>63</v>
      </c>
      <c r="C25" s="22">
        <v>60</v>
      </c>
      <c r="D25" s="15">
        <f>C25/60</f>
        <v>1</v>
      </c>
      <c r="E25" s="16"/>
      <c r="F25" s="38" t="s">
        <v>64</v>
      </c>
      <c r="G25" s="10">
        <f>C25*147</f>
        <v>8820</v>
      </c>
      <c r="H25" s="10"/>
      <c r="I25" s="10"/>
      <c r="J25" s="10"/>
      <c r="K25" s="10"/>
      <c r="L25" s="10"/>
      <c r="M25" s="10"/>
      <c r="N25" s="10"/>
      <c r="O25" s="10">
        <f>C25*366</f>
        <v>21960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>
        <v>0</v>
      </c>
      <c r="AD25">
        <f t="shared" si="2"/>
        <v>30780</v>
      </c>
      <c r="AE25">
        <f t="shared" si="1"/>
        <v>30780</v>
      </c>
      <c r="AF25">
        <f t="shared" si="3"/>
        <v>0</v>
      </c>
    </row>
    <row r="26" spans="1:32" x14ac:dyDescent="0.35">
      <c r="A26" s="19"/>
      <c r="B26" s="30" t="s">
        <v>65</v>
      </c>
      <c r="C26" s="22">
        <v>300</v>
      </c>
      <c r="D26" s="15">
        <f t="shared" si="0"/>
        <v>5</v>
      </c>
      <c r="E26" s="10" t="s">
        <v>66</v>
      </c>
      <c r="F26" s="10" t="s">
        <v>67</v>
      </c>
      <c r="G26" s="10"/>
      <c r="H26" s="10"/>
      <c r="I26" s="10"/>
      <c r="J26" s="10"/>
      <c r="K26" s="10"/>
      <c r="L26" s="10"/>
      <c r="M26" s="10"/>
      <c r="N26" s="10">
        <f>C26*243</f>
        <v>72900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>
        <v>81000</v>
      </c>
      <c r="AD26">
        <f t="shared" si="2"/>
        <v>153900</v>
      </c>
      <c r="AE26">
        <f t="shared" si="1"/>
        <v>153900</v>
      </c>
      <c r="AF26">
        <f t="shared" si="3"/>
        <v>0</v>
      </c>
    </row>
    <row r="27" spans="1:32" ht="29" x14ac:dyDescent="0.35">
      <c r="A27" s="19"/>
      <c r="B27" s="30" t="s">
        <v>68</v>
      </c>
      <c r="C27" s="22">
        <v>30</v>
      </c>
      <c r="D27" s="15">
        <f t="shared" si="0"/>
        <v>0.5</v>
      </c>
      <c r="E27" s="16"/>
      <c r="F27" s="38" t="s">
        <v>64</v>
      </c>
      <c r="G27" s="10">
        <f>C27*147</f>
        <v>4410</v>
      </c>
      <c r="H27" s="10"/>
      <c r="I27" s="10"/>
      <c r="J27" s="10"/>
      <c r="K27" s="10"/>
      <c r="L27" s="10"/>
      <c r="M27" s="10"/>
      <c r="N27" s="10"/>
      <c r="O27" s="10">
        <f>C27*366</f>
        <v>10980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>
        <v>0</v>
      </c>
      <c r="AD27">
        <f t="shared" si="2"/>
        <v>15390</v>
      </c>
      <c r="AE27">
        <f t="shared" si="1"/>
        <v>15390</v>
      </c>
      <c r="AF27">
        <f t="shared" si="3"/>
        <v>0</v>
      </c>
    </row>
    <row r="28" spans="1:32" ht="31" x14ac:dyDescent="0.35">
      <c r="A28" s="19"/>
      <c r="B28" s="30" t="s">
        <v>69</v>
      </c>
      <c r="C28" s="22">
        <v>120</v>
      </c>
      <c r="D28" s="15">
        <f t="shared" si="0"/>
        <v>2</v>
      </c>
      <c r="E28" s="8" t="s">
        <v>70</v>
      </c>
      <c r="F28" s="8" t="s">
        <v>71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>
        <f t="shared" ref="R28:R29" si="5">C28*243</f>
        <v>29160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>
        <v>32400</v>
      </c>
      <c r="AD28">
        <f t="shared" si="2"/>
        <v>61560</v>
      </c>
      <c r="AE28">
        <f t="shared" si="1"/>
        <v>61560</v>
      </c>
      <c r="AF28">
        <f t="shared" si="3"/>
        <v>0</v>
      </c>
    </row>
    <row r="29" spans="1:32" x14ac:dyDescent="0.35">
      <c r="A29" s="19"/>
      <c r="B29" s="30" t="s">
        <v>72</v>
      </c>
      <c r="C29" s="22">
        <v>180</v>
      </c>
      <c r="D29" s="15">
        <f t="shared" si="0"/>
        <v>3</v>
      </c>
      <c r="E29" s="8" t="s">
        <v>70</v>
      </c>
      <c r="F29" s="8" t="s">
        <v>71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>
        <f t="shared" si="5"/>
        <v>43740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>
        <v>48600</v>
      </c>
      <c r="AD29">
        <f t="shared" si="2"/>
        <v>92340</v>
      </c>
      <c r="AE29">
        <f t="shared" si="1"/>
        <v>92340</v>
      </c>
      <c r="AF29">
        <f t="shared" si="3"/>
        <v>0</v>
      </c>
    </row>
    <row r="30" spans="1:32" x14ac:dyDescent="0.35">
      <c r="A30" s="39" t="s">
        <v>73</v>
      </c>
      <c r="B30" s="30" t="s">
        <v>74</v>
      </c>
      <c r="C30" s="40">
        <v>30</v>
      </c>
      <c r="D30" s="15">
        <f t="shared" si="0"/>
        <v>0.5</v>
      </c>
      <c r="E30" s="9" t="s">
        <v>7</v>
      </c>
      <c r="F30" s="41"/>
      <c r="G30" s="10"/>
      <c r="H30" s="10"/>
      <c r="I30" s="10"/>
      <c r="J30" s="10"/>
      <c r="K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>
        <v>15390</v>
      </c>
      <c r="AD30">
        <f t="shared" si="2"/>
        <v>15390</v>
      </c>
      <c r="AE30">
        <f t="shared" si="1"/>
        <v>15390</v>
      </c>
      <c r="AF30">
        <f t="shared" si="3"/>
        <v>0</v>
      </c>
    </row>
    <row r="31" spans="1:32" x14ac:dyDescent="0.35">
      <c r="A31" s="39" t="s">
        <v>73</v>
      </c>
      <c r="B31" s="25" t="s">
        <v>75</v>
      </c>
      <c r="C31" s="40">
        <v>30</v>
      </c>
      <c r="D31" s="15">
        <f t="shared" si="0"/>
        <v>0.5</v>
      </c>
      <c r="E31" s="10" t="s">
        <v>17</v>
      </c>
      <c r="F31" s="16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>
        <v>15390</v>
      </c>
      <c r="AD31">
        <f t="shared" si="2"/>
        <v>15390</v>
      </c>
      <c r="AE31">
        <f t="shared" si="1"/>
        <v>15390</v>
      </c>
      <c r="AF31">
        <f t="shared" si="3"/>
        <v>0</v>
      </c>
    </row>
    <row r="32" spans="1:32" x14ac:dyDescent="0.35">
      <c r="A32" s="42"/>
      <c r="B32" s="30" t="s">
        <v>76</v>
      </c>
      <c r="C32" s="40">
        <v>30</v>
      </c>
      <c r="D32" s="15">
        <f t="shared" si="0"/>
        <v>0.5</v>
      </c>
      <c r="E32" s="10" t="s">
        <v>17</v>
      </c>
      <c r="F32" s="16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>
        <v>15390</v>
      </c>
      <c r="AD32">
        <f t="shared" si="2"/>
        <v>15390</v>
      </c>
      <c r="AE32">
        <f t="shared" si="1"/>
        <v>15390</v>
      </c>
      <c r="AF32">
        <f t="shared" si="3"/>
        <v>0</v>
      </c>
    </row>
    <row r="33" spans="1:32" x14ac:dyDescent="0.35">
      <c r="A33" s="19"/>
      <c r="B33" s="30" t="s">
        <v>77</v>
      </c>
      <c r="C33" s="40">
        <v>30</v>
      </c>
      <c r="D33" s="15">
        <f t="shared" si="0"/>
        <v>0.5</v>
      </c>
      <c r="E33" s="10" t="s">
        <v>78</v>
      </c>
      <c r="F33" s="10" t="s">
        <v>79</v>
      </c>
      <c r="G33" s="10"/>
      <c r="H33" s="10"/>
      <c r="I33" s="10"/>
      <c r="J33" s="10"/>
      <c r="K33" s="10"/>
      <c r="L33" s="10">
        <f>C33*100</f>
        <v>3000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>
        <v>12390</v>
      </c>
      <c r="AD33">
        <f t="shared" si="2"/>
        <v>15390</v>
      </c>
      <c r="AE33">
        <f t="shared" si="1"/>
        <v>15390</v>
      </c>
      <c r="AF33">
        <f t="shared" si="3"/>
        <v>0</v>
      </c>
    </row>
    <row r="34" spans="1:32" ht="31" x14ac:dyDescent="0.35">
      <c r="A34" s="19"/>
      <c r="B34" s="30" t="s">
        <v>80</v>
      </c>
      <c r="C34" s="40">
        <v>90</v>
      </c>
      <c r="D34" s="15">
        <f t="shared" si="0"/>
        <v>1.5</v>
      </c>
      <c r="E34" s="10" t="s">
        <v>78</v>
      </c>
      <c r="F34" s="10" t="s">
        <v>79</v>
      </c>
      <c r="G34" s="10"/>
      <c r="H34" s="10"/>
      <c r="I34" s="10"/>
      <c r="J34" s="10"/>
      <c r="K34" s="10"/>
      <c r="L34" s="10">
        <f t="shared" ref="L34:L38" si="6">C34*100</f>
        <v>9000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>
        <v>37170</v>
      </c>
      <c r="AD34">
        <f t="shared" si="2"/>
        <v>46170</v>
      </c>
      <c r="AE34">
        <f t="shared" si="1"/>
        <v>46170</v>
      </c>
      <c r="AF34">
        <f t="shared" si="3"/>
        <v>0</v>
      </c>
    </row>
    <row r="35" spans="1:32" x14ac:dyDescent="0.35">
      <c r="A35" s="19"/>
      <c r="B35" s="43" t="s">
        <v>81</v>
      </c>
      <c r="C35" s="44">
        <v>120</v>
      </c>
      <c r="D35" s="15">
        <f t="shared" si="0"/>
        <v>2</v>
      </c>
      <c r="E35" s="10" t="s">
        <v>78</v>
      </c>
      <c r="F35" s="10" t="s">
        <v>79</v>
      </c>
      <c r="G35" s="10"/>
      <c r="H35" s="10"/>
      <c r="I35" s="10"/>
      <c r="J35" s="10"/>
      <c r="K35" s="10"/>
      <c r="L35" s="10">
        <f t="shared" si="6"/>
        <v>12000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>
        <v>49560</v>
      </c>
      <c r="AD35">
        <f t="shared" si="2"/>
        <v>61560</v>
      </c>
      <c r="AE35">
        <f t="shared" si="1"/>
        <v>61560</v>
      </c>
      <c r="AF35">
        <f t="shared" si="3"/>
        <v>0</v>
      </c>
    </row>
    <row r="36" spans="1:32" x14ac:dyDescent="0.35">
      <c r="A36" s="19"/>
      <c r="B36" s="43" t="s">
        <v>82</v>
      </c>
      <c r="C36" s="44">
        <v>90</v>
      </c>
      <c r="D36" s="15">
        <f t="shared" si="0"/>
        <v>1.5</v>
      </c>
      <c r="E36" s="10" t="s">
        <v>78</v>
      </c>
      <c r="F36" s="10" t="s">
        <v>79</v>
      </c>
      <c r="G36" s="10"/>
      <c r="H36" s="10"/>
      <c r="I36" s="10"/>
      <c r="J36" s="10"/>
      <c r="K36" s="10"/>
      <c r="L36" s="10">
        <f t="shared" si="6"/>
        <v>9000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>
        <v>37170</v>
      </c>
      <c r="AD36">
        <f t="shared" si="2"/>
        <v>46170</v>
      </c>
      <c r="AE36">
        <f t="shared" si="1"/>
        <v>46170</v>
      </c>
      <c r="AF36">
        <f t="shared" si="3"/>
        <v>0</v>
      </c>
    </row>
    <row r="37" spans="1:32" x14ac:dyDescent="0.35">
      <c r="A37" s="19"/>
      <c r="B37" s="43" t="s">
        <v>83</v>
      </c>
      <c r="C37" s="44">
        <v>30</v>
      </c>
      <c r="D37" s="15">
        <f t="shared" si="0"/>
        <v>0.5</v>
      </c>
      <c r="E37" s="10" t="s">
        <v>78</v>
      </c>
      <c r="F37" s="10" t="s">
        <v>79</v>
      </c>
      <c r="G37" s="10"/>
      <c r="H37" s="10"/>
      <c r="I37" s="10"/>
      <c r="J37" s="10"/>
      <c r="K37" s="10"/>
      <c r="L37" s="10">
        <f t="shared" si="6"/>
        <v>3000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>
        <v>12390</v>
      </c>
      <c r="AD37">
        <f t="shared" si="2"/>
        <v>15390</v>
      </c>
      <c r="AE37">
        <f t="shared" si="1"/>
        <v>15390</v>
      </c>
      <c r="AF37">
        <f t="shared" si="3"/>
        <v>0</v>
      </c>
    </row>
    <row r="38" spans="1:32" x14ac:dyDescent="0.35">
      <c r="A38" s="19"/>
      <c r="B38" s="43" t="s">
        <v>84</v>
      </c>
      <c r="C38" s="44">
        <v>90</v>
      </c>
      <c r="D38" s="15">
        <f t="shared" si="0"/>
        <v>1.5</v>
      </c>
      <c r="E38" s="10" t="s">
        <v>78</v>
      </c>
      <c r="F38" s="10" t="s">
        <v>79</v>
      </c>
      <c r="G38" s="10"/>
      <c r="H38" s="10"/>
      <c r="I38" s="10"/>
      <c r="J38" s="10"/>
      <c r="K38" s="10"/>
      <c r="L38" s="10">
        <f t="shared" si="6"/>
        <v>9000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>
        <v>37170</v>
      </c>
      <c r="AD38">
        <f t="shared" si="2"/>
        <v>46170</v>
      </c>
      <c r="AE38">
        <f t="shared" si="1"/>
        <v>46170</v>
      </c>
      <c r="AF38">
        <f t="shared" si="3"/>
        <v>0</v>
      </c>
    </row>
    <row r="39" spans="1:32" x14ac:dyDescent="0.35">
      <c r="A39" s="26" t="s">
        <v>85</v>
      </c>
      <c r="B39" s="45" t="s">
        <v>86</v>
      </c>
      <c r="C39" s="46">
        <v>180</v>
      </c>
      <c r="D39" s="15">
        <f t="shared" si="0"/>
        <v>3</v>
      </c>
      <c r="E39" s="10"/>
      <c r="F39" s="10" t="s">
        <v>16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f>C39*513</f>
        <v>92340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>
        <v>0</v>
      </c>
      <c r="AD39">
        <f t="shared" si="2"/>
        <v>92340</v>
      </c>
      <c r="AE39">
        <f t="shared" si="1"/>
        <v>92340</v>
      </c>
      <c r="AF39">
        <f t="shared" si="3"/>
        <v>0</v>
      </c>
    </row>
    <row r="40" spans="1:32" x14ac:dyDescent="0.35">
      <c r="A40" s="19"/>
      <c r="B40" s="47" t="s">
        <v>87</v>
      </c>
      <c r="C40" s="46">
        <v>150</v>
      </c>
      <c r="D40" s="15">
        <f t="shared" si="0"/>
        <v>2.5</v>
      </c>
      <c r="E40" s="8"/>
      <c r="F40" s="8" t="s">
        <v>14</v>
      </c>
      <c r="G40" s="10"/>
      <c r="H40" s="10"/>
      <c r="I40" s="10"/>
      <c r="J40" s="10"/>
      <c r="K40" s="10"/>
      <c r="L40" s="10"/>
      <c r="M40" s="10"/>
      <c r="N40" s="10"/>
      <c r="O40" s="10"/>
      <c r="P40" s="10">
        <f>C40*513</f>
        <v>76950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>
        <v>0</v>
      </c>
      <c r="AD40">
        <f t="shared" si="2"/>
        <v>76950</v>
      </c>
      <c r="AE40">
        <f t="shared" si="1"/>
        <v>76950</v>
      </c>
      <c r="AF40">
        <f t="shared" si="3"/>
        <v>0</v>
      </c>
    </row>
    <row r="41" spans="1:32" x14ac:dyDescent="0.35">
      <c r="A41" s="19"/>
      <c r="B41" s="47" t="s">
        <v>88</v>
      </c>
      <c r="C41" s="46">
        <v>120</v>
      </c>
      <c r="D41" s="15">
        <f t="shared" si="0"/>
        <v>2</v>
      </c>
      <c r="E41" s="8"/>
      <c r="F41" s="8" t="s">
        <v>14</v>
      </c>
      <c r="G41" s="10"/>
      <c r="H41" s="10"/>
      <c r="I41" s="10"/>
      <c r="J41" s="10"/>
      <c r="K41" s="10"/>
      <c r="L41" s="10"/>
      <c r="M41" s="10"/>
      <c r="N41" s="10"/>
      <c r="O41" s="10"/>
      <c r="P41" s="10">
        <f>C41*513</f>
        <v>61560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>
        <v>0</v>
      </c>
      <c r="AD41">
        <f t="shared" si="2"/>
        <v>61560</v>
      </c>
      <c r="AE41">
        <f t="shared" si="1"/>
        <v>61560</v>
      </c>
      <c r="AF41">
        <f t="shared" si="3"/>
        <v>0</v>
      </c>
    </row>
    <row r="42" spans="1:32" x14ac:dyDescent="0.35">
      <c r="A42" s="19"/>
      <c r="B42" s="47" t="s">
        <v>89</v>
      </c>
      <c r="C42" s="46">
        <v>120</v>
      </c>
      <c r="D42" s="15">
        <f t="shared" si="0"/>
        <v>2</v>
      </c>
      <c r="E42" s="10"/>
      <c r="F42" s="10" t="s">
        <v>18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>
        <f>C42*513</f>
        <v>61560</v>
      </c>
      <c r="U42" s="10"/>
      <c r="V42" s="10"/>
      <c r="W42" s="10"/>
      <c r="X42" s="10"/>
      <c r="Y42" s="10"/>
      <c r="Z42" s="10"/>
      <c r="AA42" s="10"/>
      <c r="AB42" s="10"/>
      <c r="AC42">
        <v>0</v>
      </c>
      <c r="AD42">
        <f t="shared" si="2"/>
        <v>61560</v>
      </c>
      <c r="AE42">
        <f t="shared" si="1"/>
        <v>61560</v>
      </c>
      <c r="AF42">
        <f t="shared" si="3"/>
        <v>0</v>
      </c>
    </row>
    <row r="43" spans="1:32" ht="29" x14ac:dyDescent="0.35">
      <c r="A43" s="10"/>
      <c r="B43" s="45" t="s">
        <v>90</v>
      </c>
      <c r="C43" s="46">
        <v>180</v>
      </c>
      <c r="D43" s="15">
        <f t="shared" si="0"/>
        <v>3</v>
      </c>
      <c r="E43" s="8"/>
      <c r="F43" s="48" t="s">
        <v>91</v>
      </c>
      <c r="G43" s="10"/>
      <c r="H43" s="10"/>
      <c r="I43" s="10"/>
      <c r="J43" s="10"/>
      <c r="K43" s="10">
        <f>C43*493</f>
        <v>88740</v>
      </c>
      <c r="L43" s="10"/>
      <c r="M43" s="10"/>
      <c r="N43" s="10"/>
      <c r="O43" s="10"/>
      <c r="P43" s="10"/>
      <c r="Q43" s="10"/>
      <c r="R43" s="10"/>
      <c r="S43" s="10"/>
      <c r="T43" s="10">
        <f>C43*20</f>
        <v>3600</v>
      </c>
      <c r="U43" s="10"/>
      <c r="V43" s="10"/>
      <c r="W43" s="10"/>
      <c r="X43" s="10"/>
      <c r="Y43" s="10"/>
      <c r="Z43" s="10"/>
      <c r="AA43" s="10"/>
      <c r="AB43" s="10"/>
      <c r="AC43">
        <v>0</v>
      </c>
      <c r="AD43">
        <f t="shared" si="2"/>
        <v>92340</v>
      </c>
      <c r="AE43">
        <f t="shared" si="1"/>
        <v>92340</v>
      </c>
      <c r="AF43">
        <f t="shared" si="3"/>
        <v>0</v>
      </c>
    </row>
    <row r="44" spans="1:32" ht="31" x14ac:dyDescent="0.35">
      <c r="A44" s="10"/>
      <c r="B44" s="45" t="s">
        <v>92</v>
      </c>
      <c r="C44" s="46">
        <v>60</v>
      </c>
      <c r="D44" s="15">
        <f t="shared" si="0"/>
        <v>1</v>
      </c>
      <c r="E44" s="8"/>
      <c r="F44" s="10" t="s">
        <v>13</v>
      </c>
      <c r="G44" s="10"/>
      <c r="H44" s="10"/>
      <c r="I44" s="10"/>
      <c r="J44" s="10"/>
      <c r="K44" s="10"/>
      <c r="L44" s="10"/>
      <c r="M44" s="10"/>
      <c r="N44" s="10"/>
      <c r="O44" s="10">
        <f t="shared" ref="O44" si="7">C44*513</f>
        <v>30780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>
        <v>0</v>
      </c>
      <c r="AD44">
        <f t="shared" si="2"/>
        <v>30780</v>
      </c>
      <c r="AE44">
        <f t="shared" si="1"/>
        <v>30780</v>
      </c>
      <c r="AF44">
        <f t="shared" si="3"/>
        <v>0</v>
      </c>
    </row>
    <row r="45" spans="1:32" ht="29" x14ac:dyDescent="0.35">
      <c r="A45" s="10"/>
      <c r="B45" s="45" t="s">
        <v>93</v>
      </c>
      <c r="C45" s="46">
        <v>60</v>
      </c>
      <c r="D45" s="15">
        <f t="shared" si="0"/>
        <v>1</v>
      </c>
      <c r="E45" s="10"/>
      <c r="F45" s="38" t="s">
        <v>64</v>
      </c>
      <c r="G45" s="10">
        <f>C45*147</f>
        <v>8820</v>
      </c>
      <c r="H45" s="10"/>
      <c r="I45" s="10"/>
      <c r="J45" s="10"/>
      <c r="K45" s="10"/>
      <c r="L45" s="10"/>
      <c r="M45" s="10"/>
      <c r="N45" s="10"/>
      <c r="O45" s="10">
        <f>C45*366</f>
        <v>21960</v>
      </c>
      <c r="P45" s="10"/>
      <c r="Q45" s="10"/>
      <c r="R45" s="10"/>
      <c r="S45" s="10"/>
      <c r="T45" s="10"/>
      <c r="U45" s="10"/>
      <c r="W45" s="10"/>
      <c r="X45" s="10"/>
      <c r="Y45" s="10"/>
      <c r="Z45" s="10"/>
      <c r="AA45" s="10"/>
      <c r="AB45" s="10"/>
      <c r="AC45">
        <v>0</v>
      </c>
      <c r="AD45">
        <f t="shared" si="2"/>
        <v>30780</v>
      </c>
      <c r="AE45">
        <f t="shared" si="1"/>
        <v>30780</v>
      </c>
      <c r="AF45">
        <f t="shared" si="3"/>
        <v>0</v>
      </c>
    </row>
    <row r="46" spans="1:32" x14ac:dyDescent="0.35">
      <c r="A46" s="10"/>
      <c r="B46" s="49" t="s">
        <v>94</v>
      </c>
      <c r="C46" s="46">
        <v>60</v>
      </c>
      <c r="D46" s="15">
        <f t="shared" si="0"/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W46" s="10"/>
      <c r="X46" s="10"/>
      <c r="Y46" s="10"/>
      <c r="Z46" s="10"/>
      <c r="AA46" s="10"/>
      <c r="AB46" s="10"/>
      <c r="AC46">
        <v>30780</v>
      </c>
      <c r="AD46">
        <f t="shared" si="2"/>
        <v>30780</v>
      </c>
      <c r="AE46">
        <f t="shared" si="1"/>
        <v>30780</v>
      </c>
      <c r="AF46">
        <f t="shared" si="3"/>
        <v>0</v>
      </c>
    </row>
    <row r="47" spans="1:32" ht="16" thickBot="1" x14ac:dyDescent="0.4">
      <c r="A47" s="11">
        <v>11</v>
      </c>
      <c r="B47" s="50" t="s">
        <v>95</v>
      </c>
      <c r="C47" s="46">
        <v>60</v>
      </c>
      <c r="D47" s="15">
        <f t="shared" si="0"/>
        <v>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W47" s="10"/>
      <c r="Y47" s="10"/>
      <c r="Z47" s="10"/>
      <c r="AA47" s="10"/>
      <c r="AB47" s="10"/>
      <c r="AC47">
        <v>30780</v>
      </c>
      <c r="AD47">
        <f t="shared" si="2"/>
        <v>30780</v>
      </c>
      <c r="AE47">
        <f t="shared" si="1"/>
        <v>30780</v>
      </c>
      <c r="AF47">
        <f t="shared" si="3"/>
        <v>0</v>
      </c>
    </row>
    <row r="48" spans="1:32" ht="19.5" customHeight="1" thickBot="1" x14ac:dyDescent="0.4">
      <c r="A48" s="51"/>
      <c r="B48" s="52" t="s">
        <v>96</v>
      </c>
      <c r="C48" s="53">
        <f>SUM(C3:C47)</f>
        <v>4060</v>
      </c>
      <c r="D48" s="15">
        <f t="shared" si="0"/>
        <v>67.666666666666671</v>
      </c>
      <c r="E48" s="54"/>
      <c r="F48" s="55"/>
      <c r="G48" s="10">
        <f t="shared" ref="G48:AC48" si="8">SUM(G3:G47)</f>
        <v>22050</v>
      </c>
      <c r="H48" s="10">
        <f t="shared" si="8"/>
        <v>0</v>
      </c>
      <c r="I48" s="10">
        <f t="shared" si="8"/>
        <v>0</v>
      </c>
      <c r="J48" s="10">
        <f t="shared" si="8"/>
        <v>0</v>
      </c>
      <c r="K48" s="10">
        <f t="shared" si="8"/>
        <v>130740</v>
      </c>
      <c r="L48" s="10">
        <f t="shared" si="8"/>
        <v>45000</v>
      </c>
      <c r="M48" s="10">
        <f t="shared" si="8"/>
        <v>0</v>
      </c>
      <c r="N48" s="10">
        <f t="shared" si="8"/>
        <v>72900</v>
      </c>
      <c r="O48" s="10">
        <f t="shared" si="8"/>
        <v>85680</v>
      </c>
      <c r="P48" s="10">
        <f t="shared" si="8"/>
        <v>138510</v>
      </c>
      <c r="Q48" s="10">
        <f t="shared" si="8"/>
        <v>0</v>
      </c>
      <c r="R48" s="10">
        <f t="shared" si="8"/>
        <v>216270</v>
      </c>
      <c r="S48" s="10">
        <f t="shared" si="8"/>
        <v>0</v>
      </c>
      <c r="T48" s="10">
        <f t="shared" si="8"/>
        <v>65160</v>
      </c>
      <c r="U48" s="10">
        <f t="shared" si="8"/>
        <v>0</v>
      </c>
      <c r="V48" s="10">
        <f t="shared" si="8"/>
        <v>0</v>
      </c>
      <c r="W48" s="10">
        <f t="shared" si="8"/>
        <v>21870</v>
      </c>
      <c r="X48" s="10">
        <f t="shared" si="8"/>
        <v>0</v>
      </c>
      <c r="Y48" s="10">
        <f t="shared" si="8"/>
        <v>0</v>
      </c>
      <c r="Z48" s="10">
        <f t="shared" si="8"/>
        <v>0</v>
      </c>
      <c r="AA48" s="10">
        <f t="shared" si="8"/>
        <v>0</v>
      </c>
      <c r="AB48" s="10">
        <f t="shared" si="8"/>
        <v>9000</v>
      </c>
      <c r="AC48" s="10">
        <f t="shared" si="8"/>
        <v>1275600</v>
      </c>
      <c r="AD48">
        <f>SUM(G48:AC48)</f>
        <v>2082780</v>
      </c>
      <c r="AE48">
        <f>SUM(AE3:AE47)</f>
        <v>2082780</v>
      </c>
    </row>
    <row r="49" spans="4:30" x14ac:dyDescent="0.35">
      <c r="E49" s="59"/>
      <c r="F49" s="59"/>
      <c r="G49">
        <f t="shared" ref="G49:AC49" si="9">G48/60</f>
        <v>367.5</v>
      </c>
      <c r="H49">
        <f t="shared" si="9"/>
        <v>0</v>
      </c>
      <c r="I49">
        <f t="shared" si="9"/>
        <v>0</v>
      </c>
      <c r="J49">
        <f t="shared" si="9"/>
        <v>0</v>
      </c>
      <c r="K49">
        <f t="shared" si="9"/>
        <v>2179</v>
      </c>
      <c r="L49">
        <f t="shared" si="9"/>
        <v>750</v>
      </c>
      <c r="M49">
        <f t="shared" si="9"/>
        <v>0</v>
      </c>
      <c r="N49">
        <f t="shared" si="9"/>
        <v>1215</v>
      </c>
      <c r="O49">
        <f t="shared" si="9"/>
        <v>1428</v>
      </c>
      <c r="P49">
        <f t="shared" si="9"/>
        <v>2308.5</v>
      </c>
      <c r="Q49">
        <f t="shared" si="9"/>
        <v>0</v>
      </c>
      <c r="R49">
        <f t="shared" si="9"/>
        <v>3604.5</v>
      </c>
      <c r="S49">
        <f t="shared" si="9"/>
        <v>0</v>
      </c>
      <c r="T49">
        <f t="shared" si="9"/>
        <v>1086</v>
      </c>
      <c r="U49">
        <f t="shared" si="9"/>
        <v>0</v>
      </c>
      <c r="V49">
        <f t="shared" si="9"/>
        <v>0</v>
      </c>
      <c r="W49">
        <f t="shared" si="9"/>
        <v>364.5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150</v>
      </c>
      <c r="AC49">
        <f t="shared" si="9"/>
        <v>21260</v>
      </c>
    </row>
    <row r="50" spans="4:30" x14ac:dyDescent="0.35">
      <c r="E50" s="59"/>
      <c r="F50" s="59"/>
    </row>
    <row r="51" spans="4:30" x14ac:dyDescent="0.35">
      <c r="E51" s="59"/>
      <c r="F51" s="59"/>
      <c r="AD51">
        <f>AD48*100/AE48</f>
        <v>100</v>
      </c>
    </row>
    <row r="52" spans="4:30" x14ac:dyDescent="0.35">
      <c r="E52" s="59"/>
      <c r="F52" s="59"/>
      <c r="AD52" t="e">
        <f>E2/100*AD51</f>
        <v>#VALUE!</v>
      </c>
    </row>
    <row r="53" spans="4:30" x14ac:dyDescent="0.35">
      <c r="I53" s="61"/>
    </row>
    <row r="58" spans="4:30" ht="12" customHeight="1" x14ac:dyDescent="0.35"/>
    <row r="59" spans="4:30" x14ac:dyDescent="0.35">
      <c r="D59" s="62"/>
      <c r="E59" s="63"/>
      <c r="F59" s="63"/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алгоритм</vt:lpstr>
      <vt:lpstr>сводная</vt:lpstr>
      <vt:lpstr>пк маркетинг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K</dc:creator>
  <cp:lastModifiedBy>Александр Котенко</cp:lastModifiedBy>
  <dcterms:created xsi:type="dcterms:W3CDTF">2023-11-22T13:44:04Z</dcterms:created>
  <dcterms:modified xsi:type="dcterms:W3CDTF">2024-01-24T14:47:09Z</dcterms:modified>
</cp:coreProperties>
</file>