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gen Food Order Form" sheetId="1" r:id="rId4"/>
    <sheet state="visible" name="KOLO MEE 219 Order Form" sheetId="2" r:id="rId5"/>
    <sheet state="visible" name="Yes Tomato Order Form" sheetId="3" r:id="rId6"/>
    <sheet state="visible" name="Refuel Group Order Form" sheetId="4" r:id="rId7"/>
    <sheet state="visible" name="The Chefs place Order Form" sheetId="5" r:id="rId8"/>
    <sheet state="visible" name="The Golden Whale International " sheetId="6" r:id="rId9"/>
    <sheet state="visible" name="Spice Village Catering Order Fo" sheetId="7" r:id="rId10"/>
    <sheet state="visible" name="Luna Patisserie Order Form " sheetId="8" r:id="rId11"/>
    <sheet state="visible" name="Cask and Bangers Order Form" sheetId="9" r:id="rId12"/>
    <sheet state="visible" name="Munch Works LLP Order Form" sheetId="10" r:id="rId13"/>
    <sheet state="visible" name="Grain Order Form" sheetId="11" r:id="rId14"/>
    <sheet state="visible" name="Tobys The Dessert Asylum Order " sheetId="12" r:id="rId15"/>
    <sheet state="visible" name="Creative Food Concept Order For" sheetId="13" r:id="rId16"/>
    <sheet state="visible" name="LNS Foods Order Form" sheetId="14" r:id="rId17"/>
    <sheet state="visible" name="East Winds Food Order Form" sheetId="15" r:id="rId18"/>
    <sheet state="visible" name="On &amp; On Diners Order Form" sheetId="16" r:id="rId19"/>
    <sheet state="visible" name="Lim Soon Poh Trading Order Form" sheetId="17" r:id="rId20"/>
    <sheet state="visible" name="Create Restaurants Asia Order F" sheetId="18" r:id="rId21"/>
    <sheet state="visible" name="Chops &amp; Sear Order Form" sheetId="19" r:id="rId22"/>
    <sheet state="visible" name="LSH-219 Order Form (1)" sheetId="20" r:id="rId23"/>
    <sheet state="visible" name="Hot Tomato Order Form" sheetId="21" r:id="rId24"/>
    <sheet state="visible" name=" AUNTIE ANNES Order Form" sheetId="22" r:id="rId25"/>
    <sheet state="visible" name="Poon Resources" sheetId="23" r:id="rId26"/>
  </sheets>
  <definedNames>
    <definedName hidden="1" localSheetId="0" name="_xlnm._FilterDatabase">'Newgen Food Order Form'!$A$1:$Z$1875</definedName>
    <definedName hidden="1" localSheetId="1" name="_xlnm._FilterDatabase">'KOLO MEE 219 Order Form'!$B$1:$B$7834</definedName>
    <definedName hidden="1" localSheetId="2" name="_xlnm._FilterDatabase">'Yes Tomato Order Form'!$A$1:$Z$3461</definedName>
    <definedName hidden="1" localSheetId="3" name="_xlnm._FilterDatabase">'Refuel Group Order Form'!$A$1:$Z$5152</definedName>
    <definedName hidden="1" localSheetId="4" name="_xlnm._FilterDatabase">'The Chefs place Order Form'!$A$1:$Z$5154</definedName>
    <definedName hidden="1" localSheetId="5" name="_xlnm._FilterDatabase">'The Golden Whale International '!$A$1:$Z$767</definedName>
    <definedName hidden="1" localSheetId="7" name="_xlnm._FilterDatabase">'Luna Patisserie Order Form '!$A$1:$Z$950</definedName>
    <definedName hidden="1" localSheetId="8" name="_xlnm._FilterDatabase">'Cask and Bangers Order Form'!$A$1:$Z$907</definedName>
    <definedName hidden="1" localSheetId="9" name="_xlnm._FilterDatabase">'Munch Works LLP Order Form'!$A$1:$Z$969</definedName>
    <definedName hidden="1" localSheetId="12" name="_xlnm._FilterDatabase">'Creative Food Concept Order For'!$A$1:$Z$827</definedName>
    <definedName hidden="1" localSheetId="19" name="_xlnm._FilterDatabase">'LSH-219 Order Form (1)'!$A$1:$Z$1</definedName>
    <definedName hidden="1" localSheetId="22" name="_xlnm._FilterDatabase">'Poon Resources'!$B$1:$F$10</definedName>
  </definedNames>
  <calcPr/>
</workbook>
</file>

<file path=xl/sharedStrings.xml><?xml version="1.0" encoding="utf-8"?>
<sst xmlns="http://schemas.openxmlformats.org/spreadsheetml/2006/main" count="2297" uniqueCount="884">
  <si>
    <t>Submission Date</t>
  </si>
  <si>
    <t>Delivery Date 送货日期</t>
  </si>
  <si>
    <t>Outlet 地址</t>
  </si>
  <si>
    <t>Remark 注明</t>
  </si>
  <si>
    <t>My Products: Products</t>
  </si>
  <si>
    <t>Submission ID</t>
  </si>
  <si>
    <t>26-06-2025</t>
  </si>
  <si>
    <t>141389-338197--KOLO MEE Edgefield 671</t>
  </si>
  <si>
    <t>MSG / Ajinomoto 20x1kg- SSMSGAJM01000 (Amount: 5.50 SGD, Quantity: 2, : PKT)
Soya Sauce/Light East Sun 4x5ltr- ESSASSLES5000 (Amount: 5.50 SGD, Quantity: 1, : TUB)
Bee Hoon TaiSun 3kgpkt- NVBEETAI3000 (Amount: 7.45 SGD, Quantity: 2, : PKT)
Evaporated Creamer Royal Miller 48x390g- RMMIMECRM0390 (Amount: 0.85 SGD, Quantity: 10, : TIN)
Fine Salt East Sun 48x500g- ESSSSAFES500 (Amount: 0.40 SGD, Quantity: 2, : PKT)
Chicken Flavoured Seasoning Knorr 6x1kg- ZBSEFKN1000 (Amount: 7.87 SGD, Quantity: 1, : PKT)
Washing Up Liquid Lemon North Star 4x5ltr- NSNFWASNS5000 (Amount: 4.20 SGD, Quantity: 2, : TUB)
Bleach Local 6x1galtub- NFBLEL3400 (Amount: 2.60 SGD, Quantity: 1, : TUB)
Soft Drinks/Coke Regular 24x330ml- BESDCCO0330 (Amount: 12.50 SGD, Quantity: 1, : CT)
Gula Prai Fine Granulated Sugar 24X1Kg- GPEFGS1KG (Amount: 1.65 SGD, Quantity: 2, : EAC)
Subtotal: 75.37
Tax: 6.78
Total: 82.15 SGD</t>
  </si>
  <si>
    <t>MSG / Ajinomoto 20x1kg- SSMSGAJM01000 (Amount: 5.50 SGD, Quantity: 2, : PKT)
Soya Sauce/Light East Sun 4x5ltr- ESSASSLES5000 (Amount: 5.50 SGD, Quantity: 1, : TUB)
Bee Hoon TaiSun 3kgpkt- NVBEETAI3000 (Amount: 7.45 SGD, Quantity: 2, : PKT)
Evaporated Creamer Royal Miller 48x390g- RMMIMECRM0390 (Amount: 0.85 SGD, Quantity: 10, : TIN)
Fine Salt East Sun 48x500g- ESSSSAFES500 (Amount: 0.40 SGD, Quantity: 2, : PKT)
Chicken Flavoured Seasoning Knorr 6x1kg- ZBSEFKN1000 (Amount: 7.87 SGD, Quantity: 1, : PKT)
Washing Up Liquid Lemon North Star 4x5ltr- NSNFWASNS5000 (Amount: 4.20 SGD, Quantity: 2, : TUB)
Bleach Local 6x1galtub- NFBLEL3400 (Amount: 2.60 SGD, Quantity: 2, : TUB)
Rock Sugar 5x3kg/pkt  冰糖- SUROCMAL3000 (Amount: 6.80 SGD, Quantity: 1, : PKT)
Soft Drinks/Coke Regular 24x330ml- BESDCCO0330 (Amount: 12.50 SGD, Quantity: 1, : CT)
Gula Prai Fine Granulated Sugar 24X1Kg- GPEFGS1KG (Amount: 1.65 SGD, Quantity: 2, : EAC)
Subtotal: 84.77
Tax: 7.63
Total: 92.40 SGD</t>
  </si>
  <si>
    <t>08-07-2025</t>
  </si>
  <si>
    <t>MSG / Ajinomoto 20x1kg- SSMSGAJM01000 (Amount: 5.50 SGD, Quantity: 2, : PKT)
Soya Sauce/Light East Sun 4x5ltr- ESSASSLES5000 (Amount: 5.50 SGD, Quantity: 2, : TUB)
Cooking Caramel Elephant 6x3kg- ZASSDXI3000 (Amount: 11.58 SGD, Quantity: 1, : BTL)
Bee Hoon TaiSun 3kgpkt- NVBEETAI3000 (Amount: 7.45 SGD, Quantity: 1, : PKT)
Fine Salt East Sun 48x500g- ESSSSAFES500 (Amount: 0.40 SGD, Quantity: 2, : PKT)
Chicken Flavoured Seasoning Knorr 6x1kg- ZBSEFKN1000 (Amount: 7.87 SGD, Quantity: 1, : PKT)
Washing Up Liquid Lemon North Star 4x5ltr- NSNFWASNS5000 (Amount: 4.20 SGD, Quantity: 1, : TUB)
Bleach Local 6x1galtub- NFBLEL3400 (Amount: 2.60 SGD, Quantity: 1, : TUB)
Sakura Japonica Rice 25kg- RISAKJPRICE (Amount: 40.00 SGD, Quantity: 1, : PKT)
Basic Stir Fry Sauce YueYihai 10x1kg 麻辣酱- SABSF3006013 (Amount: 8.00 SGD, Quantity: 1, : PKT)
Vegetable Cooking Oil Royal Miller 17kg/tin- RMOICOORM17KG (Amount: 32.00 SGD, Quantity: 1, : TIN)
Subtotal: 136.50
Tax: 12.29
Total: 148.79 SGD</t>
  </si>
  <si>
    <t>15-07-2025</t>
  </si>
  <si>
    <t>MSG / Ajinomoto 20x1kg- SSMSGAJM01000 (Amount: 5.50 SGD, Quantity: 3, : PKT)
Soya Sauce/Light East Sun 4x5ltr- ESSASSLES5000 (Amount: 5.50 SGD, Quantity: 1, : TUB)
Cooking Caramel Elephant 6x3kg- ZASSDXI3000 (Amount: 11.58 SGD, Quantity: 2, : BTL)
Bee Hoon TaiSun 3kgpkt- NVBEETAI3000 (Amount: 7.45 SGD, Quantity: 1, : PKT)
Food Colour  284 Super Oren 450gm bot- SC284NC0450 (Amount: 26.20 SGD, Quantity: 1, : BTL)
Evaporated Creamer Royal Miller 48x390g- RMMIMECRM0390 (Amount: 0.85 SGD, Quantity: 6, : TIN)
Fine Salt East Sun 48x500g- ESSSSAFES500 (Amount: 0.40 SGD, Quantity: 2, : PKT)
Chicken Flavoured Seasoning Knorr 6x1kg- ZBSEFKN1000 (Amount: 7.87 SGD, Quantity: 1, : PKT)
Washing Up Liquid Lemon North Star 4x5ltr- NSNFWASNS5000 (Amount: 4.20 SGD, Quantity: 1, : TUB)
Bleach Local 6x1galtub- NFBLEL3400 (Amount: 2.60 SGD, Quantity: 1, : TUB)
WH Premium Oyster Sauce Woh Hup 4x5L 蚝油-ZW1501000010 (Amount: 8.00 SGD, Quantity: 1, : TUB)
Kei Chi Wolfberry 500g/pkt- HEKEICHI500G (Amount: 10.00 SGD, Quantity: 1, : PKT)
Red Dates Seedless China 1kgpkt- HEARDC1000 (Amount: 6.50 SGD, Quantity: 1, : PKT)
Vegetable Cooking Oil Royal Miller 17kg/tin- RMOICOORM17KG (Amount: 32.00 SGD, Quantity: 1, : TIN)
Coconut Cream COCO XIM  6 x 1L- MICOCCCX1000 (Amount: 4.30 SGD, Quantity: 2, : PKT)
Gula Prai Fine Granulated Sugar 24X1Kg- GPEFGS1KG (Amount: 1.65 SGD, Quantity: 2, : EAC)
Subtotal: 167.78
Tax: 15.10
Total: 182.88 SGD</t>
  </si>
  <si>
    <t>25-07-2025</t>
  </si>
  <si>
    <t>MSG / Ajinomoto 20x1kg- SSMSGAJM01000 (Amount: 5.50 SGD, Quantity: 2, : PKT)
Soya Sauce/Light East Sun 4x5ltr- ESSASSLES5000 (Amount: 5.50 SGD, Quantity: 2, : TUB)
Cooking Caramel Elephant 6x3kg- ZASSDXI3000 (Amount: 11.58 SGD, Quantity: 2, : BTL)
Bee Hoon TaiSun 3kgpkt- NVBEETAI3000 (Amount: 7.45 SGD, Quantity: 1, : PKT)
Evaporated Creamer Royal Miller 48x390g- RMMIMECRM0390 (Amount: 0.85 SGD, Quantity: 8, : TIN)
Fine Salt East Sun 48x500g- ESSSSAFES500 (Amount: 0.40 SGD, Quantity: 2, : PKT)
Chicken Flavoured Seasoning Knorr 6x1kg- ZBSEFKN1000 (Amount: 7.87 SGD, Quantity: 1, : PKT)
Washing Up Liquid Lemon North Star 4x5ltr- NSNFWASNS5000 (Amount: 4.20 SGD, Quantity: 1, : TUB)
Bleach Local 6x1galtub- NFBLEL3400 (Amount: 2.60 SGD, Quantity: 1, : TUB)
WH Premium Oyster Sauce Woh Hup 4x5L 蚝油-ZW1501000010 (Amount: 8.00 SGD, Quantity: 1, : TUB)
Sakura Japonica Rice 25kg- RISAKJPRICE (Amount: 40.00 SGD, Quantity: 1, : PKT)
Basic Stir Fry Sauce YueYihai 10x1kg 麻辣酱- SABSF3006013 (Amount: 8.00 SGD, Quantity: 1, : PKT)
Soft Drinks/Coke Regular 24x330ml- BESDCCO0330 (Amount: 12.50 SGD, Quantity: 1, : CT)
Coconut Cream COCO XIM  6 x 1L- MICOCCCX1000 (Amount: 4.30 SGD, Quantity: 2, : PKT)
Gula Prai Fine Granulated Sugar 24X1Kg- GPEFGS1KG (Amount: 1.65 SGD, Quantity: 1, : EAC)
Subtotal: 153.63
Tax: 13.83
Total: 167.46 SGD</t>
  </si>
  <si>
    <t>06-06-2025</t>
  </si>
  <si>
    <t>225867-314666-- 431 Yishun</t>
  </si>
  <si>
    <t>UHT Full Cream Milk Royal Miller 12x1ltr - RMMIMUHRM1000 (Amount: 23.40 SGD, Quantity: 1, : CT)
Subtotal: 23.40
Tax: 2.11
Total: 25.51 SGD</t>
  </si>
  <si>
    <t>11-06-2025</t>
  </si>
  <si>
    <t>Spaghetti  FTO 5 Royal Miller 24x500gm - RMPARMSPA500 (Amount: 43.20 SGD, Quantity: 2, : CT)
Subtotal: 86.40
Tax: 7.78
Total: 94.18 SGD</t>
  </si>
  <si>
    <t>13-06-2025</t>
  </si>
  <si>
    <t>Tomato Chopped Royal Miller 6x2.55kg - RMCVTOCRU2500 (Amount: 42.00 SGD, Quantity: 1, : CT)
Subtotal: 42.00
Tax: 3.78
Total: 45.78 SGD</t>
  </si>
  <si>
    <t>14-06-2025</t>
  </si>
  <si>
    <t>225867-317988--892C Woodlands</t>
  </si>
  <si>
    <t>UHT Full Cream Milk Royal Miller 12x1ltr - RMMIMUHRM1000 (Amount: 23.40 SGD, Quantity: 1, : CT)
Martini FS Gold Cooking &amp; Whipping (Red) 12x1L- UNMMAV000DM (Amount: 57.60 SGD, Quantity: 1, : CT)
Subtotal: 81.00
Tax: 7.29
Total: 88.29 SGD</t>
  </si>
  <si>
    <t>16-06-2025</t>
  </si>
  <si>
    <t>20-06-2025</t>
  </si>
  <si>
    <t>25-06-2025</t>
  </si>
  <si>
    <t>UHT Full Cream Milk Royal Miller 12x1ltr - RMMIMUHRM1000 (Amount: 23.40 SGD, Quantity: 1, : CT)
Spaghetti  FTO 5 Royal Miller 24x500gm - RMPARMSPA500 (Amount: 43.20 SGD, Quantity: 2, : CT)
Subtotal: 109.80
Tax: 9.88
Total: 119.68 SGD</t>
  </si>
  <si>
    <t>Tomato Paste Royal Miller 6x2.2kg - RMCVTPARM2500 (Amount: 63.00 SGD, Quantity: 1, : CT)
Martini FS Gold Cooking &amp; Whipping (Red) 12x1L- UNMMAV000DM (Amount: 57.60 SGD, Quantity: 1, : CT)
Subtotal: 120.60
Tax: 10.85
Total: 131.45 SGD</t>
  </si>
  <si>
    <t>28-06-2025</t>
  </si>
  <si>
    <t>Tomato Paste Royal Miller 6x2.2kg - RMCVTPARM2500 (Amount: 63.00 SGD, Quantity: 1, : CT)
Tomato Chopped Royal Miller 6x2.55kg - RMCVTOCRU2500 (Amount: 42.00 SGD, Quantity: 1, : CT)
Martini FS Gold Cooking &amp; Whipping (Red) 12x1L- UNMMAV000DM (Amount: 57.60 SGD, Quantity: 1, : CT)
Subtotal: 162.60
Tax: 14.63
Total: 177.23 SGD</t>
  </si>
  <si>
    <t>30-06-2025</t>
  </si>
  <si>
    <t>02-07-2025</t>
  </si>
  <si>
    <t>04-07-2025</t>
  </si>
  <si>
    <t>UHT Full Cream Milk Royal Miller 12x1ltr - RMMIMUHRM1000 (Amount: 23.40 SGD, Quantity: 1, : CT)
Spaghetti  FTO 5 Royal Miller 24x500gm - RMPARMSPA500 (Amount: 43.20 SGD, Quantity: 1, : CT)
Subtotal: 66.60
Tax: 5.99
Total: 72.59 SGD</t>
  </si>
  <si>
    <t>10-07-2025</t>
  </si>
  <si>
    <t>Tomato Chopped Royal Miller 6x2.55kg - RMCVTOCRU2500 (Amount: 42.00 SGD, Quantity: 1, : CT)
Spaghetti  FTO 5 Royal Miller 24x500gm - RMPARMSPA500 (Amount: 43.20 SGD, Quantity: 1, : CT)
Subtotal: 85.20
Tax: 7.67
Total: 92.87 SGD</t>
  </si>
  <si>
    <t>Martini FS Gold Cooking &amp; Whipping (Red) 12x1L- UNMMAV000DM (Amount: 57.60 SGD, Quantity: 1, : CT)
Subtotal: 57.60
Tax: 5.18
Total: 62.78 SGD</t>
  </si>
  <si>
    <t>19-07-2025</t>
  </si>
  <si>
    <t>22-07-2025</t>
  </si>
  <si>
    <t>Tomato Chopped Royal Miller 6x2.55kg - RMCVTOCRU2500 (Amount: 42.00 SGD, Quantity: 1, : CT)
Spaghetti  FTO 5 Royal Miller 24x500gm - RMPARMSPA500 (Amount: 43.20 SGD, Quantity: 2, : CT)
Subtotal: 128.40
Tax: 11.56
Total: 139.96 SGD</t>
  </si>
  <si>
    <t>26-07-2025</t>
  </si>
  <si>
    <t>Tomato Paste Royal Miller 6x2.2kg - RMCVTPARM2500 (Amount: 63.00 SGD, Quantity: 1, : CT)
Tomato Chopped Royal Miller 6x2.55kg - RMCVTOCRU2500 (Amount: 42.00 SGD, Quantity: 1, : CT)
Subtotal: 105.00
Tax: 9.45
Total: 114.45 SGD</t>
  </si>
  <si>
    <t>Spaghetti  FTO 5 Royal Miller 24x500gm - RMPARMSPA500 (Amount: 43.20 SGD, Quantity: 2, : CT)
Martini FS Gold Cooking &amp; Whipping (Red) 12x1L- UNMMAV000DM (Amount: 57.60 SGD, Quantity: 1, : CT)
Subtotal: 144.00
Tax: 12.96
Total: 156.96 SGD</t>
  </si>
  <si>
    <t>29-07-2025</t>
  </si>
  <si>
    <t>UHT Full Cream Milk Royal Miller 12x1ltr - RMMIMUHRM1000 (Amount: 23.40 SGD, Quantity: 1, : CT)
Tomato Paste Palmdale 6x3kg- CVTPASW3000 (Amount: 11.00 SGD, Quantity: 1, : TIN)
Anchor Cream Alternative 12X1L - ZF3113802 (Amount: 57.60 SGD, Quantity: 1, : CT)
Subtotal: 92.00
Tax: 8.28
Total: 100.28 SGD</t>
  </si>
  <si>
    <t>12-06-2025</t>
  </si>
  <si>
    <t>222705-296962-- 2 Tai Thong Crescent</t>
  </si>
  <si>
    <t>Potato Starch Johnnyson 10x1kg- JOFLPOTSTA1KG (Amount: 3.40 SGD, Quantity: 3, : PKT)
Subtotal: 10.20
Tax: 0.92
Total: 11.12 SGD</t>
  </si>
  <si>
    <t>120343-146254-- Blk 744 Bedok Reservoir</t>
  </si>
  <si>
    <t>Anchor UHT Whipping Cream 12X1LTR- ZF121274 (Amount: 6.80 SGD, Quantity: 14, : PKT)
Subtotal: 95.20
Tax: 8.57
Total: 103.77 SGD</t>
  </si>
  <si>
    <t>169362-215048-- Blk 28 Jalan Bukit Merah</t>
  </si>
  <si>
    <t>Anchor UHT Whipping Cream 12X1LTR- ZF121274 (Amount: 6.80 SGD, Quantity: 16, : PKT)
Subtotal: 108.80
Tax: 9.79
Total: 118.59 SGD</t>
  </si>
  <si>
    <t>Anchor UHT Whipping Cream 12X1LTR- ZF121274 (Amount: 6.80 SGD, Quantity: 12, : PKT)
Subtotal: 81.60
Tax: 7.34
Total: 88.94 SGD</t>
  </si>
  <si>
    <t>17-06-2025</t>
  </si>
  <si>
    <t>LKK Panda Oyster Sauce 12 x 510g- XL1300660688 (Amount: 3.50 SGD, Quantity: 1, : EAC)
Salt Fine 3 Eagle 20x1kg - SSSAFS1000 (Amount: 0.95 SGD, Quantity: 1, : PKT)
Self Raising Flour Johnnyson's 12x1kg - JOFLSLFRJ1000 (Amount: 3.25 SGD, Quantity: 5, : BOX)
Corn Starch Johnnyson's 10x1kg - JOFLCORN1KG (Amount: 2.50 SGD, Quantity: 3, : PKT)
WH White Vinegar Woh Hup 4x5L - ZW1506300040 (Amount: 4.50 SGD, Quantity: 1, : TUB)
Essence Vanilla Star 12x25ml- SCEVAST0025 (Amount: 1.60 SGD, Quantity: 4, : BTL)
Cranberry Sauce Whole S&amp;W  24x14oz US - SACRWOC0397 (Amount: 4.00 SGD, Quantity: 2, : TIN)
Black Pepper Coarse LSH 500gpkt- PECRBLS0500 (Amount: 8.30 SGD, Quantity: 1, : PKT)
Pepper Sauce Red Tabasco 24x60ML- SAPERE0060 (Amount: 2.50 SGD, Quantity: 2, : BTL)
Caster Sugar SIS 24x800g - SUSCAS0800 (Amount: 2.70 SGD, Quantity: 4, : PKT)
109898 Royal Baking Powder 12x450g- K109898 (Amount: 5.80 SGD, Quantity: 2, : TIN)
Gula Malaka 10x1kg - SUGULLS1000 (Amount: 2.50 SGD, Quantity: 1, : PKT)
Honey Royal Miller 12x340g- RMSCHONRM340 (Amount: 3.00 SGD, Quantity: 2, : BTL)
Subtotal: 91.30
Tax: 8.22
Total: 99.52 SGD</t>
  </si>
  <si>
    <t>Salt Fine 3 Eagle 20x1kg - SSSAFS1000 (Amount: 0.95 SGD, Quantity: 1, : PKT)
Honey Royal Miller 6x1kg- RMSCHONRM1000L (Amount: 5.70 SGD, Quantity: 1, : TUB)
Self Raising Flour Johnnyson's 12x1kg - JOFLSLFRJ1000 (Amount: 3.25 SGD, Quantity: 7, : BOX)
Plain Flour Johnnyson's 1kg/pkt - JOFLPLAPR1000 (Amount: 3.30 SGD, Quantity: 3, : PKT)
Corn Starch Johnnyson's 10x1kg - JOFLCORN1KG (Amount: 2.50 SGD, Quantity: 3, : PKT)
Gherkins Royal Miller 12x680g - RMPIGHEMR680 (Amount: 2.30 SGD, Quantity: 2, : BTL)
Sweet Chilli Sauce Halal Heinz 24x310g - SACHILHEI310 (Amount: 1.90 SGD, Quantity: 10, : TIN)
Tomato Ketchup Halal Heinz 24x300g - SATOHEI300 (Amount: 1.35 SGD, Quantity: 2, : BTL)
Essence Vanilla Star 12x25ml- SCEVAST0025 (Amount: 1.60 SGD, Quantity: 6, : BTL)
4300007 Oreo Vanilla Summer 24X119.6g- K4300982NEW (Amount: 1.50 SGD, Quantity: 6, : EAC)
UHT Coconut Cream Kara 18x500ml - MICOCKA0500 (Amount: 2.50 SGD, Quantity: 2, : PKT)
Cranberry Sauce Whole S&amp;W  24x14oz US - SACRWOC0397 (Amount: 4.00 SGD, Quantity: 1, : TIN)
Black Pepper Coarse LSH 500gpkt- PECRBLS0500 (Amount: 8.30 SGD, Quantity: 1, : PKT)
Tapioca Flour Flying Man 50x500g 飞人粉- FLTAPFL0500 (Amount: 0.95 SGD, Quantity: 4, : PKT)
Caster Sugar SIS 24x800g - SUSCAS0800 (Amount: 2.70 SGD, Quantity: 3, : PKT)
Soya Sauce/Light East Sun 12x640ml- ESSASSLES0640 (Amount: 1.30 SGD, Quantity: 2, : BTL)
Soft Brown Sugar SIS 24x800g - SUSBRO0800 (Amount: 3.25 SGD, Quantity: 2, : PKT)
69610488 Lipton Pouch Bag Teabag 20X30X14G- XE69610488 (Amount: 8.88 SGD, Quantity: 1, : EAC)
109898 Royal Baking Powder 12x450g- K109898 (Amount: 5.80 SGD, Quantity: 2, : TIN)
Sesame Oil East Sun 24x500ml- ESOISESES0500 (Amount: 4.50 SGD, Quantity: 1, : BTL)
Bread Crumb Johnnyson's 10x1kg- JOMIBRCR1000 (Amount: 4.20 SGD, Quantity: 3, : PKT)
Gula Malaka 10x1kg - SUGULLS1000 (Amount: 2.50 SGD, Quantity: 1, : PKT)
Pepper Sauce (Red) Tabasco 12x150ml- SAPEPTA0150 (Amount: 5.95 SGD, Quantity: 1, : BTL)
Subtotal: 176.03
Tax: 15.84
Total: 191.87 SGD</t>
  </si>
  <si>
    <t>120343-215044-- Junction Nine</t>
  </si>
  <si>
    <t>Please send before 5pm. THANKS</t>
  </si>
  <si>
    <t>Salt Fine 3 Eagle 20x1kg - SSSAFS1000 (Amount: 0.95 SGD, Quantity: 1, : PKT)
Honey Royal Miller 6x1kg- RMSCHONRM1000L (Amount: 5.70 SGD, Quantity: 1, : TUB)
Self Raising Flour Johnnyson's 12x1kg - JOFLSLFRJ1000 (Amount: 3.25 SGD, Quantity: 7, : BOX)
Plain Flour Johnnyson's 1kg/pkt - JOFLPLAPR1000 (Amount: 3.30 SGD, Quantity: 2, : PKT)
Corn Starch Johnnyson's 10x1kg - JOFLCORN1KG (Amount: 2.50 SGD, Quantity: 2, : PKT)
Gherkins Royal Miller 12x680g - RMPIGHEMR680 (Amount: 2.30 SGD, Quantity: 2, : BTL)
Sweet Chilli Sauce Halal Heinz 24x310g - SACHILHEI310 (Amount: 1.90 SGD, Quantity: 10, : TIN)
Tomato Ketchup Halal Heinz 24x300g - SATOHEI300 (Amount: 1.35 SGD, Quantity: 2, : BTL)
Essence Vanilla Star 12x25ml- SCEVAST0025 (Amount: 1.60 SGD, Quantity: 3, : BTL)
4300007 Oreo Vanilla Summer 24X119.6g- K4300982NEW (Amount: 1.50 SGD, Quantity: 2, : EAC)
Black Pepper Coarse LSH 500gpkt- PECRBLS0500 (Amount: 8.30 SGD, Quantity: 1, : PKT)
Tapioca Flour Flying Man 50x500g 飞人粉- FLTAPFL0500 (Amount: 0.95 SGD, Quantity: 2, : PKT)
Caster Sugar SIS 24x800g - SUSCAS0800 (Amount: 2.70 SGD, Quantity: 5, : PKT)
Soya Sauce/Light East Sun 12x640ml- ESSASSLES0640 (Amount: 1.30 SGD, Quantity: 2, : BTL)
Soft Brown Sugar SIS 24x800g - SUSBRO0800 (Amount: 3.25 SGD, Quantity: 2, : PKT)
109898 Royal Baking Powder 12x450g- K109898 (Amount: 5.80 SGD, Quantity: 1, : TIN)
Sesame Oil East Sun 24x500ml- ESOISESES0500 (Amount: 4.50 SGD, Quantity: 1, : BTL)
Bread Crumb Johnnyson's 10x1kg- JOMIBRCR1000 (Amount: 4.20 SGD, Quantity: 3, : PKT)
Chocolate Syrup Hershey 24x680g- SCSCHHE0680 (Amount: 3.95 SGD, Quantity: 1, : BTL)
Gula Malaka 10x1kg - SUGULLS1000 (Amount: 2.50 SGD, Quantity: 1, : PKT)
Subtotal: 137.25
Tax: 12.35
Total: 149.60 SGD</t>
  </si>
  <si>
    <t>Anchor UHT Whipping Cream 12X1LTR- ZF121274 (Amount: 81.60 SGD, Quantity: 1, : CT)
Subtotal: 81.60
Tax: 7.34
Total: 88.94 SGD</t>
  </si>
  <si>
    <t>Add on before 5pm thank send the stock every time come at 9pm we want close already</t>
  </si>
  <si>
    <t>Tomato Paste Double Concentrated Royal Miller 6x2.2kg - RMCVTPARM2500 (Amount: 11.00 SGD, Quantity: 1, : TIN)
Subtotal: 11.00
Tax: 0.99
Total: 11.99 SGD</t>
  </si>
  <si>
    <t>18-06-2025</t>
  </si>
  <si>
    <t>Anchor UHT Whipping Cream 12X1LTR- ZF121274 (Amount: 6.80 SGD, Quantity: 18, : PKT)
Subtotal: 122.40
Tax: 11.02
Total: 133.42 SGD</t>
  </si>
  <si>
    <t>LKK Panda Oyster Sauce 12 x 510g- XL1300660688 (Amount: 3.50 SGD, Quantity: 2, : EAC)
White Pepper Powder GURUBAS 500gpkt - PEPWHPLS0500 (Amount: 4.00 SGD, Quantity: 1, : PKT)
Potato Starch Johnnyson 10x1kg- JOFLPOTSTA1KG (Amount: 3.40 SGD, Quantity: 3, : PKT)
Fine Sugar Johnnyson's 12 x 2kg- JOSUSFINE2000 (Amount: 3.50 SGD, Quantity: 1, : PKT)
Honey Royal Miller 6x1kg- RMSCHONRM1000L (Amount: 5.70 SGD, Quantity: 1, : TUB)
Self Raising Flour Johnnyson's 12x1kg - JOFLSLFRJ1000 (Amount: 3.25 SGD, Quantity: 3, : BOX)
Gherkins Royal Miller 12x680g - RMPIGHEMR680 (Amount: 2.30 SGD, Quantity: 2, : BTL)
Sweet Chilli Sauce Halal Heinz 24x310g - SACHILHEI310 (Amount: 1.90 SGD, Quantity: 6, : TIN)
Tomato Ketchup Halal Heinz 24x300g - SATOHEI300 (Amount: 1.35 SGD, Quantity: 2, : BTL)
Essence Vanilla Star 12x25ml- SCEVAST0025 (Amount: 1.60 SGD, Quantity: 2, : BTL)
Black Pepper Coarse LSH 500gpkt- PECRBLS0500 (Amount: 8.30 SGD, Quantity: 1, : PKT)
Caster Sugar SIS 24x800g - SUSCAS0800 (Amount: 2.70 SGD, Quantity: 4, : PKT)
Soya Sauce/Light East Sun 12x640ml- ESSASSLES0640 (Amount: 1.30 SGD, Quantity: 3, : BTL)
Soft Brown Sugar SIS 24x800g - SUSBRO0800 (Amount: 3.25 SGD, Quantity: 2, : PKT)
69610488 Lipton Pouch Bag Teabag 20X30X14G- XE69610488 (Amount: 8.88 SGD, Quantity: 2, : EAC)
Sesame Oil East Sun 24x500ml- ESOISESES0500 (Amount: 4.50 SGD, Quantity: 1, : BTL)
Soya Sauce/Dark East Sun 12x640ml - ESSASSDES0640 (Amount: 1.70 SGD, Quantity: 1, : BTL)
Premium KDM Jasmine Rice Royal Miller 5kgpkt- RMRIKDM5000 (Amount: 9.00 SGD, Quantity: 1, : PKT)
Rice Flour 3 Eagles 20x600g- FLRICTH0600 (Amount: 1.15 SGD, Quantity: 4, : PKT)
Subtotal: 129.11
Tax: 11.62
Total: 140.73 SGD</t>
  </si>
  <si>
    <t>Essence Vanilla Star 12x25ml- SCEVAST0025 (Amount: 1.60 SGD, Quantity: 3, : BTL)
Subtotal: 4.80
Tax: 0.43
Total: 5.23 SGD</t>
  </si>
  <si>
    <t>19-06-2025</t>
  </si>
  <si>
    <t>120343-338457-- 339 Upper Paya Lebar Road</t>
  </si>
  <si>
    <t>LKK Panda Oyster Sauce 12 x 510g- XL1300660688 (Amount: 3.50 SGD, Quantity: 3, : EAC)
Salt Fine 3 Eagle 20x1kg - SSSAFS1000 (Amount: 0.95 SGD, Quantity: 2, : PKT)
Fine Sugar Johnnyson's 12 x 2kg- JOSUSFINE2000 (Amount: 3.50 SGD, Quantity: 2, : PKT)
Honey Royal Miller 6x1kg- RMSCHONRM1000L (Amount: 5.70 SGD, Quantity: 2, : TUB)
Self Raising Flour Johnnyson's 12x1kg - JOFLSLFRJ1000 (Amount: 3.25 SGD, Quantity: 3, : BOX)
Plain Flour Johnnyson's 1kg/pkt - JOFLPLAPR1000 (Amount: 3.30 SGD, Quantity: 2, : PKT)
Corn Starch Johnnyson's 10x1kg - JOFLCORN1KG (Amount: 2.50 SGD, Quantity: 1, : PKT)
Real Mayonnaise Best Food 4x3ltr - ZBMAYBF3000 (Amount: 17.23 SGD, Quantity: 1, : TUB)
Vegetarian Seasoning Knorr 6x1kg - ZBVEGKN1000 (Amount: 9.99 SGD, Quantity: 1, : BTL)
WH White Vinegar Woh Hup 4x5L - ZW1506300040 (Amount: 4.50 SGD, Quantity: 2, : TUB)
Sweet Chilli Sauce Halal Heinz 24x310g - SACHILHEI310 (Amount: 1.90 SGD, Quantity: 2, : TIN)
Tomato Ketchup Halal Heinz 24x300g - SATOHEI300 (Amount: 1.35 SGD, Quantity: 1, : BTL)
4300007 Oreo Vanilla Summer 24X119.6g- K4300982NEW (Amount: 1.50 SGD, Quantity: 3, : EAC)
Black Pepper Coarse LSH 500gpkt- PECRBLS0500 (Amount: 8.30 SGD, Quantity: 1, : PKT)
Caster Sugar SIS 24x800g - SUSCAS0800 (Amount: 2.70 SGD, Quantity: 3, : PKT)
Soya Sauce/Light East Sun 12x640ml- ESSASSLES0640 (Amount: 1.30 SGD, Quantity: 3, : BTL)
69610488 Lipton Pouch Bag Teabag 20X30X14G- XE69610488 (Amount: 8.88 SGD, Quantity: 2, : EAC)
Sesame Oil East Sun 24x500ml- ESOISESES0500 (Amount: 4.50 SGD, Quantity: 3, : BTL)
Soya Sauce/Dark East Sun 12x640ml - ESSASSDES0640 (Amount: 1.70 SGD, Quantity: 2, : BTL)
Worchester Sauce Lea Perrin 12x290ml- SAWORLE0290 (Amount: 4.20 SGD, Quantity: 1, : BTL)
Pork Luncheon Meat Maling 24x397gm- CMPLUMA0397 (Amount: 3.25 SGD, Quantity: 3, : TIN)
Rice Flour 3 Eagles 20x600g- FLRICTH0600 (Amount: 1.15 SGD, Quantity: 4, : PKT)
Char Siu Sauce LKK 12x240g- SACHALKK240 (Amount: 4.20 SGD, Quantity: 2, : BTL)
Anchor UHT Whipping Cream 12X1LTR- ZF121274 (Amount: 81.60 SGD, Quantity: 2, : CT)
Subtotal: 340.63
Tax: 30.66
Total: 371.29 SGD</t>
  </si>
  <si>
    <t>LKK Panda Oyster Sauce 12 x 510g- XL1300660688 (Amount: 3.50 SGD, Quantity: 1, : EAC)
Salt Fine 3 Eagle 20x1kg - SSSAFS1000 (Amount: 0.95 SGD, Quantity: 1, : PKT)
Fine Sugar Johnnyson's 12 x 2kg- JOSUSFINE2000 (Amount: 3.50 SGD, Quantity: 1, : PKT)
Honey Royal Miller 6x1kg- RMSCHONRM1000L (Amount: 5.70 SGD, Quantity: 2, : TUB)
Self Raising Flour Johnnyson's 12x1kg - JOFLSLFRJ1000 (Amount: 3.25 SGD, Quantity: 2, : BOX)
Essence Vanilla Star 12x25ml- SCEVAST0025 (Amount: 1.60 SGD, Quantity: 4, : BTL)
4300007 Oreo Vanilla Summer 24X119.6g- K4300982NEW (Amount: 1.50 SGD, Quantity: 3, : EAC)
Cranberry Sauce Whole S&amp;W  24x14oz US - SACRWOC0397 (Amount: 4.00 SGD, Quantity: 2, : TIN)
Caster Sugar SIS 24x800g - SUSCAS0800 (Amount: 2.70 SGD, Quantity: 2, : PKT)
69610488 Lipton Pouch Bag Teabag 20X30X14G- XE69610488 (Amount: 8.88 SGD, Quantity: 1, : EAC)
Pepper Sauce (Red) Tabasco 12x150ml- SAPEPTA0150 (Amount: 5.95 SGD, Quantity: 1, : BTL)
Anchor UHT Whipping Cream 12X1LTR- ZF121274 (Amount: 6.80 SGD, Quantity: 12, : PKT)
Subtotal: 146.58
Tax: 13.19
Total: 159.77 SGD</t>
  </si>
  <si>
    <t>21-06-2025</t>
  </si>
  <si>
    <t>23-06-2025</t>
  </si>
  <si>
    <t>24-06-2025</t>
  </si>
  <si>
    <t>LKK Panda Oyster Sauce 12 x 510g- XL1300660688 (Amount: 3.50 SGD, Quantity: 2, : EAC)
Self Raising Flour Johnnyson's 12x1kg - JOFLSLFRJ1000 (Amount: 3.25 SGD, Quantity: 5, : BOX)
Sweet Chilli Sauce Halal Heinz 24x310g - SACHILHEI310 (Amount: 1.90 SGD, Quantity: 4, : TIN)
4300007 Oreo Vanilla Summer 24X119.6g- K4300982NEW (Amount: 1.50 SGD, Quantity: 10, : EAC)
Pepper Sauce Red Tabasco 24x60ML- SAPERE0060 (Amount: 2.50 SGD, Quantity: 2, : BTL)
Caster Sugar SIS 24x800g - SUSCAS0800 (Amount: 2.70 SGD, Quantity: 3, : PKT)
Soya Sauce/Light East Sun 12x640ml- ESSASSLES0640 (Amount: 1.30 SGD, Quantity: 1, : BTL)
109898 Royal Baking Powder 12x450g- K109898 (Amount: 5.80 SGD, Quantity: 1, : TIN)
Icing Sugar SIS 24x500g- SUSICISI0500 (Amount: 1.50 SGD, Quantity: 1, : PKT)
Gula Malaka 10x1kg - SUGULLS1000 (Amount: 2.50 SGD, Quantity: 1, : PKT)
Honey Royal Miller 12x340g- RMSCHONRM340 (Amount: 3.00 SGD, Quantity: 3, : BTL)
Subtotal: 79.05
Tax: 7.11
Total: 86.16 SGD</t>
  </si>
  <si>
    <t>Please send before 5pm</t>
  </si>
  <si>
    <t>Salt Fine 3 Eagle 20x1kg - SSSAFS1000 (Amount: 0.95 SGD, Quantity: 1, : PKT)
White Pepper Powder GURUBAS 500gpkt - PEPWHPLS0500 (Amount: 4.00 SGD, Quantity: 1, : PKT)
Self Raising Flour Johnnyson's 12x1kg - JOFLSLFRJ1000 (Amount: 3.25 SGD, Quantity: 7, : BOX)
Corn Starch Johnnyson's 10x1kg - JOFLCORN1KG (Amount: 2.50 SGD, Quantity: 2, : PKT)
Gherkins Royal Miller 12x680g - RMPIGHEMR680 (Amount: 2.30 SGD, Quantity: 1, : BTL)
Sweet Chilli Sauce Halal Heinz 24x310g - SACHILHEI310 (Amount: 1.90 SGD, Quantity: 6, : TIN)
Tomato Ketchup Halal Heinz 24x300g - SATOHEI300 (Amount: 1.35 SGD, Quantity: 3, : BTL)
Essence Vanilla Star 12x25ml- SCEVAST0025 (Amount: 1.60 SGD, Quantity: 3, : BTL)
4300007 Oreo Vanilla Summer 24X119.6g- K4300982NEW (Amount: 1.50 SGD, Quantity: 6, : EAC)
Tapioca Flour Flying Man 50x500g 飞人粉- FLTAPFL0500 (Amount: 0.95 SGD, Quantity: 3, : PKT)
Caster Sugar SIS 24x800g - SUSCAS0800 (Amount: 2.70 SGD, Quantity: 4, : PKT)
Soya Sauce/Light East Sun 12x640ml- ESSASSLES0640 (Amount: 1.30 SGD, Quantity: 1, : BTL)
Soft Brown Sugar SIS 24x800g - SUSBRO0800 (Amount: 3.25 SGD, Quantity: 2, : PKT)
69610488 Lipton Pouch Bag Teabag 20X30X14G- XE69610488 (Amount: 8.88 SGD, Quantity: 1, : EAC)
109898 Royal Baking Powder 12x450g- K109898 (Amount: 5.80 SGD, Quantity: 1, : TIN)
Sesame Oil East Sun 24x500ml- ESOISESES0500 (Amount: 4.50 SGD, Quantity: 1, : BTL)
Jam Strawberry Portion Darbo 4 x 140's x 14gm- ZDA016875 (Amount: 26.60 SGD, Quantity: 1, : BOX)
Anchor UHT Whipping Cream 12X1LTR- ZF121274 (Amount: 6.80 SGD, Quantity: 12, : PKT)
Subtotal: 213.08
Tax: 19.18
Total: 232.26 SGD</t>
  </si>
  <si>
    <t>LKK Panda Oyster Sauce 12 x 510g- XL1300660688 (Amount: 3.50 SGD, Quantity: 1, : EAC)
Salt Fine 3 Eagle 20x1kg - SSSAFS1000 (Amount: 0.95 SGD, Quantity: 2, : PKT)
Honey Royal Miller 6x1kg- RMSCHONRM1000L (Amount: 5.70 SGD, Quantity: 2, : TUB)
Plain Flour Johnnyson's 1kg/pkt - JOFLPLAPR1000 (Amount: 3.30 SGD, Quantity: 1, : PKT)
Corn Starch Johnnyson's 10x1kg - JOFLCORN1KG (Amount: 2.50 SGD, Quantity: 1, : PKT)
WH White Vinegar Woh Hup 4x5L - ZW1506300040 (Amount: 4.50 SGD, Quantity: 1, : TUB)
Sweet Chilli Sauce Halal Heinz 24x310g - SACHILHEI310 (Amount: 1.90 SGD, Quantity: 4, : TIN)
Tomato Ketchup Halal Heinz 24x300g - SATOHEI300 (Amount: 1.35 SGD, Quantity: 4, : BTL)
4300007 Oreo Vanilla Summer 24X119.6g- K4300982NEW (Amount: 1.50 SGD, Quantity: 3, : EAC)
Black Pepper Coarse LSH 500gpkt- PECRBLS0500 (Amount: 8.30 SGD, Quantity: 1, : PKT)
Pepper Sauce Red Tabasco 24x60ML- SAPERE0060 (Amount: 2.50 SGD, Quantity: 1, : BTL)
Caster Sugar SIS 24x800g - SUSCAS0800 (Amount: 2.70 SGD, Quantity: 3, : PKT)
Soya Sauce/Light East Sun 12x640ml- ESSASSLES0640 (Amount: 1.30 SGD, Quantity: 1, : BTL)
NESTUM All Family Cereal Original 6x1kg- XN12210460 (Amount: 7.00 SGD, Quantity: 1, : PKT)
Sesame Oil East Sun 24x500ml- ESOISESES0500 (Amount: 4.50 SGD, Quantity: 1, : BTL)
Pork Luncheon Meat Maling 24x397gm- CMPLUMA0397 (Amount: 3.25 SGD, Quantity: 1, : TIN)
Rice Flour 3 Eagles 20x600g- FLRICTH0600 (Amount: 1.15 SGD, Quantity: 3, : PKT)
Anchor UHT Whipping Cream 12X1LTR- ZF121274 (Amount: 6.80 SGD, Quantity: 12, : PKT)
Subtotal: 164.60
Tax: 14.81
Total: 179.41 SGD</t>
  </si>
  <si>
    <t>Salt Fine 3 Eagle 20x1kg - SSSAFS1000 (Amount: 0.95 SGD, Quantity: 1, : PKT)
Honey Royal Miller 6x1kg- RMSCHONRM1000L (Amount: 5.70 SGD, Quantity: 1, : TUB)
Self Raising Flour Johnnyson's 12x1kg - JOFLSLFRJ1000 (Amount: 3.25 SGD, Quantity: 7, : BOX)
Plain Flour Johnnyson's 1kg/pkt - JOFLPLAPR1000 (Amount: 3.30 SGD, Quantity: 1, : PKT)
Corn Starch Johnnyson's 10x1kg - JOFLCORN1KG (Amount: 2.50 SGD, Quantity: 3, : PKT)
Gherkins Royal Miller 12x680g - RMPIGHEMR680 (Amount: 2.30 SGD, Quantity: 2, : BTL)
Sweet Chilli Sauce Halal Heinz 24x310g - SACHILHEI310 (Amount: 1.90 SGD, Quantity: 8, : TIN)
Tomato Ketchup Halal Heinz 24x300g - SATOHEI300 (Amount: 1.35 SGD, Quantity: 5, : BTL)
Essence Vanilla Star 12x25ml- SCEVAST0025 (Amount: 1.60 SGD, Quantity: 5, : BTL)
4300007 Oreo Vanilla Summer 24X119.6g- K4300982NEW (Amount: 1.50 SGD, Quantity: 7, : EAC)
Cranberry Sauce Whole S&amp;W  24x14oz US - SACRWOC0397 (Amount: 4.00 SGD, Quantity: 1, : TIN)
Pepper Sauce Red Tabasco 24x60ML- SAPERE0060 (Amount: 2.50 SGD, Quantity: 1, : BTL)
Tapioca Flour Flying Man 50x500g 飞人粉- FLTAPFL0500 (Amount: 0.95 SGD, Quantity: 4, : PKT)
Caster Sugar SIS 24x800g - SUSCAS0800 (Amount: 2.70 SGD, Quantity: 4, : PKT)
Soya Sauce/Light East Sun 12x640ml- ESSASSLES0640 (Amount: 1.30 SGD, Quantity: 1, : BTL)
Soft Brown Sugar SIS 24x800g - SUSBRO0800 (Amount: 3.25 SGD, Quantity: 2, : PKT)
69610488 Lipton Pouch Bag Teabag 20X30X14G- XE69610488 (Amount: 8.88 SGD, Quantity: 1, : EAC)
109898 Royal Baking Powder 12x450g- K109898 (Amount: 5.80 SGD, Quantity: 1, : TIN)
Sesame Oil East Sun 24x500ml- ESOISESES0500 (Amount: 4.50 SGD, Quantity: 1, : BTL)
Bread Crumb Johnnyson's 10x1kg- JOMIBRCR1000 (Amount: 4.20 SGD, Quantity: 3, : PKT)
Chocolate Syrup Hershey 24x680g- SCSCHHE0680 (Amount: 3.95 SGD, Quantity: 1, : BTL)
Yellow Mustard Royal Miller 10x1kg- RMSAYMUST1KG (Amount: 6.00 SGD, Quantity: 1, : PKT)
Subtotal: 155.88
Tax: 14.03
Total: 169.91 SGD</t>
  </si>
  <si>
    <t>LKK Panda Oyster Sauce 12 x 510g- XL1300660688 (Amount: 3.50 SGD, Quantity: 3, : EAC)
Salt Fine 3 Eagle 20x1kg - SSSAFS1000 (Amount: 0.95 SGD, Quantity: 2, : PKT)
Potato Starch Johnnyson 10x1kg- JOFLPOTSTA1KG (Amount: 3.40 SGD, Quantity: 3, : PKT)
Honey Royal Miller 6x1kg- RMSCHONRM1000L (Amount: 5.70 SGD, Quantity: 5, : TUB)
Self Raising Flour Johnnyson's 12x1kg - JOFLSLFRJ1000 (Amount: 3.25 SGD, Quantity: 5, : BOX)
Plain Flour Johnnyson's 1kg/pkt - JOFLPLAPR1000 (Amount: 3.30 SGD, Quantity: 2, : PKT)
Fish Gravy Thai Tiparus 12x700ml - SAFISTI750 (Amount: 1.75 SGD, Quantity: 1, : BTL)
Gherkins Royal Miller 12x680g - RMPIGHEMR680 (Amount: 2.30 SGD, Quantity: 1, : BTL)
WH White Vinegar Woh Hup 4x5L - ZW1506300040 (Amount: 4.50 SGD, Quantity: 1, : TUB)
Sweet Chilli Sauce Halal Heinz 24x310g - SACHILHEI310 (Amount: 1.90 SGD, Quantity: 4, : TIN)
Tomato Ketchup Halal Heinz 24x300g - SATOHEI300 (Amount: 1.35 SGD, Quantity: 3, : BTL)
Essence Vanilla Star 12x25ml- SCEVAST0025 (Amount: 1.60 SGD, Quantity: 4, : BTL)
Caster Sugar SIS 24x800g - SUSCAS0800 (Amount: 2.70 SGD, Quantity: 3, : PKT)
Soya Sauce/Light East Sun 12x640ml- ESSASSLES0640 (Amount: 1.30 SGD, Quantity: 3, : BTL)
69610488 Lipton Pouch Bag Teabag 20X30X14G- XE69610488 (Amount: 8.88 SGD, Quantity: 1, : EAC)
109898 Royal Baking Powder 12x450g- K109898 (Amount: 5.80 SGD, Quantity: 1, : TIN)
Sesame Oil East Sun 24x500ml- ESOISESES0500 (Amount: 4.50 SGD, Quantity: 2, : BTL)
Bread Crumb Johnnyson's 10x1kg- JOMIBRCR1000 (Amount: 4.20 SGD, Quantity: 3, : PKT)
Rice Flour 3 Eagles 20x600g- FLRICTH0600 (Amount: 1.15 SGD, Quantity: 2, : PKT)
Char Siu Sauce LKK 12x240g- SACHALKK240 (Amount: 4.20 SGD, Quantity: 1, : BTL)
Subtotal: 155.33
Tax: 13.98
Total: 169.31 SGD</t>
  </si>
  <si>
    <t>27-06-2025</t>
  </si>
  <si>
    <t>send by before 3pm thank you</t>
  </si>
  <si>
    <t>LKK Panda Oyster Sauce 12 x 510g- XL1300660688 (Amount: 3.50 SGD, Quantity: 1, : EAC)
Salt Fine 3 Eagle 20x1kg - SSSAFS1000 (Amount: 0.95 SGD, Quantity: 1, : PKT)
Honey Royal Miller 6x1kg- RMSCHONRM1000L (Amount: 5.70 SGD, Quantity: 3, : TUB)
Self Raising Flour Johnnyson's 12x1kg - JOFLSLFRJ1000 (Amount: 3.25 SGD, Quantity: 3, : BOX)
Corn Starch Johnnyson's 10x1kg - JOFLCORN1KG (Amount: 2.50 SGD, Quantity: 1, : PKT)
4300007 Oreo Vanilla Summer 24X119.6g- K4300982NEW (Amount: 1.50 SGD, Quantity: 5, : EAC)
Black Pepper Coarse LSH 500gpkt- PECRBLS0500 (Amount: 8.30 SGD, Quantity: 1, : PKT)
Pepper Sauce Red Tabasco 24x60ML- SAPERE0060 (Amount: 2.50 SGD, Quantity: 1, : BTL)
Caster Sugar SIS 24x800g - SUSCAS0800 (Amount: 2.70 SGD, Quantity: 3, : PKT)
69610488 Lipton Pouch Bag Teabag 20X30X14G- XE69610488 (Amount: 8.88 SGD, Quantity: 1, : EAC)
109898 Royal Baking Powder 12x450g- K109898 (Amount: 5.80 SGD, Quantity: 1, : TIN)
Sesame Oil East Sun 24x500ml- ESOISESES0500 (Amount: 4.50 SGD, Quantity: 1, : BTL)
Subtotal: 79.38
Tax: 7.14
Total: 86.52 SGD</t>
  </si>
  <si>
    <t>Order for Monday(30/06) delivery</t>
  </si>
  <si>
    <t>01-07-2025</t>
  </si>
  <si>
    <t>Honey Royal Miller 6x1kg- RMSCHONRM1000L (Amount: 5.70 SGD, Quantity: 2, : TUB)
Self Raising Flour Johnnyson's 12x1kg - JOFLSLFRJ1000 (Amount: 3.25 SGD, Quantity: 5, : BOX)
Corn Starch Johnnyson's 10x1kg - JOFLCORN1KG (Amount: 2.50 SGD, Quantity: 2, : PKT)
4300007 Oreo Vanilla Summer 24X119.6g- K4300982NEW (Amount: 1.50 SGD, Quantity: 8, : EAC)
Caster Sugar SIS 24x800g - SUSCAS0800 (Amount: 2.70 SGD, Quantity: 2, : PKT)
69610488 Lipton Pouch Bag Teabag 20X30X14G- XE69610488 (Amount: 8.88 SGD, Quantity: 1, : EAC)
109898 Royal Baking Powder 12x450g- K109898 (Amount: 5.80 SGD, Quantity: 1, : TIN)
Pepper Sauce (Red) Tabasco 12x150ml- SAPEPTA0150 (Amount: 5.95 SGD, Quantity: 3, : BTL)
Honey Royal Miller 12x340g- RMSCHONRM340 (Amount: 3.00 SGD, Quantity: 3, : BTL)
Subtotal: 91.58
Tax: 8.24
Total: 99.82 SGD</t>
  </si>
  <si>
    <t>Salt Fine 3 Eagle 20x1kg - SSSAFS1000 (Amount: 0.95 SGD, Quantity: 2, : PKT)
White Pepper Powder GURUBAS 500gpkt - PEPWHPLS0500 (Amount: 4.00 SGD, Quantity: 1, : PKT)
Self Raising Flour Johnnyson's 12x1kg - JOFLSLFRJ1000 (Amount: 3.25 SGD, Quantity: 6, : BOX)
Plain Flour Johnnyson's 1kg/pkt - JOFLPLAPR1000 (Amount: 3.30 SGD, Quantity: 4, : PKT)
Fish Gravy Thai Tiparus 12x700ml - SAFISTI750 (Amount: 1.75 SGD, Quantity: 1, : BTL)
WH White Vinegar Woh Hup 4x5L - ZW1506300040 (Amount: 4.50 SGD, Quantity: 1, : TUB)
Sweet Chilli Sauce Halal Heinz 24x310g - SACHILHEI310 (Amount: 1.90 SGD, Quantity: 10, : TIN)
Tomato Ketchup Halal Heinz 24x300g - SATOHEI300 (Amount: 1.35 SGD, Quantity: 6, : BTL)
4300007 Oreo Vanilla Summer 24X119.6g- K4300982NEW (Amount: 1.50 SGD, Quantity: 14, : EAC)
Cranberry Sauce Whole S&amp;W  24x14oz US - SACRWOC0397 (Amount: 4.00 SGD, Quantity: 2, : TIN)
Black Pepper Coarse LSH 500gpkt- PECRBLS0500 (Amount: 8.30 SGD, Quantity: 1, : PKT)
Pepper Sauce Red Tabasco 24x60ML- SAPERE0060 (Amount: 2.50 SGD, Quantity: 3, : BTL)
Tapioca Flour Flying Man 50x500g 飞人粉- FLTAPFL0500 (Amount: 0.95 SGD, Quantity: 3, : PKT)
Caster Sugar SIS 24x800g - SUSCAS0800 (Amount: 2.70 SGD, Quantity: 4, : PKT)
Soya Sauce/Light East Sun 12x640ml- ESSASSLES0640 (Amount: 1.30 SGD, Quantity: 2, : BTL)
69610488 Lipton Pouch Bag Teabag 20X30X14G- XE69610488 (Amount: 8.88 SGD, Quantity: 1, : EAC)
109898 Royal Baking Powder 12x450g- K109898 (Amount: 5.80 SGD, Quantity: 1, : TIN)
Sesame Oil East Sun 24x500ml- ESOISESES0500 (Amount: 4.50 SGD, Quantity: 2, : BTL)
Bread Crumb Johnnyson's 10x1kg- JOMIBRCR1000 (Amount: 4.20 SGD, Quantity: 3, : PKT)
Jam Strawberry Portion Darbo 4 x 140's x 14gm- ZDA016875 (Amount: 26.60 SGD, Quantity: 1, : BOX)
Gula Malaka 10x1kg - SUGULLS1000 (Amount: 2.50 SGD, Quantity: 1, : PKT)
Subtotal: 198.38
Tax: 17.85
Total: 216.23 SGD</t>
  </si>
  <si>
    <t>Soya Sauce/Light East Sun 12x640ml- ESSASSLES0640 (Amount: 1.30 SGD, Quantity: 3, : BTL)
Subtotal: 3.90
Tax: 0.35
Total: 4.25 SGD</t>
  </si>
  <si>
    <t>Pls come before 5pm because every time come around 9pm we already want to close pls pls pls come at 5pm</t>
  </si>
  <si>
    <t>Salt Fine 3 Eagle 20x1kg - SSSAFS1000 (Amount: 0.95 SGD, Quantity: 1, : PKT)
Honey Royal Miller 6x1kg- RMSCHONRM1000L (Amount: 5.70 SGD, Quantity: 1, : TUB)
Self Raising Flour Johnnyson's 12x1kg - JOFLSLFRJ1000 (Amount: 3.25 SGD, Quantity: 6, : BOX)
Plain Flour Johnnyson's 1kg/pkt - JOFLPLAPR1000 (Amount: 3.30 SGD, Quantity: 2, : PKT)
Corn Starch Johnnyson's 10x1kg - JOFLCORN1KG (Amount: 2.50 SGD, Quantity: 2, : PKT)
Gherkins Royal Miller 12x680g - RMPIGHEMR680 (Amount: 2.30 SGD, Quantity: 1, : BTL)
Sweet Chilli Sauce Halal Heinz 24x310g - SACHILHEI310 (Amount: 1.90 SGD, Quantity: 8, : TIN)
Tomato Ketchup Halal Heinz 24x300g - SATOHEI300 (Amount: 1.35 SGD, Quantity: 3, : BTL)
Essence Vanilla Star 12x25ml- SCEVAST0025 (Amount: 1.60 SGD, Quantity: 4, : BTL)
4300007 Oreo Vanilla Summer 24X119.6g- K4300982NEW (Amount: 1.50 SGD, Quantity: 5, : EAC)
Black Pepper Coarse LSH 500gpkt- PECRBLS0500 (Amount: 8.30 SGD, Quantity: 1, : PKT)
Tapioca Flour Flying Man 50x500g 飞人粉- FLTAPFL0500 (Amount: 0.95 SGD, Quantity: 3, : PKT)
Caster Sugar SIS 24x800g - SUSCAS0800 (Amount: 2.70 SGD, Quantity: 4, : PKT)
Soya Sauce/Light East Sun 12x640ml- ESSASSLES0640 (Amount: 1.30 SGD, Quantity: 1, : BTL)
69610488 Lipton Pouch Bag Teabag 20X30X14G- XE69610488 (Amount: 8.88 SGD, Quantity: 1, : EAC)
109898 Royal Baking Powder 12x450g- K109898 (Amount: 5.80 SGD, Quantity: 1, : TIN)
NESTUM All Family Cereal Original 6x1kg- XN12210460 (Amount: 7.00 SGD, Quantity: 1, : PKT)
Sesame Oil East Sun 24x500ml- ESOISESES0500 (Amount: 4.50 SGD, Quantity: 1, : BTL)
Bread Crumb Johnnyson's 10x1kg- JOMIBRCR1000 (Amount: 4.20 SGD, Quantity: 3, : PKT)
Anchor UHT Whipping Cream 12X1LTR- ZF121274 (Amount: 6.80 SGD, Quantity: 12, : PKT)
Subtotal: 216.83
Tax: 19.51
Total: 236.34 SGD</t>
  </si>
  <si>
    <t>LKK Panda Oyster Sauce 12 x 510g- XL1300660688 (Amount: 3.50 SGD, Quantity: 5, : EAC)
Salt Fine 3 Eagle 20x1kg - SSSAFS1000 (Amount: 0.95 SGD, Quantity: 1, : PKT)
White Pepper Powder GURUBAS 500gpkt - PEPWHPLS0500 (Amount: 4.00 SGD, Quantity: 1, : PKT)
Potato Starch Johnnyson 10x1kg- JOFLPOTSTA1KG (Amount: 3.40 SGD, Quantity: 3, : PKT)
Honey Royal Miller 6x1kg- RMSCHONRM1000L (Amount: 5.70 SGD, Quantity: 2, : TUB)
Self Raising Flour Johnnyson's 12x1kg - JOFLSLFRJ1000 (Amount: 3.25 SGD, Quantity: 3, : BOX)
Plain Flour Johnnyson's 1kg/pkt - JOFLPLAPR1000 (Amount: 3.30 SGD, Quantity: 1, : PKT)
Corn Starch Johnnyson's 10x1kg - JOFLCORN1KG (Amount: 2.50 SGD, Quantity: 2, : PKT)
Fish Gravy Thai Tiparus 12x700ml - SAFISTI750 (Amount: 1.75 SGD, Quantity: 1, : BTL)
Gherkins Royal Miller 12x680g - RMPIGHEMR680 (Amount: 2.30 SGD, Quantity: 1, : BTL)
Sweet Chilli Sauce Halal Heinz 24x310g - SACHILHEI310 (Amount: 1.90 SGD, Quantity: 3, : TIN)
Essence Vanilla Star 12x25ml- SCEVAST0025 (Amount: 1.60 SGD, Quantity: 3, : BTL)
Black Pepper Coarse LSH 500gpkt- PECRBLS0500 (Amount: 8.30 SGD, Quantity: 1, : PKT)
Caster Sugar SIS 24x800g - SUSCAS0800 (Amount: 2.70 SGD, Quantity: 3, : PKT)
Soft Brown Sugar SIS 24x800g - SUSBRO0800 (Amount: 3.25 SGD, Quantity: 2, : PKT)
69610488 Lipton Pouch Bag Teabag 20X30X14G- XE69610488 (Amount: 8.88 SGD, Quantity: 1, : EAC)
109898 Royal Baking Powder 12x450g- K109898 (Amount: 5.80 SGD, Quantity: 1, : TIN)
Sesame Oil East Sun 24x500ml- ESOISESES0500 (Amount: 4.50 SGD, Quantity: 2, : BTL)
Rice Flour 3 Eagles 20x600g- FLRICTH0600 (Amount: 1.15 SGD, Quantity: 5, : PKT)
Subtotal: 128.98
Tax: 11.61
Total: 140.59 SGD</t>
  </si>
  <si>
    <t>03-07-2025</t>
  </si>
  <si>
    <t>Order for Thursday (03/07) delivery</t>
  </si>
  <si>
    <t>LKK Panda Oyster Sauce 12 x 510g- XL1300660688 (Amount: 3.50 SGD, Quantity: 2, : EAC)
Salt Fine 3 Eagle 20x1kg - SSSAFS1000 (Amount: 0.95 SGD, Quantity: 1, : PKT)
Potato Starch Johnnyson 10x1kg- JOFLPOTSTA1KG (Amount: 3.40 SGD, Quantity: 3, : PKT)
Self Raising Flour Johnnyson's 12x1kg - JOFLSLFRJ1000 (Amount: 3.25 SGD, Quantity: 2, : BOX)
Corn Starch Johnnyson's 10x1kg - JOFLCORN1KG (Amount: 2.50 SGD, Quantity: 2, : PKT)
Gherkins Royal Miller 12x680g - RMPIGHEMR680 (Amount: 2.30 SGD, Quantity: 2, : BTL)
Essence Vanilla Star 12x25ml- SCEVAST0025 (Amount: 1.60 SGD, Quantity: 6, : BTL)
Tapioca Flour Flying Man 50x500g 飞人粉- FLTAPFL0500 (Amount: 0.95 SGD, Quantity: 1, : PKT)
Caster Sugar SIS 24x800g - SUSCAS0800 (Amount: 2.70 SGD, Quantity: 1, : PKT)
Soft Brown Sugar SIS 24x800g - SUSBRO0800 (Amount: 3.25 SGD, Quantity: 1, : PKT)
109898 Royal Baking Powder 12x450g- K109898 (Amount: 5.80 SGD, Quantity: 1, : TIN)
Bread Crumb Johnnyson's 10x1kg- JOMIBRCR1000 (Amount: 4.20 SGD, Quantity: 1, : PKT)
Yellow Mustard Royal Miller 10x1kg- RMSAYMUST1KG (Amount: 6.00 SGD, Quantity: 2, : PKT)
Rice Flour 3 Eagles 20x600g- FLRICTH0600 (Amount: 1.15 SGD, Quantity: 3, : PKT)
Anchor UHT Whipping Cream 12X1LTR- ZF121274 (Amount: 6.80 SGD, Quantity: 12, : PKT)
Subtotal: 157.80
Tax: 14.20
Total: 172.00 SGD</t>
  </si>
  <si>
    <t>Tortilla Wraps 10" (Original) Kawan 12x(12's x 65g)- ZKF114FSM1601 (Amount: 5.80 SGD, Quantity: 1, : PKT)
Subtotal: 5.80
Tax: 0.52
Total: 6.32 SGD</t>
  </si>
  <si>
    <t>Tumeric Powder Baba's 10x1kg- GSTUMBA1000 (Amount: 10.50 SGD, Quantity: 1, : PKT)
Subtotal: 10.50
Tax: 0.95
Total: 11.45 SGD</t>
  </si>
  <si>
    <t>LKK Panda Oyster Sauce 12 x 510g- XL1300660688 (Amount: 3.50 SGD, Quantity: 3, : EAC)
Salt Fine 3 Eagle 20x1kg - SSSAFS1000 (Amount: 0.95 SGD, Quantity: 2, : PKT)
Honey Royal Miller 6x1kg- RMSCHONRM1000L (Amount: 5.70 SGD, Quantity: 2, : TUB)
Self Raising Flour Johnnyson's 12x1kg - JOFLSLFRJ1000 (Amount: 3.25 SGD, Quantity: 2, : BOX)
Plain Flour Johnnyson's 1kg/pkt - JOFLPLAPR1000 (Amount: 3.30 SGD, Quantity: 2, : PKT)
Fish Gravy Thai Tiparus 12x700ml - SAFISTI750 (Amount: 1.75 SGD, Quantity: 1, : BTL)
WH White Vinegar Woh Hup 4x5L - ZW1506300040 (Amount: 4.50 SGD, Quantity: 2, : TUB)
4300007 Oreo Vanilla Summer 24X119.6g- K4300982NEW (Amount: 1.50 SGD, Quantity: 3, : EAC)
Black Pepper Coarse LSH 500gpkt- PECRBLS0500 (Amount: 8.30 SGD, Quantity: 2, : PKT)
Caster Sugar SIS 24x800g - SUSCAS0800 (Amount: 2.70 SGD, Quantity: 2, : PKT)
Soya Sauce/Light East Sun 12x640ml- ESSASSLES0640 (Amount: 1.30 SGD, Quantity: 1, : BTL)
NESTUM All Family Cereal Original 6x1kg- XN12210460 (Amount: 7.00 SGD, Quantity: 1, : PKT)
Sesame Oil East Sun 24x500ml- ESOISESES0500 (Amount: 4.50 SGD, Quantity: 1, : BTL)
Bread Crumb Johnnyson's 10x1kg- JOMIBRCR1000 (Amount: 4.20 SGD, Quantity: 2, : PKT)
Pork Luncheon Meat Maling 24x397gm- CMPLUMA0397 (Amount: 3.25 SGD, Quantity: 1, : TIN)
Rice Flour 3 Eagles 20x600g- FLRICTH0600 (Amount: 1.15 SGD, Quantity: 4, : PKT)
Gula Malaka 10x1kg - SUGULLS1000 (Amount: 2.50 SGD, Quantity: 1, : PKT)
Nutella Spread 6x1kg- MISNUSP1000 (Amount: 15.80 SGD, Quantity: 1, : BTL)
Anchor UHT Whipping Cream 12X1LTR- ZF121274 (Amount: 6.80 SGD, Quantity: 24, : PKT)
Subtotal: 284.70
Tax: 25.62
Total: 310.32 SGD</t>
  </si>
  <si>
    <t>LKK Panda Oyster Sauce 12 x 510g- XL1300660688 (Amount: 3.50 SGD, Quantity: 2, : EAC)
Salt Fine 3 Eagle 20x1kg - SSSAFS1000 (Amount: 0.95 SGD, Quantity: 1, : PKT)
White Pepper Powder GURUBAS 500gpkt - PEPWHPLS0500 (Amount: 4.00 SGD, Quantity: 1, : PKT)
Honey Royal Miller 6x1kg- RMSCHONRM1000L (Amount: 5.70 SGD, Quantity: 2, : TUB)
Self Raising Flour Johnnyson's 12x1kg - JOFLSLFRJ1000 (Amount: 3.25 SGD, Quantity: 7, : BOX)
Corn Starch Johnnyson's 10x1kg - JOFLCORN1KG (Amount: 2.50 SGD, Quantity: 2, : PKT)
Gherkins Royal Miller 12x680g - RMPIGHEMR680 (Amount: 2.30 SGD, Quantity: 2, : BTL)
Sweet Chilli Sauce Halal Heinz 24x310g - SACHILHEI310 (Amount: 1.90 SGD, Quantity: 1, : TIN)
Tomato Ketchup Halal Heinz 24x300g - SATOHEI300 (Amount: 1.35 SGD, Quantity: 1, : BTL)
4300007 Oreo Vanilla Summer 24X119.6g- K4300982NEW (Amount: 1.50 SGD, Quantity: 6, : EAC)
Black Pepper Coarse LSH 500gpkt- PECRBLS0500 (Amount: 8.30 SGD, Quantity: 1, : PKT)
Caster Sugar SIS 24x800g - SUSCAS0800 (Amount: 2.70 SGD, Quantity: 2, : PKT)
Soya Sauce/Light East Sun 12x640ml- ESSASSLES0640 (Amount: 1.30 SGD, Quantity: 1, : BTL)
69610488 Lipton Pouch Bag Teabag 20X30X14G- XE69610488 (Amount: 8.88 SGD, Quantity: 1, : EAC)
109898 Royal Baking Powder 12x450g- K109898 (Amount: 5.80 SGD, Quantity: 1, : TIN)
Soya Sauce/Dark East Sun 12x640ml - ESSASSDES0640 (Amount: 1.70 SGD, Quantity: 1, : BTL)
Gula Malaka 10x1kg - SUGULLS1000 (Amount: 2.50 SGD, Quantity: 1, : PKT)
Honey Royal Miller 12x340g- RMSCHONRM340 (Amount: 3.00 SGD, Quantity: 2, : BTL)
Subtotal: 107.83
Tax: 9.70
Total: 117.53 SGD</t>
  </si>
  <si>
    <t>Worchester Sauce Lea Perrin 12x290ml- SAWORLE0290 (Amount: 4.20 SGD, Quantity: 1, : BTL)
Subtotal: 4.20
Tax: 0.38
Total: 4.58 SGD</t>
  </si>
  <si>
    <t>07-07-2025</t>
  </si>
  <si>
    <t>Order for Monday delivery (07/07)</t>
  </si>
  <si>
    <t>Honey Royal Miller 6x1kg- RMSCHONRM1000L (Amount: 5.70 SGD, Quantity: 2, : TUB)
Self Raising Flour Johnnyson's 12x1kg - JOFLSLFRJ1000 (Amount: 3.25 SGD, Quantity: 2, : BOX)
4300007 Oreo Vanilla Summer 24X119.6g- K4300982NEW (Amount: 1.50 SGD, Quantity: 7, : EAC)
Caster Sugar SIS 24x800g - SUSCAS0800 (Amount: 2.70 SGD, Quantity: 1, : PKT)
Soya Sauce/Light East Sun 12x640ml- ESSASSLES0640 (Amount: 1.30 SGD, Quantity: 1, : BTL)
69610488 Lipton Pouch Bag Teabag 20X30X14G- XE69610488 (Amount: 8.88 SGD, Quantity: 1, : EAC)
109898 Royal Baking Powder 12x450g- K109898 (Amount: 5.80 SGD, Quantity: 1, : TIN)
Sesame Oil East Sun 24x500ml- ESOISESES0500 (Amount: 4.50 SGD, Quantity: 1, : BTL)
Gula Malaka 10x1kg - SUGULLS1000 (Amount: 2.50 SGD, Quantity: 1, : PKT)
Honey Royal Miller 12x340g- RMSCHONRM340 (Amount: 3.00 SGD, Quantity: 2, : BTL)
Subtotal: 60.08
Tax: 5.41
Total: 65.49 SGD</t>
  </si>
  <si>
    <t>09-07-2025</t>
  </si>
  <si>
    <t>LKK Panda Oyster Sauce 12 x 510g- XL1300660688 (Amount: 3.50 SGD, Quantity: 3, : EAC)
Salt Fine 3 Eagle 20x1kg - SSSAFS1000 (Amount: 0.95 SGD, Quantity: 1, : PKT)
White Pepper Powder GURUBAS 500gpkt - PEPWHPLS0500 (Amount: 4.00 SGD, Quantity: 1, : PKT)
Honey Royal Miller 6x1kg- RMSCHONRM1000L (Amount: 5.70 SGD, Quantity: 1, : TUB)
Self Raising Flour Johnnyson's 12x1kg - JOFLSLFRJ1000 (Amount: 3.25 SGD, Quantity: 1, : BOX)
Plain Flour Johnnyson's 1kg/pkt - JOFLPLAPR1000 (Amount: 3.30 SGD, Quantity: 2, : PKT)
Corn Starch Johnnyson's 10x1kg - JOFLCORN1KG (Amount: 2.50 SGD, Quantity: 1, : PKT)
Fish Gravy Thai Tiparus 12x700ml - SAFISTI750 (Amount: 1.75 SGD, Quantity: 1, : BTL)
WH White Vinegar Woh Hup 4x5L - ZW1506300040 (Amount: 4.50 SGD, Quantity: 1, : TUB)
4300007 Oreo Vanilla Summer 24X119.6g- K4300982NEW (Amount: 1.50 SGD, Quantity: 3, : EAC)
Black Pepper Coarse LSH 500gpkt- PECRBLS0500 (Amount: 8.30 SGD, Quantity: 1, : PKT)
Caster Sugar SIS 24x800g - SUSCAS0800 (Amount: 2.70 SGD, Quantity: 2, : PKT)
Soya Sauce/Light East Sun 12x640ml- ESSASSLES0640 (Amount: 1.30 SGD, Quantity: 2, : BTL)
109898 Royal Baking Powder 12x450g- K109898 (Amount: 5.80 SGD, Quantity: 1, : TIN)
Aluminium Foil 300m North Star 3x300mx45cm- NSNFALF300M (Amount: 44.30 SGD, Quantity: 1, : ROL)
Sesame Oil East Sun 24x500ml- ESOISESES0500 (Amount: 4.50 SGD, Quantity: 3, : BTL)
Pork Luncheon Meat Maling 24x397gm- CMPLUMA0397 (Amount: 3.25 SGD, Quantity: 2, : TIN)
Jam Strawberry Portion Darbo 4 x 140's x 14gm- ZDA016875 (Amount: 26.60 SGD, Quantity: 1, : BOX)
Rice Flour 3 Eagles 20x600g- FLRICTH0600 (Amount: 1.15 SGD, Quantity: 4, : PKT)
Gula Malaka 10x1kg - SUGULLS1000 (Amount: 2.50 SGD, Quantity: 1, : PKT)
Anchor UHT Whipping Cream 12X1LTR- ZF121274 (Amount: 6.80 SGD, Quantity: 12, : PKT)
Subtotal: 245.95
Tax: 22.14
Total: 268.09 SGD</t>
  </si>
  <si>
    <t>LKK Panda Oyster Sauce 12 x 510g- XL1300660688 (Amount: 3.50 SGD, Quantity: 2, : EAC)
Salt Fine 3 Eagle 20x1kg - SSSAFS1000 (Amount: 0.95 SGD, Quantity: 2, : PKT)
White Pepper Powder GURUBAS 500gpkt - PEPWHPLS0500 (Amount: 4.00 SGD, Quantity: 1, : PKT)
Potato Starch Johnnyson 10x1kg- JOFLPOTSTA1KG (Amount: 3.40 SGD, Quantity: 3, : PKT)
Self Raising Flour Johnnyson's 12x1kg - JOFLSLFRJ1000 (Amount: 3.25 SGD, Quantity: 5, : BOX)
Plain Flour Johnnyson's 1kg/pkt - JOFLPLAPR1000 (Amount: 3.30 SGD, Quantity: 2, : PKT)
Corn Starch Johnnyson's 10x1kg - JOFLCORN1KG (Amount: 2.50 SGD, Quantity: 1, : PKT)
Fish Gravy Thai Tiparus 12x700ml - SAFISTI750 (Amount: 1.75 SGD, Quantity: 1, : BTL)
Gherkins Royal Miller 12x680g - RMPIGHEMR680 (Amount: 2.30 SGD, Quantity: 2, : BTL)
WH White Vinegar Woh Hup 4x5L - ZW1506300040 (Amount: 4.50 SGD, Quantity: 1, : TUB)
Sweet Chilli Sauce Halal Heinz 24x310g - SACHILHEI310 (Amount: 1.90 SGD, Quantity: 8, : TIN)
Tomato Ketchup Halal Heinz 24x300g - SATOHEI300 (Amount: 1.35 SGD, Quantity: 5, : BTL)
Essence Vanilla Star 12x25ml- SCEVAST0025 (Amount: 1.60 SGD, Quantity: 1, : BTL)
4300007 Oreo Vanilla Summer 24X119.6g- K4300982NEW (Amount: 1.50 SGD, Quantity: 6, : EAC)
Cranberry Sauce Whole S&amp;W  24x14oz US - SACRWOC0397 (Amount: 4.00 SGD, Quantity: 1, : TIN)
Black Pepper Coarse LSH 500gpkt- PECRBLS0500 (Amount: 8.30 SGD, Quantity: 1, : PKT)
Pepper Sauce Red Tabasco 24x60ML- SAPERE0060 (Amount: 2.50 SGD, Quantity: 1, : BTL)
Caster Sugar SIS 24x800g - SUSCAS0800 (Amount: 2.70 SGD, Quantity: 3, : PKT)
Soya Sauce/Light East Sun 12x640ml- ESSASSLES0640 (Amount: 1.30 SGD, Quantity: 2, : BTL)
Soft Brown Sugar SIS 24x800g - SUSBRO0800 (Amount: 3.25 SGD, Quantity: 2, : PKT)
69610488 Lipton Pouch Bag Teabag 20X30X14G- XE69610488 (Amount: 8.88 SGD, Quantity: 1, : EAC)
109898 Royal Baking Powder 12x450g- K109898 (Amount: 5.80 SGD, Quantity: 1, : TIN)
Sesame Oil East Sun 24x500ml- ESOISESES0500 (Amount: 4.50 SGD, Quantity: 4, : BTL)
Balsamic Vinegar Royal Miller 12x500ml- RMVIWSBA0500 (Amount: 4.45 SGD, Quantity: 1, : BTL)
Rice Flour 3 Eagles 20x600g- FLRICTH0600 (Amount: 1.15 SGD, Quantity: 3, : PKT)
Gula Malaka 10x1kg - SUGULLS1000 (Amount: 2.50 SGD, Quantity: 1, : PKT)
Honey Royal Miller 12x340g- RMSCHONRM340 (Amount: 3.00 SGD, Quantity: 3, : BTL)
Anchor UHT Whipping Cream 12X1LTR- ZF121274 (Amount: 6.80 SGD, Quantity: 14, : PKT)
Subtotal: 271.13
Tax: 24.40
Total: 295.53 SGD</t>
  </si>
  <si>
    <t>Pls deliver befor 5pm. Thanks</t>
  </si>
  <si>
    <t>Salt Fine 3 Eagle 20x1kg - SSSAFS1000 (Amount: 0.95 SGD, Quantity: 1, : PKT)
Self Raising Flour Johnnyson's 12x1kg - JOFLSLFRJ1000 (Amount: 3.25 SGD, Quantity: 8, : BOX)
Plain Flour Johnnyson's 1kg/pkt - JOFLPLAPR1000 (Amount: 3.30 SGD, Quantity: 2, : PKT)
Corn Starch Johnnyson's 10x1kg - JOFLCORN1KG (Amount: 2.50 SGD, Quantity: 2, : PKT)
Gherkins Royal Miller 12x680g - RMPIGHEMR680 (Amount: 2.30 SGD, Quantity: 1, : BTL)
WH White Vinegar Woh Hup 4x5L - ZW1506300040 (Amount: 4.50 SGD, Quantity: 1, : TUB)
Sweet Chilli Sauce Halal Heinz 24x310g - SACHILHEI310 (Amount: 1.90 SGD, Quantity: 6, : TIN)
Tomato Ketchup Halal Heinz 24x300g - SATOHEI300 (Amount: 1.35 SGD, Quantity: 4, : BTL)
Essence Vanilla Star 12x25ml- SCEVAST0025 (Amount: 1.60 SGD, Quantity: 4, : BTL)
4300007 Oreo Vanilla Summer 24X119.6g- K4300982NEW (Amount: 1.50 SGD, Quantity: 2, : EAC)
Black Pepper Coarse LSH 500gpkt- PECRBLS0500 (Amount: 8.30 SGD, Quantity: 1, : PKT)
Tapioca Flour Flying Man 50x500g 飞人粉- FLTAPFL0500 (Amount: 0.95 SGD, Quantity: 2, : PKT)
Caster Sugar SIS 24x800g - SUSCAS0800 (Amount: 2.70 SGD, Quantity: 5, : PKT)
Soya Sauce/Light East Sun 12x640ml- ESSASSLES0640 (Amount: 1.30 SGD, Quantity: 1, : BTL)
Soft Brown Sugar SIS 24x800g - SUSBRO0800 (Amount: 3.25 SGD, Quantity: 1, : PKT)
69610488 Lipton Pouch Bag Teabag 20X30X14G- XE69610488 (Amount: 8.88 SGD, Quantity: 1, : EAC)
109898 Royal Baking Powder 12x450g- K109898 (Amount: 5.80 SGD, Quantity: 1, : TIN)
Sesame Oil East Sun 24x500ml- ESOISESES0500 (Amount: 4.50 SGD, Quantity: 1, : BTL)
Bread Crumb Johnnyson's 10x1kg- JOMIBRCR1000 (Amount: 4.20 SGD, Quantity: 3, : PKT)
Gula Malaka 10x1kg - SUGULLS1000 (Amount: 2.50 SGD, Quantity: 1, : PKT)
Anchor UHT Whipping Cream 12X1LTR- ZF121274 (Amount: 6.80 SGD, Quantity: 12, : PKT)
Subtotal: 215.68
Tax: 19.41
Total: 235.09 SGD</t>
  </si>
  <si>
    <t>LKK Panda Oyster Sauce 12 x 510g- XL1300660688 (Amount: 3.50 SGD, Quantity: 1, : EAC)
Salt Fine 3 Eagle 20x1kg - SSSAFS1000 (Amount: 0.95 SGD, Quantity: 1, : PKT)
Honey Royal Miller 6x1kg- RMSCHONRM1000L (Amount: 5.70 SGD, Quantity: 4, : TUB)
Self Raising Flour Johnnyson's 12x1kg - JOFLSLFRJ1000 (Amount: 3.25 SGD, Quantity: 4, : BOX)
Plain Flour Johnnyson's 1kg/pkt - JOFLPLAPR1000 (Amount: 3.30 SGD, Quantity: 1, : PKT)
Corn Starch Johnnyson's 10x1kg - JOFLCORN1KG (Amount: 2.50 SGD, Quantity: 1, : PKT)
Gherkins Royal Miller 12x680g - RMPIGHEMR680 (Amount: 2.30 SGD, Quantity: 1, : BTL)
WH White Vinegar Woh Hup 4x5L - ZW1506300040 (Amount: 4.50 SGD, Quantity: 1, : TUB)
Sweet Chilli Sauce Halal Heinz 24x310g - SACHILHEI310 (Amount: 1.90 SGD, Quantity: 1, : TIN)
Tomato Ketchup Halal Heinz 24x300g - SATOHEI300 (Amount: 1.35 SGD, Quantity: 4, : BTL)
Essence Vanilla Star 12x25ml- SCEVAST0025 (Amount: 1.60 SGD, Quantity: 2, : BTL)
Caster Sugar SIS 24x800g - SUSCAS0800 (Amount: 2.70 SGD, Quantity: 3, : PKT)
Soya Sauce/Light East Sun 12x640ml- ESSASSLES0640 (Amount: 1.30 SGD, Quantity: 3, : BTL)
Soft Brown Sugar SIS 24x800g - SUSBRO0800 (Amount: 3.25 SGD, Quantity: 1, : PKT)
69610488 Lipton Pouch Bag Teabag 20X30X14G- XE69610488 (Amount: 8.88 SGD, Quantity: 1, : EAC)
109898 Royal Baking Powder 12x450g- K109898 (Amount: 5.80 SGD, Quantity: 1, : TIN)
Sesame Oil East Sun 24x500ml- ESOISESES0500 (Amount: 4.50 SGD, Quantity: 1, : BTL)
Bread Crumb Johnnyson's 10x1kg- JOMIBRCR1000 (Amount: 4.20 SGD, Quantity: 3, : PKT)
Jam Strawberry Portion Darbo 4 x 140's x 14gm- ZDA016875 (Amount: 26.60 SGD, Quantity: 1, : BOX)
Rice Flour 3 Eagles 20x600g- FLRICTH0600 (Amount: 1.15 SGD, Quantity: 3, : PKT)
Sesame Seed White East Sun 1kg/pkt- ESMLSSWLS25KG (Amount: 6.00 SGD, Quantity: 1, : PKT)
Gula Malaka 10x1kg - SUGULLS1000 (Amount: 2.50 SGD, Quantity: 1, : PKT)
Subtotal: 148.93
Tax: 13.40
Total: 162.33 SGD</t>
  </si>
  <si>
    <t>11-07-2025</t>
  </si>
  <si>
    <t>LKK Panda Oyster Sauce 12 x 510g- XL1300660688 (Amount: 3.50 SGD, Quantity: 2, : EAC)
Salt Fine 3 Eagle 20x1kg - SSSAFS1000 (Amount: 0.95 SGD, Quantity: 1, : PKT)
Self Raising Flour Johnnyson's 12x1kg - JOFLSLFRJ1000 (Amount: 3.25 SGD, Quantity: 5, : BOX)
Corn Starch Johnnyson's 10x1kg - JOFLCORN1KG (Amount: 2.50 SGD, Quantity: 2, : PKT)
Essence Vanilla Star 12x25ml- SCEVAST0025 (Amount: 1.60 SGD, Quantity: 5, : BTL)
4300007 Oreo Vanilla Summer 24X119.6g- K4300982NEW (Amount: 1.50 SGD, Quantity: 7, : EAC)
Caster Sugar SIS 24x800g - SUSCAS0800 (Amount: 2.70 SGD, Quantity: 5, : PKT)
Soft Brown Sugar SIS 24x800g - SUSBRO0800 (Amount: 3.25 SGD, Quantity: 1, : PKT)
69610488 Lipton Pouch Bag Teabag 20X30X14G- XE69610488 (Amount: 8.88 SGD, Quantity: 1, : EAC)
Subtotal: 73.33
Tax: 6.60
Total: 79.93 SGD</t>
  </si>
  <si>
    <t>12-07-2025</t>
  </si>
  <si>
    <t>14-07-2025</t>
  </si>
  <si>
    <t>Order for Monday (14/07) delivery</t>
  </si>
  <si>
    <t>Salt Fine 3 Eagle 20x1kg - SSSAFS1000 (Amount: 0.95 SGD, Quantity: 1, : PKT)
Honey Royal Miller 6x1kg- RMSCHONRM1000L (Amount: 5.70 SGD, Quantity: 3, : TUB)
Self Raising Flour Johnnyson's 12x1kg - JOFLSLFRJ1000 (Amount: 3.25 SGD, Quantity: 5, : BOX)
Corn Starch Johnnyson's 10x1kg - JOFLCORN1KG (Amount: 2.50 SGD, Quantity: 1, : PKT)
WH White Vinegar Woh Hup 4x5L - ZW1506300040 (Amount: 4.50 SGD, Quantity: 1, : TUB)
Essence Vanilla Star 12x25ml- SCEVAST0025 (Amount: 1.60 SGD, Quantity: 6, : BTL)
Black Pepper Coarse LSH 500gpkt- PECRBLS0500 (Amount: 8.30 SGD, Quantity: 1, : PKT)
Caster Sugar SIS 24x800g - SUSCAS0800 (Amount: 2.70 SGD, Quantity: 2, : PKT)
69610488 Lipton Pouch Bag Teabag 20X30X14G- XE69610488 (Amount: 8.88 SGD, Quantity: 1, : EAC)
109898 Royal Baking Powder 12x450g- K109898 (Amount: 5.80 SGD, Quantity: 2, : TIN)
Pepper Sauce (Red) Tabasco 12x150ml- SAPEPTA0150 (Amount: 5.95 SGD, Quantity: 1, : BTL)
Anchor UHT Whipping Cream 12X1LTR- ZF121274 (Amount: 6.80 SGD, Quantity: 14, : PKT)
Subtotal: 186.23
Tax: 16.76
Total: 202.99 SGD</t>
  </si>
  <si>
    <t>Order for Tuesday (15/07)delivery</t>
  </si>
  <si>
    <t>Potato Starch Johnnyson 10x1kg- JOFLPOTSTA1KG (Amount: 3.40 SGD, Quantity: 6, : PKT)
Honey Royal Miller 6x1kg- RMSCHONRM1000L (Amount: 5.70 SGD, Quantity: 3, : TUB)
Self Raising Flour Johnnyson's 12x1kg - JOFLSLFRJ1000 (Amount: 3.25 SGD, Quantity: 3, : BOX)
Plain Flour Johnnyson's 1kg/pkt - JOFLPLAPR1000 (Amount: 3.30 SGD, Quantity: 1, : PKT)
Corn Starch Johnnyson's 10x1kg - JOFLCORN1KG (Amount: 2.50 SGD, Quantity: 2, : PKT)
Gherkins Royal Miller 12x680g - RMPIGHEMR680 (Amount: 2.30 SGD, Quantity: 1, : BTL)
Sweet Chilli Sauce Halal Heinz 24x310g - SACHILHEI310 (Amount: 1.90 SGD, Quantity: 4, : TIN)
Tomato Ketchup Halal Heinz 24x300g - SATOHEI300 (Amount: 1.35 SGD, Quantity: 3, : BTL)
Essence Vanilla Star 12x25ml- SCEVAST0025 (Amount: 1.60 SGD, Quantity: 7, : BTL)
Pepper Sauce Red Tabasco 24x60ML- SAPERE0060 (Amount: 2.50 SGD, Quantity: 2, : BTL)
Caster Sugar SIS 24x800g - SUSCAS0800 (Amount: 2.70 SGD, Quantity: 6, : PKT)
Soft Brown Sugar SIS 24x800g - SUSBRO0800 (Amount: 3.25 SGD, Quantity: 1, : PKT)
Sesame Oil East Sun 24x500ml- ESOISESES0500 (Amount: 4.50 SGD, Quantity: 1, : BTL)
Bread Crumb Johnnyson's 10x1kg- JOMIBRCR1000 (Amount: 4.20 SGD, Quantity: 3, : PKT)
Rice Flour 3 Eagles 20x600g- FLRICTH0600 (Amount: 1.15 SGD, Quantity: 4, : PKT)
Sesame Seed White East Sun 1kg/pkt- ESMLSSWLS25KG (Amount: 6.00 SGD, Quantity: 1, : PKT)
Gula Malaka 10x1kg - SUGULLS1000 (Amount: 2.50 SGD, Quantity: 1, : PKT)
Subtotal: 135.35
Tax: 12.18
Total: 147.53 SGD</t>
  </si>
  <si>
    <t>Salt Fine 3 Eagle 20x1kg - SSSAFS1000 (Amount: 0.95 SGD, Quantity: 1, : PKT)
Honey Royal Miller 6x1kg- RMSCHONRM1000L (Amount: 5.70 SGD, Quantity: 1, : TUB)
Self Raising Flour Johnnyson's 12x1kg - JOFLSLFRJ1000 (Amount: 3.25 SGD, Quantity: 8, : BOX)
Plain Flour Johnnyson's 1kg/pkt - JOFLPLAPR1000 (Amount: 3.30 SGD, Quantity: 2, : PKT)
Corn Starch Johnnyson's 10x1kg - JOFLCORN1KG (Amount: 2.50 SGD, Quantity: 1, : PKT)
Gherkins Royal Miller 12x680g - RMPIGHEMR680 (Amount: 2.30 SGD, Quantity: 1, : BTL)
Sweet Chilli Sauce Halal Heinz 24x310g - SACHILHEI310 (Amount: 1.90 SGD, Quantity: 8, : TIN)
Tomato Ketchup Halal Heinz 24x300g - SATOHEI300 (Amount: 1.35 SGD, Quantity: 2, : BTL)
Essence Vanilla Star 12x25ml- SCEVAST0025 (Amount: 1.60 SGD, Quantity: 3, : BTL)
4300007 Oreo Vanilla Summer 24X119.6g- K4300982NEW (Amount: 1.50 SGD, Quantity: 5, : EAC)
Tapioca Flour Flying Man 50x500g 飞人粉- FLTAPFL0500 (Amount: 0.95 SGD, Quantity: 4, : PKT)
Caster Sugar SIS 24x800g - SUSCAS0800 (Amount: 2.70 SGD, Quantity: 3, : PKT)
Soya Sauce/Light East Sun 12x640ml- ESSASSLES0640 (Amount: 1.30 SGD, Quantity: 1, : BTL)
109898 Royal Baking Powder 12x450g- K109898 (Amount: 5.80 SGD, Quantity: 2, : TIN)
Pine Nut Johnnyson's 1kgpkt- JODFPINLS1000 (Amount: 55.00 SGD, Quantity: 1, : Kg)
Anchor UHT Whipping Cream 12X1LTR- ZF121274 (Amount: 6.80 SGD, Quantity: 12, : PKT)
Subtotal: 235.65
Tax: 21.21
Total: 256.86 SGD</t>
  </si>
  <si>
    <t>16-07-2025</t>
  </si>
  <si>
    <t>LKK Panda Oyster Sauce 12 x 510g- XL1300660688 (Amount: 3.50 SGD, Quantity: 3, : EAC)
Salt Fine 3 Eagle 20x1kg - SSSAFS1000 (Amount: 0.95 SGD, Quantity: 2, : PKT)
White Pepper Powder GURUBAS 500gpkt - PEPWHPLS0500 (Amount: 4.00 SGD, Quantity: 1, : PKT)
Self Raising Flour Johnnyson's 12x1kg - JOFLSLFRJ1000 (Amount: 3.25 SGD, Quantity: 1, : BOX)
Plain Flour Johnnyson's 1kg/pkt - JOFLPLAPR1000 (Amount: 3.30 SGD, Quantity: 2, : PKT)
Vegetarian Seasoning Knorr 6x1kg - ZBVEGKN1000 (Amount: 9.99 SGD, Quantity: 1, : BTL)
WH White Vinegar Woh Hup 4x5L - ZW1506300040 (Amount: 4.50 SGD, Quantity: 1, : TUB)
4300007 Oreo Vanilla Summer 24X119.6g- K4300982NEW (Amount: 1.50 SGD, Quantity: 2, : EAC)
Black Pepper Coarse LSH 500gpkt- PECRBLS0500 (Amount: 8.30 SGD, Quantity: 1, : PKT)
Caster Sugar SIS 24x800g - SUSCAS0800 (Amount: 2.70 SGD, Quantity: 3, : PKT)
Soya Sauce/Light East Sun 12x640ml- ESSASSLES0640 (Amount: 1.30 SGD, Quantity: 1, : BTL)
NESTUM All Family Cereal Original 6x1kg- XN12210460 (Amount: 7.00 SGD, Quantity: 1, : PKT)
Tom Yam Paste Knorr 6x1.5kg- ZBTYPKN1500 (Amount: 19.90 SGD, Quantity: 1, : TUB)
Sesame Oil East Sun 24x500ml- ESOISESES0500 (Amount: 4.50 SGD, Quantity: 1, : BTL)
Pork Luncheon Meat Maling 24x397gm- CMPLUMA0397 (Amount: 3.25 SGD, Quantity: 3, : TIN)
Rice Flour 3 Eagles 20x600g- FLRICTH0600 (Amount: 1.15 SGD, Quantity: 4, : PKT)
Gula Malaka 10x1kg - SUGULLS1000 (Amount: 2.50 SGD, Quantity: 1, : PKT)
Anchor UHT Whipping Cream 12X1LTR- ZF121274 (Amount: 6.80 SGD, Quantity: 12, : PKT)
Subtotal: 191.29
Tax: 17.22
Total: 208.51 SGD</t>
  </si>
  <si>
    <t>LKK Panda Oyster Sauce 12 x 510g- XL1300660688 (Amount: 3.50 SGD, Quantity: 2, : EAC)
Salt Fine 3 Eagle 20x1kg - SSSAFS1000 (Amount: 0.95 SGD, Quantity: 1, : PKT)
White Pepper Powder GURUBAS 500gpkt - PEPWHPLS0500 (Amount: 4.00 SGD, Quantity: 1, : PKT)
Potato Starch Johnnyson 10x1kg- JOFLPOTSTA1KG (Amount: 3.40 SGD, Quantity: 3, : PKT)
Honey Royal Miller 6x1kg- RMSCHONRM1000L (Amount: 5.70 SGD, Quantity: 3, : TUB)
Self Raising Flour Johnnyson's 12x1kg - JOFLSLFRJ1000 (Amount: 3.25 SGD, Quantity: 4, : BOX)
Plain Flour Johnnyson's 1kg/pkt - JOFLPLAPR1000 (Amount: 3.30 SGD, Quantity: 2, : PKT)
Corn Starch Johnnyson's 10x1kg - JOFLCORN1KG (Amount: 2.50 SGD, Quantity: 4, : PKT)
Fish Gravy Thai Tiparus 12x700ml - SAFISTI750 (Amount: 1.75 SGD, Quantity: 2, : BTL)
Gherkins Royal Miller 12x680g - RMPIGHEMR680 (Amount: 2.30 SGD, Quantity: 1, : BTL)
WH White Vinegar Woh Hup 4x5L - ZW1506300040 (Amount: 4.50 SGD, Quantity: 1, : TUB)
Sweet Chilli Sauce Halal Heinz 24x310g - SACHILHEI310 (Amount: 1.90 SGD, Quantity: 6, : TIN)
Tomato Ketchup Halal Heinz 24x300g - SATOHEI300 (Amount: 1.35 SGD, Quantity: 2, : BTL)
Essence Vanilla Star 12x25ml- SCEVAST0025 (Amount: 1.60 SGD, Quantity: 5, : BTL)
Cranberry Sauce Whole S&amp;W  24x14oz US - SACRWOC0397 (Amount: 4.00 SGD, Quantity: 2, : TIN)
Caster Sugar SIS 24x800g - SUSCAS0800 (Amount: 2.70 SGD, Quantity: 4, : PKT)
Soya Sauce/Light East Sun 12x640ml- ESSASSLES0640 (Amount: 1.30 SGD, Quantity: 1, : BTL)
Soft Brown Sugar SIS 24x800g - SUSBRO0800 (Amount: 3.25 SGD, Quantity: 2, : PKT)
69610488 Lipton Pouch Bag Teabag 20X30X14G- XE69610488 (Amount: 8.88 SGD, Quantity: 1, : EAC)
Bread Crumb Johnnyson's 10x1kg- JOMIBRCR1000 (Amount: 4.20 SGD, Quantity: 3, : PKT)
Balsamic Vinegar Royal Miller 12x500ml- RMVIWSBA0500 (Amount: 4.45 SGD, Quantity: 1, : BTL)
Rice Flour 3 Eagles 20x600g- FLRICTH0600 (Amount: 1.15 SGD, Quantity: 4, : PKT)
Gula Malaka 10x1kg - SUGULLS1000 (Amount: 2.50 SGD, Quantity: 1, : PKT)
Pepper Sauce (Red) Tabasco 12x150ml- SAPEPTA0150 (Amount: 5.95 SGD, Quantity: 2, : BTL)
Subtotal: 172.78
Tax: 15.55
Total: 188.33 SGD</t>
  </si>
  <si>
    <t>Honey Royal Miller 6x1kg- RMSCHONRM1000L (Amount: 5.70 SGD, Quantity: 1, : TUB)
Subtotal: 5.70
Tax: 0.51
Total: 6.21 SGD</t>
  </si>
  <si>
    <t>17-07-2025</t>
  </si>
  <si>
    <t>Salt Fine 3 Eagle 20x1kg - SSSAFS1000 (Amount: 0.95 SGD, Quantity: 1, : PKT)
Self Raising Flour Johnnyson's 12x1kg - JOFLSLFRJ1000 (Amount: 3.25 SGD, Quantity: 4, : BOX)
Corn Starch Johnnyson's 10x1kg - JOFLCORN1KG (Amount: 2.50 SGD, Quantity: 1, : PKT)
4300007 Oreo Vanilla Summer 24X119.6g- K4300982NEW (Amount: 1.50 SGD, Quantity: 6, : EAC)
Caster Sugar SIS 24x800g - SUSCAS0800 (Amount: 2.70 SGD, Quantity: 2, : PKT)
Sesame Oil East Sun 24x500ml- ESOISESES0500 (Amount: 4.50 SGD, Quantity: 1, : BTL)
Gula Malaka 10x1kg - SUGULLS1000 (Amount: 2.50 SGD, Quantity: 1, : PKT)
Subtotal: 37.85
Tax: 3.41
Total: 41.26 SGD</t>
  </si>
  <si>
    <t>Caesar Dressing Best Food 4x3L- ZB64301089 (Amount: 25.20 SGD, Quantity: 2, : TUB)
Subtotal: 50.40
Tax: 4.54
Total: 54.94 SGD</t>
  </si>
  <si>
    <t>18-07-2025</t>
  </si>
  <si>
    <t>Anchor UHT Whipping Cream 12X1LTR- ZF121274 (Amount: 6.80 SGD, Quantity: 15, : PKT)
Subtotal: 102.00
Tax: 9.18
Total: 111.18 SGD</t>
  </si>
  <si>
    <t>21-07-2025</t>
  </si>
  <si>
    <t>LKK Panda Oyster Sauce 12 x 510g- XL1300660688 (Amount: 3.50 SGD, Quantity: 3, : EAC)
Honey Royal Miller 6x1kg- RMSCHONRM1000L (Amount: 5.70 SGD, Quantity: 1, : TUB)
Self Raising Flour Johnnyson's 12x1kg - JOFLSLFRJ1000 (Amount: 3.25 SGD, Quantity: 2, : BOX)
Corn Starch Johnnyson's 10x1kg - JOFLCORN1KG (Amount: 2.50 SGD, Quantity: 2, : PKT)
Sweet Chilli Sauce Halal Heinz 24x310g - SACHILHEI310 (Amount: 1.90 SGD, Quantity: 3, : TIN)
Essence Vanilla Star 12x25ml- SCEVAST0025 (Amount: 1.60 SGD, Quantity: 2, : BTL)
4300007 Oreo Vanilla Summer 24X119.6g- K4300982NEW (Amount: 1.50 SGD, Quantity: 8, : EAC)
Cranberry Sauce Whole S&amp;W  24x14oz US - SACRWOC0397 (Amount: 4.00 SGD, Quantity: 1, : TIN)
Caster Sugar SIS 24x800g - SUSCAS0800 (Amount: 2.70 SGD, Quantity: 3, : PKT)
Soft Brown Sugar SIS 24x800g - SUSBRO0800 (Amount: 3.25 SGD, Quantity: 1, : PKT)
69610488 Lipton Pouch Bag Teabag 20X30X14G- XE69610488 (Amount: 8.88 SGD, Quantity: 1, : EAC)
109898 Royal Baking Powder 12x450g- K109898 (Amount: 5.80 SGD, Quantity: 1, : TIN)
Gula Malaka 10x1kg - SUGULLS1000 (Amount: 2.50 SGD, Quantity: 1, : PKT)
Honey Royal Miller 12x340g- RMSCHONRM340 (Amount: 3.00 SGD, Quantity: 4, : BTL)
Anchor UHT Whipping Cream 12X1LTR- ZF121274 (Amount: 6.80 SGD, Quantity: 12, : PKT)
Subtotal: 174.73
Tax: 15.73
Total: 190.46 SGD</t>
  </si>
  <si>
    <t>Salt Fine 3 Eagle 20x1kg - SSSAFS1000 (Amount: 0.95 SGD, Quantity: 1, : PKT)
Honey Royal Miller 6x1kg- RMSCHONRM1000L (Amount: 5.70 SGD, Quantity: 1, : TUB)
Self Raising Flour Johnnyson's 12x1kg - JOFLSLFRJ1000 (Amount: 3.25 SGD, Quantity: 8, : BOX)
Plain Flour Johnnyson's 1kg/pkt - JOFLPLAPR1000 (Amount: 3.30 SGD, Quantity: 1, : PKT)
Corn Starch Johnnyson's 10x1kg - JOFLCORN1KG (Amount: 2.50 SGD, Quantity: 3, : PKT)
Gherkins Royal Miller 12x680g - RMPIGHEMR680 (Amount: 2.30 SGD, Quantity: 1, : BTL)
WH White Vinegar Woh Hup 4x5L - ZW1506300040 (Amount: 4.50 SGD, Quantity: 1, : TUB)
Sweet Chilli Sauce Halal Heinz 24x310g - SACHILHEI310 (Amount: 1.90 SGD, Quantity: 4, : TIN)
Tomato Ketchup Halal Heinz 24x300g - SATOHEI300 (Amount: 1.35 SGD, Quantity: 2, : BTL)
Essence Vanilla Star 12x25ml- SCEVAST0025 (Amount: 1.60 SGD, Quantity: 4, : BTL)
4300007 Oreo Vanilla Summer 24X119.6g- K4300982NEW (Amount: 1.50 SGD, Quantity: 7, : EAC)
Black Pepper Coarse LSH 500gpkt- PECRBLS0500 (Amount: 8.30 SGD, Quantity: 1, : PKT)
Tapioca Flour Flying Man 50x500g 飞人粉- FLTAPFL0500 (Amount: 0.95 SGD, Quantity: 1, : PKT)
Caster Sugar SIS 24x800g - SUSCAS0800 (Amount: 2.70 SGD, Quantity: 4, : PKT)
Soya Sauce/Light East Sun 12x640ml- ESSASSLES0640 (Amount: 1.30 SGD, Quantity: 1, : BTL)
Soft Brown Sugar SIS 24x800g - SUSBRO0800 (Amount: 3.25 SGD, Quantity: 2, : PKT)
69610488 Lipton Pouch Bag Teabag 20X30X14G- XE69610488 (Amount: 8.88 SGD, Quantity: 1, : EAC)
109898 Royal Baking Powder 12x450g- K109898 (Amount: 5.80 SGD, Quantity: 1, : TIN)
Bread Crumb Johnnyson's 10x1kg- JOMIBRCR1000 (Amount: 4.20 SGD, Quantity: 3, : PKT)
Gula Malaka 10x1kg - SUGULLS1000 (Amount: 2.50 SGD, Quantity: 1, : PKT)
Anchor UHT Whipping Cream 12X1LTR- ZF121274 (Amount: 6.80 SGD, Quantity: 12, : PKT)
Subtotal: 216.68
Tax: 19.50
Total: 236.18 SGD</t>
  </si>
  <si>
    <t>23-07-2025</t>
  </si>
  <si>
    <t>LKK Panda Oyster Sauce 12 x 510g- XL1300660688 (Amount: 3.50 SGD, Quantity: 3, : EAC)
Salt Fine 3 Eagle 20x1kg - SSSAFS1000 (Amount: 0.95 SGD, Quantity: 2, : PKT)
White Pepper Powder GURUBAS 500gpkt - PEPWHPLS0500 (Amount: 4.00 SGD, Quantity: 1, : PKT)
Honey Royal Miller 6x1kg- RMSCHONRM1000L (Amount: 5.70 SGD, Quantity: 1, : TUB)
Self Raising Flour Johnnyson's 12x1kg - JOFLSLFRJ1000 (Amount: 3.25 SGD, Quantity: 1, : BOX)
Plain Flour Johnnyson's 1kg/pkt - JOFLPLAPR1000 (Amount: 3.30 SGD, Quantity: 1, : PKT)
Corn Starch Johnnyson's 10x1kg - JOFLCORN1KG (Amount: 2.50 SGD, Quantity: 1, : PKT)
WH White Vinegar Woh Hup 4x5L - ZW1506300040 (Amount: 4.50 SGD, Quantity: 2, : TUB)
Tomato Ketchup Halal Heinz 24x300g - SATOHEI300 (Amount: 1.35 SGD, Quantity: 1, : BTL)
Black Pepper Coarse LSH 500gpkt- PECRBLS0500 (Amount: 8.30 SGD, Quantity: 1, : PKT)
Caster Sugar SIS 24x800g - SUSCAS0800 (Amount: 2.70 SGD, Quantity: 2, : PKT)
Soya Sauce/Light East Sun 12x640ml- ESSASSLES0640 (Amount: 1.30 SGD, Quantity: 3, : BTL)
Sesame Oil East Sun 24x500ml- ESOISESES0500 (Amount: 4.50 SGD, Quantity: 1, : BTL)
Pork Luncheon Meat Maling 24x397gm- CMPLUMA0397 (Amount: 3.25 SGD, Quantity: 2, : TIN)
Rice Flour 3 Eagles 20x600g- FLRICTH0600 (Amount: 1.15 SGD, Quantity: 4, : PKT)
LKK Char Siu Sauce  12 x 240g- XL1300060240 (Amount: 3.40 SGD, Quantity: 1, : EAC)
Nutella Spread 6x1kg- MISNUSP1000 (Amount: 15.80 SGD, Quantity: 1, : BTL)
Anchor UHT Whipping Cream 12X1LTR- ZF121274 (Amount: 6.80 SGD, Quantity: 12, : PKT)
Subtotal: 175.50
Tax: 15.80
Total: 191.30 SGD</t>
  </si>
  <si>
    <t>LKK Panda Oyster Sauce 12 x 510g- XL1300660688 (Amount: 3.50 SGD, Quantity: 1, : EAC)
Honey Royal Miller 6x1kg- RMSCHONRM1000L (Amount: 5.70 SGD, Quantity: 2, : TUB)
Self Raising Flour Johnnyson's 12x1kg - JOFLSLFRJ1000 (Amount: 3.25 SGD, Quantity: 4, : BOX)
Plain Flour Johnnyson's 1kg/pkt - JOFLPLAPR1000 (Amount: 3.30 SGD, Quantity: 2, : PKT)
Corn Starch Johnnyson's 10x1kg - JOFLCORN1KG (Amount: 2.50 SGD, Quantity: 3, : PKT)
Gherkins Royal Miller 12x680g - RMPIGHEMR680 (Amount: 2.30 SGD, Quantity: 1, : BTL)
Sweet Chilli Sauce Halal Heinz 24x310g - SACHILHEI310 (Amount: 1.90 SGD, Quantity: 8, : TIN)
Essence Vanilla Star 12x25ml- SCEVAST0025 (Amount: 1.60 SGD, Quantity: 6, : BTL)
4300007 Oreo Vanilla Summer 24X119.6g- K4300982NEW (Amount: 1.50 SGD, Quantity: 10, : EAC)
Cranberry Sauce Whole S&amp;W  24x14oz US - SACRWOC0397 (Amount: 4.00 SGD, Quantity: 1, : TIN)
Black Pepper Coarse LSH 500gpkt- PECRBLS0500 (Amount: 8.30 SGD, Quantity: 1, : PKT)
Caster Sugar SIS 24x800g - SUSCAS0800 (Amount: 2.70 SGD, Quantity: 2, : PKT)
Soya Sauce/Light East Sun 12x640ml- ESSASSLES0640 (Amount: 1.30 SGD, Quantity: 1, : BTL)
Soft Brown Sugar SIS 24x800g - SUSBRO0800 (Amount: 3.25 SGD, Quantity: 2, : PKT)
69610488 Lipton Pouch Bag Teabag 20X30X14G- XE69610488 (Amount: 8.88 SGD, Quantity: 1, : EAC)
109898 Royal Baking Powder 12x450g- K109898 (Amount: 5.80 SGD, Quantity: 1, : TIN)
Soya Sauce/Dark East Sun 12x640ml - ESSASSDES0640 (Amount: 1.70 SGD, Quantity: 1, : BTL)
Bread Crumb Johnnyson's 10x1kg- JOMIBRCR1000 (Amount: 4.20 SGD, Quantity: 3, : PKT)
Anchor UHT Whipping Cream 12X1LTR- ZF121274 (Amount: 81.60 SGD, Quantity: 1, : CT)
Subtotal: 220.18
Tax: 19.82
Total: 240.00 SGD</t>
  </si>
  <si>
    <t>LKK Panda Oyster Sauce 12 x 510g- XL1300660688 (Amount: 3.50 SGD, Quantity: 3, : EAC)
Salt Fine 3 Eagle 20x1kg - SSSAFS1000 (Amount: 0.95 SGD, Quantity: 2, : PKT)
Potato Starch Johnnyson 10x1kg- JOFLPOTSTA1KG (Amount: 3.40 SGD, Quantity: 3, : PKT)
Honey Royal Miller 6x1kg- RMSCHONRM1000L (Amount: 5.70 SGD, Quantity: 3, : TUB)
Self Raising Flour Johnnyson's 12x1kg - JOFLSLFRJ1000 (Amount: 3.25 SGD, Quantity: 3, : BOX)
Plain Flour Johnnyson's 1kg/pkt - JOFLPLAPR1000 (Amount: 3.30 SGD, Quantity: 2, : PKT)
Gherkins Royal Miller 12x680g - RMPIGHEMR680 (Amount: 2.30 SGD, Quantity: 2, : BTL)
Sweet Chilli Sauce Halal Heinz 24x310g - SACHILHEI310 (Amount: 1.90 SGD, Quantity: 3, : TIN)
Tomato Ketchup Halal Heinz 24x300g - SATOHEI300 (Amount: 1.35 SGD, Quantity: 2, : BTL)
Essence Vanilla Star 12x25ml- SCEVAST0025 (Amount: 1.60 SGD, Quantity: 3, : BTL)
Cranberry Sauce Whole S&amp;W  24x14oz US - SACRWOC0397 (Amount: 4.00 SGD, Quantity: 1, : TIN)
Black Pepper Coarse LSH 500gpkt- PECRBLS0500 (Amount: 8.30 SGD, Quantity: 1, : PKT)
Caster Sugar SIS 24x800g - SUSCAS0800 (Amount: 2.70 SGD, Quantity: 3, : PKT)
Soya Sauce/Light East Sun 12x640ml- ESSASSLES0640 (Amount: 1.30 SGD, Quantity: 2, : BTL)
69610488 Lipton Pouch Bag Teabag 20X30X14G- XE69610488 (Amount: 8.88 SGD, Quantity: 1, : EAC)
109898 Royal Baking Powder 12x450g- K109898 (Amount: 5.80 SGD, Quantity: 1, : TIN)
Sesame Oil East Sun 24x500ml- ESOISESES0500 (Amount: 4.50 SGD, Quantity: 1, : BTL)
Rice Flour 3 Eagles 20x600g- FLRICTH0600 (Amount: 1.15 SGD, Quantity: 3, : PKT)
Icing Sugar SIS 24x500g- SUSICISI0500 (Amount: 1.50 SGD, Quantity: 1, : PKT)
LKK Char Siu Sauce  12 x 240g- XL1300060240 (Amount: 3.40 SGD, Quantity: 1, : EAC)
Subtotal: 124.38
Tax: 11.19
Total: 135.57 SGD</t>
  </si>
  <si>
    <t>24-07-2025</t>
  </si>
  <si>
    <t>Salt Fine 3 Eagle 20x1kg - SSSAFS1000 (Amount: 0.95 SGD, Quantity: 1, : PKT)
Honey Royal Miller 6x1kg- RMSCHONRM1000L (Amount: 5.70 SGD, Quantity: 3, : TUB)
Self Raising Flour Johnnyson's 12x1kg - JOFLSLFRJ1000 (Amount: 3.25 SGD, Quantity: 4, : BOX)
Corn Starch Johnnyson's 10x1kg - JOFLCORN1KG (Amount: 2.50 SGD, Quantity: 1, : PKT)
Tomato Ketchup Halal Heinz 24x300g - SATOHEI300 (Amount: 1.35 SGD, Quantity: 2, : BTL)
4300007 Oreo Vanilla Summer 24X119.6g- K4300982NEW (Amount: 1.50 SGD, Quantity: 8, : EAC)
Black Pepper Coarse LSH 500gpkt- PECRBLS0500 (Amount: 8.30 SGD, Quantity: 1, : PKT)
Caster Sugar SIS 24x800g - SUSCAS0800 (Amount: 2.70 SGD, Quantity: 4, : PKT)
Soya Sauce/Light East Sun 12x640ml- ESSASSLES0640 (Amount: 1.30 SGD, Quantity: 1, : BTL)
Gula Malaka 10x1kg - SUGULLS1000 (Amount: 2.50 SGD, Quantity: 1, : PKT)
Anchor UHT Whipping Cream 12X1LTR- ZF121274 (Amount: 6.80 SGD, Quantity: 16, : PKT)
Subtotal: 179.95
Tax: 16.20
Total: 196.15 SGD</t>
  </si>
  <si>
    <t>28-07-2025</t>
  </si>
  <si>
    <t>LKK Panda Oyster Sauce 12 x 510g- XL1300660688 (Amount: 3.50 SGD, Quantity: 2, : EAC)
Salt Fine 3 Eagle 20x1kg - SSSAFS1000 (Amount: 0.95 SGD, Quantity: 1, : PKT)
Honey Royal Miller 6x1kg- RMSCHONRM1000L (Amount: 5.70 SGD, Quantity: 2, : TUB)
Self Raising Flour Johnnyson's 12x1kg - JOFLSLFRJ1000 (Amount: 3.25 SGD, Quantity: 4, : BOX)
Corn Starch Johnnyson's 10x1kg - JOFLCORN1KG (Amount: 2.50 SGD, Quantity: 1, : PKT)
Cranberry Sauce Whole S&amp;W  24x14oz US - SACRWOC0397 (Amount: 4.00 SGD, Quantity: 2, : TIN)
Pepper Sauce Red Tabasco 24x60ML- SAPERE0060 (Amount: 2.50 SGD, Quantity: 2, : BTL)
Caster Sugar SIS 24x800g - SUSCAS0800 (Amount: 2.70 SGD, Quantity: 1, : PKT)
109898 Royal Baking Powder 12x450g- K109898 (Amount: 5.80 SGD, Quantity: 1, : TIN)
Sesame Oil East Sun 24x500ml- ESOISESES0500 (Amount: 4.50 SGD, Quantity: 1, : BTL)
Honey Royal Miller 12x340g- RMSCHONRM340 (Amount: 3.00 SGD, Quantity: 3, : BTL)
Anchor UHT Whipping Cream 12X1LTR- ZF121274 (Amount: 6.80 SGD, Quantity: 12, : PKT)
Subtotal: 151.45
Tax: 13.63
Total: 165.08 SGD</t>
  </si>
  <si>
    <t>30-07-2025</t>
  </si>
  <si>
    <t>LKK Panda Oyster Sauce 12 x 510g- XL1300660688 (Amount: 3.50 SGD, Quantity: 3, : EAC)
Salt Fine 3 Eagle 20x1kg - SSSAFS1000 (Amount: 0.95 SGD, Quantity: 3, : PKT)
Honey Royal Miller 6x1kg- RMSCHONRM1000L (Amount: 5.70 SGD, Quantity: 1, : TUB)
Self Raising Flour Johnnyson's 12x1kg - JOFLSLFRJ1000 (Amount: 3.25 SGD, Quantity: 1, : BOX)
Plain Flour Johnnyson's 1kg/pkt - JOFLPLAPR1000 (Amount: 3.30 SGD, Quantity: 2, : PKT)
Corn Starch Johnnyson's 10x1kg - JOFLCORN1KG (Amount: 2.50 SGD, Quantity: 1, : PKT)
Fish Gravy Thai Tiparus 12x700ml - SAFISTI750 (Amount: 1.75 SGD, Quantity: 1, : BTL)
Vegetarian Seasoning Knorr 6x1kg - ZBVEGKN1000 (Amount: 9.99 SGD, Quantity: 1, : BTL)
WH White Vinegar Woh Hup 4x5L - ZW1506300040 (Amount: 4.50 SGD, Quantity: 2, : TUB)
Sweet Chilli Sauce Halal Heinz 24x310g - SACHILHEI310 (Amount: 1.90 SGD, Quantity: 3, : TIN)
Tomato Ketchup Halal Heinz 24x300g - SATOHEI300 (Amount: 1.35 SGD, Quantity: 3, : BTL)
Black Pepper Coarse LSH 500gpkt- PECRBLS0500 (Amount: 8.30 SGD, Quantity: 2, : PKT)
Caster Sugar SIS 24x800g - SUSCAS0800 (Amount: 2.70 SGD, Quantity: 3, : PKT)
Soya Sauce/Light East Sun 12x640ml- ESSASSLES0640 (Amount: 1.30 SGD, Quantity: 2, : BTL)
69610488 Lipton Pouch Bag Teabag 20X30X14G- XE69610488 (Amount: 8.88 SGD, Quantity: 1, : EAC)
109898 Royal Baking Powder 12x450g- K109898 (Amount: 5.80 SGD, Quantity: 1, : TIN)
NESTUM All Family Cereal Original 6x1kg- XN12210460 (Amount: 7.00 SGD, Quantity: 1, : PKT)
Peanut Butter CHUNKY Skippy 6x1kg- JAPEASK1000 (Amount: 13.50 SGD, Quantity: 1, : BTL)
Tom Yam Paste Knorr 6x1.5kg- ZBTYPKN1500 (Amount: 19.90 SGD, Quantity: 1, : TUB)
Sesame Oil East Sun 24x500ml- ESOISESES0500 (Amount: 4.50 SGD, Quantity: 1, : BTL)
Soya Sauce/Dark East Sun 12x640ml - ESSASSDES0640 (Amount: 1.70 SGD, Quantity: 1, : BTL)
Pork Luncheon Meat Maling 24x397gm- CMPLUMA0397 (Amount: 3.25 SGD, Quantity: 2, : TIN)
Rice Flour 3 Eagles 20x600g- FLRICTH0600 (Amount: 1.15 SGD, Quantity: 5, : PKT)
Gula Malaka 10x1kg - SUGULLS1000 (Amount: 2.50 SGD, Quantity: 1, : PKT)
LKK Char Siu Sauce  12 x 240g- XL1300060240 (Amount: 3.40 SGD, Quantity: 2, : EAC)
Anchor UHT Whipping Cream 12X1LTR- ZF121274 (Amount: 6.80 SGD, Quantity: 24, : PKT)
Subtotal: 335.22
Tax: 30.17
Total: 365.39 SGD</t>
  </si>
  <si>
    <t>Pls send before 5pm thanks</t>
  </si>
  <si>
    <t>Salt Fine 3 Eagle 20x1kg - SSSAFS1000 (Amount: 0.95 SGD, Quantity: 1, : PKT)
Self Raising Flour Johnnyson's 12x1kg - JOFLSLFRJ1000 (Amount: 3.25 SGD, Quantity: 9, : BOX)
Plain Flour Johnnyson's 1kg/pkt - JOFLPLAPR1000 (Amount: 3.30 SGD, Quantity: 3, : PKT)
Corn Starch Johnnyson's 10x1kg - JOFLCORN1KG (Amount: 2.50 SGD, Quantity: 2, : PKT)
Gherkins Royal Miller 12x680g - RMPIGHEMR680 (Amount: 2.30 SGD, Quantity: 2, : BTL)
Sweet Chilli Sauce Halal Heinz 24x310g - SACHILHEI310 (Amount: 1.90 SGD, Quantity: 6, : TIN)
Tomato Ketchup Halal Heinz 24x300g - SATOHEI300 (Amount: 1.35 SGD, Quantity: 4, : BTL)
Essence Vanilla Star 12x25ml- SCEVAST0025 (Amount: 1.60 SGD, Quantity: 4, : BTL)
4300007 Oreo Vanilla Summer 24X119.6g- K4300982NEW (Amount: 1.50 SGD, Quantity: 5, : EAC)
Tapioca Flour Flying Man 50x500g 飞人粉- FLTAPFL0500 (Amount: 0.95 SGD, Quantity: 2, : PKT)
Caster Sugar SIS 24x800g - SUSCAS0800 (Amount: 2.70 SGD, Quantity: 4, : PKT)
Soya Sauce/Light East Sun 12x640ml- ESSASSLES0640 (Amount: 1.30 SGD, Quantity: 1, : BTL)
Soft Brown Sugar SIS 24x800g - SUSBRO0800 (Amount: 3.25 SGD, Quantity: 1, : PKT)
69610488 Lipton Pouch Bag Teabag 20X30X14G- XE69610488 (Amount: 8.88 SGD, Quantity: 1, : EAC)
109898 Royal Baking Powder 12x450g- K109898 (Amount: 5.80 SGD, Quantity: 1, : TIN)
Sesame Oil East Sun 24x500ml- ESOISESES0500 (Amount: 4.50 SGD, Quantity: 1, : BTL)
Rice Flour 3 Eagles 20x600g- FLRICTH0600 (Amount: 1.15 SGD, Quantity: 1, : PKT)
Gula Malaka 10x1kg - SUGULLS1000 (Amount: 2.50 SGD, Quantity: 1, : PKT)
Honey Royal Miller 12x340g- RMSCHONRM340 (Amount: 3.00 SGD, Quantity: 1, : BTL)
Anchor UHT Whipping Cream 12X1LTR- ZF121274 (Amount: 6.80 SGD, Quantity: 12, : PKT)
Subtotal: 205.08
Tax: 18.46
Total: 223.54 SGD</t>
  </si>
  <si>
    <t>LKK Panda Oyster Sauce 12 x 510g- XL1300660688 (Amount: 3.50 SGD, Quantity: 2, : EAC)
Salt Fine 3 Eagle 20x1kg - SSSAFS1000 (Amount: 0.95 SGD, Quantity: 2, : PKT)
Potato Starch Johnnyson 10x1kg- JOFLPOTSTA1KG (Amount: 3.40 SGD, Quantity: 2, : PKT)
Honey Royal Miller 6x1kg- RMSCHONRM1000L (Amount: 5.70 SGD, Quantity: 2, : TUB)
Self Raising Flour Johnnyson's 12x1kg - JOFLSLFRJ1000 (Amount: 3.25 SGD, Quantity: 6, : BOX)
Plain Flour Johnnyson's 1kg/pkt - JOFLPLAPR1000 (Amount: 3.30 SGD, Quantity: 3, : PKT)
Gherkins Royal Miller 12x680g - RMPIGHEMR680 (Amount: 2.30 SGD, Quantity: 1, : BTL)
WH White Vinegar Woh Hup 4x5L - ZW1506300040 (Amount: 4.50 SGD, Quantity: 1, : TUB)
Sweet Chilli Sauce Halal Heinz 24x310g - SACHILHEI310 (Amount: 1.90 SGD, Quantity: 10, : TIN)
Tomato Ketchup Halal Heinz 24x300g - SATOHEI300 (Amount: 1.35 SGD, Quantity: 3, : BTL)
Essence Vanilla Star 12x25ml- SCEVAST0025 (Amount: 1.60 SGD, Quantity: 5, : BTL)
4300007 Oreo Vanilla Summer 24X119.6g- K4300982NEW (Amount: 1.50 SGD, Quantity: 6, : EAC)
Tapioca Flour Flying Man 50x500g 飞人粉- FLTAPFL0500 (Amount: 0.95 SGD, Quantity: 3, : PKT)
Caster Sugar SIS 24x800g - SUSCAS0800 (Amount: 2.70 SGD, Quantity: 3, : PKT)
Soya Sauce/Light East Sun 12x640ml- ESSASSLES0640 (Amount: 1.30 SGD, Quantity: 3, : BTL)
Soft Brown Sugar SIS 24x800g - SUSBRO0800 (Amount: 3.25 SGD, Quantity: 1, : PKT)
109898 Royal Baking Powder 12x450g- K109898 (Amount: 5.80 SGD, Quantity: 1, : TIN)
NESTUM All Family Cereal Original 6x1kg- XN12210460 (Amount: 7.00 SGD, Quantity: 1, : PKT)
Sesame Oil East Sun 24x500ml- ESOISESES0500 (Amount: 4.50 SGD, Quantity: 3, : BTL)
Rice Flour 3 Eagles 20x600g- FLRICTH0600 (Amount: 1.15 SGD, Quantity: 2, : PKT)
Gula Malaka 10x1kg - SUGULLS1000 (Amount: 2.50 SGD, Quantity: 1, : PKT)
Anchor UHT Whipping Cream 12X1LTR- ZF121274 (Amount: 81.60 SGD, Quantity: 1, : CT)
Subtotal: 234.15
Tax: 21.07
Total: 255.22 SGD</t>
  </si>
  <si>
    <t>511394-340583--107 Hougang Ave 1</t>
  </si>
  <si>
    <t>Macaroni FTO 132 Royal Miller 24x500gm  通心粉 -RMPARMMAC500 (Amount: 2.10 SGD, Quantity: 6, : PKT)
BBQ Sauce Kimball 12 x 1kg 烧烤酱 - ZASABBQS1000 (Amount: 3.50 SGD, Quantity: 1, : PKT)
Spaghetti  FTO 5 Royal Miller 24x500gm 意大利面 - RMPARMSPA500 (Amount: 33.60 SGD, Quantity: 2, : CT)
Pineapple Slice In Light Syrup Royal Miller 24x565g 罐头黄莉 - RMCFPINSRM565 (Amount: 1.60 SGD, Quantity: 1, : TIN)
Subtotal: 84.90
Tax: 7.64
Total: 92.54 SGD</t>
  </si>
  <si>
    <t>441335-337444--Blk233 Yishun St 21</t>
  </si>
  <si>
    <t>Chilli Sauce Pouch Kimball 12x1kg 包装辣椒 - ZACHIKI1000 (Amount: 23.50 SGD, Quantity: 1, : CT)
Macaroni FTO 132 Royal Miller 24x500gm  通心粉 -RMPARMMAC500 (Amount: 2.10 SGD, Quantity: 10, : PKT)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Tomato Whole Peeled Royal Miller 6x2550g 煮番茄酱 - RMCVTOWRM2550 (Amount: 36.00 SGD, Quantity: 1, : CT)
Best Foods Dressing Thousand Island 4x3L- ZB64301087 (Amount: 18.45 SGD, Quantity: 1, : TUB)
Subtotal: 137.65
Tax: 12.39
Total: 150.04 SGD</t>
  </si>
  <si>
    <t>225785-302126--233 Bukit Batok East</t>
  </si>
  <si>
    <t>Chilli Sauce Pouch Kimball 12x1kg 包装辣椒 - ZACHIKI1000 (Amount: 1.96 SGD, Quantity: 8, : POU)
Macaroni FTO 132 Royal Miller 24x500gm  通心粉 -RMPARMMAC500 (Amount: 2.10 SGD, Quantity: 15, : PKT)
BBQ Sauce Kimball 12 x 1kg 烧烤酱 - ZASABBQS1000 (Amount: 3.50 SGD, Quantity: 1, : PKT)
Spaghetti  FTO 5 Royal Miller 24x500gm 意大利面 - RMPARMSPA500 (Amount: 33.60 SGD, Quantity: 2, : CT)
Pineapple Slice In Light Syrup Royal Miller 24x565g 罐头黄莉 - RMCFPINSRM565 (Amount: 1.60 SGD, Quantity: 1, : TIN)
Best Foods Dressing Thousand Island 4x3L- ZB64301087 (Amount: 18.45 SGD, Quantity: 3, : TUB)
Subtotal: 174.83
Tax: 15.73
Total: 190.56 SGD</t>
  </si>
  <si>
    <t>202322-266242--56 New Upper Changi Road</t>
  </si>
  <si>
    <t>Chilli Sauce Pouch Kimball 12x1kg 包装辣椒 - ZACHIKI1000 (Amount: 1.96 SGD, Quantity: 8, : POU)
Macaroni FTO 132 Royal Miller 24x500gm  通心粉 -RMPARMMAC500 (Amount: 2.10 SGD, Quantity: 12, : PKT)
Chicken Gravy Knorr 6x1kg-ZBCHGKN1000 (Amount: 12.76 SGD, Quantity: 3, : TUB)
Spaghetti  FTO 5 Royal Miller 24x500gm 意大利面 - RMPARMSPA500 (Amount: 33.60 SGD, Quantity: 1, : CT)
Pineapple Slice In Light Syrup Royal Miller 24x565g 罐头黄莉 - RMCFPINSRM565 (Amount: 1.60 SGD, Quantity: 1, : TIN)
Onion Powder Hela 9x700g - GSONIOHE0700 (Amount: 23.90 SGD, Quantity: 1, : TUB)
Tomato Whole Peeled Royal Miller 6x2550g 煮番茄酱 - RMCVTOWRM2550 (Amount: 36.00 SGD, Quantity: 1, : CT)
Demi Glace Sauce Knorr 6x1kg - ZBDEMIKN1000 (Amount: 11.87 SGD, Quantity: 3, : TUB)
Best Foods Dressing Thousand Island 4x3L- ZB64301087 (Amount: 18.45 SGD, Quantity: 3, : TUB)
Subtotal: 265.22
Tax: 23.87
Total: 289.09 SGD</t>
  </si>
  <si>
    <t>283313-331615--38 Jalan Pemimpin m38</t>
  </si>
  <si>
    <t>Chilli Sauce Pouch Kimball 12x1kg 包装辣椒 - ZACHIKI1000 (Amount: 1.96 SGD, Quantity: 5, : POU)
Macaroni FTO 132 Royal Miller 24x500gm  通心粉 -RMPARMMAC500 (Amount: 2.10 SGD, Quantity: 11, : PKT)
Whole Kernel Sweet Corn Royal Miller 24x425g  玉米粒 - RMCVCWKRM0425 (Amount: 1.30 SGD, Quantity: 10, : TIN)
BBQ Sauce Kimball 12 x 1kg 烧烤酱 - ZASABBQS1000 (Amount: 3.50 SGD, Quantity: 1, : PKT)
Spaghetti  FTO 5 Royal Miller 24x500gm 意大利面 - RMPARMSPA500 (Amount: 33.60 SGD, Quantity: 1, : CT)
Tomato Whole Peeled Royal Miller 6x2550g 煮番茄酱 - RMCVTOWRM2550 (Amount: 36.00 SGD, Quantity: 1, : CT)
Best Foods Dressing Thousand Island 4x3L- ZB64301087 (Amount: 18.45 SGD, Quantity: 2, : TUB)
Subtotal: 155.90
Tax: 14.03
Total: 169.93 SGD</t>
  </si>
  <si>
    <t>207625-271070--346A Kang Ching Road</t>
  </si>
  <si>
    <t>Macaroni FTO 132 Royal Miller 24x500gm  通心粉 -RMPARMMAC500 (Amount: 2.10 SGD, Quantity: 5, : PKT)
Whole Kernel Sweet Corn Royal Miller 24x425g  玉米粒 - RMCVCWKRM0425 (Amount: 29.50 SGD, Quantity: 1, : CT)
Chicken Gravy Knorr 6x1kg-ZBCHGKN1000 (Amount: 12.76 SGD, Quantity: 2, : TUB)
BBQ Sauce Kimball 12 x 1kg 烧烤酱 - ZASABBQS1000 (Amount: 3.50 SGD, Quantity: 1, : PKT)
Spaghetti  FTO 5 Royal Miller 24x500gm 意大利面 - RMPARMSPA500 (Amount: 33.60 SGD, Quantity: 1, : CT)
Onion Powder Hela 9x700g - GSONIOHE0700 (Amount: 23.90 SGD, Quantity: 1, : TUB)
Demi Glace Sauce Knorr 6x1kg - ZBDEMIKN1000 (Amount: 11.87 SGD, Quantity: 2, : TUB)
Best Foods Dressing Thousand Island 4x3L- ZB64301087 (Amount: 18.45 SGD, Quantity: 1, : TUB)
Subtotal: 168.71
Tax: 15.18
Total: 183.89 SGD</t>
  </si>
  <si>
    <t>594427-343790--808 French Road</t>
  </si>
  <si>
    <t>Chilli Sauce Pouch Kimball 12x1kg 包装辣椒 - ZACHIKI1000 (Amount: 1.96 SGD, Quantity: 8, : POU)
Macaroni FTO 132 Royal Miller 24x500gm  通心粉 -RMPARMMAC500 (Amount: 2.10 SGD, Quantity: 12, : PKT)
Spaghetti  FTO 5 Royal Miller 24x500gm 意大利面 - RMPARMSPA500 (Amount: 33.60 SGD, Quantity: 1, : CT)
Pineapple Slice In Light Syrup Royal Miller 24x565g 罐头黄莉 - RMCFPINSRM565 (Amount: 1.60 SGD, Quantity: 1, : TIN)
Best Foods Dressing Thousand Island 4x3L- ZB64301087 (Amount: 18.45 SGD, Quantity: 2, : TUB)
Subtotal: 112.98
Tax: 10.17
Total: 123.15 SGD</t>
  </si>
  <si>
    <t>Chilli Sauce Pouch Kimball 12x1kg 包装辣椒 - ZACHIKI1000 (Amount: 23.50 SGD, Quantity: 1, : CT)
BBQ Sauce Kimball 12 x 1kg 烧烤酱 - ZASABBQS1000 (Amount: 3.50 SGD, Quantity: 1, : PKT)
Spaghetti  FTO 5 Royal Miller 24x500gm 意大利面 - RMPARMSPA500 (Amount: 33.60 SGD, Quantity: 1, : CT)
Best Foods Dressing Thousand Island 4x3L- ZB64301087 (Amount: 18.45 SGD, Quantity: 2, : TUB)
Subtotal: 97.50
Tax: 8.78
Total: 106.28 SGD</t>
  </si>
  <si>
    <t>Chilli Sauce Pouch Kimball 12x1kg 包装辣椒 - ZACHIKI1000 (Amount: 1.96 SGD, Quantity: 4, : POU)
Macaroni FTO 132 Royal Miller 24x500gm  通心粉 -RMPARMMAC500 (Amount: 2.10 SGD, Quantity: 10, : PKT)
Chicken Gravy Knorr 6x1kg-ZBCHGKN1000 (Amount: 12.76 SGD, Quantity: 3, : TUB)
BBQ Sauce Kimball 12 x 1kg 烧烤酱 - ZASABBQS1000 (Amount: 3.50 SGD, Quantity: 2, : PKT)
Spaghetti  FTO 5 Royal Miller 24x500gm 意大利面 - RMPARMSPA500 (Amount: 33.60 SGD, Quantity: 1, : CT)
Pineapple Slice In Light Syrup Royal Miller 24x565g 罐头黄莉 - RMCFPINSRM565 (Amount: 1.60 SGD, Quantity: 1, : TIN)
Onion Powder Hela 9x700g - GSONIOHE0700 (Amount: 23.90 SGD, Quantity: 1, : TUB)
Best Foods Dressing Thousand Island 4x3L- ZB64301087 (Amount: 18.45 SGD, Quantity: 1, : TUB)
Subtotal: 151.67
Tax: 13.65
Total: 165.32 SGD</t>
  </si>
  <si>
    <t>Chilli Sauce Pouch Kimball 12x1kg 包装辣椒 - ZACHIKI1000 (Amount: 1.96 SGD, Quantity: 6, : POU)
Macaroni FTO 132 Royal Miller 24x500gm  通心粉 -RMPARMMAC500 (Amount: 2.10 SGD, Quantity: 15, : PKT)
Spaghetti  FTO 5 Royal Miller 24x500gm 意大利面 - RMPARMSPA500 (Amount: 33.60 SGD, Quantity: 1, : CT)
Best Foods Dressing Thousand Island 4x3L- ZB64301087 (Amount: 18.45 SGD, Quantity: 2, : TUB)
Subtotal: 113.76
Tax: 10.24
Total: 124.00 SGD</t>
  </si>
  <si>
    <t>Chilli Sauce Pouch Kimball 12x1kg 包装辣椒 - ZACHIKI1000 (Amount: 1.96 SGD, Quantity: 6, : POU)
Macaroni FTO 132 Royal Miller 24x500gm  通心粉 -RMPARMMAC500 (Amount: 2.10 SGD, Quantity: 10, : PKT)
BBQ Sauce Kimball 12 x 1kg 烧烤酱 - ZASABBQS1000 (Amount: 3.50 SGD, Quantity: 2, : PKT)
Spaghetti  FTO 5 Royal Miller 24x500gm 意大利面 - RMPARMSPA500 (Amount: 33.60 SGD, Quantity: 1, : CT)
Best Foods Dressing Thousand Island 4x3L- ZB64301087 (Amount: 18.45 SGD, Quantity: 1, : TUB)
Subtotal: 91.81
Tax: 8.26
Total: 100.07 SGD</t>
  </si>
  <si>
    <t>Chilli Sauce Pouch Kimball 12x1kg 包装辣椒 - ZACHIKI1000 (Amount: 1.96 SGD, Quantity: 5, : POU)
Macaroni FTO 132 Royal Miller 24x500gm  通心粉 -RMPARMMAC500 (Amount: 2.10 SGD, Quantity: 15, : PKT)
Spaghetti  FTO 5 Royal Miller 24x500gm 意大利面 - RMPARMSPA500 (Amount: 33.60 SGD, Quantity: 1, : CT)
Best Foods Dressing Thousand Island 4x3L- ZB64301087 (Amount: 18.45 SGD, Quantity: 3, : TUB)
Aromat Seasoning Knorr 6x2.25kg- ZBASEKN2250 (Amount: 20.63 SGD, Quantity: 1, : TUB)
Subtotal: 150.88
Tax: 13.58
Total: 164.46 SGD</t>
  </si>
  <si>
    <t>Chilli Sauce Pouch Kimball 12x1kg 包装辣椒 - ZACHIKI1000 (Amount: 1.96 SGD, Quantity: 3, : POU)
Macaroni FTO 132 Royal Miller 24x500gm  通心粉 -RMPARMMAC500 (Amount: 2.10 SGD, Quantity: 15, : PKT)
Whole Kernel Sweet Corn Royal Miller 24x425g  玉米粒 - RMCVCWKRM0425 (Amount: 1.30 SGD, Quantity: 10, : TIN)
BBQ Sauce Kimball 12 x 1kg 烧烤酱 - ZASABBQS1000 (Amount: 3.50 SGD, Quantity: 1, : PKT)
Spaghetti  FTO 5 Royal Miller 24x500gm 意大利面 - RMPARMSPA500 (Amount: 33.60 SGD, Quantity: 2, : CT)
Best Foods Dressing Thousand Island 4x3L- ZB64301087 (Amount: 18.45 SGD, Quantity: 1, : TUB)
Subtotal: 139.53
Tax: 12.56
Total: 152.09 SGD</t>
  </si>
  <si>
    <t>Chilli Sauce Pouch Kimball 12x1kg 包装辣椒 - ZACHIKI1000 (Amount: 23.50 SGD, Quantity: 1, : CT)
Macaroni FTO 132 Royal Miller 24x500gm  通心粉 -RMPARMMAC500 (Amount: 2.10 SGD, Quantity: 12, : PKT)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Tomato Whole Peeled Royal Miller 6x2550g 煮番茄酱 - RMCVTOWRM2550 (Amount: 36.00 SGD, Quantity: 1, : CT)
Best Foods Dressing Thousand Island 4x3L- ZB64301087 (Amount: 18.45 SGD, Quantity: 1, : TUB)
Subtotal: 141.85
Tax: 12.77
Total: 154.62 SGD</t>
  </si>
  <si>
    <t>Chilli Sauce Pouch Kimball 12x1kg 包装辣椒 - ZACHIKI1000 (Amount: 23.50 SGD, Quantity: 1, : CT)
Macaroni FTO 132 Royal Miller 24x500gm  通心粉 -RMPARMMAC500 (Amount: 2.10 SGD, Quantity: 14, : PKT)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Best Foods Dressing Thousand Island 4x3L- ZB64301087 (Amount: 18.45 SGD, Quantity: 3, : TUB)
Subtotal: 146.95
Tax: 13.23
Total: 160.18 SGD</t>
  </si>
  <si>
    <t>Chilli Sauce Pouch Kimball 12x1kg 包装辣椒 - ZACHIKI1000 (Amount: 1.96 SGD, Quantity: 6, : POU)
Macaroni FTO 132 Royal Miller 24x500gm  通心粉 -RMPARMMAC500 (Amount: 2.10 SGD, Quantity: 15, : PKT)
Chicken Gravy Knorr 6x1kg-ZBCHGKN1000 (Amount: 12.76 SGD, Quantity: 3, : TUB)
BBQ Sauce Kimball 12 x 1kg 烧烤酱 - ZASABBQS1000 (Amount: 3.50 SGD, Quantity: 1, : PKT)
Spaghetti  FTO 5 Royal Miller 24x500gm 意大利面 - RMPARMSPA500 (Amount: 33.60 SGD, Quantity: 2, : CT)
Pineapple Slice In Light Syrup Royal Miller 24x565g 罐头黄莉 - RMCFPINSRM565 (Amount: 1.60 SGD, Quantity: 2, : TIN)
Demi Glace Sauce Knorr 6x1kg - ZBDEMIKN1000 (Amount: 11.87 SGD, Quantity: 3, : TUB)
Best Foods Dressing Thousand Island 4x3L- ZB64301087 (Amount: 18.45 SGD, Quantity: 3, : TUB)
Subtotal: 246.40
Tax: 22.18
Total: 268.58 SGD</t>
  </si>
  <si>
    <t>Chilli Sauce Pouch Kimball 12x1kg 包装辣椒 - ZACHIKI1000 (Amount: 23.50 SGD, Quantity: 1, : CT)
Macaroni FTO 132 Royal Miller 24x500gm  通心粉 -RMPARMMAC500 (Amount: 2.10 SGD, Quantity: 6, : PKT)
Spaghetti  FTO 5 Royal Miller 24x500gm 意大利面 - RMPARMSPA500 (Amount: 33.60 SGD, Quantity: 1, : CT)
Best Foods Dressing Thousand Island 4x3L- ZB64301087 (Amount: 18.45 SGD, Quantity: 1, : TUB)
Subtotal: 88.15
Tax: 7.93
Total: 96.08 SGD</t>
  </si>
  <si>
    <t>Chilli Sauce Pouch Kimball 12x1kg 包装辣椒 - ZACHIKI1000 (Amount: 1.96 SGD, Quantity: 5, : POU)
Macaroni FTO 132 Royal Miller 24x500gm  通心粉 -RMPARMMAC500 (Amount: 2.10 SGD, Quantity: 10, : PKT)
Spaghetti  FTO 5 Royal Miller 24x500gm 意大利面 - RMPARMSPA500 (Amount: 33.60 SGD, Quantity: 1, : CT)
Pineapple Slice In Light Syrup Royal Miller 24x565g 罐头黄莉 - RMCFPINSRM565 (Amount: 1.60 SGD, Quantity: 1, : TIN)
Subtotal: 66.00
Tax: 5.94
Total: 71.94 SGD</t>
  </si>
  <si>
    <t>Chilli Sauce Pouch Kimball 12x1kg 包装辣椒 - ZACHIKI1000 (Amount: 1.96 SGD, Quantity: 5, : POU)
Macaroni FTO 132 Royal Miller 24x500gm  通心粉 -RMPARMMAC500 (Amount: 2.10 SGD, Quantity: 10, : PKT)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Best Foods Dressing Thousand Island 4x3L- ZB64301087 (Amount: 18.45 SGD, Quantity: 2, : TUB)
Subtotal: 106.40
Tax: 9.58
Total: 115.98 SGD</t>
  </si>
  <si>
    <t>Chilli Sauce Pouch Kimball 12x1kg 包装辣椒 - ZACHIKI1000 (Amount: 1.96 SGD, Quantity: 2, : POU)
Macaroni FTO 132 Royal Miller 24x500gm  通心粉 -RMPARMMAC500 (Amount: 2.10 SGD, Quantity: 6, : PKT)
Spaghetti  FTO 5 Royal Miller 24x500gm 意大利面 - RMPARMSPA500 (Amount: 33.60 SGD, Quantity: 1, : CT)
Best Foods Dressing Thousand Island 4x3L- ZB64301087 (Amount: 18.45 SGD, Quantity: 2, : TUB)
Subtotal: 87.02
Tax: 7.83
Total: 94.85 SGD</t>
  </si>
  <si>
    <t>Chilli Sauce Pouch Kimball 12x1kg 包装辣椒 - ZACHIKI1000 (Amount: 1.96 SGD, Quantity: 6, : POU)
Macaroni FTO 132 Royal Miller 24x500gm  通心粉 -RMPARMMAC500 (Amount: 2.10 SGD, Quantity: 16, : PKT)
Chicken Gravy Knorr 6x1kg-ZBCHGKN1000 (Amount: 12.76 SGD, Quantity: 3, : TUB)
BBQ Sauce Kimball 12 x 1kg 烧烤酱 - ZASABBQS1000 (Amount: 3.50 SGD, Quantity: 1, : PKT)
Spaghetti  FTO 5 Royal Miller 24x500gm 意大利面 - RMPARMSPA500 (Amount: 33.60 SGD, Quantity: 1, : CT)
Tomato Whole Peeled Royal Miller 6x2550g 煮番茄酱 - RMCVTOWRM2550 (Amount: 36.00 SGD, Quantity: 1, : CT)
Demi Glace Sauce Knorr 6x1kg - ZBDEMIKN1000 (Amount: 11.87 SGD, Quantity: 3, : TUB)
Best Foods Dressing Thousand Island 4x3L- ZB64301087 (Amount: 18.45 SGD, Quantity: 3, : TUB)
Subtotal: 247.70
Tax: 22.29
Total: 269.99 SGD</t>
  </si>
  <si>
    <t>Chilli Sauce Pouch Kimball 12x1kg 包装辣椒 - ZACHIKI1000 (Amount: 1.96 SGD, Quantity: 2, : POU)
Macaroni FTO 132 Royal Miller 24x500gm  通心粉 -RMPARMMAC500 (Amount: 2.10 SGD, Quantity: 3, : PKT)
Whole Kernel Sweet Corn Royal Miller 24x425g  玉米粒 - RMCVCWKRM0425 (Amount: 1.30 SGD, Quantity: 7, : TIN)
Spaghetti  FTO 5 Royal Miller 24x500gm 意大利面 - RMPARMSPA500 (Amount: 33.60 SGD, Quantity: 1, : CT)
Best Foods Dressing Thousand Island 4x3L- ZB64301087 (Amount: 18.45 SGD, Quantity: 1, : TUB)
Subtotal: 71.37
Tax: 6.42
Total: 77.79 SGD</t>
  </si>
  <si>
    <t>Chilli Sauce Pouch Kimball 12x1kg 包装辣椒 - ZACHIKI1000 (Amount: 1.96 SGD, Quantity: 6, : POU)
Macaroni FTO 132 Royal Miller 24x500gm  通心粉 -RMPARMMAC500 (Amount: 2.10 SGD, Quantity: 12, : PKT)
Dressing-Thousand Island BF 6x2.5L 千岛酱 - ZBDTIBF2500 (Amount: 15.43 SGD, Quantity: 3, : TUB)
Chicken Gravy Knorr 6x1kg-ZBCHGKN1000 (Amount: 12.76 SGD, Quantity: 4, : TUB)
BBQ Sauce Kimball 12 x 1kg 烧烤酱 - ZASABBQS1000 (Amount: 3.50 SGD, Quantity: 1, : PKT)
Spaghetti  FTO 5 Royal Miller 24x500gm 意大利面 - RMPARMSPA500 (Amount: 33.60 SGD, Quantity: 2, : CT)
Onion Powder Hela 9x700g - GSONIOHE0700 (Amount: 23.90 SGD, Quantity: 1, : TUB)
Tomato Whole Peeled Royal Miller 6x2550g 煮番茄酱 - RMCVTOWRM2550 (Amount: 36.00 SGD, Quantity: 1, : CT)
Demi Glace Sauce Knorr 6x1kg - ZBDEMIKN1000 (Amount: 11.87 SGD, Quantity: 4, : TUB)
Subtotal: 312.37
Tax: 28.11
Total: 340.48 SGD</t>
  </si>
  <si>
    <t>Chilli Sauce Pouch Kimball 12x1kg 包装辣椒 - ZACHIKI1000 (Amount: 1.96 SGD, Quantity: 5, : POU)
Macaroni FTO 132 Royal Miller 24x500gm  通心粉 -RMPARMMAC500 (Amount: 2.10 SGD, Quantity: 11, : PKT)
Dressing-Thousand Island BF 6x2.5L 千岛酱 - ZBDTIBF2500 (Amount: 15.43 SGD, Quantity: 2, : TUB)
BBQ Sauce Kimball 12 x 1kg 烧烤酱 - ZASABBQS1000 (Amount: 3.50 SGD, Quantity: 1, : PKT)
Spaghetti  FTO 5 Royal Miller 24x500gm 意大利面 - RMPARMSPA500 (Amount: 33.60 SGD, Quantity: 2, : CT)
Subtotal: 134.46
Tax: 12.10
Total: 146.56 SGD</t>
  </si>
  <si>
    <t>Tomato Whole Peeled Royal Miller 6x2550g 煮番茄酱 - RMCVTOWRM2550 (Amount: 36.00 SGD, Quantity: 1, : CT)
Subtotal: 36.00
Tax: 3.24
Total: 39.24 SGD</t>
  </si>
  <si>
    <t>Chilli Sauce Pouch Kimball 12x1kg 包装辣椒 - ZACHIKI1000 (Amount: 23.50 SGD, Quantity: 1, : CT)
Macaroni FTO 132 Royal Miller 24x500gm  通心粉 -RMPARMMAC500 (Amount: 2.10 SGD, Quantity: 15, : PKT)
Dressing-Thousand Island BF 6x2.5L 千岛酱 - ZBDTIBF2500 (Amount: 15.43 SGD, Quantity: 1, : TUB)
Chicken Gravy Knorr 6x1kg-ZBCHGKN1000 (Amount: 12.76 SGD, Quantity: 3, : TUB)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Onion Powder Hela 9x700g - GSONIOHE0700 (Amount: 23.90 SGD, Quantity: 1, : TUB)
Demi Glace Sauce Knorr 6x1kg - ZBDEMIKN1000 (Amount: 11.87 SGD, Quantity: 1, : TUB)
Subtotal: 183.18
Tax: 16.49
Total: 199.67 SGD</t>
  </si>
  <si>
    <t>Chilli Sauce Pouch Kimball 12x1kg 包装辣椒 - ZACHIKI1000 (Amount: 23.50 SGD, Quantity: 1, : CT)
Macaroni FTO 132 Royal Miller 24x500gm  通心粉 -RMPARMMAC500 (Amount: 2.10 SGD, Quantity: 16, : PKT)
Dressing-Thousand Island BF 6x2.5L 千岛酱 - ZBDTIBF2500 (Amount: 15.43 SGD, Quantity: 2, : TUB)
BBQ Sauce Kimball 12 x 1kg 烧烤酱 - ZASABBQS1000 (Amount: 3.50 SGD, Quantity: 1, : PKT)
Spaghetti  FTO 5 Royal Miller 24x500gm 意大利面 - RMPARMSPA500 (Amount: 33.60 SGD, Quantity: 2, : CT)
Pineapple Slice In Light Syrup Royal Miller 24x565g 罐头黄莉 - RMCFPINSRM565 (Amount: 1.60 SGD, Quantity: 2, : TIN)
Tomato Whole Peeled Royal Miller 6x2550g 煮番茄酱 - RMCVTOWRM2550 (Amount: 36.00 SGD, Quantity: 1, : CT)
Golden Salted Egg Powder Knorr 6x800g- ZBGSEGGKN800 (Amount: 27.00 SGD, Quantity: 1, : PKT)
Subtotal: 224.86
Tax: 20.24
Total: 245.10 SGD</t>
  </si>
  <si>
    <t>Chilli Sauce Pouch Kimball 12x1kg 包装辣椒 - ZACHIKI1000 (Amount: 1.96 SGD, Quantity: 5, : POU)
Macaroni FTO 132 Royal Miller 24x500gm  通心粉 -RMPARMMAC500 (Amount: 2.10 SGD, Quantity: 12, : PKT)
Whole Kernel Sweet Corn Royal Miller 24x425g  玉米粒 - RMCVCWKRM0425 (Amount: 29.50 SGD, Quantity: 1, : CT)
Chicken Gravy Knorr 6x1kg-ZBCHGKN1000 (Amount: 12.76 SGD, Quantity: 4, : TUB)
Spaghetti  FTO 5 Royal Miller 24x500gm 意大利面 - RMPARMSPA500 (Amount: 33.60 SGD, Quantity: 1, : CT)
Tomato Whole Peeled Royal Miller 6x2550g 煮番茄酱 - RMCVTOWRM2550 (Amount: 36.00 SGD, Quantity: 1, : CT)
Demi Glace Sauce Knorr 6x1kg - ZBDEMIKN1000 (Amount: 11.87 SGD, Quantity: 4, : TUB)
Subtotal: 232.62
Tax: 20.94
Total: 253.56 SGD</t>
  </si>
  <si>
    <t>Chilli Sauce Pouch Kimball 12x1kg 包装辣椒 - ZACHIKI1000 (Amount: 1.96 SGD, Quantity: 6, : POU)
Macaroni FTO 132 Royal Miller 24x500gm  通心粉 -RMPARMMAC500 (Amount: 2.10 SGD, Quantity: 15, : PKT)
Whole Kernel Sweet Corn Royal Miller 24x425g  玉米粒 - RMCVCWKRM0425 (Amount: 1.30 SGD, Quantity: 10, : TIN)
Dressing-Thousand Island BF 6x2.5L 千岛酱 - ZBDTIBF2500 (Amount: 16.20 SGD, Quantity: 2, : TUB)
Spaghetti  FTO 5 Royal Miller 24x500gm 意大利面 - RMPARMSPA500 (Amount: 33.60 SGD, Quantity: 1, : CT)
Pineapple Slice In Light Syrup Royal Miller 24x565g 罐头黄莉 - RMCFPINSRM565 (Amount: 1.60 SGD, Quantity: 2, : TIN)
Subtotal: 125.46
Tax: 11.29
Total: 136.75 SGD</t>
  </si>
  <si>
    <t>Chilli Sauce Pouch Kimball 12x1kg 包装辣椒 - ZACHIKI1000 (Amount: 23.50 SGD, Quantity: 1, : CT)
Macaroni FTO 132 Royal Miller 24x500gm  通心粉 -RMPARMMAC500 (Amount: 2.10 SGD, Quantity: 8, : PKT)
Dressing Thousand Island BF 6x2.5L 千岛酱 - ZBDTIBF2500 (Amount: 16.20 SGD, Quantity: 1, : TUB)
Spaghetti  FTO 5 Royal Miller 24x500gm 意大利面 - RMPARMSPA500 (Amount: 33.60 SGD, Quantity: 1, : CT)
Pineapple Slice In Light Syrup Royal Miller 24x565g 罐头黄莉 - RMCFPINSRM565 (Amount: 1.60 SGD, Quantity: 1, : TIN)
Subtotal: 91.70
Tax: 8.25
Total: 99.95 SGD</t>
  </si>
  <si>
    <t>Chilli Sauce Pouch Kimball 12x1kg 包装辣椒 - ZACHIKI1000 (Amount: 1.96 SGD, Quantity: 4, : POU)
Macaroni FTO 132 Royal Miller 24x500gm  通心粉 -RMPARMMAC500 (Amount: 2.10 SGD, Quantity: 12, : PKT)
Dressing Thousand Island BF 6x2.5L 千岛酱 - ZBDTIBF2500 (Amount: 16.20 SGD, Quantity: 1, : TUB)
Chicken Gravy Knorr 6x1kg-ZBCHGKN1000 (Amount: 12.76 SGD, Quantity: 3, : TUB)
Spaghetti  FTO 5 Royal Miller 24x500gm 意大利面 - RMPARMSPA500 (Amount: 33.60 SGD, Quantity: 1, : CT)
Onion Powder Hela 9x700g - GSONIOHE0700 (Amount: 23.90 SGD, Quantity: 1, : TUB)
Demi Glace Sauce Knorr 6x1kg - ZBDEMIKN1000 (Amount: 11.87 SGD, Quantity: 3, : TUB)
Subtotal: 180.63
Tax: 16.26
Total: 196.89 SGD</t>
  </si>
  <si>
    <t>Chilli Sauce Pouch Kimball 12x1kg 包装辣椒 - ZACHIKI1000 (Amount: 1.96 SGD, Quantity: 6, : POU)
Dressing Thousand Island BF 6x2.5L 千岛酱 - ZBDTIBF2500 (Amount: 16.20 SGD, Quantity: 1, : TUB)
Chicken Gravy Knorr 6x1kg-ZBCHGKN1000 (Amount: 12.76 SGD, Quantity: 3, : TUB)
Demi Glace Sauce Knorr 6x1kg - ZBDEMIKN1000 (Amount: 11.87 SGD, Quantity: 3, : TUB)
Subtotal: 101.85
Tax: 9.17
Total: 111.02 SGD</t>
  </si>
  <si>
    <t>Chilli Sauce Pouch Kimball 12x1kg 包装辣椒 - ZACHIKI1000 (Amount: 1.96 SGD, Quantity: 4, : POU)
Macaroni FTO 132 Royal Miller 24x500gm  通心粉 -RMPARMMAC500 (Amount: 2.10 SGD, Quantity: 10, : PKT)
Dressing Thousand Island BF 6x2.5L 千岛酱 - ZBDTIBF2500 (Amount: 16.20 SGD, Quantity: 1, : TUB)
Spaghetti  FTO 5 Royal Miller 24x500gm 意大利面 - RMPARMSPA500 (Amount: 33.60 SGD, Quantity: 2, : CT)
Pineapple Slice In Light Syrup Royal Miller 24x565g 罐头黄莉 - RMCFPINSRM565 (Amount: 1.60 SGD, Quantity: 1, : TIN)
Tomato Whole Peeled Royal Miller 6x2550g 煮番茄酱 - RMCVTOWRM2550 (Amount: 36.00 SGD, Quantity: 1, : CT)
Demi Glace Sauce Knorr 6x1kg - ZBDEMIKN1000 (Amount: 11.87 SGD, Quantity: 2, : TUB)
Subtotal: 173.58
Tax: 15.62
Total: 189.20 SGD</t>
  </si>
  <si>
    <t>05-07-2025</t>
  </si>
  <si>
    <t>Whole Kernel Sweet Corn Royal Miller 24x425g  玉米粒 - RMCVCWKRM0425 (Amount: 29.50 SGD, Quantity: 1, : CT)
Chicken Gravy Knorr 6x1kg-ZBCHGKN1000 (Amount: 12.76 SGD, Quantity: 3, : TUB)
Spaghetti  FTO 5 Royal Miller 24x500gm 意大利面 - RMPARMSPA500 (Amount: 33.60 SGD, Quantity: 1, : CT)
Onion Powder Hela 9x700g - GSONIOHE0700 (Amount: 23.90 SGD, Quantity: 1, : TUB)
Tomato Whole Peeled Royal Miller 6x2550g 煮番茄酱 - RMCVTOWRM2550 (Amount: 36.00 SGD, Quantity: 1, : CT)
Demi Glace Sauce Knorr 6x1kg - ZBDEMIKN1000 (Amount: 11.87 SGD, Quantity: 3, : TUB)
Subtotal: 196.89
Tax: 17.72
Total: 214.61 SGD</t>
  </si>
  <si>
    <t>Chilli Sauce Pouch Kimball 12x1kg 包装辣椒 - ZACHIKI1000 (Amount: 1.96 SGD, Quantity: 4, : POU)
Macaroni FTO 132 Royal Miller 24x500gm  通心粉 -RMPARMMAC500 (Amount: 2.10 SGD, Quantity: 12, : PKT)
Whole Kernel Sweet Corn Royal Miller 24x425g  玉米粒 - RMCVCWKRM0425 (Amount: 1.30 SGD, Quantity: 10, : TIN)
Dressing Thousand Island BF 6x2.5L 千岛酱 - ZBDTIBF2500 (Amount: 16.20 SGD, Quantity: 1, : TUB)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Subtotal: 100.94
Tax: 9.08
Total: 110.02 SGD</t>
  </si>
  <si>
    <t>Chilli Sauce Pouch Kimball 12x1kg 包装辣椒 - ZACHIKI1000 (Amount: 1.96 SGD, Quantity: 6, : POU)
Macaroni FTO 132 Royal Miller 24x500gm  通心粉 -RMPARMMAC500 (Amount: 2.10 SGD, Quantity: 10, : PKT)
Dressing Thousand Island BF 6x2.5L 千岛酱 - ZBDTIBF2500 (Amount: 16.20 SGD, Quantity: 2, : TUB)
BBQ Sauce Kimball 12 x 1kg 烧烤酱 - ZASABBQS1000 (Amount: 3.50 SGD, Quantity: 1, : PKT)
Spaghetti  FTO 5 Royal Miller 24x500gm 意大利面 - RMPARMSPA500 (Amount: 33.60 SGD, Quantity: 2, : CT)
Pineapple Slice In Light Syrup Royal Miller 24x565g 罐头黄莉 - RMCFPINSRM565 (Amount: 1.60 SGD, Quantity: 1, : TIN)
Subtotal: 137.46
Tax: 12.37
Total: 149.83 SGD</t>
  </si>
  <si>
    <t>Chilli Sauce Pouch Kimball 12x1kg 包装辣椒 - ZACHIKI1000 (Amount: 1.96 SGD, Quantity: 3, : POU)
Macaroni FTO 132 Royal Miller 24x500gm  通心粉 -RMPARMMAC500 (Amount: 2.10 SGD, Quantity: 7, : PKT)
Dressing Thousand Island BF 6x2.5L 千岛酱 - ZBDTIBF2500 (Amount: 16.20 SGD, Quantity: 1, : TUB)
Spaghetti  FTO 5 Royal Miller 24x500gm 意大利面 - RMPARMSPA500 (Amount: 33.60 SGD, Quantity: 2, : CT)
Subtotal: 103.98
Tax: 9.36
Total: 113.34 SGD</t>
  </si>
  <si>
    <t>Chilli Sauce Pouch Kimball 12x1kg 包装辣椒 - ZACHIKI1000 (Amount: 1.96 SGD, Quantity: 8, : POU)
Macaroni FTO 132 Royal Miller 24x500gm  通心粉 -RMPARMMAC500 (Amount: 2.10 SGD, Quantity: 10, : PKT)
Dressing Thousand Island BF 6x2.5L 千岛酱 - ZBDTIBF2500 (Amount: 16.20 SGD, Quantity: 2, : TUB)
BBQ Sauce Kimball 12 x 1kg 烧烤酱 - ZASABBQS1000 (Amount: 3.50 SGD, Quantity: 2, : PKT)
Subtotal: 76.08
Tax: 6.85
Total: 82.93 SGD</t>
  </si>
  <si>
    <t>Chilli Sauce Pouch Kimball 12x1kg 包装辣椒 - ZACHIKI1000 (Amount: 1.96 SGD, Quantity: 8, : POU)
Macaroni FTO 132 Royal Miller 24x500gm  通心粉 -RMPARMMAC500 (Amount: 2.10 SGD, Quantity: 12, : PKT)
Dressing Thousand Island BF 6x2.5L 千岛酱 - ZBDTIBF2500 (Amount: 16.20 SGD, Quantity: 3, : TUB)
Spaghetti  FTO 5 Royal Miller 24x500gm 意大利面 - RMPARMSPA500 (Amount: 33.60 SGD, Quantity: 2, : CT)
Pineapple Slice In Light Syrup Royal Miller 24x565g 罐头黄莉 - RMCFPINSRM565 (Amount: 1.60 SGD, Quantity: 1, : TIN)
Subtotal: 158.28
Tax: 14.25
Total: 172.53 SGD</t>
  </si>
  <si>
    <t>Chilli Sauce Pouch Kimball 12x1kg 包装辣椒 - ZACHIKI1000 (Amount: 1.96 SGD, Quantity: 2, : POU)
Macaroni FTO 132 Royal Miller 24x500gm  通心粉 -RMPARMMAC500 (Amount: 2.10 SGD, Quantity: 10, : PKT)
Dressing Thousand Island BF 6x2.5L 千岛酱 - ZBDTIBF2500 (Amount: 16.20 SGD, Quantity: 2, : TUB)
Spaghetti  FTO 5 Royal Miller 24x500gm 意大利面 - RMPARMSPA500 (Amount: 33.60 SGD, Quantity: 1, : CT)
Subtotal: 90.92
Tax: 8.18
Total: 99.10 SGD</t>
  </si>
  <si>
    <t>Chilli Sauce Pouch Kimball 12x1kg 包装辣椒 - ZACHIKI1000 (Amount: 1.96 SGD, Quantity: 8, : POU)
Macaroni FTO 132 Royal Miller 24x500gm  通心粉 -RMPARMMAC500 (Amount: 2.10 SGD, Quantity: 15, : PKT)
Dressing Thousand Island BF 6x2.5L 千岛酱 - ZBDTIBF2500 (Amount: 16.20 SGD, Quantity: 2, : TUB)
Spaghetti  FTO 5 Royal Miller 24x500gm 意大利面 - RMPARMSPA500 (Amount: 33.60 SGD, Quantity: 1, : CT)
Pineapple Slice In Light Syrup Royal Miller 24x565g 罐头黄莉 - RMCFPINSRM565 (Amount: 1.60 SGD, Quantity: 1, : TIN)
Subtotal: 114.78
Tax: 10.33
Total: 125.11 SGD</t>
  </si>
  <si>
    <t>Chilli Sauce Pouch Kimball 12x1kg 包装辣椒 - ZACHIKI1000 (Amount: 1.96 SGD, Quantity: 3, : POU)
Macaroni FTO 132 Royal Miller 24x500gm  通心粉 -RMPARMMAC500 (Amount: 2.10 SGD, Quantity: 9, : PKT)
Whole Kernel Sweet Corn Royal Miller 24x425g  玉米粒 - RMCVCWKRM0425 (Amount: 1.30 SGD, Quantity: 10, : TIN)
Dressing Thousand Island BF 6x2.5L 千岛酱 - ZBDTIBF2500 (Amount: 16.20 SGD, Quantity: 2, : TUB)
Spaghetti  FTO 5 Royal Miller 24x500gm 意大利面 - RMPARMSPA500 (Amount: 33.60 SGD, Quantity: 2, : CT)
Subtotal: 137.38
Tax: 12.36
Total: 149.74 SGD</t>
  </si>
  <si>
    <t>Chilli Sauce Pouch Kimball 12x1kg 包装辣椒 - ZACHIKI1000 (Amount: 23.50 SGD, Quantity: 1, : CT)
Macaroni FTO 132 Royal Miller 24x500gm  通心粉 -RMPARMMAC500 (Amount: 2.10 SGD, Quantity: 8, : PKT)
Dressing Thousand Island BF 6x2.5L 千岛酱 - ZBDTIBF2500 (Amount: 16.20 SGD, Quantity: 3, : TUB)
Chicken Gravy Knorr 6x1kg-ZBCHGKN1000 (Amount: 12.76 SGD, Quantity: 3, : TUB)
BBQ Sauce Kimball 12 x 1kg 烧烤酱 - ZASABBQS1000 (Amount: 3.50 SGD, Quantity: 1, : PKT)
Spaghetti  FTO 5 Royal Miller 24x500gm 意大利面 - RMPARMSPA500 (Amount: 33.60 SGD, Quantity: 1, : CT)
Demi Glace Sauce Knorr 6x1kg - ZBDEMIKN1000 (Amount: 11.87 SGD, Quantity: 3, : TUB)
Subtotal: 199.89
Tax: 17.99
Total: 217.88 SGD</t>
  </si>
  <si>
    <t>Chilli Sauce Pouch Kimball 12x1kg 包装辣椒 - ZACHIKI1000 (Amount: 1.96 SGD, Quantity: 5, : POU)
Macaroni FTO 132 Royal Miller 24x500gm  通心粉 -RMPARMMAC500 (Amount: 2.10 SGD, Quantity: 6, : PKT)
Dressing Thousand Island BF 6x2.5L 千岛酱 - ZBDTIBF2500 (Amount: 16.20 SGD, Quantity: 1, : TUB)
Spaghetti  FTO 5 Royal Miller 24x500gm 意大利面 - RMPARMSPA500 (Amount: 33.60 SGD, Quantity: 2, : CT)
Subtotal: 105.80
Tax: 9.52
Total: 115.32 SGD</t>
  </si>
  <si>
    <t>Chilli Sauce Pouch Kimball 12x1kg 包装辣椒 - ZACHIKI1000 (Amount: 1.96 SGD, Quantity: 4, : POU)
Macaroni FTO 132 Royal Miller 24x500gm  通心粉 -RMPARMMAC500 (Amount: 2.10 SGD, Quantity: 16, : PKT)
Dressing Thousand Island BF 6x2.5L 千岛酱 - ZBDTIBF2500 (Amount: 16.20 SGD, Quantity: 3, : TUB)
Chicken Gravy Knorr 6x1kg-ZBCHGKN1000 (Amount: 12.76 SGD, Quantity: 3, : TUB)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Onion Powder Hela 9x700g - GSONIOHE0700 (Amount: 23.90 SGD, Quantity: 1, : TUB)
Golden Salted Egg Powder Knorr 6x800g 咸蛋粉-ZBGSEGGKN800 (Amount: 28.35 SGD, Quantity: 1, : PKT)
Demi Glace Sauce Knorr 6x1kg - ZBDEMIKN1000 (Amount: 11.87 SGD, Quantity: 3, : TUB)
Subtotal: 254.88
Tax: 22.94
Total: 277.82 SGD</t>
  </si>
  <si>
    <t>Chilli Sauce Pouch Kimball 12x1kg 包装辣椒 - ZACHIKI1000 (Amount: 1.96 SGD, Quantity: 6, : POU)
Macaroni FTO 132 Royal Miller 24x500gm  通心粉 -RMPARMMAC500 (Amount: 2.10 SGD, Quantity: 6, : PKT)
Dressing Thousand Island BF 6x2.5L 千岛酱 - ZBDTIBF2500 (Amount: 16.20 SGD, Quantity: 2, : TUB)
Spaghetti  FTO 5 Royal Miller 24x500gm 意大利面 - RMPARMSPA500 (Amount: 33.60 SGD, Quantity: 1, : CT)
Tomato Whole Peeled Royal Miller 6x2550g 煮番茄酱 - RMCVTOWRM2550 (Amount: 36.00 SGD, Quantity: 1, : CT)
Subtotal: 126.36
Tax: 11.37
Total: 137.73 SGD</t>
  </si>
  <si>
    <t>Macaroni FTO 132 Royal Miller 24x500gm  通心粉 -RMPARMMAC500 (Amount: 45.60 SGD, Quantity: 1, : CT)
Whole Kernel Sweet Corn Royal Miller 24x425g  玉米粒 - RMCVCWKRM0425 (Amount: 29.50 SGD, Quantity: 1, : CT)
Dressing Thousand Island BF 6x2.5L 千岛酱 - ZBDTIBF2500 (Amount: 16.20 SGD, Quantity: 1, : TUB)
Olive Oil Pomace Royal Miller 4x5ltr - RMOIOLPRR5L (Amount: 36.00 SGD, Quantity: 1, : TIN)
Spaghetti  FTO 5 Royal Miller 24x500gm 意大利面 - RMPARMSPA500 (Amount: 33.60 SGD, Quantity: 1, : CT)
Pineapple Slice In Light Syrup Royal Miller 24x565g 罐头黄莉 - RMCFPINSRM565 (Amount: 1.60 SGD, Quantity: 1, : TIN)
Subtotal: 162.50
Tax: 14.63
Total: 177.13 SGD</t>
  </si>
  <si>
    <t>Chilli Sauce Pouch Kimball 12x1kg 包装辣椒 - ZACHIKI1000 (Amount: 23.50 SGD, Quantity: 1, : CT)
Macaroni FTO 132 Royal Miller 24x500gm  通心粉 -RMPARMMAC500 (Amount: 2.10 SGD, Quantity: 15, : PKT)
Dressing Thousand Island BF 6x2.5L 千岛酱 - ZBDTIBF2500 (Amount: 16.20 SGD, Quantity: 3, : TUB)
BBQ Sauce Kimball 12 x 1kg 烧烤酱 - ZASABBQS1000 (Amount: 3.50 SGD, Quantity: 1, : PKT)
Spaghetti  FTO 5 Royal Miller 24x500gm 意大利面 - RMPARMSPA500 (Amount: 33.60 SGD, Quantity: 1, : CT)
Subtotal: 140.70
Tax: 12.66
Total: 153.36 SGD</t>
  </si>
  <si>
    <t>Chilli Sauce Pouch Kimball 12x1kg 包装辣椒 - ZACHIKI1000 (Amount: 1.96 SGD, Quantity: 6, : POU)
Dressing Thousand Island BF 6x2.5L 千岛酱 - ZBDTIBF2500 (Amount: 16.20 SGD, Quantity: 1, : TUB)
Chicken Gravy Knorr 6x1kg-ZBCHGKN1000 (Amount: 12.76 SGD, Quantity: 2, : TUB)
BBQ Sauce Kimball 12 x 1kg 烧烤酱 - ZASABBQS1000 (Amount: 3.50 SGD, Quantity: 1, : PKT)
Spaghetti  FTO 5 Royal Miller 24x500gm 意大利面 - RMPARMSPA500 (Amount: 33.60 SGD, Quantity: 1, : CT)
Onion Powder Hela 9x700g - GSONIOHE0700 (Amount: 23.90 SGD, Quantity: 1, : TUB)
Demi Glace Sauce Knorr 6x1kg - ZBDEMIKN1000 (Amount: 11.87 SGD, Quantity: 2, : TUB)
Subtotal: 138.22
Tax: 12.44
Total: 150.66 SGD</t>
  </si>
  <si>
    <t>Chilli Sauce Pouch Kimball 12x1kg 包装辣椒 - ZACHIKI1000 (Amount: 23.50 SGD, Quantity: 1, : CT)
Macaroni FTO 132 Royal Miller 24x500gm  通心粉 -RMPARMMAC500 (Amount: 2.10 SGD, Quantity: 15, : PKT)
Dressing Thousand Island BF 6x2.5L 千岛酱 - ZBDTIBF2500 (Amount: 16.20 SGD, Quantity: 2, : TUB)
Spaghetti  FTO 5 Royal Miller 24x500gm 意大利面 - RMPARMSPA500 (Amount: 33.60 SGD, Quantity: 1, : CT)
Subtotal: 121.00
Tax: 10.89
Total: 131.89 SGD</t>
  </si>
  <si>
    <t>Chilli Sauce Pouch Kimball 12x1kg 包装辣椒 - ZACHIKI1000 (Amount: 1.96 SGD, Quantity: 5, : POU)
Macaroni FTO 132 Royal Miller 24x500gm  通心粉 -RMPARMMAC500 (Amount: 2.10 SGD, Quantity: 8, : PKT)
Dressing Thousand Island BF 6x2.5L 千岛酱 - ZBDTIBF2500 (Amount: 16.20 SGD, Quantity: 2, : TUB)
Spaghetti  FTO 5 Royal Miller 24x500gm 意大利面 - RMPARMSPA500 (Amount: 33.60 SGD, Quantity: 1, : CT)
Tomato Whole Peeled Royal Miller 6x2550g 煮番茄酱 - RMCVTOWRM2550 (Amount: 36.00 SGD, Quantity: 1, : CT)
Subtotal: 128.60
Tax: 11.57
Total: 140.17 SGD</t>
  </si>
  <si>
    <t>Chilli Sauce Pouch Kimball 12x1kg 包装辣椒 - ZACHIKI1000 (Amount: 1.96 SGD, Quantity: 6, : POU)
Macaroni FTO 132 Royal Miller 24x500gm  通心粉 -RMPARMMAC500 (Amount: 2.10 SGD, Quantity: 13, : PKT)
Dressing Thousand Island BF 6x2.5L 千岛酱 - ZBDTIBF2500 (Amount: 16.20 SGD, Quantity: 3, : TUB)
Spaghetti  FTO 5 Royal Miller 24x500gm 意大利面 - RMPARMSPA500 (Amount: 33.60 SGD, Quantity: 2, : CT)
Pineapple Slice In Light Syrup Royal Miller 24x565g 罐头黄莉 - RMCFPINSRM565 (Amount: 1.60 SGD, Quantity: 1, : TIN)
Subtotal: 156.46
Tax: 14.08
Total: 170.54 SGD</t>
  </si>
  <si>
    <t>Chilli Sauce Pouch Kimball 12x1kg 包装辣椒 - ZACHIKI1000 (Amount: 1.96 SGD, Quantity: 6, : POU)
Macaroni FTO 132 Royal Miller 24x500gm  通心粉 -RMPARMMAC500 (Amount: 2.10 SGD, Quantity: 20, : PKT)
Whole Kernel Sweet Corn Royal Miller 24x425g  玉米粒 - RMCVCWKRM0425 (Amount: 29.50 SGD, Quantity: 1, : CT)
Dressing Thousand Island BF 6x2.5L 千岛酱 - ZBDTIBF2500 (Amount: 16.20 SGD, Quantity: 2, : TUB)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Subtotal: 154.36
Tax: 13.89
Total: 168.25 SGD</t>
  </si>
  <si>
    <t>Spaghetti  FTO 5 Royal Miller 24x500gm 意大利面 - RMPARMSPA500 (Amount: 33.60 SGD, Quantity: 1, : CT)
Tomato Whole Peeled Royal Miller 6x2550g 煮番茄酱 - RMCVTOWRM2550 (Amount: 36.00 SGD, Quantity: 1, : CT)
Subtotal: 69.60
Tax: 6.26
Total: 75.86 SGD</t>
  </si>
  <si>
    <t>Chilli Sauce Pouch Kimball 12x1kg 包装辣椒 - ZACHIKI1000 (Amount: 1.96 SGD, Quantity: 6, : POU)
Macaroni FTO 132 Royal Miller 24x500gm  通心粉 -RMPARMMAC500 (Amount: 2.10 SGD, Quantity: 8, : PKT)
Dressing Thousand Island BF 6x2.5L 千岛酱 - ZBDTIBF2500 (Amount: 16.20 SGD, Quantity: 2, : TUB)
Spaghetti  FTO 5 Royal Miller 24x500gm 意大利面 - RMPARMSPA500 (Amount: 33.60 SGD, Quantity: 1, : CT)
Subtotal: 94.56
Tax: 8.51
Total: 103.07 SGD</t>
  </si>
  <si>
    <t>Macaroni FTO 132 Royal Miller 24x500gm  通心粉 -RMPARMMAC500 (Amount: 2.10 SGD, Quantity: 10, : PKT)
Dressing Thousand Island BF 6x2.5L 千岛酱 - ZBDTIBF2500 (Amount: 16.20 SGD, Quantity: 1, : TUB)
Chicken Gravy Knorr 6x1kg-ZBCHGKN1000 (Amount: 12.76 SGD, Quantity: 3, : TUB)
BBQ Sauce Kimball 12 x 1kg 烧烤酱 - ZASABBQS1000 (Amount: 3.50 SGD, Quantity: 2, : PKT)
Pineapple Slice In Light Syrup Royal Miller 24x565g 罐头黄莉 - RMCFPINSRM565 (Amount: 1.60 SGD, Quantity: 1, : TIN)
Tomato Whole Peeled Royal Miller 6x2550g 煮番茄酱 - RMCVTOWRM2550 (Amount: 36.00 SGD, Quantity: 1, : CT)
Demi Glace Sauce Knorr 6x1kg - ZBDEMIKN1000 (Amount: 11.87 SGD, Quantity: 3, : TUB)
Subtotal: 155.69
Tax: 14.01
Total: 169.70 SGD</t>
  </si>
  <si>
    <t>Chilli Sauce Pouch Kimball 12x1kg 包装辣椒 - ZACHIKI1000 (Amount: 1.96 SGD, Quantity: 4, : POU)
Macaroni FTO 132 Royal Miller 24x500gm  通心粉 -RMPARMMAC500 (Amount: 2.10 SGD, Quantity: 7, : PKT)
Dressing Thousand Island BF 6x2.5L 千岛酱 - ZBDTIBF2500 (Amount: 16.20 SGD, Quantity: 1, : TUB)
Chicken Gravy Knorr 6x1kg-ZBCHGKN1000 (Amount: 12.76 SGD, Quantity: 2, : TUB)
BBQ Sauce Kimball 12 x 1kg 烧烤酱 - ZASABBQS1000 (Amount: 3.50 SGD, Quantity: 2, : PKT)
Spaghetti  FTO 5 Royal Miller 24x500gm 意大利面 - RMPARMSPA500 (Amount: 33.60 SGD, Quantity: 1, : CT)
Pineapple Slice In Light Syrup Royal Miller 24x565g 罐头黄莉 - RMCFPINSRM565 (Amount: 1.60 SGD, Quantity: 1, : TIN)
Onion Powder Hela 9x700g - GSONIOHE0700 (Amount: 23.90 SGD, Quantity: 1, : TUB)
Demi Glace Sauce Knorr 6x1kg - ZBDEMIKN1000 (Amount: 11.87 SGD, Quantity: 2, : TUB)
Subtotal: 154.10
Tax: 13.87
Total: 167.97 SGD</t>
  </si>
  <si>
    <t>Chilli Sauce Pouch Kimball 12x1kg 包装辣椒 - ZACHIKI1000 (Amount: 1.96 SGD, Quantity: 10, : POU)
Macaroni FTO 132 Royal Miller 24x500gm  通心粉 -RMPARMMAC500 (Amount: 2.10 SGD, Quantity: 16, : PKT)
Dressing Thousand Island BF 6x2.5L 千岛酱 - ZBDTIBF2500 (Amount: 16.20 SGD, Quantity: 3, : TUB)
Chicken Gravy Knorr 6x1kg-ZBCHGKN1000 (Amount: 12.76 SGD, Quantity: 3, : TUB)
BBQ Sauce Kimball 12 x 1kg 烧烤酱 - ZASABBQS1000 (Amount: 3.50 SGD, Quantity: 1, : PKT)
Spaghetti  FTO 5 Royal Miller 24x500gm 意大利面 - RMPARMSPA500 (Amount: 33.60 SGD, Quantity: 2, : CT)
Pineapple Slice In Light Syrup Royal Miller 24x565g 罐头黄莉 - RMCFPINSRM565 (Amount: 1.60 SGD, Quantity: 2, : TIN)
Onion Powder Hela 9x700g - GSONIOHE0700 (Amount: 23.90 SGD, Quantity: 1, : TUB)
Demi Glace Sauce Knorr 6x1kg - ZBDEMIKN1000 (Amount: 11.87 SGD, Quantity: 3, : TUB)
Subtotal: 273.49
Tax: 24.61
Total: 298.10 SGD</t>
  </si>
  <si>
    <t>Chilli Sauce Pouch Kimball 12x1kg 包装辣椒 - ZACHIKI1000 (Amount: 1.96 SGD, Quantity: 5, : POU)
Whole Kernel Sweet Corn Royal Miller 24x425g  玉米粒 - RMCVCWKRM0425 (Amount: 1.30 SGD, Quantity: 10, : TIN)
Dressing Thousand Island BF 6x2.5L 千岛酱 - ZBDTIBF2500 (Amount: 16.20 SGD, Quantity: 1, : TUB)
Spaghetti  FTO 5 Royal Miller 24x500gm 意大利面 - RMPARMSPA500 (Amount: 33.60 SGD, Quantity: 1, : CT)
Pineapple Slice In Light Syrup Royal Miller 24x565g 罐头黄莉 - RMCFPINSRM565 (Amount: 1.60 SGD, Quantity: 1, : TIN)
Subtotal: 74.20
Tax: 6.68
Total: 80.88 SGD</t>
  </si>
  <si>
    <t>Chilli Sauce Pouch Kimball 12x1kg 包装辣椒 - ZACHIKI1000 (Amount: 1.96 SGD, Quantity: 4, : POU)
Macaroni FTO 132 Royal Miller 24x500gm  通心粉 -RMPARMMAC500 (Amount: 2.10 SGD, Quantity: 10, : PKT)
Dressing Thousand Island BF 6x2.5L 千岛酱 - ZBDTIBF2500 (Amount: 16.20 SGD, Quantity: 2, : TUB)
Chicken Gravy Knorr 6x1kg-ZBCHGKN1000 (Amount: 12.76 SGD, Quantity: 3, : TUB)
Onion Powder Hela 9x700g - GSONIOHE0700 (Amount: 23.90 SGD, Quantity: 1, : TUB)
Demi Glace Sauce Knorr 6x1kg - ZBDEMIKN1000 (Amount: 11.87 SGD, Quantity: 3, : TUB)
Aromat Seasoning Knorr 6x2.25kg- ZBASEKN2250 (Amount: 20.63 SGD, Quantity: 1, : TUB)
Subtotal: 179.66
Tax: 16.17
Total: 195.83 SGD</t>
  </si>
  <si>
    <t>Chilli Sauce Pouch Kimball 12x1kg 包装辣椒 - ZACHIKI1000 (Amount: 1.96 SGD, Quantity: 8, : POU)
Macaroni FTO 132 Royal Miller 24x500gm  通心粉 -RMPARMMAC500 (Amount: 2.10 SGD, Quantity: 12, : PKT)
Dressing Thousand Island BF 6x2.5L 千岛酱 - ZBDTIBF2500 (Amount: 16.20 SGD, Quantity: 2, : TUB)
Chicken Gravy Knorr 6x1kg-ZBCHGKN1000 (Amount: 12.76 SGD, Quantity: 2, : TUB)
Spaghetti  FTO 5 Royal Miller 24x500gm 意大利面 - RMPARMSPA500 (Amount: 33.60 SGD, Quantity: 2, : CT)
Demi Glace Sauce Knorr 6x1kg - ZBDEMIKN1000 (Amount: 11.87 SGD, Quantity: 2, : TUB)
Aromat Seasoning Knorr 6x2.25kg- ZBASEKN2250 (Amount: 20.63 SGD, Quantity: 1, : TUB)
Subtotal: 210.37
Tax: 18.93
Total: 229.30 SGD</t>
  </si>
  <si>
    <t>Chilli Sauce Pouch Kimball 12x1kg 包装辣椒 - ZACHIKI1000 (Amount: 1.96 SGD, Quantity: 5, : POU)
Macaroni FTO 132 Royal Miller 24x500gm  通心粉 -RMPARMMAC500 (Amount: 2.10 SGD, Quantity: 11, : PKT)
Dressing Thousand Island BF 6x2.5L 千岛酱 - ZBDTIBF2500 (Amount: 16.20 SGD, Quantity: 2, : TUB)
Spaghetti  FTO 5 Royal Miller 24x500gm 意大利面 - RMPARMSPA500 (Amount: 33.60 SGD, Quantity: 1, : CT)
Golden Salted Egg Powder Knorr 6x800g 咸蛋粉-ZBGSEGGKN800 (Amount: 28.35 SGD, Quantity: 1, : PKT)
Subtotal: 127.25
Tax: 11.45
Total: 138.70 SGD</t>
  </si>
  <si>
    <t>Chilli Sauce Pouch Kimball 12x1kg 包装辣椒 - ZACHIKI1000 (Amount: 23.50 SGD, Quantity: 1, : CT)
Macaroni FTO 132 Royal Miller 24x500gm  通心粉 -RMPARMMAC500 (Amount: 2.10 SGD, Quantity: 15, : PKT)
Dressing Thousand Island BF 6x2.5L 千岛酱 - ZBDTIBF2500 (Amount: 16.20 SGD, Quantity: 2, : TUB)
Spaghetti  FTO 5 Royal Miller 24x500gm 意大利面 - RMPARMSPA500 (Amount: 33.60 SGD, Quantity: 2, : CT)
Subtotal: 154.60
Tax: 13.91
Total: 168.51 SGD</t>
  </si>
  <si>
    <t>Macaroni FTO 132 Royal Miller 24x500gm  通心粉 -RMPARMMAC500 (Amount: 45.60 SGD, Quantity: 1, : CT)
Whole Kernel Sweet Corn Royal Miller 24x425g  玉米粒 - RMCVCWKRM0425 (Amount: 1.30 SGD, Quantity: 6, : TIN)
Dressing Thousand Island BF 6x2.5L 千岛酱 - ZBDTIBF2500 (Amount: 16.20 SGD, Quantity: 2, : TUB)
Spaghetti  FTO 5 Royal Miller 24x500gm 意大利面 - RMPARMSPA500 (Amount: 33.60 SGD, Quantity: 1, : CT)
Subtotal: 119.40
Tax: 10.75
Total: 130.15 SGD</t>
  </si>
  <si>
    <t>Chilli Sauce Pouch Kimball 12x1kg 包装辣椒 - ZACHIKI1000 (Amount: 1.96 SGD, Quantity: 4, : POU)
Macaroni FTO 132 Royal Miller 24x500gm  通心粉 -RMPARMMAC500 (Amount: 2.10 SGD, Quantity: 8, : PKT)
Dressing Thousand Island BF 6x2.5L 千岛酱 - ZBDTIBF2500 (Amount: 16.20 SGD, Quantity: 1, : TUB)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Tomato Whole Peeled Royal Miller 6x2550g 煮番茄酱 - RMCVTOWRM2550 (Amount: 36.00 SGD, Quantity: 1, : CT)
Subtotal: 115.54
Tax: 10.40
Total: 125.94 SGD</t>
  </si>
  <si>
    <t>Chilli Sauce Pouch Kimball 12x1kg 包装辣椒 - ZACHIKI1000 (Amount: 1.96 SGD, Quantity: 6, : POU)
Macaroni FTO 132 Royal Miller 24x500gm  通心粉 -RMPARMMAC500 (Amount: 2.10 SGD, Quantity: 15, : PKT)
Dressing Thousand Island BF 6x2.5L 千岛酱 - ZBDTIBF2500 (Amount: 16.20 SGD, Quantity: 3, : TUB)
Spaghetti  FTO 5 Royal Miller 24x500gm 意大利面 - RMPARMSPA500 (Amount: 33.60 SGD, Quantity: 2, : CT)
Tomato Whole Peeled Royal Miller 6x2550g 煮番茄酱 - RMCVTOWRM2550 (Amount: 36.00 SGD, Quantity: 1, : CT)
Subtotal: 195.06
Tax: 17.56
Total: 212.62 SGD</t>
  </si>
  <si>
    <t>Chilli Sauce Pouch Kimball 12x1kg 包装辣椒 - ZACHIKI1000 (Amount: 1.96 SGD, Quantity: 4, : POU)
Macaroni FTO 132 Royal Miller 24x500gm  通心粉 -RMPARMMAC500 (Amount: 2.10 SGD, Quantity: 12, : PKT)
Whole Kernel Sweet Corn Royal Miller 24x425g  玉米粒 - RMCVCWKRM0425 (Amount: 1.30 SGD, Quantity: 10, : TIN)
Dressing Thousand Island BF 6x2.5L 千岛酱 - ZBDTIBF2500 (Amount: 16.20 SGD, Quantity: 2, : TUB)
BBQ Sauce Kimball 12 x 1kg 烧烤酱 - ZASABBQS1000 (Amount: 3.50 SGD, Quantity: 1, : PKT)
Subtotal: 81.94
Tax: 7.37
Total: 89.31 SGD</t>
  </si>
  <si>
    <t>Chilli Sauce Pouch Kimball 12x1kg 包装辣椒 - ZACHIKI1000 (Amount: 1.96 SGD, Quantity: 6, : POU)
Macaroni FTO 132 Royal Miller 24x500gm  通心粉 -RMPARMMAC500 (Amount: 2.10 SGD, Quantity: 8, : PKT)
Dressing Thousand Island BF 6x2.5L 千岛酱 - ZBDTIBF2500 (Amount: 16.20 SGD, Quantity: 2, : TUB)
Pineapple Slice In Light Syrup Royal Miller 24x565g 罐头黄莉 - RMCFPINSRM565 (Amount: 1.60 SGD, Quantity: 1, : TIN)
Subtotal: 62.56
Tax: 5.63
Total: 68.19 SGD</t>
  </si>
  <si>
    <t>Chilli Sauce Pouch Kimball 12x1kg 包装辣椒 - ZACHIKI1000 (Amount: 1.96 SGD, Quantity: 5, : POU)
Dressing Thousand Island BF 6x2.5L 千岛酱 - ZBDTIBF2500 (Amount: 16.20 SGD, Quantity: 2, : TUB)
Spaghetti  FTO 5 Royal Miller 24x500gm 意大利面 - RMPARMSPA500 (Amount: 33.60 SGD, Quantity: 1, : CT)
Pineapple Slice In Light Syrup Royal Miller 24x565g 罐头黄莉 - RMCFPINSRM565 (Amount: 1.60 SGD, Quantity: 2, : TIN)
Golden Salted Egg Powder Knorr 6x800g- ZBGSEGGKN800 (Amount: 27.00 SGD, Quantity: 1, : PKT)
Subtotal: 106.00
Tax: 9.54
Total: 115.54 SGD</t>
  </si>
  <si>
    <t>Chilli Sauce Pouch Kimball 12x1kg 包装辣椒 - ZACHIKI1000 (Amount: 1.96 SGD, Quantity: 4, : POU)
Macaroni FTO 132 Royal Miller 24x500gm  通心粉 -RMPARMMAC500 (Amount: 2.10 SGD, Quantity: 8, : PKT)
Dressing Thousand Island BF 6x2.5L 千岛酱 - ZBDTIBF2500 (Amount: 16.20 SGD, Quantity: 2, : TUB)
Spaghetti  FTO 5 Royal Miller 24x500gm 意大利面 - RMPARMSPA500 (Amount: 33.60 SGD, Quantity: 1, : CT)
Subtotal: 90.64
Tax: 8.16
Total: 98.80 SGD</t>
  </si>
  <si>
    <t>Chilli Sauce Pouch Kimball 12x1kg 包装辣椒 - ZACHIKI1000 (Amount: 1.96 SGD, Quantity: 9, : POU)
Macaroni FTO 132 Royal Miller 24x500gm  通心粉 -RMPARMMAC500 (Amount: 2.10 SGD, Quantity: 16, : PKT)
Dressing Thousand Island BF 6x2.5L 千岛酱 - ZBDTIBF2500 (Amount: 16.20 SGD, Quantity: 3, : TUB)
Chicken Gravy Knorr 6x1kg-ZBCHGKN1000 (Amount: 12.76 SGD, Quantity: 3, : TUB)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2, : TIN)
Onion Powder Hela 9x700g - GSONIOHE0700 (Amount: 23.90 SGD, Quantity: 1, : TUB)
Demi Glace Sauce Knorr 6x1kg - ZBDEMIKN1000 (Amount: 11.87 SGD, Quantity: 3, : TUB)
Subtotal: 237.93
Tax: 21.41
Total: 259.34 SGD</t>
  </si>
  <si>
    <t>Chilli Sauce Pouch Kimball 12x1kg 包装辣椒 - ZACHIKI1000 (Amount: 1.96 SGD, Quantity: 8, : POU)
Macaroni FTO 132 Royal Miller 24x500gm  通心粉 -RMPARMMAC500 (Amount: 2.10 SGD, Quantity: 13, : PKT)
Dressing Thousand Island BF 6x2.5L 千岛酱 - ZBDTIBF2500 (Amount: 16.20 SGD, Quantity: 1, : TUB)
BBQ Sauce Kimball 12 x 1kg 烧烤酱 - ZASABBQS1000 (Amount: 3.50 SGD, Quantity: 1, : PKT)
Spaghetti  FTO 5 Royal Miller 24x500gm 意大利面 - RMPARMSPA500 (Amount: 33.60 SGD, Quantity: 1, : CT)
Pineapple Slice In Light Syrup Royal Miller 24x565g 罐头黄莉 - RMCFPINSRM565 (Amount: 1.60 SGD, Quantity: 1, : TIN)
Subtotal: 97.88
Tax: 8.81
Total: 106.69 SGD</t>
  </si>
  <si>
    <t>Chilli Sauce Pouch Kimball 12x1kg 包装辣椒 - ZACHIKI1000 (Amount: 1.96 SGD, Quantity: 6, : POU)
Macaroni FTO 132 Royal Miller 24x500gm  通心粉 -RMPARMMAC500 (Amount: 2.10 SGD, Quantity: 12, : PKT)
Dressing Thousand Island BF 6x2.5L 千岛酱 - ZBDTIBF2500 (Amount: 16.20 SGD, Quantity: 2, : TUB)
BBQ Sauce Kimball 12 x 1kg 烧烤酱 - ZASABBQS1000 (Amount: 3.50 SGD, Quantity: 1, : PKT)
Spaghetti  FTO 5 Royal Miller 24x500gm 意大利面 - RMPARMSPA500 (Amount: 33.60 SGD, Quantity: 2, : CT)
Pineapple Slice In Light Syrup Royal Miller 24x565g 罐头黄莉 - RMCFPINSRM565 (Amount: 1.60 SGD, Quantity: 1, : TIN)
Subtotal: 141.66
Tax: 12.75
Total: 154.41 SGD</t>
  </si>
  <si>
    <t>Chilli Sauce Pouch Kimball 12x1kg 包装辣椒 - ZACHIKI1000 (Amount: 1.96 SGD, Quantity: 4, : POU)
Macaroni FTO 132 Royal Miller 24x500gm  通心粉 -RMPARMMAC500 (Amount: 2.10 SGD, Quantity: 9, : PKT)
Dressing Thousand Island BF 6x2.5L 千岛酱 - ZBDTIBF2500 (Amount: 16.20 SGD, Quantity: 1, : TUB)
Chicken Gravy Knorr 6x1kg-ZBCHGKN1000 (Amount: 12.76 SGD, Quantity: 3, : TUB)
BBQ Sauce Kimball 12 x 1kg 烧烤酱 - ZASABBQS1000 (Amount: 3.50 SGD, Quantity: 1, : PKT)
Spaghetti  FTO 5 Royal Miller 24x500gm 意大利面 - RMPARMSPA500 (Amount: 33.60 SGD, Quantity: 1, : CT)
Onion Powder Hela 9x700g - GSONIOHE0700 (Amount: 23.90 SGD, Quantity: 1, : TUB)
Demi Glace Sauce Knorr 6x1kg - ZBDEMIKN1000 (Amount: 11.87 SGD, Quantity: 3, : TUB)
Subtotal: 177.83
Tax: 16.00
Total: 193.83 SGD</t>
  </si>
  <si>
    <t>Chilli Sauce Pouch Kimball 12x1kg 包装辣椒 - ZACHIKI1000 (Amount: 1.96 SGD, Quantity: 2, : POU)
Macaroni FTO 132 Royal Miller 24x500gm  通心粉 -RMPARMMAC500 (Amount: 2.10 SGD, Quantity: 8, : PKT)
Whole Kernel Sweet Corn Royal Miller 24x425g  玉米粒 - RMCVCWKRM0425 (Amount: 1.30 SGD, Quantity: 10, : TIN)
Chicken Gravy Knorr 6x1kg-ZBCHGKN1000 (Amount: 12.76 SGD, Quantity: 3, : TUB)
Spaghetti  FTO 5 Royal Miller 24x500gm 意大利面 - RMPARMSPA500 (Amount: 33.60 SGD, Quantity: 1, : CT)
Demi Glace Sauce Knorr 6x1kg - ZBDEMIKN1000 (Amount: 11.87 SGD, Quantity: 3, : TUB)
Subtotal: 141.21
Tax: 12.71
Total: 153.92 SGD</t>
  </si>
  <si>
    <t>237569-319254-- Choa Chu Kang</t>
  </si>
  <si>
    <t>ANCHOR Cream Cheese 12 x 1kg- ZF121641 (Amount: 10.70 SGD, Quantity: 2, : EA)
Anchor UHT Whipping Cream 12X1LTR- ZF121274 (Amount: 85.68 SGD, Quantity: 1, : CT)
Subtotal: 107.08
Tax: 9.64
Total: 116.72 SGD</t>
  </si>
  <si>
    <t>973493-355833-- Taka</t>
  </si>
  <si>
    <t>ANCHOR Cream Cheese 12 x 1kg- ZF121641 (Amount: 10.70 SGD, Quantity: 1, : EA)
Anchor UHT Whipping Cream 12X1LTR- ZF121274 (Amount: 85.68 SGD, Quantity: 1, : CT)
Total: 96.38 SGD</t>
  </si>
  <si>
    <t>237567-319240-- Jurong Point</t>
  </si>
  <si>
    <t>202606-270336--Rivervale Mall</t>
  </si>
  <si>
    <t>ANCHOR Cream Cheese 12 x 1kg- ZF121641 (Amount: 10.70 SGD, Quantity: 3, : EA)
Anchor UHT Whipping Cream 12X1LTR- ZF121274 (Amount: 85.68 SGD, Quantity: 1, : CT)
Subtotal: 117.78
Tax: 10.60
Total: 128.38 SGD</t>
  </si>
  <si>
    <t>237565-319232-- Toa Payoh</t>
  </si>
  <si>
    <t>ANCHOR Cream Cheese 12 x 1kg- ZF121641 (Amount: 10.70 SGD, Quantity: 1, : EA)
Anchor UHT Whipping Cream 12X1LTR- ZF121274 (Amount: 85.68 SGD, Quantity: 2, : CT)
Subtotal: 182.06
Tax: 16.39
Total: 198.45 SGD</t>
  </si>
  <si>
    <t>657437-345737-- Suntec City</t>
  </si>
  <si>
    <t>ANCHOR Cream Cheese 12 x 1kg- ZF121641 (Amount: 10.70 SGD, Quantity: 1, : EA)
Anchor UHT Whipping Cream 12X1LTR- ZF121274 (Amount: 85.68 SGD, Quantity: 1, : CT)
Subtotal: 96.38
Tax: 8.67
Total: 105.05 SGD</t>
  </si>
  <si>
    <t>ANCHOR Cream Cheese 12 x 1kg- ZF121641 (Amount: 10.70 SGD, Quantity: 2, : EA)
Anchor UHT Whipping Cream 12X1LTR- ZF121274 (Amount: 85.68 SGD, Quantity: 1, : CT)
Total: 107.08 SGD</t>
  </si>
  <si>
    <t>ANCHOR Cream Cheese 12 x 1kg- ZF121641 (Amount: 10.70 SGD, Quantity: 2, : EA)
Anchor UHT Whipping Cream 12X1LTR- ZF121274 (Amount: 85.68 SGD, Quantity: 2, : CT)
Subtotal: 192.76
Tax: 17.35
Total: 210.11 SGD</t>
  </si>
  <si>
    <t>237568-319250-- Pioneer Crescent, West Park</t>
  </si>
  <si>
    <t>Soft Brown Sugar SIS 24x800g- SUSBRO0800 (Amount: 72.00 SGD, Quantity: 3, : CT)
Total: 216.00 SGD</t>
  </si>
  <si>
    <t>220307-292282-- 20 Mactaggart Road</t>
  </si>
  <si>
    <t>Canola Oil Royal Miller 6x3ltr- RMOICARM3000 (Amount: 60.00 SGD, Quantity: 1, : CT)
Subtotal: 60.00
Tax: 5.40
Total: 65.40 SGD</t>
  </si>
  <si>
    <t>6261974892254962075</t>
  </si>
  <si>
    <t>203985-265224-- Clarke Quay, River Valley Road</t>
  </si>
  <si>
    <t>Anchor Processed Cheese High Melt Block 6x2k- ZF106979 (Amount: 158.76 SGD, Quantity: 1, : CT)
ANCHOR Cream Cheese 12 x 1kg- ZF121641 (Amount: 115.50 SGD, Quantity: 2, : CT)
Anchor UHT CHG Extra Yield Cream Latam 12x1ltr- ZF122338 (Amount: 71.19 SGD, Quantity: 2, : CT)
Subtotal: 532.14
Tax: 47.89
Total: 580.03 SGD</t>
  </si>
  <si>
    <t>Tomato Pronto Knorr 6x2kg- ZBTPRKN2000 (Amount: 53.00 SGD, Quantity: 5, : CT)
TC Nacho Cheese Sauce Tropic Choice 4x3x1kg- SATCNACHOCHE (Amount: 21.60 SGD, Quantity: 2, : TUB)
Chocolate Syrup Hershey 24x680g- SCSCHHE0680 (Amount: 4.35 SGD, Quantity: 1, : BTL)
Roasted Peanuts TaiSun 10x1kg- DFTSPEA1000 (Amount: 5.20 SGD, Quantity: 10, : PKT)
Anchor Processed Cheese High Melt Block 6x2k- ZF106979 (Amount: 158.76 SGD, Quantity: 1, : CT)
Subtotal: 523.31
Tax: 47.10
Total: 570.41 SGD</t>
  </si>
  <si>
    <t>Vegetarian Seasoning Knorr 6x1kg- ZBVEGKN1000 (Amount: 9.99 SGD, Quantity: 2, : BTL)
Tomato Ketchup Maggi 6x3.3kgtin- SATOMA3300 (Amount: 10.50 SGD, Quantity: 1, : TIN)
Anchor Processed Cheese High Melt Block 6x2k- ZF106979 (Amount: 29.40 SGD, Quantity: 1, : PKT)
ANCHOR Cream Cheese 12 x 1kg- ZF121641 (Amount: 10.70 SGD, Quantity: 3, : EA)
Anchor UHT CHG Extra Yield Cream Latam 12x1ltr- ZF122338 (Amount: 71.19 SGD, Quantity: 2, : CT)
Subtotal: 234.36
Tax: 21.09
Total: 255.45 SGD</t>
  </si>
  <si>
    <t>Tomato Ketchup Maggi 6x3.3kgtin- SATOMA3300 (Amount: 63.00 SGD, Quantity: 1, : CT)
TC Nacho Cheese Sauce Tropic Choice 4x3x1kg- SATCNACHOCHE (Amount: 21.60 SGD, Quantity: 1, : TUB)
Real Mayonnaise Best Food 4x3ltr- ZBMAYBF3000 (Amount: 16.41 SGD, Quantity: 1, : TUB)
Roasted Peanuts TaiSun 10x1kg- DFTSPEA1000 (Amount: 5.20 SGD, Quantity: 10, : PKT)
Anchor Processed Cheese High Melt Block 6x2k- ZF106979 (Amount: 158.76 SGD, Quantity: 1, : CT)
ANCHOR Cream Cheese 12 x 1kg- ZF121641 (Amount: 115.50 SGD, Quantity: 2, : CT)
Anchor UHT CHG Extra Yield Cream Latam 12x1ltr- ZF122338 (Amount: 71.19 SGD, Quantity: 3, : CT)
Tortilla Wraps 10" Original Kawan 12x12s x 65g- ZKF114FSM1601 (Amount: 63.80 SGD, Quantity: 1, : CT)
Subtotal: 820.14
Tax: 73.81
Total: 893.95 SGD</t>
  </si>
  <si>
    <t>Honey Royal Miller 6x1kg- RMSCHONRM1000L (Amount: 5.70 SGD, Quantity: 2, : TUB)
Cling Wrap 300m North Star 6x300mx45cm- NSNFCLIW300M (Amount: 70.20 SGD, Quantity: 1, : CT)
Anchor Processed Cheese High Melt Block 6x2k- ZF106979 (Amount: 29.40 SGD, Quantity: 2, : PKT)
ANCHOR Cream Cheese 12 x 1kg- ZF121641 (Amount: 10.70 SGD, Quantity: 4, : EA)
Anchor UHT CHG Extra Yield Cream Latam 12x1ltr- ZF122338 (Amount: 71.19 SGD, Quantity: 1, : CT)
Subtotal: 254.39
Tax: 22.90
Total: 277.29 SGD</t>
  </si>
  <si>
    <t>Vegetarian Seasoning Knorr 6x1kg- ZBVEGKN1000 (Amount: 57.09 SGD, Quantity: 1, : CT)
Tomato Pronto Knorr 6x2kg- ZBTPRKN2000 (Amount: 53.00 SGD, Quantity: 6, : CT)
TC Nacho Cheese Sauce Tropic Choice 4x3x1kg- SATCNACHOCHE (Amount: 21.60 SGD, Quantity: 1, : TUB)
Chocolate Syrup Hershey 24x680g- SCSCHHE0680 (Amount: 4.35 SGD, Quantity: 1, : BTL)
Real Mayonnaise Best Food 4x3ltr- ZBMAYBF3000 (Amount: 16.41 SGD, Quantity: 1, : TUB)
Roasted Peanuts TaiSun 10x1kg- DFTSPEA1000 (Amount: 5.20 SGD, Quantity: 10, : PKT)
Anchor Processed Cheese High Melt Block 6x2k- ZF106979 (Amount: 29.40 SGD, Quantity: 2, : PKT)
ANCHOR Cream Cheese 12 x 1kg- ZF121641 (Amount: 115.50 SGD, Quantity: 1, : CT)
Subtotal: 643.75
Tax: 57.94
Total: 701.69 SGD</t>
  </si>
  <si>
    <t>TC Nacho Cheese Sauce Tropic Choice 4x3x1kg- SATCNACHOCHE (Amount: 21.60 SGD, Quantity: 1, : TUB)
Chocolate Syrup Hershey 24x680g- SCSCHHE0680 (Amount: 4.35 SGD, Quantity: 2, : BTL)
Panda Oyster Sauce LKK 6x2.20kg- SAOYPLKK2200 (Amount: 8.50 SGD, Quantity: 1, : TIN)
Honey Royal Miller 6x1kg- RMSCHONRM1000L (Amount: 5.70 SGD, Quantity: 1, : TUB)
Lychee In Syrup Royal Miller 12x567g- RMCFLYCHEE567 (Amount: 25.20 SGD, Quantity: 1, : CT)
Roasted Peanuts TaiSun 10x1kg- DFTSPEA1000 (Amount: 5.20 SGD, Quantity: 6, : PKT)
Anchor Processed Cheese High Melt Block 6x2k- ZF106979 (Amount: 29.40 SGD, Quantity: 2, : PKT)
ANCHOR Cream Cheese 12 x 1kg- ZF121641 (Amount: 115.50 SGD, Quantity: 1, : CT)
Anchor UHT CHG Extra Yield Cream Latam 12x1ltr- ZF122338 (Amount: 71.19 SGD, Quantity: 3, : CT)
Subtotal: 488.77
Tax: 43.99
Total: 532.76 SGD</t>
  </si>
  <si>
    <t>Vegetarian Seasoning Knorr 6x1kg- ZBVEGKN1000 (Amount: 9.99 SGD, Quantity: 2, : BTL)
Tomato Pronto Knorr 6x2kg- ZBTPRKN2000 (Amount: 53.00 SGD, Quantity: 4, : CT)
TC Nacho Cheese Sauce Tropic Choice 4x3x1kg- SATCNACHOCHE (Amount: 21.60 SGD, Quantity: 1, : TUB)
Real Mayonnaise Best Food 4x3ltr- ZBMAYBF3000 (Amount: 16.41 SGD, Quantity: 1, : TUB)
Roasted Peanuts TaiSun 10x1kg- DFTSPEA1000 (Amount: 5.20 SGD, Quantity: 10, : PKT)
Anchor Processed Cheese High Melt Block 6x2k- ZF106979 (Amount: 158.76 SGD, Quantity: 1, : CT)
ANCHOR Cream Cheese 12 x 1kg- ZF121641 (Amount: 115.50 SGD, Quantity: 1, : CT)
Anchor UHT CHG Extra Yield Cream Latam 12x1ltr- ZF122338 (Amount: 71.19 SGD, Quantity: 1, : CT)
Subtotal: 667.44
Tax: 60.07
Total: 727.51 SGD</t>
  </si>
  <si>
    <t>Tomato Pronto Knorr 6x2kg- ZBTPRKN2000 (Amount: 53.00 SGD, Quantity: 4, : CT)
Chocolate Syrup Hershey 24x680g- SCSCHHE0680 (Amount: 4.35 SGD, Quantity: 1, : BTL)
Roasted Peanuts TaiSun 10x1kg- DFTSPEA1000 (Amount: 5.20 SGD, Quantity: 3, : PKT)
ANCHOR Cream Cheese 12 x 1kg- ZF121641 (Amount: 115.50 SGD, Quantity: 1, : CT)
Anchor UHT CHG Extra Yield Cream Latam 12x1ltr- ZF122338 (Amount: 71.19 SGD, Quantity: 1, : CT)
Subtotal: 418.64
Tax: 37.68
Total: 456.32 SGD</t>
  </si>
  <si>
    <t>759467-349367-- 5 Ang Mo Kio St 62</t>
  </si>
  <si>
    <t>Tuna Flakes in Oil Royal Miller 6x1.88kg- RMCSTUFRM1880 (Amount: 10.50 SGD, Quantity: 2, : TIN)
Garbanzo Beans Royal Miller 6x2.5kg- RMCVBCHFI2500 (Amount: 5.70 SGD, Quantity: 2, : TIN)
Gherkins Royal Miller 3x4.2kg- RMPIGHEMR4200 (Amount: 12.50 SGD, Quantity: 1, : TIN)
Sliced Jalapenos Royal Miller 6x3kg- RMPIJALPENO (Amount: 14.80 SGD, Quantity: 1, : TIN)
Whole Kernel Sweet Corn Royal Miller 6x3kg- RMCVCWKRM3000 (Amount: 7.00 SGD, Quantity: 2, : TIN)
Canola Oil Royal Miller 6x3ltr- RMOICARM3000 (Amount: 10.85 SGD, Quantity: 2, : TUB)
Potato Flake Knorr 2kg- ZBPFPOTFL2KG (Amount: 22.71 SGD, Quantity: 3, : BOX)
White Sugar Sticks SIS 24x100'sx4g- SUSFIWST0004 (Amount: 2.30 SGD, Quantity: 5, : PKT)
Honey Mustard Dressing Best Food 6x2.5L- ZBHONMS2500 (Amount: 19.92 SGD, Quantity: 3, : TUB)
Real Mayonnaise Best Food 4x3ltr- ZBMAYBF3000 (Amount: 17.23 SGD, Quantity: 3, : TUB)
Demi Glace Sauce Knorr 6x1kg- ZBDEMIKN1000 (Amount: 11.90 SGD, Quantity: 2, : TUB)
Cajun Spices Hela 18x1kgpkt- GSCAJHE1000 (Amount: 21.60 SGD, Quantity: 1, : PKT)
Teriyaki Sauce Halal Nihon Shokken 6x2L- JPTERIH2000 (Amount: 17.00 SGD, Quantity: 2, : BTL)
Tomato Pronto Knorr 6x2kg- ZBTPRKN2000 (Amount: 9.40 SGD, Quantity: 4, : TIN)
Subtotal: 403.48
Tax: 36.31
Total: 439.79 SGD</t>
  </si>
  <si>
    <t>Anchor Cream Alternative 12X1L- ZF3113802 (Amount: 5.50 SGD, Quantity: 6, : PKT)
Frozen Tempura Fish Fillet 50pcsx65gm 3.25kg- FRTEMFISHFILLET65G (Amount: 53.00 SGD, Quantity: 2, : CT)
Subtotal: 139.00
Tax: 12.51
Total: 151.51 SGD</t>
  </si>
  <si>
    <t>Tuna Flakes in Oil Royal Miller 6x1.88kg- RMCSTUFRM1880 (Amount: 10.50 SGD, Quantity: 2, : TIN)
Garbanzo Beans Royal Miller 6x2.5kg- RMCVBCHFI2500 (Amount: 5.70 SGD, Quantity: 1, : TIN)
Honey Royal Miller 6x1kg- RMSCHONRM1000L (Amount: 5.70 SGD, Quantity: 6, : TUB)
Whole Kernel Sweet Corn Royal Miller 6x3kg- RMCVCWKRM3000 (Amount: 7.00 SGD, Quantity: 2, : TIN)
Canola Oil Royal Miller 6x3ltr- RMOICARM3000 (Amount: 10.85 SGD, Quantity: 2, : TUB)
Cling Wrap 300m North Star 6x300mx45cm- NSNFCLIW300M (Amount: 11.70 SGD, Quantity: 3, : ROL)
Potato Flake Knorr 2kg- ZBPFPOTFL2KG (Amount: 22.71 SGD, Quantity: 2, : BOX)
Black Pepper Coarse S18 LSH 500gpkt- PECRBLS0500 (Amount: 9.00 SGD, Quantity: 2, : PKT)
GoChuJang Hot Pepper Paste Sajo 20x500g- MLGHJ500G (Amount: 4.80 SGD, Quantity: 3, : TUB)
White Sugar Sticks SIS 24x100'sx4g- SUSFIWST0004 (Amount: 2.30 SGD, Quantity: 5, : PKT)
Fine Sugar SIS 20x1kg- SUSFINES1000 (Amount: 1.85 SGD, Quantity: 10, : PKT)
Honey Mustard Dressing Best Food 6x2.5L- ZBHONMS2500 (Amount: 19.92 SGD, Quantity: 1, : TUB)
Real Mayonnaise Best Food 4x3ltr- ZBMAYBF3000 (Amount: 17.23 SGD, Quantity: 1, : TUB)
Demi Glace Sauce Knorr 6x1kg- ZBDEMIKN1000 (Amount: 11.90 SGD, Quantity: 2, : TUB)
Cajun Spices Hela 18x1kgpkt- GSCAJHE1000 (Amount: 21.60 SGD, Quantity: 1, : PKT)
Teriyaki Sauce Halal Nihon Shokken 6x2L- JPTERIH2000 (Amount: 17.00 SGD, Quantity: 2, : BTL)
Red Kidney Bean Royal Miller 6x2.5kg- RMCVBERFI2500 (Amount: 6.00 SGD, Quantity: 1, : TIN)
Tomato Pronto Knorr 6x2kg- ZBTPRKN2000 (Amount: 9.40 SGD, Quantity: 4, : TIN)
Baking Paper 100m North Star 6x100mx45cm- NSNFBAKP100M (Amount: 25.00 SGD, Quantity: 2, : ROL)
Subtotal: 449.67
Tax: 40.47
Total: 490.14 SGD</t>
  </si>
  <si>
    <t>Tuna Flakes in Oil Royal Miller 6x1.88kg- RMCSTUFRM1880 (Amount: 10.50 SGD, Quantity: 2, : TIN)
Honey Royal Miller 6x1kg- RMSCHONRM1000L (Amount: 5.70 SGD, Quantity: 3, : TUB)
Sliced Black Olives Royal Miller 10x1700g- RMPIOBS1700 (Amount: 8.90 SGD, Quantity: 2, : PKT)
Whole Kernel Sweet Corn Royal Miller 6x3kg- RMCVCWKRM3000 (Amount: 7.00 SGD, Quantity: 2, : TIN)
Canola Oil Royal Miller 6x3ltr- RMOICARM3000 (Amount: 10.85 SGD, Quantity: 2, : TUB)
Chilli Sachet Longson 1000x9g- SACHISCTLS9G (Amount: 48.00 SGD, Quantity: 1, : CT)
White Sugar Sticks SIS 24x100'sx4g- SUSFIWST0004 (Amount: 2.30 SGD, Quantity: 3, : PKT)
Honey Mustard Dressing Best Food 6x2.5L- ZBHONMS2500 (Amount: 19.92 SGD, Quantity: 2, : TUB)
Real Mayonnaise Best Food 4x3ltr- ZBMAYBF3000 (Amount: 17.23 SGD, Quantity: 2, : TUB)
Chicken Powder Knorr 6x2.25kg- ZBCPOKN2250 (Amount: 26.52 SGD, Quantity: 1, : TUB)
Red Kidney Bean Royal Miller 6x2.5kg- RMCVBERFI2500 (Amount: 6.00 SGD, Quantity: 1, : TIN)
Pepper Sauce (Red) Tabasco 12x150ml- SAPEPTA0150 (Amount: 5.95 SGD, Quantity: 2, : BTL)
Tomato Pronto Knorr 6x2kg- ZBTPRKN2000 (Amount: 9.40 SGD, Quantity: 3, : TIN)
Subtotal: 293.42
Tax: 26.41
Total: 319.83 SGD</t>
  </si>
  <si>
    <t>Honey Royal Miller 6x1kg- RMSCHONRM1000L (Amount: 5.70 SGD, Quantity: 3, : TUB)
Potato Flake Knorr 2kg- ZBPFPOTFL2KG (Amount: 24.07 SGD, Quantity: 1, : BOX)
BBQ Sauce Kimball 12 x 1kg- ZASABBQS1000 (Amount: 3.50 SGD, Quantity: 4, : PKT)
Black Pepper Coarse S18 LSH 500gpkt- PECRBLS0500 (Amount: 9.00 SGD, Quantity: 1, : PKT)
White Sugar Sticks SIS 24x100'sx4g- SUSFIWST0004 (Amount: 2.30 SGD, Quantity: 3, : PKT)
Honey Mustard Dressing Best Food 6x2.5L- ZBHONMS2500 (Amount: 19.92 SGD, Quantity: 2, : TUB)
Real Mayonnaise Best Food 4x3ltr- ZBMAYBF3000 (Amount: 17.23 SGD, Quantity: 2, : TUB)
Plain Flour Johnnyson's 1kg/pkt- JOFLPLAPR1000 (Amount: 3.00 SGD, Quantity: 3, : PKT)
Sweet Paprika Powder Asta 100 Hela 16x1kgpkt- GSPAPHE1000 (Amount: 20.20 SGD, Quantity: 1, : PKT)
Cajun Spices Hela 18x1kgpkt- GSCAJHE1000 (Amount: 21.60 SGD, Quantity: 1, : PKT)
Teriyaki Sauce Halal Nihon Shokken 6x2L- JPTERIH2000 (Amount: 17.00 SGD, Quantity: 2, : BTL)
Tomato Pronto Knorr 6x2kg- ZBTPRKN2000 (Amount: 9.40 SGD, Quantity: 4, : TIN)
Baking Soda Arm &amp; Hammer 24x454g- MIBAKAR0454 (Amount: 1.90 SGD, Quantity: 3, : PKT)
Subtotal: 273.47
Tax: 24.61
Total: 298.08 SGD</t>
  </si>
  <si>
    <t>LKK Mala Red Oil Chilli Sauce  12 x 205g- XL1300370011 (Amount: 6.55 SGD, Quantity: 2, : EAC)
Subtotal: 13.10
Tax: 1.18
Total: 14.28 SGD</t>
  </si>
  <si>
    <t>Additional order</t>
  </si>
  <si>
    <t>Whole Kernel Sweet Corn Royal Miller 6x3kg- RMCVCWKRM3000 (Amount: 7.00 SGD, Quantity: 1, : TIN)
Real Mayonnaise Best Food 4x3ltr- ZBMAYBF3000 (Amount: 17.23 SGD, Quantity: 1, : TUB)
Subtotal: 24.23
Tax: 2.18
Total: 26.41 SGD</t>
  </si>
  <si>
    <t>Tuna Flakes in Oil Royal Miller 6x1.88kg- RMCSTUFRM1880 (Amount: 10.50 SGD, Quantity: 2, : TIN)
Whole Kernel Sweet Corn Royal Miller 6x3kg- RMCVCWKRM3000 (Amount: 7.00 SGD, Quantity: 1, : TIN)
Canola Oil Royal Miller 6x3ltr- RMOICARM3000 (Amount: 10.85 SGD, Quantity: 2, : TUB)
Potato Flake Knorr 2kg- ZBPFPOTFL2KG (Amount: 24.07 SGD, Quantity: 1, : BOX)
BBQ Sauce Kimball 12 x 1kg- ZASABBQS1000 (Amount: 3.50 SGD, Quantity: 4, : PKT)
Real Mayonnaise Best Food 4x3ltr- ZBMAYBF3000 (Amount: 17.23 SGD, Quantity: 4, : TUB)
Plain Flour Johnnyson's 1kg/pkt- JOFLPLAPR1000 (Amount: 3.00 SGD, Quantity: 20, : PKT)
Cajun Spices Hela 18x1kgpkt- GSCAJHE1000 (Amount: 21.60 SGD, Quantity: 1, : PKT)
Tomato Pronto Knorr 6x2kg- ZBTPRKN2000 (Amount: 9.40 SGD, Quantity: 2, : TIN)
Subtotal: 257.09
Tax: 23.14
Total: 280.23 SGD</t>
  </si>
  <si>
    <t>154169-193646-- 5 Burn Road #05-01</t>
  </si>
  <si>
    <t>Anchor Prof Unsalted Butter 20x454g- ZF120642 (Amount: 121.28 SGD, Quantity: 1, : CT)
Anchor UHT CHG Extra Yield Cream Latam 12x1ltr- ZF122338 (Amount: 71.19 SGD, Quantity: 8, : CT)
Tamarind Sauce Knorr 9x850g- ZBTSTAMSA1KG (Amount: 77.88 SGD, Quantity: 1, : CT)
Tomato Pronto Knorr 6x2kg- ZBTPRKN2000 (Amount: 53.74 SGD, Quantity: 12, : CT)
Subtotal: 1,413.56
Tax: 127.22
Total: 1,540.78 SGD</t>
  </si>
  <si>
    <t>Anchor Prof Unsalted Butter 20x454g- ZF120642 (Amount: 121.28 SGD, Quantity: 3, : CT)
Anchor UHT CHG Extra Yield Cream Latam 12x1ltr- ZF122338 (Amount: 71.19 SGD, Quantity: 12, : CT)
Tomato Pronto Knorr 6x2kg- ZBTPRKN2000 (Amount: 53.74 SGD, Quantity: 12, : CT)
Subtotal: 1,863.00
Tax: 167.67
Total: 2,030.67 SGD</t>
  </si>
  <si>
    <t>Anchor Prof Unsalted Butter 20x454g- ZF120642 (Amount: 121.28 SGD, Quantity: 2, : CT)
Anchor UHT CHG Extra Yield Cream Latam 12x1ltr- ZF122338 (Amount: 71.19 SGD, Quantity: 10, : CT)
Subtotal: 954.46
Tax: 85.90
Total: 1,040.36 SGD</t>
  </si>
  <si>
    <t>Sliced Black Olives Royal Miller 10x1700g- RMPIOBS1700 (Amount: 81.80 SGD, Quantity: 1, : CT)
Real Mayonnaise Best Food 4x3ltr- ZBMAYBF3000 (Amount: 65.63 SGD, Quantity: 1, : CT)
Subtotal: 147.43
Tax: 13.27
Total: 160.70 SGD</t>
  </si>
  <si>
    <t>Anchor Prof Unsalted Butter 20x454g- ZF120642 (Amount: 121.28 SGD, Quantity: 1, : CT)
White Grape Vinegar Royal Miller 12x500ml- RMVIWSWH0500 (Amount: 36.00 SGD, Quantity: 1, : CT)
Sliced Black Olives Royal Miller 10x1700g- RMPIOBS1700 (Amount: 81.80 SGD, Quantity: 1, : CT)
Tomato Pronto Knorr 6x2kg- ZBTPRKN2000 (Amount: 53.74 SGD, Quantity: 10, : CT)
Subtotal: 776.48
Tax: 69.88
Total: 846.36 SGD</t>
  </si>
  <si>
    <t>Chicken Seasoning Powder Knorr 6x1kg- ZBCPOKN1000 (Amount: 72.12 SGD, Quantity: 2, : CT)
Real Mayonnaise Best Food 4x3ltr- ZBMAYBF3000 (Amount: 65.63 SGD, Quantity: 5, : CT)
Subtotal: 472.39
Tax: 42.52
Total: 514.91 SGD</t>
  </si>
  <si>
    <t>Anchor UHT Whipping Cream(NEW) 12X1LTR- ZF121274 (Amount: 85.68 SGD, Quantity: 5, : CT)
Subtotal: 428.40
Tax: 38.56
Total: 466.96 SGD</t>
  </si>
  <si>
    <t>Anchor Prof Unsalted Butter 20x454g- ZF120642 (Amount: 121.28 SGD, Quantity: 3, : CT)
Subtotal: 363.84
Tax: 32.75
Total: 396.59 SGD</t>
  </si>
  <si>
    <t>Anchor UHT CHG Extra Yield Cream Latam 12x1ltr- ZF122338 (Amount: 71.19 SGD, Quantity: 10, : CT)
Sliced Black Olives Royal Miller 10x1700g- RMPIOBS1700 (Amount: 81.80 SGD, Quantity: 1, : CT)
Subtotal: 793.70
Tax: 71.43
Total: 865.13 SGD</t>
  </si>
  <si>
    <t>Sliced Black Olives Royal Miller 10x1700g- RMPIOBS1700 (Amount: 81.80 SGD, Quantity: 1, : CT)
Tomato Pronto Knorr 6x2kg- ZBTPRKN2000 (Amount: 53.74 SGD, Quantity: 10, : CT)
Subtotal: 619.20
Tax: 55.73
Total: 674.93 SGD</t>
  </si>
  <si>
    <t>Anchor UHT CHG Extra Yield Cream Latam 12x1ltr- ZF122338 (Amount: 71.19 SGD, Quantity: 12, : CT)
Subtotal: 854.28
Tax: 76.89
Total: 931.17 SGD</t>
  </si>
  <si>
    <t>Anchor Prof Unsalted Butter 20x454g- ZF120642 (Amount: 121.28 SGD, Quantity: 3, : CT)
Anchor UHT Whipping Cream(NEW) 12X1LTR- ZF121274 (Amount: 85.68 SGD, Quantity: 4, : CT)
Tamarind Sauce Knorr 9x850g- ZBTSTAMSA1KG (Amount: 77.88 SGD, Quantity: 2, : CT)
Subtotal: 862.32
Tax: 77.61
Total: 939.93 SGD</t>
  </si>
  <si>
    <t>Tomato Pronto Knorr 6x2kg- ZBTPRKN2000 (Amount: 53.74 SGD, Quantity: 10, : CT)
Subtotal: 537.40
Tax: 48.37
Total: 585.77 SGD</t>
  </si>
  <si>
    <t>Anchor Prof Unsalted Butter 20x454g- ZF120642 (Amount: 121.28 SGD, Quantity: 3, : CT)
Anchor UHT CHG Extra Yield Cream Latam 12x1ltr- ZF122338 (Amount: 71.19 SGD, Quantity: 15, : CT)
Subtotal: 1,431.69
Tax: 128.85
Total: 1,560.54 SGD</t>
  </si>
  <si>
    <t>Chicken Seasoning Powder Knorr 6x1kg- ZBCPOKN1000 (Amount: 72.12 SGD, Quantity: 1, : CT)
Sliced Black Olives Royal Miller 10x1700g- RMPIOBS1700 (Amount: 81.80 SGD, Quantity: 2, : CT)
Tomato Pronto Knorr 6x2kg- ZBTPRKN2000 (Amount: 53.74 SGD, Quantity: 15, : CT)
Real Mayonnaise Best Food 4x3ltr- ZBMAYBF3000 (Amount: 65.63 SGD, Quantity: 4, : CT)
Subtotal: 1,304.34
Tax: 117.39
Total: 1,421.73 SGD</t>
  </si>
  <si>
    <t>Anchor Prof Unsalted Butter 20x454g- ZF120642 (Amount: 121.28 SGD, Quantity: 4, : CT)
Anchor UHT CHG Extra Yield Cream Latam 12x1ltr- ZF122338 (Amount: 71.19 SGD, Quantity: 12, : CT)
Subtotal: 1,339.40
Tax: 120.55
Total: 1,459.95 SGD</t>
  </si>
  <si>
    <t>Anchor UHT Whipping Cream(NEW) 12X1LTR- ZF121274 (Amount: 85.68 SGD, Quantity: 3, : CT)
Subtotal: 257.04
Tax: 23.13
Total: 280.17 SGD</t>
  </si>
  <si>
    <t>Sliced Black Olives Royal Miller 10x1700g- RMPIOBS1700 (Amount: 81.80 SGD, Quantity: 2, : CT)
Subtotal: 163.60
Tax: 14.72
Total: 178.32 SGD</t>
  </si>
  <si>
    <t>White Grape Vinegar Royal Miller 12x500ml- RMVIWSWH0500 (Amount: 36.00 SGD, Quantity: 1, : CT)
Real Mayonnaise Best Food 4x3ltr- ZBMAYBF3000 (Amount: 65.63 SGD, Quantity: 2, : CT)
Subtotal: 167.26
Tax: 15.05
Total: 182.31 SGD</t>
  </si>
  <si>
    <t>Anchor Prof Unsalted Butter 20x454g- ZF120642 (Amount: 121.28 SGD, Quantity: 1, : CT)
Anchor UHT CHG Extra Yield Cream Latam 12x1ltr- ZF122338 (Amount: 71.19 SGD, Quantity: 15, : CT)
Tamarind Sauce Knorr 9x850g- ZBTSTAMSA1KG (Amount: 77.88 SGD, Quantity: 2, : CT)
Sliced Black Olives Royal Miller 10x1700g- RMPIOBS1700 (Amount: 81.80 SGD, Quantity: 2, : CT)
Tomato Pronto Knorr 6x2kg- ZBTPRKN2000 (Amount: 53.74 SGD, Quantity: 10, : CT)
Subtotal: 2,045.89
Tax: 184.13
Total: 2,230.02 SGD</t>
  </si>
  <si>
    <t>Anchor UHT Whipping Cream(NEW) 12X1LTR- ZF121274 (Amount: 85.68 SGD, Quantity: 4, : CT)
LKK Panda Oyster Sauce 12 x 510g- XL1300660688 (Amount: 3.50 SGD, Quantity: 1, : EAC)
Real Mayonnaise Best Food 4x3ltr- ZBMAYBF3000 (Amount: 65.63 SGD, Quantity: 4, : CT)
Subtotal: 608.74
Tax: 54.79
Total: 663.53 SGD</t>
  </si>
  <si>
    <t>Anchor Prof Unsalted Butter 20x454g- ZF120642 (Amount: 121.28 SGD, Quantity: 2, : CT)
White Grape Vinegar Royal Miller 12x500ml- RMVIWSWH0500 (Amount: 36.00 SGD, Quantity: 1, : CT)
Tomato Pronto Knorr 6x2kg- ZBTPRKN2000 (Amount: 53.74 SGD, Quantity: 12, : CT)
Subtotal: 923.44
Tax: 83.11
Total: 1,006.55 SGD</t>
  </si>
  <si>
    <t>Anchor UHT CHG Extra Yield Cream Latam 12x1ltr- ZF122338 (Amount: 71.19 SGD, Quantity: 10, : CT)
Sliced Black Olives Royal Miller 10x1700g- RMPIOBS1700 (Amount: 81.80 SGD, Quantity: 2, : CT)
Subtotal: 875.50
Tax: 78.80
Total: 954.30 SGD</t>
  </si>
  <si>
    <t>White Grape Vinegar Royal Miller 12x500ml- RMVIWSWH0500 (Amount: 36.00 SGD, Quantity: 1, : CT)
Subtotal: 36.00
Tax: 3.24
Total: 39.24 SGD</t>
  </si>
  <si>
    <t>Tamarind Sauce Knorr 9x850g- ZBTSTAMSA1KG (Amount: 77.88 SGD, Quantity: 2, : CT)
Tomato Pronto Knorr 6x2kg- ZBTPRKN2000 (Amount: 53.74 SGD, Quantity: 10, : CT)
Subtotal: 693.16
Tax: 62.38
Total: 755.54 SGD</t>
  </si>
  <si>
    <t>Curry Paste Green Mae Ploy 12x1kg- SACPGMP1000 (Amount: 73.20 SGD, Quantity: 1, : CT)
Subtotal: 73.20
Tax: 6.59
Total: 79.79 SGD</t>
  </si>
  <si>
    <t>Anchor Prof Unsalted Butter 20x454g- ZF120642 (Amount: 121.28 SGD, Quantity: 4, : CT)
Anchor UHT CHG Extra Yield Cream Latam 12x1ltr- ZF122338 (Amount: 71.19 SGD, Quantity: 10, : CT)
Sliced Black Olives Royal Miller 10x1700g- RMPIOBS1700 (Amount: 81.80 SGD, Quantity: 4, : CT)
Tomato Pronto Knorr 6x2kg- ZBTPRKN2000 (Amount: 53.74 SGD, Quantity: 12, : CT)
Subtotal: 2,169.10
Tax: 195.22
Total: 2,364.32 SGD</t>
  </si>
  <si>
    <t>Anchor Prof Unsalted Butter 20x454g- ZF120642 (Amount: 121.28 SGD, Quantity: 1, : CT)
LKK Panda Oyster Sauce 12 x 510g- XL1300660688 (Amount: 39.72 SGD, Quantity: 1, : CT)
Subtotal: 161.00
Tax: 14.49
Total: 175.49 SGD</t>
  </si>
  <si>
    <t>Anchor Prof Unsalted Butter 20x454g- ZF120642 (Amount: 121.28 SGD, Quantity: 2, : CT)
Real Mayonnaise Best Food 4x3ltr- ZBMAYBF3000 (Amount: 65.63 SGD, Quantity: 6, : CT)
Subtotal: 636.34
Tax: 57.27
Total: 693.61 SGD</t>
  </si>
  <si>
    <t>02-06-2025</t>
  </si>
  <si>
    <t>92754-277784-- Dulcet &amp; Studio, 168 Bukit Merah</t>
  </si>
  <si>
    <t>Canola Oil Royal Miller 6x3ltr- RMOICARM3000 (Amount: 60.00 SGD, Quantity: 5, : CT)
Pork Luncheon Meat Mili 24x397g- CMPLUMI0397 (Amount: 2.40 SGD, Quantity: 10, : TIN)
Scott Kitchen Towel 4x6 Rolls/Bag- NFNAPLS0001 (Amount: 22.00 SGD, Quantity: 1, : CT)
Condensed Milk Royal Miller 48x390g- RMMIMCORM0390 (Amount: 1.20 SGD, Quantity: 5, : TIN)
MAGGI Chilli Sauce 24x340g- XN12013765 (Amount: 1.80 SGD, Quantity: 1, : BTL)
Whole Kernel Sweet Corn Royal Miller 24x425g- RMCVCWKRM0425 (Amount: 1.30 SGD, Quantity: 2, : TIN)
Gula Malaka 10x1kg- SUGULLS1000 (Amount: 2.50 SGD, Quantity: 20, : PKT)
Subtotal: 406.40
Tax: 36.58
Total: 442.98 SGD</t>
  </si>
  <si>
    <t>6245752791256074259</t>
  </si>
  <si>
    <t>03-06-2025</t>
  </si>
  <si>
    <t>92754-276952-- Tampopo Taka</t>
  </si>
  <si>
    <t>Canola Oil Royal Miller 6x3ltr- RMOICARM3000 (Amount: 10.85 SGD, Quantity: 1, : TUB)
Condensed Milk Royal Miller 48x390g- RMMIMCORM0390 (Amount: 1.20 SGD, Quantity: 1, : TIN)
Hua Tiao Chew Bao Ding 12x640ml  花雕酒- WSHTWBA0640 (Amount: 2.50 SGD, Quantity: 1, : BTL)
Honey Royal Miller 6x1kg- RMSCHONRM1000L (Amount: 5.70 SGD, Quantity: 2, : TUB)
Sweet chilli sauce Chicken Dipping Mae Pranom 12x980g- SACHIMP0980 (Amount: 3.45 SGD, Quantity: 1, : BTL)
Tomato Whole Peeled Royal Miller 6x2550g- RMCVTOWRM2550 (Amount: 7.00 SGD, Quantity: 2, : TIN)
Steel Scourer Round 钢丝球- NFSTE0001 (Amount: 0.90 SGD, Quantity: 10, : EAC)
White Pepper Powder GURUBAS 500gpkt- PEPWHPLS0500 (Amount: 4.00 SGD, Quantity: 1, : PKT)
Bah Kut Teh A1 20x12'sx35gpkt- MLBAHA10035 (Amount: 3.20 SGD, Quantity: 10, : PKT)
Premium Oyster Sauce LKK 12x510g- SAOYSLKK0510 (Amount: 6.70 SGD, Quantity: 4, : BTL)
Soya Sauce/Dark East Sun 4X5ltr- ESSASSDES5000 (Amount: 7.50 SGD, Quantity: 1, : TUB)
MSG / Ajinomoto 20x1kg- SSMSGAJM01000 (Amount: 5.50 SGD, Quantity: 1, : PKT)
Sweet Relish Royal Miller 12x370g- RMPISWRLISH (Amount: 3.90 SGD, Quantity: 2, : BTL)
Curry Powder Meat Baba's 10x1kg 咖喱粉肉- GSCUMBA1000 (Amount: 9.25 SGD, Quantity: 1, : PKT)
Green Beans East Sun 25x1kg- ESMLBEGLS30KG (Amount: 3.50 SGD, Quantity: 1, : KG)
Barley East Sun 1kg/pkt- ESCEBARLS1000 (Amount: 1.70 SGD, Quantity: 1, : PKT)
Rock Sugar (Malaysia) 5x3kg/pkt- SUROCMAL3000 (Amount: 6.80 SGD, Quantity: 1, : PKT)
Anchor Prof Unsalted Butter 20x454g- ZF120642 (Amount: 7.14 SGD, Quantity: 1, : EAC)
Subtotal: 164.39
Tax: 14.80
Total: 179.19 SGD</t>
  </si>
  <si>
    <t>6246515247139680310</t>
  </si>
  <si>
    <t>92754-276954-- Tampopo Grand</t>
  </si>
  <si>
    <t>麻辣香锅酱 1pkt</t>
  </si>
  <si>
    <t>Pork Luncheon Meat Mili 24x397g- CMPLUMI0397 (Amount: 2.40 SGD, Quantity: 2, : TIN)
Fine Sugar Johnnyson's 12 x 2kg- JOSUSFINE2000 (Amount: 3.50 SGD, Quantity: 5, : PKT)
Condensed Milk Royal Miller 48x390g- RMMIMCORM0390 (Amount: 1.20 SGD, Quantity: 1, : TIN)
Hua Tiao Chew Bao Ding 12x640ml  花雕酒- WSHTWBA0640 (Amount: 2.50 SGD, Quantity: 1, : BTL)
Bah Kut Teh A1 20x12'sx35gpkt- MLBAHA10035 (Amount: 3.20 SGD, Quantity: 6, : PKT)
MAGGI Tomato Ketchup 24x320g- XN12311751 (Amount: 1.45 SGD, Quantity: 2, : BTL)
Sweet Relish Royal Miller 12x370g- RMPISWRLISH (Amount: 3.90 SGD, Quantity: 1, : BTL)
Ikan Bilis Peeled 1kgx12pkt- MLIKALS1000 (Amount: 11.00 SGD, Quantity: 1, : PKT)
Sardines in Tomato Sauce Ayam 36x425g  沙丁鱼鸡标- CSSADAY0425 (Amount: 4.05 SGD, Quantity: 1, : CAN)
Pork Leg With Mushroom GuLong 24x397g 猪脚罐头-  CMPOMI0397 (Amount: 4.50 SGD, Quantity: 6, : TIN)
Subtotal: 94.05
Tax: 8.46
Total: 102.51 SGD</t>
  </si>
  <si>
    <t>6254208921411503228</t>
  </si>
  <si>
    <t>Condensed Milk Royal Miller 48x390g- RMMIMCORM0390 (Amount: 1.20 SGD, Quantity: 2, : TIN)
Honey Royal Miller 6x1kg- RMSCHONRM1000L (Amount: 5.70 SGD, Quantity: 3, : TUB)
Sweet chilli sauce Chicken Dipping Mae Pranom 12x980g- SACHIMP0980 (Amount: 3.45 SGD, Quantity: 1, : BTL)
Steel Scourer Round 钢丝球- NFSTE0001 (Amount: 0.90 SGD, Quantity: 5, : EAC)
White Pepper Powder GURUBAS 500gpkt- PEPWHPLS0500 (Amount: 4.00 SGD, Quantity: 1, : PKT)
Chutney Mango Sweet Midas 12x684g- PICMSMI0680 (Amount: 3.60 SGD, Quantity: 1, : BTL)
Premium Oyster Sauce LKK 12x510g- SAOYSLKK0510 (Amount: 6.70 SGD, Quantity: 4, : BTL)
MAGGI Chilli Sauce 24x340g- XN12013765 (Amount: 1.80 SGD, Quantity: 2, : BTL)
MSG / Ajinomoto 20x1kg- SSMSGAJM01000 (Amount: 5.50 SGD, Quantity: 1, : PKT)
Sweet Relish Royal Miller 12x370g- RMPISWRLISH (Amount: 3.90 SGD, Quantity: 2, : BTL)
Anchor Prof Unsalted Butter 20x454g- ZF120642 (Amount: 7.14 SGD, Quantity: 1, : EAC)
Subtotal: 85.89
Tax: 7.73
Total: 93.62 SGD</t>
  </si>
  <si>
    <t>6255195761565788376</t>
  </si>
  <si>
    <t>Pork Luncheon Meat Mili 24x397g- CMPLUMI0397 (Amount: 2.40 SGD, Quantity: 10, : TIN)
Scott Kitchen Towel 4x6 Rolls/Bag- NFNAPLS0001 (Amount: 22.00 SGD, Quantity: 1, : CT)
MAGGI Chilli Sauce 24x340g- XN12013765 (Amount: 1.80 SGD, Quantity: 2, : BTL)
Whole Kernel Sweet Corn Royal Miller 24x425g- RMCVCWKRM0425 (Amount: 1.30 SGD, Quantity: 1, : TIN)
Gula Malaka 10x1kg- SUGULLS1000 (Amount: 2.50 SGD, Quantity: 10, : PKT)
Subtotal: 75.90
Tax: 6.83
Total: 82.73 SGD</t>
  </si>
  <si>
    <t>6260277259015065024</t>
  </si>
  <si>
    <t>Pork Luncheon Meat Mili 24x397g- CMPLUMI0397 (Amount: 2.40 SGD, Quantity: 5, : TIN)
Condensed Milk Royal Miller 48x390g- RMMIMCORM0390 (Amount: 1.20 SGD, Quantity: 2, : TIN)
Honey Royal Miller 6x1kg- RMSCHONRM1000L (Amount: 5.70 SGD, Quantity: 2, : TUB)
Tomato Whole Peeled Royal Miller 6x2550g- RMCVTOWRM2550 (Amount: 7.00 SGD, Quantity: 1, : TIN)
Steel Scourer Round 钢丝球- NFSTE0001 (Amount: 0.90 SGD, Quantity: 5, : EAC)
White Pepper Powder GURUBAS 500gpkt- PEPWHPLS0500 (Amount: 4.00 SGD, Quantity: 1, : PKT)
Chutney Mango Sweet Midas 12x684g- PICMSMI0680 (Amount: 3.60 SGD, Quantity: 1, : BTL)
Bah Kut Teh A1 20x12'sx35gpkt- MLBAHA10035 (Amount: 3.20 SGD, Quantity: 7, : PKT)
Premium Oyster Sauce LKK 12x510g- SAOYSLKK0510 (Amount: 6.70 SGD, Quantity: 4, : BTL)
Soya Sauce/Dark East Sun 4X5ltr- ESSASSDES5000 (Amount: 7.50 SGD, Quantity: 1, : TUB)
MSG / Ajinomoto 20x1kg- SSMSGAJM01000 (Amount: 5.50 SGD, Quantity: 1, : PKT)
Sweet Relish Royal Miller 12x370g- RMPISWRLISH (Amount: 3.90 SGD, Quantity: 2, : BTL)
Chicken Seasoning Powder Knorr 6x1kg- ZBCPOKN1000 (Amount: 13.15 SGD, Quantity: 1, : TUB)
Red Cooking Wine 11%vol Royal Miller 6x750ML- RMWSRCO0750 (Amount: 10.00 SGD, Quantity: 1, : BTL)
WH Premium Oyster Sauce GREEN A140 Woh Hup 4x5L- ZW1501000010 (Amount: 8.00 SGD, Quantity: 1, : TUB)
Subtotal: 146.05
Tax: 13.14
Total: 159.19 SGD</t>
  </si>
  <si>
    <t>6262058305519945167</t>
  </si>
  <si>
    <t>Canola Oil Royal Miller 6x3ltr- RMOICARM3000 (Amount: 10.85 SGD, Quantity: 1, : TUB)
Honey Royal Miller 6x1kg- RMSCHONRM1000L (Amount: 5.70 SGD, Quantity: 4, : TUB)
Mushroom Black Whole 3.4cm 1kg/pkt- MLMBWLS1000 (Amount: 24.00 SGD, Quantity: 1, : PKT)
Steel Scourer Round 钢丝球- NFSTE0001 (Amount: 0.90 SGD, Quantity: 5, : EAC)
Bah Kut Teh A1 20x12'sx35gpkt- MLBAHA10035 (Amount: 3.20 SGD, Quantity: 5, : PKT)
Fungus Black Strip Grade A Orange 10x1kg 木耳丝- MLFUNSL1000 (Amount: 15.60 SGD, Quantity: 1, : Kg)
Red Cooking Wine 11%vol Royal Miller 6x750ML- RMWSRCO0750 (Amount: 10.00 SGD, Quantity: 2, : BTL)
Vinegar (CK) Great Wall 12x600ml- VIBLACK0600 (Amount: 1.80 SGD, Quantity: 1, : BTL)
Subtotal: 115.55
Tax: 10.40
Total: 125.95 SGD</t>
  </si>
  <si>
    <t>6265500005731639186</t>
  </si>
  <si>
    <t>Sis fine grain white sugar 2kg - 4pkt</t>
  </si>
  <si>
    <t>Pork Luncheon Meat Mili 24x397g- CMPLUMI0397 (Amount: 2.40 SGD, Quantity: 6, : TIN)
Panda Oyster Sauce LKK 6x2.20kg- SAOYPLKK2200 (Amount: 8.50 SGD, Quantity: 1, : TIN)
Honey Royal Miller 6x1kg- RMSCHONRM1000L (Amount: 5.70 SGD, Quantity: 3, : TUB)
Coconut Brush M 20's/pkt- NFCOCBMLS (Amount: 0.60 SGD, Quantity: 8, : EAC)
Steel Scourer Round 钢丝球- NFSTE0001 (Amount: 0.90 SGD, Quantity: 10, : EAC)
3M 7443 Scotch Brite (4x3) 6's- Z3MXE006000048 (Amount: 4.50 SGD, Quantity: 4, : PKT)
MAGGI Tomato Ketchup 24x320g- XN12311751 (Amount: 1.45 SGD, Quantity: 2, : BTL)
Chicken Seasoning Powder Knorr 6x1kg- ZBCPOKN1000 (Amount: 13.15 SGD, Quantity: 1, : TUB)
Fine Shrimp Sauce LKK 12x227g 虾酱- SASHRLKK227 (Amount: 4.65 SGD, Quantity: 2, : BTL)
Sambal Belachen Chilli Sin Chew 3x3.3kg- SASAMSI3300 (Amount: 22.50 SGD, Quantity: 3, : TIN)
Concentrated Scallop Bouillon Knorr 12x480g- ZBSBOKN0480 (Amount: 13.89 SGD, Quantity: 2, : BTL)
Green Beans East Sun 25x1kg- ESMLBEGLS30KG (Amount: 3.50 SGD, Quantity: 1, : KG)
Sardines in Tomato Sauce Ayam 36x425g  沙丁鱼鸡标- CSSADAY0425 (Amount: 4.05 SGD, Quantity: 5, : CAN)
Chili Bean Sauce (Toban Tjan) LKK 12x226g 辣豆瓣酱- SABENLKK226 (Amount: 3.60 SGD, Quantity: 2, : BTL)
Nonya Sambal Chilli Sauce Glory 24x250g- SAVSAMCH250 (Amount: 2.25 SGD, Quantity: 2, : BTL)
Pork Leg With Mushroom GuLong 24x397g 猪脚罐头-  CMPOMI0397 (Amount: 4.50 SGD, Quantity: 2, : TIN)
Subtotal: 236.88
Tax: 21.32
Total: 258.20 SGD</t>
  </si>
  <si>
    <t>Canola Oil Royal Miller 6x3ltr- RMOICARM3000 (Amount: 60.00 SGD, Quantity: 2, : CT)
Pork Luncheon Meat Mili 24x397g- CMPLUMI0397 (Amount: 2.40 SGD, Quantity: 10, : TIN)
MAGGI Chilli Sauce 24x340g- XN12013765 (Amount: 1.80 SGD, Quantity: 2, : BTL)
Whole Kernel Sweet Corn Royal Miller 24x425g- RMCVCWKRM0425 (Amount: 1.30 SGD, Quantity: 1, : TIN)
Gula Malaka 10x1kg- SUGULLS1000 (Amount: 2.50 SGD, Quantity: 20, : PKT)
Subtotal: 198.90
Tax: 17.90
Total: 216.80 SGD</t>
  </si>
  <si>
    <t>Paseo Slim &amp; Healthy Kitchen Towel 2ply 60 Sheets x 6 Rolls x 6 Bundles- XA69921032 (Amount: 37.68 SGD, Quantity: 1, : CT)
Subtotal: 37.68
Tax: 3.39
Total: 41.07 SGD</t>
  </si>
  <si>
    <t>Pork Luncheon Meat Mili 24x397g- CMPLUMI0397 (Amount: 2.40 SGD, Quantity: 5, : TIN)
Condensed Milk Royal Miller 48x390g- RMMIMCORM0390 (Amount: 1.20 SGD, Quantity: 2, : TIN)
Honey Royal Miller 6x1kg- RMSCHONRM1000L (Amount: 5.70 SGD, Quantity: 3, : TUB)
Red Dates Seedless China 1kgpkt- HEARDC1000 (Amount: 6.50 SGD, Quantity: 1, : PKT)
Dried Prawn Small 1kg- MLPRDIN1000 (Amount: 17.50 SGD, Quantity: 1, : PKT)
Sweet chilli sauce Chicken Dipping Mae Pranom 12x980g- SACHIMP0980 (Amount: 3.45 SGD, Quantity: 1, : BTL)
Tomato Whole Peeled Royal Miller 6x2550g- RMCVTOWRM2550 (Amount: 7.00 SGD, Quantity: 1, : TIN)
Steel Scourer Round 钢丝球- NFSTE0001 (Amount: 0.90 SGD, Quantity: 10, : EAC)
3M 7443 Scotch Brite (4x3) 6's- Z3MXE006000048 (Amount: 4.50 SGD, Quantity: 3, : PKT)
White Pepper Powder GURUBAS 500gpkt- PEPWHPLS0500 (Amount: 4.00 SGD, Quantity: 1, : PKT)
Chicken Seasoning Powder Knorr 6x1kg- ZBCPOKN1000 (Amount: 13.15 SGD, Quantity: 1, : TUB)
Green Beans East Sun 25x1kg- ESMLBEGLS30KG (Amount: 3.50 SGD, Quantity: 1, : KG)
Red Bean East Sun 25x1kg- ESMLBERLS25KG (Amount: 4.50 SGD, Quantity: 1, : KG)
Subtotal: 113.60
Tax: 10.22
Total: 123.82 SGD</t>
  </si>
  <si>
    <t>mushroom soup powder  1pkt</t>
  </si>
  <si>
    <t>Condensed Milk Royal Miller 48x390g- RMMIMCORM0390 (Amount: 1.20 SGD, Quantity: 1, : TIN)
Hua Tiao Chew Bao Ding 12x640ml  花雕酒- WSHTWBA0640 (Amount: 2.50 SGD, Quantity: 1, : BTL)
Panda Oyster Sauce LKK 6x2.20kg- XL1300660798 (Amount: 8.50 SGD, Quantity: 1, : EAC)
Honey Royal Miller 6x1kg- RMSCHONRM1000L (Amount: 5.70 SGD, Quantity: 5, : TUB)
Red Dates Seedless China 1kgpkt- HEARDC1000 (Amount: 6.50 SGD, Quantity: 1, : PKT)
Bah Kut Teh A1 20x12'sx35gpkt- MLBAHA10035 (Amount: 3.20 SGD, Quantity: 6, : PKT)
Raw Peanut Small LSH 1kg- DFPERRM25KG (Amount: 4.20 SGD, Quantity: 1, : PKT)
Chicken Seasoning Powder Knorr 6x1kg- ZBCPOKN1000 (Amount: 13.15 SGD, Quantity: 1, : TUB)
Curry Powder Fish Baba's 10x1kg咖喱鱼粉- GSCUFBA1000 (Amount: 9.25 SGD, Quantity: 1, : PKT)
Red Bean Curd 250gm/bot 南乳(红)- PIBCRCH0250 (Amount: 2.05 SGD, Quantity: 2, : BTL)
Chili Bean Sauce (Toban Tjan) LKK 12x226g 辣豆瓣酱- XL1300560188 (Amount: 3.40 SGD, Quantity: 2, : EAC)
Pork Leg With Mushroom GuLong 24x397g 猪脚罐头-  CMPOMI0397 (Amount: 4.50 SGD, Quantity: 8, : TIN)
Subtotal: 139.90
Tax: 12.59
Total: 152.49 SGD</t>
  </si>
  <si>
    <t>Condensed Milk Royal Miller 48x390g- RMMIMCORM0390 (Amount: 1.20 SGD, Quantity: 2, : TIN)
Honey Royal Miller 6x1kg- RMSCHONRM1000L (Amount: 5.70 SGD, Quantity: 3, : TUB)
Sweet chilli sauce Chicken Dipping Mae Pranom 12x980g- SACHIMP0980 (Amount: 3.45 SGD, Quantity: 1, : BTL)
Tomato Whole Peeled Royal Miller 6x2550g- RMCVTOWRM2550 (Amount: 7.00 SGD, Quantity: 1, : TIN)
White Pepper Powder GURUBAS 500gpkt- PEPWHPLS0500 (Amount: 4.00 SGD, Quantity: 1, : PKT)
Premium Oyster Sauce LKK 12x510g- XL1300010980 (Amount: 7.05 SGD, Quantity: 4, : EAC)
MSG / Ajinomoto 20x1kg- SSMSGAJM01000 (Amount: 5.50 SGD, Quantity: 1, : PKT)
Rock Sugar (Malaysia) 5x3kg/pkt- SUROCMAL3000 (Amount: 6.80 SGD, Quantity: 1, : PKT)
Subtotal: 74.45
Tax: 6.70
Total: 81.15 SGD</t>
  </si>
  <si>
    <t>Canola Oil Royal Miller 6x3ltr- RMOICARM3000 (Amount: 60.00 SGD, Quantity: 2, : CT)
Pork Luncheon Meat Mili 24x397g- CMPLUMI0397 (Amount: 2.40 SGD, Quantity: 5, : TIN)
MAGGI Chilli Sauce 24x340g- XN12013765 (Amount: 1.80 SGD, Quantity: 4, : BTL)
Mop Head Only 1- NFMOP0001 (Amount: 3.20 SGD, Quantity: 1, : EAC)
Subtotal: 142.40
Tax: 12.82
Total: 155.22 SGD</t>
  </si>
  <si>
    <t>Condensed Milk Royal Miller 48x390g- RMMIMCORM0390 (Amount: 1.20 SGD, Quantity: 2, : TIN)
Honey Royal Miller 6x1kg- RMSCHONRM1000L (Amount: 5.70 SGD, Quantity: 4, : TUB)
Mushroom Black Whole 3.4cm 1kg/pkt- MLMBWLS1000 (Amount: 24.00 SGD, Quantity: 1, : PKT)
Tomato Whole Peeled Royal Miller 6x2550g- RMCVTOWRM2550 (Amount: 7.00 SGD, Quantity: 1, : TIN)
Steel Scourer Round 钢丝球- NFSTE0001 (Amount: 0.90 SGD, Quantity: 5, : EAC)
Chutney Mango Sweet Midas 12x684g- PICMSMI0680 (Amount: 3.60 SGD, Quantity: 1, : BTL)
Bah Kut Teh A1 20x12'sx35gpkt- MLBAHA10035 (Amount: 3.20 SGD, Quantity: 10, : PKT)
Premium Oyster Sauce LKK 12x510g- XL1300010980 (Amount: 7.05 SGD, Quantity: 4, : EAC)
Soya Sauce/Dark East Sun 4X5ltr- ESSASSDES5000 (Amount: 7.50 SGD, Quantity: 1, : TUB)
Sweet Relish Royal Miller 12x370g- RMPISWRLISH (Amount: 3.90 SGD, Quantity: 2, : BTL)
WH Premium Oyster Sauce GREEN A140 Woh Hup 4x5L- ZW1501000010 (Amount: 8.00 SGD, Quantity: 1, : TUB)
Anchor Prof Unsalted Butter 20x454g- ZF120642 (Amount: 7.14 SGD, Quantity: 2, : EAC)
Subtotal: 162.08
Tax: 14.59
Total: 176.67 SGD</t>
  </si>
  <si>
    <t>Canola Oil Royal Miller 6x3ltr- RMOICARM3000 (Amount: 60.00 SGD, Quantity: 1, : CT)
Pork Luncheon Meat Mili 24x397g- CMPLUMI0397 (Amount: 2.40 SGD, Quantity: 6, : TIN)
Paseo Slim &amp; Healthy Kitchen Towel 2ply 60 Sheets x 6 Rolls x 6 Bundles- XA69921032 (Amount: 37.68 SGD, Quantity: 1, : CT)
Condensed Milk Royal Miller 48x390g- RMMIMCORM0390 (Amount: 1.20 SGD, Quantity: 2, : TIN)
MAGGI Chilli Sauce 24x340g- XN12013765 (Amount: 1.80 SGD, Quantity: 1, : BTL)
Subtotal: 116.28
Tax: 10.47
Total: 126.75 SGD</t>
  </si>
  <si>
    <t>Canola Oil Royal Miller 6x3ltr- RMOICARM3000 (Amount: 10.85 SGD, Quantity: 1, : TUB)
Pork Luncheon Meat Mili 24x397g- CMPLUMI0397 (Amount: 2.40 SGD, Quantity: 2, : TIN)
Honey Royal Miller 6x1kg- RMSCHONRM1000L (Amount: 5.70 SGD, Quantity: 3, : TUB)
Tomato Whole Peeled Royal Miller 6x2550g- RMCVTOWRM2550 (Amount: 7.00 SGD, Quantity: 1, : TIN)
Coconut Brush M 20's/pkt- NFCOCBMLS (Amount: 0.60 SGD, Quantity: 2, : EAC)
Steel Scourer Round 钢丝球- NFSTE0001 (Amount: 0.90 SGD, Quantity: 5, : EAC)
3M 7443 Scotch Brite (4x3) 6's- Z3MXE006000048 (Amount: 4.50 SGD, Quantity: 2, : PKT)
White Pepper Powder GURUBAS 500gpkt- PEPWHPLS0500 (Amount: 4.00 SGD, Quantity: 1, : PKT)
Chutney Mango Sweet Midas 12x684g- PICMSMI0680 (Amount: 3.60 SGD, Quantity: 1, : BTL)
MAGGI Chilli Sauce 24x340g- XN12013765 (Amount: 1.80 SGD, Quantity: 1, : BTL)
Sweet Relish Royal Miller 12x370g- RMPISWRLISH (Amount: 3.90 SGD, Quantity: 1, : BTL)
Chicken Seasoning Powder Knorr 6x1kg- ZBCPOKN1000 (Amount: 13.15 SGD, Quantity: 1, : TUB)
Fungus Black Strip Grade A Orange 10x1kg 木耳丝- MLFUNSL1000 (Amount: 15.60 SGD, Quantity: 1, : Kg)
Red Bean East Sun 25x1kg- ESMLBERLS25KG (Amount: 4.50 SGD, Quantity: 1, : KG)
Bee Hoon TaiSun 3kgpkt- NVBEETAI3000 (Amount: 7.45 SGD, Quantity: 1, : PKT)
Subtotal: 108.45
Tax: 9.76
Total: 118.21 SGD</t>
  </si>
  <si>
    <t>156977-197594-- 1 Sunview Road #06-11</t>
  </si>
  <si>
    <t>Real Mayonnaise Best Food 4x3ltr- ZBMAYBF3000 (Amount: 63.00 SGD, Quantity: 2, : CT)
Subtotal: 126.00
Tax: 11.34
Total: 137.34 SGD</t>
  </si>
  <si>
    <t>Anchor UHT CHG Extra Yield Cream Latam 12x1ltr- ZF122338 (Amount: 71.19 SGD, Quantity: 2, : CT)
Subtotal: 142.38
Tax: 12.81
Total: 155.19 SGD</t>
  </si>
  <si>
    <t>Tuna Chunk In Oil Royal Miller 6x1.88kg- RMCSTUCRM1880 (Amount: 86.00 SGD, Quantity: 6, : CT)
Subtotal: 516.00
Tax: 46.44
Total: 562.44 SGD</t>
  </si>
  <si>
    <t>Tuna Chunk In Oil Royal Miller 6x1.88kg- RMCSTUCRM1880 (Amount: 86.00 SGD, Quantity: 1, : CT)
Real Mayonnaise Best Food 4x3ltr- ZBMAYBF3000 (Amount: 63.00 SGD, Quantity: 2, : CT)
Subtotal: 212.00
Tax: 19.08
Total: 231.08 SGD</t>
  </si>
  <si>
    <t>Tuna Chunk In Oil Royal Miller 6x1.88kg- RMCSTUCRM1880 (Amount: 86.00 SGD, Quantity: 3, : CT)
Subtotal: 258.00
Tax: 23.22
Total: 281.22 SGD</t>
  </si>
  <si>
    <t>Tuna Chunk In Oil Royal Miller 6x1.88kg- RMCSTUCRM1880 (Amount: 86.00 SGD, Quantity: 2, : CT)
Real Mayonnaise Best Food 4x3ltr- ZBMAYBF3000 (Amount: 63.00 SGD, Quantity: 2, : CT)
Subtotal: 298.00
Tax: 26.82
Total: 324.82 SGD</t>
  </si>
  <si>
    <t>99033-116858-- DRY, 3015 Bedok North</t>
  </si>
  <si>
    <t>Margarine Planta 6x2.5kg- MARPL2500 (Amount: 88.80 SGD, Quantity: 1, : CT)
Professional Cream Soup Base Knorr 6x1kg- ZBPCSKN1KG (Amount: 68.78 SGD, Quantity: 2, : CT)
BBQ Sauce Hickory Knorr 6x1kg- ZBBSHKN1000 (Amount: 68.67 SGD, Quantity: 3, : CT)
Honey Royal Miller 6x1kg- RMSCHONRM1000L (Amount: 33.00 SGD, Quantity: 1, : CT)
Tuna Chunk Light In Brine Bumble Bee 6x1.88kg- CSTUBUM1880 (Amount: 81.00 SGD, Quantity: 1, : CT)
Subtotal: 546.37
Tax: 49.17
Total: 595.54 SGD</t>
  </si>
  <si>
    <t>Margarine Planta 6x2.5kg- MARPL2500 (Amount: 88.80 SGD, Quantity: 1, : CT)
Professional Cream Soup Base Knorr 6x1kg- ZBPCSKN1KG (Amount: 68.78 SGD, Quantity: 2, : CT)
BBQ Sauce Hickory Knorr 6x1kg- ZBBSHKN1000 (Amount: 68.67 SGD, Quantity: 4, : CT)
Tuna Chunk Light In Brine Bumble Bee 6x1.88kg- CSTUBUM1880 (Amount: 81.00 SGD, Quantity: 1, : CT)
Subtotal: 582.04
Tax: 52.38
Total: 634.42 SGD</t>
  </si>
  <si>
    <t>Margarine Planta 6x2.5kg- MARPL2500 (Amount: 88.80 SGD, Quantity: 1, : CT)
Professional Cream Soup Base Knorr 6x1kg- ZBPCSKN1KG (Amount: 68.78 SGD, Quantity: 3, : CT)
BBQ Sauce Hickory Knorr 6x1kg- ZBBSHKN1000 (Amount: 68.67 SGD, Quantity: 3, : CT)
Honey Royal Miller 6x1kg- RMSCHONRM1000L (Amount: 33.00 SGD, Quantity: 1, : CT)
Subtotal: 534.15
Tax: 48.07
Total: 582.22 SGD</t>
  </si>
  <si>
    <t>Margarine Planta 6x2.5kg- MARPL2500 (Amount: 88.80 SGD, Quantity: 1, : CT)
Professional Cream Soup Base Knorr 6x1kg- ZBPCSKN1KG (Amount: 68.78 SGD, Quantity: 2, : CT)
BBQ Sauce Hickory Knorr 6x1kg- ZBBSHKN1000 (Amount: 68.67 SGD, Quantity: 3, : CT)
Tuna Chunk Light In Brine Bumble Bee 6x1.88kg- CSTUBUM1880 (Amount: 81.00 SGD, Quantity: 1, : CT)
Chicken Gravy Knorr 6x1kg- ZBCHGKN1000 (Amount: 76.53 SGD, Quantity: 1, : CT)
Subtotal: 589.90
Tax: 53.09
Total: 642.99 SGD</t>
  </si>
  <si>
    <t>Margarine Planta 6x2.5kg- MARPL2500 (Amount: 88.80 SGD, Quantity: 1, : CT)
Professional Cream Soup Base Knorr 6x1kg- ZBPCSKN1KG (Amount: 68.78 SGD, Quantity: 3, : CT)
BBQ Sauce Hickory Knorr 6x1kg- ZBBSHKN1000 (Amount: 68.67 SGD, Quantity: 2, : CT)
Honey Royal Miller 6x1kg- RMSCHONRM1000L (Amount: 33.00 SGD, Quantity: 1, : CT)
Tuna Chunk Light In Brine Bumble Bee 6x1.88kg- CSTUBUM1880 (Amount: 81.00 SGD, Quantity: 2, : CT)
Subtotal: 627.48
Tax: 56.47
Total: 683.95 SGD</t>
  </si>
  <si>
    <t>434333-337034-- 8A Admiralty St #06-20</t>
  </si>
  <si>
    <t>Spaghetti FTO 5 Royal Miller 24x500gm- RMPARMSPA500 (Amount: 38.40 SGD, Quantity: 5, : CT)
Peanut Butter Creamy Best Food 4x3ltr-ZBPEBBF3000 (Amount: 27.99 SGD, Quantity: 1, : TUB)
Subtotal: 219.99
Tax: 19.80
Total: 239.79 SGD</t>
  </si>
  <si>
    <t>NESTEA Peach Tea 16x680g- XN12556883 (Amount: 81.76 SGD, Quantity: 1, : CT)
NESTEA Pro House Blend Exp12x200g- XN12555622 (Amount: 48.00 SGD, Quantity: 2, : CT)
NESTLE Pink Lychee Lemonade Exp 12x200g- XN12508061 (Amount: 48.00 SGD, Quantity: 1, : CT)
Subtotal: 225.76
Tax: 20.32
Total: 246.08 SGD</t>
  </si>
  <si>
    <t>Golden Salted Egg Powder Knorr 6x800g- ZBGSEGGKN800 (Amount: 158.77 SGD, Quantity: 3, : CT)
Subtotal: 476.31
Tax: 42.87
Total: 519.18 SGD</t>
  </si>
  <si>
    <t>Penne Rigate FTO 144 Royal Miller 24x500gm- RMPARMPEN500 (Amount: 38.40 SGD, Quantity: 4, : CT)
Cream of Chicken Tub Knorr 6x1kg- ZBSCHKN1000 (Amount: 68.77 SGD, Quantity: 3, : CT)
UHT Full Cream Milk (G) Royal Miller 12x1ltr- RMMIMUHRM1000 (Amount: 23.40 SGD, Quantity: 2, : CT)
Cream Of Mushroom packet Knorr 6x1kg- ZBSMRKN1000 (Amount: 64.90 SGD, Quantity: 3, : CT)
Subtotal: 601.41
Tax: 54.13
Total: 655.54 SGD</t>
  </si>
  <si>
    <t>Tartar Sauce BestFood 4x3ltr- ZBTSABF3000 (Amount: 65.39 SGD, Quantity: 3, : CT)
Subtotal: 196.17
Tax: 17.66
Total: 213.83 SGD</t>
  </si>
  <si>
    <t>Penne Rigate FTO 144 Royal Miller 24x500gm- RMPARMPEN500 (Amount: 38.40 SGD, Quantity: 4, : CT)
Subtotal: 153.60
Tax: 13.82
Total: 167.42 SGD</t>
  </si>
  <si>
    <t>UHT Full Cream Milk (G) Royal Miller 12x1ltr- RMMIMUHRM1000 (Amount: 23.40 SGD, Quantity: 2, : CT)
Subtotal: 46.80
Tax: 4.21
Total: 51.01 SGD</t>
  </si>
  <si>
    <t>Penne Rigate FTO 144 Royal Miller 24x500gm- RMPARMPEN500 (Amount: 38.40 SGD, Quantity: 12, : CT)
Subtotal: 460.80
Tax: 41.47
Total: 502.27 SGD</t>
  </si>
  <si>
    <t>Peanut Butter Creamy Best Food 4x3ltr-ZBPEBBF3000 (Amount: 27.99 SGD, Quantity: 1, : TUB)
NESTEA Peach Tea 16x680g- XN12556883 (Amount: 81.76 SGD, Quantity: 4, : CT)
NESTEA Pro House Blend Exp12x200g- XN12555622 (Amount: 48.00 SGD, Quantity: 1, : CT)
Subtotal: 403.03
Tax: 36.27
Total: 439.30 SGD</t>
  </si>
  <si>
    <t>Spaghetti FTO 5 Royal Miller 24x500gm- RMPARMSPA500 (Amount: 38.40 SGD, Quantity: 6, : CT)
Subtotal: 230.40
Tax: 20.74
Total: 251.14 SGD</t>
  </si>
  <si>
    <t>Penne Rigate FTO 144 Royal Miller 24x500gm- RMPARMPEN500 (Amount: 38.40 SGD, Quantity: 4, : CT)
Cream of Chicken Tub Knorr 6x1kg- ZBSCHKN1000 (Amount: 68.77 SGD, Quantity: 3, : CT)
UHT Full Cream Milk (G) Royal Miller 12x1ltr- RMMIMUHRM1000 (Amount: 23.40 SGD, Quantity: 3, : CT)
Subtotal: 430.11
Tax: 38.71
Total: 468.82 SGD</t>
  </si>
  <si>
    <t>Penne Rigate FTO 144 Royal Miller 24x500gm- RMPARMPEN500 (Amount: 38.40 SGD, Quantity: 3, : CT)
UHT Full Cream Milk (G) Royal Miller 12x1ltr- RMMIMUHRM1000 (Amount: 23.40 SGD, Quantity: 2, : CT)
Subtotal: 162.00
Tax: 14.58
Total: 176.58 SGD</t>
  </si>
  <si>
    <t>Spaghetti FTO 5 Royal Miller 24x500gm- RMPARMSPA500 (Amount: 38.40 SGD, Quantity: 5, : CT)
Subtotal: 192.00
Tax: 17.28
Total: 209.28 SGD</t>
  </si>
  <si>
    <t>Anchor Salted Butter Mcup 144x7gm- ZF121828 (Amount: 20.16 SGD, Quantity: 1, : CT)
Subtotal: 20.16
Tax: 1.81
Total: 21.97 SGD</t>
  </si>
  <si>
    <t>Macaroni FTO 132 Royal Miller 24x500gm- RMPARMMAC500 (Amount: 38.40 SGD, Quantity: 1, : CT)
Fusilli FTO 160 Royal Miller 24x500gm- RMPARMFUS0500 (Amount: 38.40 SGD, Quantity: 1, : CT)
Subtotal: 76.80
Tax: 6.91
Total: 83.71 SGD</t>
  </si>
  <si>
    <t>Peanut Butter Creamy Best Food 4x3ltr-ZBPEBBF3000 (Amount: 27.99 SGD, Quantity: 1, : TUB)
Subtotal: 27.99
Tax: 2.52
Total: 30.51 SGD</t>
  </si>
  <si>
    <t>Cream of Chicken Tub Knorr 6x1kg- ZBSCHKN1000 (Amount: 68.77 SGD, Quantity: 3, : CT)
Golden Salted Egg Powder Knorr 6x800g- ZBGSEGGKN800 (Amount: 158.77 SGD, Quantity: 2, : CT)
Subtotal: 523.85
Tax: 47.15
Total: 571.00 SGD</t>
  </si>
  <si>
    <t>NESTEA Peach Tea 16x680g- XN12556883 (Amount: 81.76 SGD, Quantity: 2, : CT)
NESTEA Pro House Blend Exp12x200g- XN12555622 (Amount: 48.00 SGD, Quantity: 2, : CT)
Subtotal: 259.52
Tax: 23.36
Total: 282.88 SGD</t>
  </si>
  <si>
    <t>Penne Rigate FTO 144 Royal Miller 24x500gm- RMPARMPEN500 (Amount: 38.40 SGD, Quantity: 2, : CT)
Macaroni FTO 132 Royal Miller 24x500gm- RMPARMMAC500 (Amount: 38.40 SGD, Quantity: 1, : CT)
Fusilli FTO 160 Royal Miller 24x500gm- RMPARMFUS0500 (Amount: 38.40 SGD, Quantity: 1, : CT)
Subtotal: 153.60
Tax: 13.82
Total: 167.42 SGD</t>
  </si>
  <si>
    <t>Peanut Butter Creamy Best Food 4x3ltr-ZBPEBBF3000 (Amount: 27.99 SGD, Quantity: 1, : TUB)
Golden Salted Egg Powder Knorr 6x800g- ZBGSEGGKN800 (Amount: 158.77 SGD, Quantity: 3, : CT)
Subtotal: 504.30
Tax: 45.39
Total: 549.69 SGD</t>
  </si>
  <si>
    <t>Macaroni FTO 132 Royal Miller 24x500gm- RMPARMMAC500 (Amount: 38.40 SGD, Quantity: 2, : CT)
Cream of Chicken Tub Knorr 6x1kg- ZBSCHKN1000 (Amount: 68.77 SGD, Quantity: 4, : CT)
Subtotal: 351.88
Tax: 31.67
Total: 383.55 SGD</t>
  </si>
  <si>
    <t>Spaghetti FTO 5 Royal Miller 24x500gm- RMPARMSPA500 (Amount: 38.40 SGD, Quantity: 8, : CT)
Subtotal: 307.20
Tax: 27.65
Total: 334.85 SGD</t>
  </si>
  <si>
    <t>Penne Rigate FTO 144 Royal Miller 24x500gm- RMPARMPEN500 (Amount: 38.40 SGD, Quantity: 10, : CT)
Spaghetti FTO 5 Royal Miller 24x500gm- RMPARMSPA500 (Amount: 38.40 SGD, Quantity: 10, : CT)
Golden Salted Egg Powder Knorr 6x800g- ZBGSEGGKN800 (Amount: 158.77 SGD, Quantity: 2, : CT)
Subtotal: 1,085.54
Tax: 97.70
Total: 1,183.24 SGD</t>
  </si>
  <si>
    <t>Macaroni FTO 132 Royal Miller 24x500gm- RMPARMMAC500 (Amount: 38.40 SGD, Quantity: 1, : CT)
Golden Salted Egg Powder Knorr 6x800g- ZBGSEGGKN800 (Amount: 158.77 SGD, Quantity: 1, : CT)
Subtotal: 197.17
Tax: 17.75
Total: 214.92 SGD</t>
  </si>
  <si>
    <t>1861-4028-- 20 Bukit Batok Crescent</t>
  </si>
  <si>
    <t>69610484 Lipton Tea Dust EK 1X10Kg- XE69610484 (Amount: 103.68 SGD, Quantity: 10, : TIN)
Subtotal: 1,036.80
Tax: 93.31
Total: 1,130.11 SGD</t>
  </si>
  <si>
    <t>68928341 Lipton Tea Dust EK 5X1.8Kg- XE68928341 (Amount: 58.06 SGD, Quantity: 5, : CT)
Cheerios Nestle 18x300g- CEN12178009 (Amount: 89.64 SGD, Quantity: 1, : CT)
Balsamic Glaze Antichi Colli  12x250ml- VIBSMGLZ250 (Amount: 5.50 SGD, Quantity: 6, : BTL)
Subtotal: 412.94
Tax: 37.16
Total: 450.10 SGD</t>
  </si>
  <si>
    <t>WH Oyster Sauce Grade B Woh Hup 12x500g- ZW1101000042 (Amount: 29.00 SGD, Quantity: 5, : CT)
WH Abalone Sauce 12x240g- ZW1103100494 (Amount: 36.60 SGD, Quantity: 5, : CT)
Subtotal: 328.00
Tax: 29.52
Total: 357.52 SGD</t>
  </si>
  <si>
    <t>WH HOT Szechuan Paste Woh Hup 4x5L- ZW1103300160 (Amount: 78.54 SGD, Quantity: 10, : CT)
Subtotal: 785.40
Tax: 70.69
Total: 856.09 SGD</t>
  </si>
  <si>
    <t>WH Shitake Mushroom Vegetarian Oyster Flavoured Sauce Woh Hup 12x500g- ZW1101000086 (Amount: 32.72 SGD, Quantity: 10, : CT)
Subtotal: 327.20
Tax: 29.45
Total: 356.65 SGD</t>
  </si>
  <si>
    <t>69610484 Lipton Tea Dust EK 1X10Kg- XE69610484 (Amount: 103.68 SGD, Quantity: 5, : TIN)
WH HOT Szechuan Paste Woh Hup 4x5L- ZW1103300160 (Amount: 78.54 SGD, Quantity: 5, : CT)
Subtotal: 911.10
Tax: 82.00
Total: 993.10 SGD</t>
  </si>
  <si>
    <t>69571885 LIPTON YELLOW ENVLP LABEL SIP2 12X100X2G- XE69571885 (Amount: 108.80 SGD, Quantity: 5, : CT)
Subtotal: 544.00
Tax: 48.96
Total: 592.96 SGD</t>
  </si>
  <si>
    <t>CEN12432552-1ctn</t>
  </si>
  <si>
    <t>WH HOT Szechuan Paste Woh Hup 4x5L- ZW1103300160 (Amount: 78.54 SGD, Quantity: 5, : CT)
Subtotal: 392.70
Tax: 35.34
Total: 428.04 SGD</t>
  </si>
  <si>
    <t>141389-192444--531 Ang Mo Kio</t>
  </si>
  <si>
    <t>Mayo Magic Best Food 4x3L - ZBMAMGBF3000 (Amount: 35.33 SGD, Quantity: 1, : CT)
Spaghetti FTO 5 Royal Miller 24x500gm - RMPARMSPA500 (Amount: 33.60 SGD, Quantity: 1, : CT)
Aromat Seasoning Knorr 6x2.25kg - ZBASEKN2250 (Amount: 19.46 SGD, Quantity: 2, : TUB)
Paprika Powder  G.Chef 1kg - GSPAPGC1000 (Amount: 14.50 SGD, Quantity: 1, : PKT)
Tapioca Flour Flying Man 50x500g - FLTAPFL0500 (Amount: 0.95 SGD, Quantity: 1, : PKT)
KGO General Purpose Flour Orange KG 25kg - KGFL46025 (Amount: 26.00 SGD, Quantity: 1, : BAG)
Chicken Flavoured Seasoning Knorr 6x1kg - ZBSEFKN1000 (Amount: 7.87 SGD, Quantity: 1, : PKT)
Vegetable Cooking Oil Royal Miller 17kg/tin - RMOICOORM17KG (Amount: 32.00 SGD, Quantity: 1, : TIN)
Chilli Sauce Pouch Kimball 12x1kg - ZACHIKI1000 (Amount: 2.30 SGD, Quantity: 2, : POU)
Demi Glace Sauce Knorr 6x1kg - ZBDEMIKN1000 (Amount: 10.92 SGD, Quantity: 1, : TUB)
Tartar Sauce BestFood 4x3ltr - ZBTSABF3000 (Amount: 16.68 SGD, Quantity: 1, : TUB)
Rice Phoenix 4x5kg- RITHAPH5KGS (Amount: 12.50 SGD, Quantity: 1, : PKT)
Gula Prai Fine Granulated Sugar 24X1Kg- GPEFGS1KG (Amount: 1.65 SGD, Quantity: 1, : EAC)
Anchor UHT Whipping Cream 12X1LTR - ZF121274 (Amount: 6.25 SGD, Quantity: 2,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Subtotal: 474.82
Tax: 42.73
Total: 517.55 SGD</t>
  </si>
  <si>
    <t>141389-352785-- 301 Upp Thomson Rd</t>
  </si>
  <si>
    <t>Anchor UHT Whipping Cream 12X1LTR - ZF121274 (Amount: 6.25 SGD, Quantity: 1, : PKT)
Frozen Pangasius Fillet Dory Fillet 170_220 2x3kg- FRSPGSFL170 (Amount: 29.50 SGD, Quantity: 2, : CT)
Conquest Delivery Coated Fries 1/4 ShoeString Simplot 6 x 2.04kg- FSIMSS043416 (Amount: 49.00 SGD, Quantity: 2, : CT)
Subtotal: 163.25
Tax: 14.69
Total: 177.94 SGD</t>
  </si>
  <si>
    <t>Anchor Prof Unsalted Butter 20x454g - ZF120642 (Amount: 5.40 SGD, Quantity: 2, : EAC)
Frozen Pangasius Fillet Dory Fillet 170_220 2x3kg- FRSPGSFL170 (Amount: 29.50 SGD, Quantity: 2, : CT)
Conquest Delivery Coated Fries 1/4 ShoeString Simplot 6 x 2.04kg- FSIMSS043416 (Amount: 49.00 SGD, Quantity: 2, : CT)
Subtotal: 167.80
Tax: 15.10
Total: 182.90 SGD</t>
  </si>
  <si>
    <t>141389-352783-- 1 Fusionpolis Way</t>
  </si>
  <si>
    <t>Mayo Magic Best Food 4x3L - ZBMAMGBF3000 (Amount: 35.33 SGD, Quantity: 1, : CT)
Spaghetti FTO 5 Royal Miller 24x500gm - RMPARMSPA500 (Amount: 33.60 SGD, Quantity: 1, : CT)
Concentrated Chicken Stock Maggi 6x1.2kg - SACHIMG1200 (Amount: 10.00 SGD, Quantity: 1, : BTL)
Washing Up Liquid Lemon North Star 4x5ltr - NSNFWASNS5000 (Amount: 4.20 SGD, Quantity: 2, : TUB)
Vegetable Cooking Oil Royal Miller 17kg/tin - RMOICOORM17KG (Amount: 32.00 SGD, Quantity: 2, : TIN)
Chilli Sauce Pouch Kimball 12x1kg - ZACHIKI1000 (Amount: 2.30 SGD, Quantity: 3, : POU)
Tomato Ketchup Pouch Kimball 12x1kg - ZATOMKI1000 (Amount: 2.30 SGD, Quantity: 1, : PKT)
Demi Glace Sauce Knorr 6x1kg - ZBDEMIKN1000 (Amount: 10.92 SGD, Quantity: 1, : TUB)
Professional Cream MUSHROOM Soup Based Knorr 6x1kg - ZBPCMKN1KG (Amount: 13.45 SGD, Quantity: 1, : PKT)
Anchor UHT Whipping Cream 12X1LTR - ZF121274 (Amount: 6.25 SGD, Quantity: 3, : PKT)
Anchor Prof Unsalted Butter 20x454g - ZF120642 (Amount: 5.40 SGD, Quantity: 4, : EAC)
Frozen Pangasius Fillet Dory Fillet 170_220 2x3kg- FRSPGSFL170 (Amount: 29.50 SGD, Quantity: 4, : CT)
Conquest Delivery Coated Fries 1/4 ShoeString Simplot 6 x 2.04kg- FSIMSS043416 (Amount: 49.00 SGD, Quantity: 2, : CT)
Subtotal: 441.25
Tax: 39.71
Total: 480.96 SGD</t>
  </si>
  <si>
    <t>Mayo Magic Best Food 4x3L - ZBMAMGBF3000 (Amount: 35.33 SGD, Quantity: 1, : CT)
Spaghetti FTO 5 Royal Miller 24x500gm - RMPARMSPA500 (Amount: 33.60 SGD, Quantity: 1, : CT)
Buitoni Coulis De Tomato Nestle 6x3kg - XN12135773 (Amount: 15.60 SGD, Quantity: 1, : TIN)
Black Pepper Coarse S18 LSH 500gpkt - PECRBLS0500 (Amount: 8.30 SGD, Quantity: 1, : PKT)
Concentrated Chicken Stock Maggi 6x1.2kg - SACHIMG1200 (Amount: 10.00 SGD, Quantity: 2, : BTL)
KGO General Purpose Flour Orange KG 25kg - KGFL46025 (Amount: 26.00 SGD, Quantity: 1, : BAG)
Washing Up Liquid Lemon North Star 4x5ltr - NSNFWASNS5000 (Amount: 4.20 SGD, Quantity: 2, : TUB)
Vegetable Cooking Oil Royal Miller 17kg/tin - RMOICOORM17KG (Amount: 32.00 SGD, Quantity: 1, : TIN)
Chilli Sauce Pouch Kimball 12x1kg - ZACHIKI1000 (Amount: 2.30 SGD, Quantity: 2, : POU)
Tomato Ketchup Pouch Kimball 12x1kg - ZATOMKI1000 (Amount: 2.30 SGD, Quantity: 1, : PKT)
Demi Glace Sauce Knorr 6x1kg - ZBDEMIKN1000 (Amount: 10.92 SGD, Quantity: 1, : TUB)
TC Nacho Cheese Sauce Tropic Choice 4x3x1kg - SATCNACHOCHE (Amount: 19.25 SGD, Quantity: 1, : TUB)
Tartar Sauce BestFood 4x3ltr - ZBTSABF3000 (Amount: 16.68 SGD, Quantity: 1, : TUB)
Subtotal: 232.98
Tax: 20.97
Total: 253.95 SGD</t>
  </si>
  <si>
    <t>141389-324208-- 467 Bukit Batok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</si>
  <si>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KGO General Purpose Flour Orange KG 25kg - KGFL46025 (Amount: 26.00 SGD, Quantity: 1, : BAG)
WH Premium Oyster Sauce Woh Hup 4x5L- ZW1501000010 (Amount: 8.00 SGD, Quantity: 1, : TUB)
Vegetable Cooking Oil Royal Miller 17kg/tin - RMOICOORM17KG (Amount: 32.00 SGD, Quantity: 1, : TIN)
Chilli Sauce Pouch Kimball 12x1kg - ZACHIKI1000 (Amount: 2.30 SGD, Quantity: 1, : POU)
Demi Glace Sauce Knorr 6x1kg - ZBDEMIKN1000 (Amount: 10.92 SGD, Quantity: 1, : TUB)
Professional Cream MUSHROOM Soup Based Knorr 6x1kg - ZBPCMKN1KG (Amount: 13.45 SGD, Quantity: 1, : PKT)
Anchor UHT Whipping Cream 12X1LTR - ZF121274 (Amount: 6.25 SGD, Quantity: 3, : PKT)
Anchor Prof Unsalted Butter 20x454g - ZF120642 (Amount: 5.40 SGD, Quantity: 2, : EAC)
Conquest Delivery Coated Fries 1/4 ShoeString Simplot 6 x 2.04kg- FSIMSS043416 (Amount: 49.00 SGD, Quantity: 1, : CT)
Total: 240.82 SGD</t>
  </si>
  <si>
    <t>141389-335667--1 Woodlands Height</t>
  </si>
  <si>
    <t>Concentrated Chicken Stock Maggi 6x1.2kg - SACHIMG1200 (Amount: 10.00 SGD, Quantity: 2, : BTL)
KGO General Purpose Flour Orange KG 25kg - KGFL46025 (Amount: 26.00 SGD, Quantity: 1, : BAG)
Chicken Flavoured Seasoning Knorr 6x1kg - ZBSEFKN1000 (Amount: 7.87 SGD, Quantity: 1, : PKT)
Vegetable Cooking Oil Royal Miller 17kg/tin - RMOICOORM17KG (Amount: 32.00 SGD, Quantity: 1, : TIN)
Chilli Sauce Pouch Kimball 12x1kg - ZACHIKI1000 (Amount: 2.30 SGD, Quantity: 2, : POU)
Tomato Ketchup Pouch Kimball 12x1kg - ZATOMKI1000 (Amount: 2.30 SGD, Quantity: 1, : PKT)
TC Nacho Cheese Sauce Tropic Choice 4x3x1kg - SATCNACHOCHE (Amount: 19.25 SGD, Quantity: 1, : TUB)
Anchor Prof Unsalted Butter 20x454g - ZF120642 (Amount: 5.40 SGD, Quantity: 2, : EAC)
Frozen Pangasius Fillet Dory Fillet 170_220 2x3kg- FRSPGSFL170 (Amount: 29.50 SGD, Quantity: 3, : CT)
Mentai Mayo 12 x 500ml- SAMENTAI500ML (Amount: 84.00 SGD, Quantity: 1, : CT)
Conquest Delivery Coated Fries 1/4 ShoeString Simplot 6 x 2.04kg- FSIMSS043416 (Amount: 49.00 SGD, Quantity: 2, : CT)
Subtotal: 393.32
Tax: 35.40
Total: 428.72 SGD</t>
  </si>
  <si>
    <t>Anchor UHT Whipping Cream 12X1LTR - ZF121274 (Amount: 6.25 SGD, Quantity: 1, : PKT)
Anchor Prof Unsalted Butter 20x454g - ZF120642 (Amount: 5.40 SGD, Quantity: 1, : EAC)
Frozen Pangasius Fillet Dory Fillet 170_220 2x3kg- FRSPGSFL170 (Amount: 29.50 SGD, Quantity: 4, : CT)
Conquest Delivery Coated Fries 1/4 ShoeString Simplot 6 x 2.04kg- FSIMSS043416 (Amount: 49.00 SGD, Quantity: 2, : CT)
Subtotal: 227.65
Tax: 20.49
Total: 248.14 SGD</t>
  </si>
  <si>
    <t>141389-358508-- 414 Yishun Ring</t>
  </si>
  <si>
    <t>Spaghetti FTO 5 Royal Miller 24x500gm - RMPARMSPA500 (Amount: 33.60 SGD, Quantity: 1, : CT)
UHT Full Cream Milk Royal Miller 12x1ltr - RMMIMUHRM1000 (Amount: 20.40 SGD, Quantity: 1, : CT)
Golden Salted Egg Powder Knorr 6x800g - ZBGSEGGKN800 (Amount: 21.67 SGD, Quantity: 1, : PKT)
Concentrated Chicken Stock Maggi 6x1.2kg - SACHIMG1200 (Amount: 10.00 SGD, Quantity: 1, : BTL)
Evaporated Creamer Royal Miller 48x390g - RMMIMECRM0390 (Amount: 0.85 SGD, Quantity: 12, : TIN)
Washing Up Liquid Lemon North Star 4x5ltr - NSNFWASNS5000 (Amount: 4.20 SGD, Quantity: 1, : TUB)
Tartar Sauce BestFood 4x3ltr - ZBTSABF3000 (Amount: 16.68 SGD, Quantity: 1, : TUB)
Gula Prai Fine Granulated Sugar 24X1Kg- GPEFGS1KG (Amount: 1.65 SGD, Quantity: 1, : EAC)
Total: 118.40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</si>
  <si>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SACHIMG1200 (Amount: 10.00 SGD, Quantity: 1, : BTL)
Fish Gravy Thai Tiparus 12x700ml - SAFISTI750 (Amount: 1.75 SGD, Quantity: 1, : BTL)
Tapioca Flour Flying Man 50x500g - FLTAPFL0500 (Amount: 0.95 SGD, Quantity: 2, : PKT)
KGO General Purpose Flour Orange KG 25kg - KGFL46025 (Amount: 26.00 SGD, Quantity: 1, : BAG)
Chicken Flavoured Seasoning Knorr 6x1kg - ZBSEFKN1000 (Amount: 7.87 SGD, Quantity: 1, : PKT)
Professional Cream MUSHROOM Soup Based Knorr 6x1kg - ZBPCMKN1KG (Amount: 13.45 SGD, Quantity: 1, : PKT)
Thai Lime Juice 6x1ltr - CJLIMTH1000 (Amount: 1.75 SGD, Quantity: 1, : BTL)
Gula Prai Fine Granulated Sugar 24X1Kg- GPEFGS1KG (Amount: 1.65 SGD, Quantity: 3, : EAC)
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Subtotal: 365.77
Tax: 32.92
Total: 398.69 SGD</t>
  </si>
  <si>
    <t>141389-303864--Western Stall, Punggol 671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</si>
  <si>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Golden Salted Egg Powder Knorr 6x800g - ZBGSEGGKN800 (Amount: 21.67 SGD, Quantity: 1, : PKT)
Evaporated Creamer Royal Miller 48x390g - RMMIMECRM0390 (Amount: 0.85 SGD, Quantity: 12, : TIN)
Washing Up Liquid Lemon North Star 4x5ltr - NSNFWASNS5000 (Amount: 4.20 SGD, Quantity: 1, : TUB)
Vegetable Cooking Oil Royal Miller 17kg/tin - RMOICOORM17KG (Amount: 32.00 SGD, Quantity: 1, : TIN)
Chilli Sauce Pouch Kimball 12x1kg - ZACHIKI1000 (Amount: 2.30 SGD, Quantity: 2, : POU)
Professional Cream MUSHROOM Soup Based Knorr 6x1kg - ZBPCMKN1KG (Amount: 13.45 SGD, Quantity: 1, : PKT)
Anchor UHT Whipping Cream 12X1LTR - ZF121274 (Amount: 6.25 SGD, Quantity: 1, : PKT)
Anchor Prof Unsalted Butter 20x454g - ZF120642 (Amount: 5.40 SGD, Quantity: 2, : EAC)
Frozen Pangasius Fillet Dory Fillet 170_220 2x3kg- FRSPGSFL170 (Amount: 29.50 SGD, Quantity: 3, : CT)
Conquest Delivery Coated Fries 1/4 ShoeString Simplot 6 x 2.04kg- FSIMSS043416 (Amount: 49.00 SGD, Quantity: 1, : CT)
Subtotal: 310.27
Tax: 27.92
Total: 338.19 SGD</t>
  </si>
  <si>
    <t>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Subtotal: 228.50
Tax: 20.57
Total: 249.07 SGD</t>
  </si>
  <si>
    <t>Mayo Magic Best Food 4x3L - ZBMAMGBF3000 (Amount: 35.33 SGD, Quantity: 1, : CT)
Spaghetti FTO 5 Royal Miller 24x500gm - RMPARMSPA500 (Amount: 33.60 SGD, Quantity: 2, : CT)
UHT Full Cream Milk Royal Miller 12x1ltr - RMMIMUHRM1000 (Amount: 20.40 SGD, Quantity: 1, : CT)
Buitoni Coulis De Tomato Nestle 6x3kg - XN12135773 (Amount: 15.60 SGD, Quantity: 1, : TIN)
Golden Salted Egg Powder Knorr 6x800g - ZBGSEGGKN800 (Amount: 21.67 SGD, Quantity: 1, : PKT)
Evaporated Creamer Royal Miller 48x390g - RMMIMECRM0390 (Amount: 0.85 SGD, Quantity: 12, : TIN)
Vegetable Cooking Oil Royal Miller 17kg/tin - RMOICOORM17KG (Amount: 32.00 SGD, Quantity: 2, : TIN)
Chilli Sauce Pouch Kimball 12x1kg - ZACHIKI1000 (Amount: 2.30 SGD, Quantity: 3, : POU)
Tartar Sauce BestFood 4x3ltr - ZBTSABF3000 (Amount: 16.68 SGD, Quantity: 1, : TUB)
Fine Salt East Sun 48x500g - ESSSSAFES500 (Amount: 0.40 SGD, Quantity: 1, : PKT)
Anchor UHT Whipping Cream 12X1LTR - ZF121274 (Amount: 6.25 SGD, Quantity: 4, : PKT)
Anchor Prof Unsalted Butter 20x454g - ZF120642 (Amount: 5.40 SGD, Quantity: 4, : EAC)
Frozen Pangasius Fillet Dory Fillet 170_220 2x3kg- FRSPGSFL170 (Amount: 29.50 SGD, Quantity: 3, : CT)
Conquest Delivery Coated Fries 1/4 ShoeString Simplot 6 x 2.04kg- FSIMSS043416 (Amount: 49.00 SGD, Quantity: 2, : CT)
Subtotal: 491.48
Tax: 44.23
Total: 535.71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</si>
  <si>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Buitoni Coulis De Tomato Nestle 6x3kg - XN12135773 (Amount: 15.60 SGD, Quantity: 2, : TIN)
Golden Salted Egg Powder Knorr 6x800g - ZBGSEGGKN800 (Amount: 21.67 SGD, Quantity: 1, : PKT)
Concentrated Chicken Stock Maggi 6x1.2kg - XN12170273 (Amount: 10.00 SGD, Quantity: 2, : BTL)
Chicken Flavoured Seasoning Knorr 6x1kg - ZBSEFKN1000 (Amount: 7.87 SGD, Quantity: 1, : PKT)
Evaporated Creamer Royal Miller 48x390g - RMMIMECRM0390 (Amount: 0.85 SGD, Quantity: 12, : TIN)
Washing Up Liquid Lemon North Star 4x5ltr - NSNFWASNS5000 (Amount: 4.20 SGD, Quantity: 2, : TUB)
Vegetable Cooking Oil Royal Miller 17kg/tin - RMOICOORM17KG (Amount: 32.00 SGD, Quantity: 1, : TIN)
Chilli Sauce Pouch Kimball 12x1kg - ZACHIKI1000 (Amount: 2.30 SGD, Quantity: 3, : POU)
Tomato Ketchup Pouch Kimball 12x1kg - ZATOMKI1000 (Amount: 2.30 SGD, Quantity: 2, : PKT)
Tartar Sauce BestFood 4x3ltr - ZBTSABF3000 (Amount: 16.68 SGD, Quantity: 1, : TUB)
Tomato Ketchup Maggi 6x3.3kgtin - SATOMA3300 (Amount: 7.00 SGD, Quantity: 1, : TIN)
Rice Phoenix 4x5kg- RITHAPH5KGS (Amount: 12.50 SGD, Quantity: 1, : PKT)
Anchor UHT Whipping Cream 12X1LTR - ZF121274 (Amount: 6.25 SGD, Quantity: 2, : PKT)
Frozen Pangasius Fillet Dory Fillet 170_220 2x3kg- FRSPGSFL170 (Amount: 29.50 SGD, Quantity: 6, : CT)
Conquest Delivery Coated Fries 1/4 ShoeString Simplot 6 x 2.04kg- FSIMSS043416 (Amount: 49.00 SGD, Quantity: 2, : CT)
Subtotal: 533.52
Tax: 48.02
Total: 581.54 SGD</t>
  </si>
  <si>
    <t>Spaghetti FTO 5 Royal Miller 24x500gm - RMPARMSPA500 (Amount: 33.60 SGD, Quantity: 1, : CT)
Buitoni Coulis De Tomato Nestle 6x3kg - XN12135773 (Amount: 15.60 SGD, Quantity: 1, : TIN)
Concentrated Chicken Stock Maggi 6x1.2kg - XN12170273 (Amount: 10.00 SGD, Quantity: 2, : BTL)
Washing Up Liquid Lemon North Star 4x5ltr - NSNFWASNS5000 (Amount: 4.20 SGD, Quantity: 1, : TUB)
Bleach Local 6x1galtub - NFBLEL3400 (Amount: 2.60 SGD, Quantity: 1, : TUB)
Demi Glace Sauce Knorr 6x1kg - ZBDEMIKN1000 (Amount: 10.92 SGD, Quantity: 1, : TUB)
TC Nacho Cheese Sauce Tropic Choice 4x3x1kg - SATCNACHOCHE (Amount: 19.25 SGD, Quantity: 1, : TUB)
Professional Cream MUSHROOM Soup Based Knorr 6x1kg - ZBPCMKN1KG (Amount: 13.45 SGD, Quantity: 1, : PKT)
Gula Prai Fine Granulated Sugar 24X1Kg- GPEFGS1KG (Amount: 1.65 SGD, Quantity: 1, : EAC)
Anchor UHT Whipping Cream 12X1LTR - ZF121274 (Amount: 6.25 SGD, Quantity: 2, : PKT)
Anchor Prof Unsalted Butter 20x454g - ZF120642 (Amount: 5.40 SGD, Quantity: 2, : EAC)
Frozen Pangasius Fillet Dory Fillet 170_220 2x3kg- FRSPGSFL170 (Amount: 29.50 SGD, Quantity: 3, : CT)
Conquest Delivery Coated Fries 1/4 ShoeString Simplot 6 x 2.04kg- FSIMSS043416 (Amount: 49.00 SGD, Quantity: 2, : CT)
Total: 331.07 SGD</t>
  </si>
  <si>
    <t>141389-313726--433A Sengkang</t>
  </si>
  <si>
    <t>Spaghetti FTO 5 Royal Miller 24x500gm - RMPARMSPA500 (Amount: 33.60 SGD, Quantity: 1, : CT)
Buitoni Coulis De Tomato Nestle 6x3kg - XN12135773 (Amount: 15.60 SGD, Quantity: 1, : TIN)
Evaporated Creamer Royal Miller 48x390g - RMMIMECRM0390 (Amount: 0.85 SGD, Quantity: 12, : TIN)
Vegetable Cooking Oil Royal Miller 17kg/tin - RMOICOORM17KG (Amount: 32.00 SGD, Quantity: 2, : TIN)
Chilli Sauce Pouch Kimball 12x1kg - ZACHIKI1000 (Amount: 2.30 SGD, Quantity: 3, : POU)
Tomato Ketchup Pouch Kimball 12x1kg - ZATOMKI1000 (Amount: 2.30 SGD, Quantity: 2, : PKT)
TC Nacho Cheese Sauce Tropic Choice 4x3x1kg - SATCNACHOCHE (Amount: 19.25 SGD, Quantity: 1, : TUB)
Professional Cream MUSHROOM Soup Based Knorr 6x1kg - ZBPCMKN1KG (Amount: 13.45 SGD, Quantity: 1, : PKT)
Frozen Pangasius Fillet Dory Fillet 170_220 2x3kg- FRSPGSFL170 (Amount: 29.50 SGD, Quantity: 4, : CT)
Conquest Delivery Coated Fries 1/4 ShoeString Simplot 6 x 2.04kg- FSIMSS043416 (Amount: 49.00 SGD, Quantity: 2, : CT)
Subtotal: 383.60
Tax: 34.52
Total: 418.12 SGD</t>
  </si>
  <si>
    <t>Mayo Magic Best Food 4x3L - ZBMAMGBF3000 (Amount: 35.33 SGD, Quantity: 1, : CT)
Golden Salted Egg Powder Knorr 6x800g - ZBGSEGGKN800 (Amount: 21.67 SGD, Quantity: 1, : PKT)
Black Pepper Coarse S18 LSH 500gpkt - PECRBLS0500 (Amount: 8.30 SGD, Quantity: 1, : PKT)
Tapioca Flour Flying Man 50x500g - FLTAPFL0500 (Amount: 0.95 SGD, Quantity: 2, : PKT)
Chicken Flavoured Seasoning Knorr 6x1kg - ZBSEFKN1000 (Amount: 7.87 SGD, Quantity: 1, : PKT)
Evaporated Creamer Royal Miller 48x390g - RMMIMECRM0390 (Amount: 0.85 SGD, Quantity: 12, : TIN)
Chilli Sauce Pouch Kimball 12x1kg - ZACHIKI1000 (Amount: 2.30 SGD, Quantity: 3, : POU)
Tomato Ketchup Pouch Kimball 12x1kg - ZATOMKI1000 (Amount: 2.30 SGD, Quantity: 1, : PKT)
Demi Glace Sauce Knorr 6x1kg - ZBDEMIKN1000 (Amount: 10.92 SGD, Quantity: 1, : TUB)
TC Nacho Cheese Sauce Tropic Choice 4x3x1kg - SATCNACHOCHE (Amount: 19.25 SGD, Quantity: 1, : TUB)
Tartar Sauce BestFood 4x3ltr - ZBTSABF3000 (Amount: 16.68 SGD, Quantity: 1, : TUB)
Tomato Ketchup Maggi 6x3.3kgtin - SATOMA3300 (Amount: 7.00 SGD, Quantity: 1, : TIN)
Anchor UHT Whipping Cream 12X1LTR - ZF121274 (Amount: 6.25 SGD, Quantity: 2, : PKT)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460.82
Tax: 41.47
Total: 502.29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</si>
  <si>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Tapioca Flour Flying Man 50x500g - FLTAPFL0500 (Amount: 0.95 SGD, Quantity: 1, : PKT)
KGO General Purpose Flour Orange KG 25kg - KGFL46025 (Amount: 26.00 SGD, Quantity: 1, : BAG)
Chicken Flavoured Seasoning Knorr 6x1kg - ZBSEFKN1000 (Amount: 7.87 SGD, Quantity: 1, : PKT)
Vegetable Cooking Oil Royal Miller 17kg/tin - RMOICOORM17KG (Amount: 32.00 SGD, Quantity: 2, : TIN)
Chilli Sauce Pouch Kimball 12x1kg - ZACHIKI1000 (Amount: 2.30 SGD, Quantity: 2, : POU)
Professional Cream MUSHROOM Soup Based Knorr 6x1kg - ZBPCMKN1KG (Amount: 13.45 SGD, Quantity: 1, : PKT)
Anchor UHT Whipping Cream 12X1LTR - ZF121274 (Amount: 6.25 SGD, Quantity: 3,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Total: 477.35 SGD</t>
  </si>
  <si>
    <t>Frozen Pangasius Fillet Dory Fillet 170_220 2x3kg- FRSPGSFL170 (Amount: 29.50 SGD, Quantity: 4, : CT)
Conquest Delivery Coated Fries 1/4 ShoeString Simplot 6 x 2.04kg- FSIMSS043416 (Amount: 49.00 SGD, Quantity: 2, : CT)
Subtotal: 216.00
Tax: 19.44
Total: 235.44 SGD</t>
  </si>
  <si>
    <t>Spaghetti FTO 5 Royal Miller 24x500gm - RMPARMSPA500 (Amount: 33.60 SGD, Quantity: 1, : CT)
UHT Full Cream Milk Royal Miller 12x1ltr - RMMIMUHRM1000 (Amount: 20.40 SGD, Quantity: 1, : CT)
Washing Up Liquid Lemon North Star 4x5ltr - NSNFWASNS5000 (Amount: 4.20 SGD, Quantity: 1, : TUB)
Thai Lime Juice 6x1ltr - CJLIMTH1000 (Amount: 1.75 SGD, Quantity: 1, : BTL)
Baked Beans In Tomato Sauce Royal Miller 6x2.55kg- RMCVBBERM2700 (Amount: 7.00 SGD, Quantity: 1, : TIN)
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Total: 295.45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</si>
  <si>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Tapioca Flour Flying Man 50x500g - FLTAPFL0500 (Amount: 0.95 SGD, Quantity: 1, : PKT)
Washing Up Liquid Lemon North Star 4x5ltr - NSNFWASNS5000 (Amount: 4.20 SGD, Quantity: 1, : TUB)
Chilli Sauce Pouch Kimball 12x1kg - ZACHIKI1000 (Amount: 2.30 SGD, Quantity: 2, : POU)
Demi Glace Sauce Knorr 6x1kg - ZBDEMIKN1000 (Amount: 10.92 SGD, Quantity: 1, : TUB)
Baked Beans In Tomato Sauce Royal Miller 6x2.55kg- RMCVBBERM2700 (Amount: 7.00 SGD, Quantity: 1, : TIN)
Anchor UHT Whipping Cream 12X1LTR - ZF121274 (Amount: 6.25 SGD, Quantity: 3, : PKT)
Frozen Pangasius Fillet Dory Fillet 170_220 2x3kg- FRSPGSFL170 (Amount: 29.50 SGD, Quantity: 2, : CT)
Conquest Delivery Coated Fries 1/4 ShoeString Simplot 6 x 2.04kg- FSIMSS043416 (Amount: 49.00 SGD, Quantity: 1, : CT)
Subtotal: 234.02
Tax: 21.06
Total: 255.08 SGD</t>
  </si>
  <si>
    <t>Spaghetti FTO 5 Royal Miller 24x500gm - RMPARMSPA500 (Amount: 33.60 SGD, Quantity: 1, : CT)
KGO General Purpose Flour Orange KG 25kg - KGFL46025 (Amount: 26.00 SGD, Quantity: 1, : BAG)
Chicken Flavoured Seasoning Knorr 6x1kg - ZBSEFKN1000 (Amount: 7.87 SGD, Quantity: 1, : PKT)
Washing Up Liquid Lemon North Star 4x5ltr - NSNFWASNS5000 (Amount: 4.20 SGD, Quantity: 1, : TUB)
Vegetable Cooking Oil Royal Miller 17kg/tin - RMOICOORM17KG (Amount: 32.00 SGD, Quantity: 1, : TIN)
Chilli Sauce Pouch Kimball 12x1kg - ZACHIKI1000 (Amount: 2.30 SGD, Quantity: 2, : POU)
Tomato Ketchup Pouch Kimball 12x1kg - ZATOMKI1000 (Amount: 2.30 SGD, Quantity: 1, : PKT)
Anchor Prof Unsalted Butter 20x454g - ZF120642 (Amount: 5.40 SGD, Quantity: 4, : EAC)
Frozen Pangasius Fillet Dory Fillet 170_220 2x3kg- FRSPGSFL170 (Amount: 29.50 SGD, Quantity: 4, : CT)
Conquest Delivery Coated Fries 1/4 ShoeString Simplot 6 x 2.04kg- FSIMSS043416 (Amount: 49.00 SGD, Quantity: 2, : CT)
Subtotal: 348.17
Tax: 31.34
Total: 379.51 SGD</t>
  </si>
  <si>
    <t>Vegetable Cooking Oil Royal Miller 17kg/tin - RMOICOORM17KG (Amount: 32.00 SGD, Quantity: 2, : TIN)
Subtotal: 64.00
Tax: 5.76
Total: 69.76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</si>
  <si>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Chicken Flavoured Seasoning Knorr 6x1kg - ZBSEFKN1000 (Amount: 7.87 SGD, Quantity: 1, : PKT)
Soya Sauce/Light East Sun 4x5ltr - ESSASSLES5000 (Amount: 5.50 SGD, Quantity: 1, : TUB)
WH Premium Oyster Sauce Woh Hup 4x5L- ZW1501000010 (Amount: 8.00 SGD, Quantity: 1, : TUB)
Sesame Oil EastSun 4x5ltr - ESOISESBA5000 (Amount: 17.80 SGD, Quantity: 1, : TUB)
Washing Up Liquid Lemon North Star 4x5ltr - NSNFWASNS5000 (Amount: 4.20 SGD, Quantity: 2, : TUB)
Demi Glace Sauce Knorr 6x1kg - ZBDEMIKN1000 (Amount: 10.92 SGD, Quantity: 1, : TUB)
Professional Cream MUSHROOM Soup Based Knorr 6x1kg - ZBPCMKN1KG (Amount: 13.45 SGD, Quantity: 1, : PKT)
Tartar Sauce BestFood 4x3ltr - ZBTSABF3000 (Amount: 16.68 SGD, Quantity: 1, : TUB)
Frozen Pangasius Fillet Dory Fillet 170_220 2x3kg- FRSPGSFL170 (Amount: 29.50 SGD, Quantity: 4, : CT)
Conquest Delivery Coated Fries 1/4 ShoeString Simplot 6 x 2.04kg- FSIMSS043416 (Amount: 49.00 SGD, Quantity: 2, : CT)
Subtotal: 374.22
Tax: 33.68
Total: 407.90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</si>
  <si>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Black Pepper Coarse S18 LSH 500gpkt - PECRBLS0500 (Amount: 8.30 SGD, Quantity: 1, : PKT)
Concentrated Chicken Stock Maggi 6x1.2kg - XN12170273 (Amount: 10.00 SGD, Quantity: 1, : BTL)
Chicken Flavoured Seasoning Knorr 6x1kg - ZBSEFKN1000 (Amount: 7.87 SGD, Quantity: 1, : PKT)
Washing Up Liquid Lemon North Star 4x5ltr - NSNFWASNS5000 (Amount: 4.20 SGD, Quantity: 2, : TUB)
Chilli Sauce Pouch Kimball 12x1kg - ZACHIKI1000 (Amount: 2.30 SGD, Quantity: 5, : POU)
Tomato Ketchup Pouch Kimball 12x1kg - ZATOMKI1000 (Amount: 2.30 SGD, Quantity: 2, : PKT)
Demi Glace Sauce Knorr 6x1kg - ZBDEMIKN1000 (Amount: 10.92 SGD, Quantity: 1, : TUB)
Professional Cream MUSHROOM Soup Based Knorr 6x1kg - ZBPCMKN1KG (Amount: 13.45 SGD, Quantity: 2, : PKT)
Thai Lime Juice 6x1ltr - CJLIMTH1000 (Amount: 1.75 SGD, Quantity: 1, : BTL)
Frozen Pangasius Fillet Dory Fillet 170_220 2x3kg- FRSPGSFL170 (Amount: 29.50 SGD, Quantity: 4, : CT)
Conquest Delivery Coated Fries 1/4 ShoeString Simplot 6 x 2.04kg- FSIMSS043416 (Amount: 49.00 SGD, Quantity: 2, : CT)
Subtotal: 411.17
Tax: 37.01
Total: 448.18 SGD</t>
  </si>
  <si>
    <t>Frozen Pangasius Fillet Dory Fillet 170_220 2x3kg- FRSPGSFL170 (Amount: 29.50 SGD, Quantity: 4, : CT)
Conquest Delivery Coated Fries 1/4 ShoeString Simplot 6 x 2.04kg- FSIMSS043416 (Amount: 49.00 SGD, Quantity: 4, : CT)
Subtotal: 314.00
Tax: 28.26
Total: 342.26 SGD</t>
  </si>
  <si>
    <t>Mayo Magic Best Food 4x3L - ZBMAMGBF3000 (Amount: 35.33 SGD, Quantity: 1, : CT)
Spaghetti FTO 5 Royal Miller 24x500gm - RMPARMSPA500 (Amount: 33.60 SGD, Quantity: 1, : CT)
Golden Salted Egg Powder Knorr 6x800g - ZBGSEGGKN800 (Amount: 21.67 SGD, Quantity: 1, : PKT)
Chicken Flavoured Seasoning Knorr 6x1kg - ZBSEFKN1000 (Amount: 7.87 SGD, Quantity: 1, : PKT)
Evaporated Creamer Royal Miller 48x390g - RMMIMECRM0390 (Amount: 0.85 SGD, Quantity: 12, : TIN)
Vegetable Cooking Oil Royal Miller 17kg/tin - RMOICOORM17KG (Amount: 32.00 SGD, Quantity: 2, : TIN)
Chilli Sauce Pouch Kimball 12x1kg - ZACHIKI1000 (Amount: 2.30 SGD, Quantity: 3, : POU)
Tartar Sauce BestFood 4x3ltr - ZBTSABF3000 (Amount: 16.68 SGD, Quantity: 1, : TUB)
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Subtotal: 424.75
Tax: 38.23
Total: 462.98 SGD</t>
  </si>
  <si>
    <t>Frozen Pangasius Fillet Dory Fillet 170_220 2x3kg- FRSPGSFL170 (Amount: 29.50 SGD, Quantity: 3, : CT)
Conquest Delivery Coated Fries 1/4 ShoeString Simplot 6 x 2.04kg- FSIMSS043416 (Amount: 49.00 SGD, Quantity: 1, : CT)
Subtotal: 137.50
Tax: 12.38
Total: 149.88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</si>
  <si>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Golden Salted Egg Powder Knorr 6x800g - ZBGSEGGKN800 (Amount: 21.67 SGD, Quantity: 1, : PKT)
Fish Gravy Thai Tiparus 12x700ml - SAFISTI750 (Amount: 1.75 SGD, Quantity: 1, : BTL)
Chicken Flavoured Seasoning Knorr 6x1kg - ZBSEFKN1000 (Amount: 7.87 SGD, Quantity: 1, : PKT)
Evaporated Creamer Royal Miller 48x390g - RMMIMECRM0390 (Amount: 0.85 SGD, Quantity: 12, : TIN)
Soya Sauce/Light East Sun 4x5ltr - ESSASSLES5000 (Amount: 5.50 SGD, Quantity: 1, : TUB)
WH Premium Oyster Sauce Woh Hup 4x5L- ZW1501000010 (Amount: 8.00 SGD, Quantity: 1, : TUB)
Sesame Oil EastSun 4x5ltr - ESOISESBA5000 (Amount: 17.80 SGD, Quantity: 1, : TUB)
Washing Up Liquid Lemon North Star 4x5ltr - NSNFWASNS5000 (Amount: 4.20 SGD, Quantity: 1, : TUB)
Vegetable Cooking Oil Royal Miller 17kg/tin - RMOICOORM17KG (Amount: 32.00 SGD, Quantity: 1, : TIN)
Chilli Sauce Pouch Kimball 12x1kg - ZACHIKI1000 (Amount: 2.30 SGD, Quantity: 2, : POU)
Tomato Ketchup Pouch Kimball 12x1kg - ZATOMKI1000 (Amount: 2.30 SGD, Quantity: 1, : PKT)
Professional Cream MUSHROOM Soup Based Knorr 6x1kg - ZBPCMKN1KG (Amount: 13.45 SGD, Quantity: 1, : PKT)
Tartar Sauce BestFood 4x3ltr - ZBTSABF3000 (Amount: 16.68 SGD, Quantity: 1, : TUB)
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Total: 463.85 SGD</t>
  </si>
  <si>
    <t>Demi Glace Sauce Knorr 6x1kg - ZBDEMIKN1000 (Amount: 10.92 SGD, Quantity: 1, : TUB)
Thai Lime Juice 6x1ltr - CJLIMTH1000 (Amount: 1.75 SGD, Quantity: 1, : BTL)
Soft Drinks 24x330ml-BESDCCO0330 (Amount: 12.50 SGD, Quantity: 1, : CT)
Anchor Prof Unsalted Butter 20x454g - ZF120642 (Amount: 5.40 SGD, Quantity: 1, : EAC)
Frozen Pangasius Fillet Dory Fillet 170_220 2x3kg- FRSPGSFL170 (Amount: 29.50 SGD, Quantity: 2, : CT)
Conquest Delivery Coated Fries 1/4 ShoeString Simplot 6 x 2.04kg- FSIMSS043416 (Amount: 49.00 SGD, Quantity: 1, : CT)
Total: 138.57 SGD</t>
  </si>
  <si>
    <t>Anchor UHT Whipping Cream 12X1LTR - ZF121274 (Amount: 6.25 SGD, Quantity: 2, : PKT)
Anchor Prof Unsalted Butter 20x454g - ZF120642 (Amount: 5.40 SGD, Quantity: 2, : EAC)
Frozen Pangasius Fillet Dory Fillet 170_220 2x3kg- FRSPGSFL170 (Amount: 29.50 SGD, Quantity: 2, : CT)
Conquest Delivery Coated Fries 1/4 ShoeString Simplot 6 x 2.04kg- FSIMSS043416 (Amount: 49.00 SGD, Quantity: 3, : CT)
Subtotal: 229.30
Tax: 20.64
Total: 249.94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</si>
  <si>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Chicken Flavoured Seasoning Knorr 6x1kg - ZBSEFKN1000 (Amount: 7.87 SGD, Quantity: 1, : PKT)
Washing Up Liquid Lemon North Star 4x5ltr - NSNFWASNS5000 (Amount: 4.20 SGD, Quantity: 2, : TUB)
Bleach Local 6x1galtub - NFBLEL3400 (Amount: 2.60 SGD, Quantity: 1, : TUB)
Vegetable Cooking Oil Royal Miller 17kg/tin - RMOICOORM17KG (Amount: 32.00 SGD, Quantity: 2, : TIN)
Chilli Sauce Pouch Kimball 12x1kg - ZACHIKI1000 (Amount: 2.30 SGD, Quantity: 5, : POU)
Demi Glace Sauce Knorr 6x1kg - ZBDEMIKN1000 (Amount: 10.92 SGD, Quantity: 1, : TUB)
Anchor UHT Whipping Cream 12X1LTR - ZF121274 (Amount: 6.25 SGD, Quantity: 2, : PKT)
Anchor Prof Unsalted Butter 20x454g - ZF120642 (Amount: 5.40 SGD, Quantity: 2, : EAC)
Frozen Pangasius Fillet Dory Fillet 170_220 2x3kg- FRSPGSFL170 (Amount: 29.50 SGD, Quantity: 6, : CT)
Conquest Delivery Coated Fries 1/4 ShoeString Simplot 6 x 2.04kg- FSIMSS043416 (Amount: 49.00 SGD, Quantity: 3, : CT)
Subtotal: 522.19
Tax: 47.00
Total: 569.19 SGD</t>
  </si>
  <si>
    <t>Spaghetti FTO 5 Royal Miller 24x500gm - RMPARMSPA500 (Amount: 33.60 SGD, Quantity: 1, : CT)
Buitoni Coulis De Tomato Nestle 6x3kg - XN12135773 (Amount: 15.60 SGD, Quantity: 1, : TIN)
Golden Salted Egg Powder Knorr 6x800g - ZBGSEGGKN800 (Amount: 21.67 SGD, Quantity: 1, : PKT)
Concentrated Chicken Stock Maggi 6x1.2kg - XN12170273 (Amount: 10.00 SGD, Quantity: 1, : BTL)
Tapioca Flour Flying Man 50x500g - FLTAPFL0500 (Amount: 0.95 SGD, Quantity: 1, : PKT)
Chicken Flavoured Seasoning Knorr 6x1kg - ZBSEFKN1000 (Amount: 7.87 SGD, Quantity: 1, : PKT)
Evaporated Creamer Royal Miller 48x390g - RMMIMECRM0390 (Amount: 0.85 SGD, Quantity: 12, : TIN)
Washing Up Liquid Lemon North Star 4x5ltr - NSNFWASNS5000 (Amount: 4.20 SGD, Quantity: 1, : TUB)
Vegetable Cooking Oil Royal Miller 17kg/tin - RMOICOORM17KG (Amount: 32.00 SGD, Quantity: 1, : TIN)
Chilli Sauce Pouch Kimball 12x1kg - ZACHIKI1000 (Amount: 2.30 SGD, Quantity: 3, : POU)
Tomato Ketchup Pouch Kimball 12x1kg - ZATOMKI1000 (Amount: 2.30 SGD, Quantity: 1, : PKT)
Rice Phoenix 4x5kg- RITHAPH5KGS (Amount: 12.50 SGD, Quantity: 1, : PKT)
Anchor UHT Whipping Cream 12X1LTR - ZF121274 (Amount: 6.25 SGD, Quantity: 2, : PKT)
Anchor Prof Unsalted Butter 20x454g - ZF120642 (Amount: 5.40 SGD, Quantity: 1, : EAC)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475.69
Tax: 42.81
Total: 518.50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</si>
  <si>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Chicken Flavoured Seasoning Knorr 6x1kg - ZBSEFKN1000 (Amount: 7.87 SGD, Quantity: 1, : PKT)
Washing Up Liquid Lemon North Star 4x5ltr - NSNFWASNS5000 (Amount: 4.20 SGD, Quantity: 1, : TUB)
Vegetable Cooking Oil Royal Miller 17kg/tin - RMOICOORM17KG (Amount: 32.00 SGD, Quantity: 2, : TIN)
Demi Glace Sauce Knorr 6x1kg - ZBDEMIKN1000 (Amount: 10.92 SGD, Quantity: 1, : TUB)
Professional Cream MUSHROOM Soup Based Knorr 6x1kg - ZBPCMKN1KG (Amount: 13.45 SGD, Quantity: 1, : PKT)
Frozen Pangasius Fillet Dory Fillet 170_220 2x3kg- FRSPGSFL170 (Amount: 29.50 SGD, Quantity: 3, : CT)
Conquest Delivery Coated Fries 1/4 ShoeString Simplot 6 x 2.04kg- FSIMSS043416 (Amount: 49.00 SGD, Quantity: 2, : CT)
Total: 356.54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</si>
  <si>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Tapioca Flour Flying Man 50x500g - FLTAPFL0500 (Amount: 0.95 SGD, Quantity: 2, : PKT)
KGO General Purpose Flour Orange KG 25kg - KGFL46025 (Amount: 26.00 SGD, Quantity: 1, : BAG)
Washing Up Liquid Lemon North Star 4x5ltr - NSNFWASNS5000 (Amount: 4.20 SGD, Quantity: 2, : TUB)
Vegetable Cooking Oil Royal Miller 17kg/tin - RMOICOORM17KG (Amount: 32.00 SGD, Quantity: 2, : TIN)
Demi Glace Sauce Knorr 6x1kg - ZBDEMIKN1000 (Amount: 10.92 SGD, Quantity: 1, : TUB)
TC Nacho Cheese Sauce Tropic Choice 4x3x1kg - SATCNACHOCHE (Amount: 19.25 SGD, Quantity: 1, : TUB)
Best Foods Dressing Thousand Island 4x3L- ZB64301087 (Amount: 19.44 SGD, Quantity: 1, : TUB)
Soft Drinks 24x330ml-BESDCCO0330 (Amount: 12.50 SGD, Quantity: 1, : CT)
Baked Beans In Tomato Sauce Royal Miller 6x2.55kg- RMCVBBERM2700 (Amount: 7.00 SGD, Quantity: 1, : TIN)
Gula Prai Fine Granulated Sugar 24X1Kg- GPEFGS1KG (Amount: 1.65 SGD, Quantity: 2, : EAC)
Mentai Mayo 12 x 500ml- SAMENTAI500ML (Amount: 84.00 SGD, Quantity: 1, : CT)
Subtotal: 323.71
Tax: 29.13
Total: 352.84 SGD</t>
  </si>
  <si>
    <t>UHT Full Cream Milk Royal Miller 12x1ltr - RMMIMUHRM1000 (Amount: 20.40 SGD, Quantity: 1, : CT)
Margarine Planta 6x2.5kg - MARPL2500 (Amount: 13.00 SGD, Quantity: 1, : TIN)
Golden Salted Egg Powder Knorr 6x800g - ZBGSEGGKN800 (Amount: 21.67 SGD, Quantity: 1, : PKT)
Concentrated Chicken Stock Maggi 6x1.2kg - XN12170273 (Amount: 10.00 SGD, Quantity: 1, : BTL)
Chicken Flavoured Seasoning Knorr 6x1kg - ZBSEFKN1000 (Amount: 7.87 SGD, Quantity: 1, : PKT)
Evaporated Creamer Royal Miller 48x390g - RMMIMECRM0390 (Amount: 0.85 SGD, Quantity: 12, : TIN)
Washing Up Liquid Lemon North Star 4x5ltr - NSNFWASNS5000 (Amount: 4.20 SGD, Quantity: 2, : TUB)
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Subtotal: 320.04
Tax: 28.80
Total: 348.84 SGD</t>
  </si>
  <si>
    <t>Mayo Magic Best Food 4x3L - ZBMAMGBF3000 (Amount: 35.33 SGD, Quantity: 1, : CT)
UHT Full Cream Milk Royal Miller 12x1ltr - RMMIMUHRM1000 (Amount: 20.40 SGD, Quantity: 1, : CT)
Concentrated Chicken Stock Maggi 6x1.2kg - XN12170273 (Amount: 10.00 SGD, Quantity: 1, : BTL)
Tapioca Flour Flying Man 50x500g - FLTAPFL0500 (Amount: 0.95 SGD, Quantity: 1, : PKT)
KGO General Purpose Flour Orange KG 25kg - KGFL46025 (Amount: 26.00 SGD, Quantity: 1, : BAG)
Vegetable Cooking Oil Royal Miller 17kg/tin - RMOICOORM17KG (Amount: 32.00 SGD, Quantity: 1, : TIN)
Chilli Sauce Pouch Kimball 12x1kg - ZACHIKI1000 (Amount: 2.30 SGD, Quantity: 2, : POU)
Demi Glace Sauce Knorr 6x1kg - ZBDEMIKN1000 (Amount: 10.92 SGD, Quantity: 1, : TUB)
TC Nacho Cheese Sauce Tropic Choice 4x3x1kg - SATCNACHOCHE (Amount: 19.25 SGD, Quantity: 1, : TUB)
Tartar Sauce BestFood 4x3ltr - ZBTSABF3000 (Amount: 16.68 SGD, Quantity: 1, : TUB)
Fine Salt East Sun 48x500g - ESSSSAFES500 (Amount: 0.40 SGD, Quantity: 1, : PKT)
Rice Phoenix 4x5kg- RITHAPH5KGS (Amount: 12.50 SGD, Quantity: 1, : PKT)
Gula Prai Fine Granulated Sugar 24X1Kg- GPEFGS1KG (Amount: 1.65 SGD, Quantity: 1, : EAC)
Subtotal: 190.68
Tax: 17.16
Total: 207.84 SGD</t>
  </si>
  <si>
    <t>Rice Phoenix 4x5kg- RITHAPH5KGS (Amount: 12.50 SGD, Quantity: 2, : PKT)
Frozen Pangasius Fillet Dory Fillet 170_220 2x3kg- FRSPGSFL170 (Amount: 29.50 SGD, Quantity: 5, : CT)
Conquest Delivery Coated Fries 1/4 ShoeString Simplot 6 x 2.04kg- FSIMSS043416 (Amount: 49.00 SGD, Quantity: 2, : CT)
Subtotal: 270.50
Tax: 24.35
Total: 294.85 SGD</t>
  </si>
  <si>
    <t>Anchor UHT Whipping Cream 12X1LTR - ZF121274 (Amount: 6.25 SGD, Quantity: 2, : PKT)
Frozen Pangasius Fillet Dory Fillet 170_220 2x3kg- FRSPGSFL170 (Amount: 29.50 SGD, Quantity: 4, : CT)
Subtotal: 130.50
Tax: 11.75
Total: 142.25 SGD</t>
  </si>
  <si>
    <t>UHT Full Cream Milk Royal Miller 12x1ltr - RMMIMUHRM1000 (Amount: 20.40 SGD, Quantity: 1, : CT)
Buitoni Coulis De Tomato Nestle 6x3kg - XN12135773 (Amount: 15.60 SGD, Quantity: 1, : TIN)
Golden Salted Egg Powder Knorr 6x800g - ZBGSEGGKN800 (Amount: 21.67 SGD, Quantity: 1, : PKT)
Black Pepper Coarse S18 LSH 500gpkt - PECRBLS0500 (Amount: 8.30 SGD, Quantity: 1, : PKT)
Fish Gravy Thai Tiparus 12x700ml - SAFISTI750 (Amount: 1.75 SGD, Quantity: 1, : BTL)
Chicken Flavoured Seasoning Knorr 6x1kg - ZBSEFKN1000 (Amount: 7.87 SGD, Quantity: 1, : PKT)
Evaporated Creamer Royal Miller 48x390g - RMMIMECRM0390 (Amount: 0.85 SGD, Quantity: 12, : TIN)
Sesame Oil EastSun 4x5ltr - ESOISESBA5000 (Amount: 17.80 SGD, Quantity: 1, : TUB)
Professional Cream MUSHROOM Soup Based Knorr 6x1kg - ZBPCMKN1KG (Amount: 13.45 SGD, Quantity: 2, : PKT)
Gula Prai Fine Granulated Sugar 24X1Kg- GPEFGS1KG (Amount: 1.65 SGD, Quantity: 2, : EAC)
Anchor UHT Whipping Cream 12X1LTR - ZF121274 (Amount: 6.25 SGD, Quantity: 4, : PKT)
Anchor Prof Unsalted Butter 20x454g - ZF120642 (Amount: 5.40 SGD, Quantity: 2, : EAC)
Conquest Delivery Coated Fries 1/4 ShoeString Simplot 6 x 2.04kg- FSIMSS043416 (Amount: 49.00 SGD, Quantity: 3, : CT)
Subtotal: 316.59
Tax: 28.49
Total: 345.08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</si>
  <si>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2, : BTL)
Washing Up Liquid Lemon North Star 4x5ltr - NSNFWASNS5000 (Amount: 4.20 SGD, Quantity: 2, : TUB)
Bleach Local 6x1galtub - NFBLEL3400 (Amount: 2.60 SGD, Quantity: 1, : TUB)
Vegetable Cooking Oil Royal Miller 17kg/tin - RMOICOORM17KG (Amount: 32.00 SGD, Quantity: 2, : TIN)
Demi Glace Sauce Knorr 6x1kg - ZBDEMIKN1000 (Amount: 10.92 SGD, Quantity: 1, : TUB)
Tartar Sauce BestFood 4x3ltr - ZBTSABF3000 (Amount: 16.68 SGD, Quantity: 1, : TUB)
Baked Beans In Tomato Sauce Royal Miller 6x2.55kg- RMCVBBERM2700 (Amount: 7.00 SGD, Quantity: 1, : TIN)
Subtotal: 199.20
Tax: 17.93
Total: 217.13 SGD</t>
  </si>
  <si>
    <t>Mayo Magic Best Food 4x3L - ZBMAMGBF3000 (Amount: 35.33 SGD, Quantity: 1, : CT)
Spaghetti FTO 5 Royal Miller 24x500gm - RMPARMSPA500 (Amount: 33.60 SGD, Quantity: 1, : CT)
Buitoni Coulis De Tomato Nestle 6x3kg - XN12135773 (Amount: 15.60 SGD, Quantity: 1, : TIN)
Concentrated Chicken Stock Maggi 6x1.2kg - XN12170273 (Amount: 10.00 SGD, Quantity: 1, : BTL)
Vegetable Cooking Oil Royal Miller 17kg/tin - RMOICOORM17KG (Amount: 32.00 SGD, Quantity: 2, : TIN)
Chilli Sauce Pouch Kimball 12x1kg - ZACHIKI1000 (Amount: 2.30 SGD, Quantity: 2, : POU)
Demi Glace Sauce Knorr 6x1kg - ZBDEMIKN1000 (Amount: 10.92 SGD, Quantity: 1, : TUB)
Professional Cream MUSHROOM Soup Based Knorr 6x1kg - ZBPCMKN1KG (Amount: 13.45 SGD, Quantity: 1, : PKT)
Subtotal: 187.50
Tax: 16.88
Total: 204.38 SGD</t>
  </si>
  <si>
    <t>Buitoni Coulis De Tomato Nestle 6x3kg - XN12135773 (Amount: 15.60 SGD, Quantity: 1, : TIN)
Concentrated Chicken Stock Maggi 6x1.2kg - XN12170273 (Amount: 10.00 SGD, Quantity: 1, : BTL)
Chicken Flavoured Seasoning Knorr 6x1kg - ZBSEFKN1000 (Amount: 7.87 SGD, Quantity: 1, : PKT)
Vegetable Cooking Oil Royal Miller 17kg/tin - RMOICOORM17KG (Amount: 32.00 SGD, Quantity: 2, : TIN)
Chilli Sauce Pouch Kimball 12x1kg - ZACHIKI1000 (Amount: 2.30 SGD, Quantity: 2, : POU)
Demi Glace Sauce Knorr 6x1kg - ZBDEMIKN1000 (Amount: 10.92 SGD, Quantity: 1, : TUB)
Professional Cream MUSHROOM Soup Based Knorr 6x1kg - ZBPCMKN1KG (Amount: 13.45 SGD, Quantity: 1,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Total: 353.24 SGD</t>
  </si>
  <si>
    <t>Mayo Magic Best Food 4x3L - ZBMAMGBF3000 (Amount: 35.33 SGD, Quantity: 1, : CT)
Margarine Planta 6x2.5kg - MARPL2500 (Amount: 13.00 SGD, Quantity: 1, : TIN)
Buitoni Coulis De Tomato Nestle 6x3kg - XN12135773 (Amount: 15.60 SGD, Quantity: 1, : TIN)
Concentrated Chicken Stock Maggi 6x1.2kg - XN12170273 (Amount: 10.00 SGD, Quantity: 2, : BTL)
KGO General Purpose Flour Orange KG 25kg - KGFL46025 (Amount: 26.00 SGD, Quantity: 1, : BAG)
Chicken Flavoured Seasoning Knorr 6x1kg - ZBSEFKN1000 (Amount: 7.87 SGD, Quantity: 1, : PKT)
Vegetable Cooking Oil Royal Miller 17kg/tin - RMOICOORM17KG (Amount: 32.00 SGD, Quantity: 3, : TIN)
Chilli Sauce Pouch Kimball 12x1kg - ZACHIKI1000 (Amount: 2.30 SGD, Quantity: 3, : POU)
Tartar Sauce BestFood 4x3ltr - ZBTSABF3000 (Amount: 16.68 SGD, Quantity: 1, : TUB)
Soft Drinks 24x330ml-BESDCCO0330 (Amount: 12.50 SGD, Quantity: 1, : CT)
Anchor UHT Whipping Cream 12X1LTR - ZF121274 (Amount: 6.25 SGD, Quantity: 2, : PKT)
Anchor Prof Unsalted Butter 20x454g - ZF120642 (Amount: 5.40 SGD, Quantity: 3, : EAC)
Frozen Pangasius Fillet Dory Fillet 170_220 2x3kg- FRSPGSFL170 (Amount: 29.50 SGD, Quantity: 4, : CT)
Conquest Delivery Coated Fries 1/4 ShoeString Simplot 6 x 2.04kg- FSIMSS043416 (Amount: 49.00 SGD, Quantity: 2, : CT)
Subtotal: 494.58
Tax: 44.51
Total: 539.09 SGD</t>
  </si>
  <si>
    <t>Anchor UHT Whipping Cream 12X1LTR - ZF121274 (Amount: 6.25 SGD, Quantity: 4, : PKT)
Anchor Prof Unsalted Butter 20x454g - ZF120642 (Amount: 5.40 SGD, Quantity: 1, : EAC)
Frozen Pangasius Fillet Dory Fillet 170_220 2x3kg- FRSPGSFL170 (Amount: 29.50 SGD, Quantity: 2, : CT)
Conquest Delivery Coated Fries 1/4 ShoeString Simplot 6 x 2.04kg- FSIMSS043416 (Amount: 49.00 SGD, Quantity: 1, : CT)
Subtotal: 138.40
Tax: 12.46
Total: 150.86 SGD</t>
  </si>
  <si>
    <t>Anchor UHT Whipping Cream 12X1LTR - ZF121274 (Amount: 6.25 SGD, Quantity: 2, : PKT)
Anchor Prof Unsalted Butter 20x454g - ZF120642 (Amount: 5.40 SGD, Quantity: 4, : EAC)
Frozen Pangasius Fillet Dory Fillet 170_220 2x3kg- FRSPGSFL170 (Amount: 29.50 SGD, Quantity: 4, : CT)
Conquest Delivery Coated Fries 1/4 ShoeString Simplot 6 x 2.04kg- FSIMSS043416 (Amount: 49.00 SGD, Quantity: 2, : CT)
Subtotal: 250.10
Tax: 22.51
Total: 272.61 SGD</t>
  </si>
  <si>
    <t>Spaghetti FTO 5 Royal Miller 24x500gm - RMPARMSPA500 (Amount: 33.60 SGD, Quantity: 1, : CT)
UHT Full Cream Milk Royal Miller 12x1ltr - RMMIMUHRM1000 (Amount: 20.40 SGD, Quantity: 1, : CT)
Golden Salted Egg Powder Knorr 6x800g - ZBGSEGGKN800 (Amount: 21.67 SGD, Quantity: 1, : PKT)
Aromat Seasoning Knorr 6x2.25kg - ZBASEKN2250 (Amount: 19.46 SGD, Quantity: 1, : TUB)
Paprika Powder  G.Chef 1kg - GSPAPGC1000 (Amount: 14.50 SGD, Quantity: 1, : PKT)
Concentrated Chicken Stock Maggi 6x1.2kg - XN12170273 (Amount: 10.00 SGD, Quantity: 1, : BTL)
Tapioca Flour Flying Man 50x500g - FLTAPFL0500 (Amount: 0.95 SGD, Quantity: 2, : PKT)
Evaporated Creamer Royal Miller 48x390g - RMMIMECRM0390 (Amount: 0.85 SGD, Quantity: 12, : TIN)
Washing Up Liquid Lemon North Star 4x5ltr - NSNFWASNS5000 (Amount: 4.20 SGD, Quantity: 2, : TUB)
TC Nacho Cheese Sauce Tropic Choice 4x3x1kg - SATCNACHOCHE (Amount: 19.25 SGD, Quantity: 1, : TUB)
Tartar Sauce BestFood 4x3ltr - ZBTSABF3000 (Amount: 16.68 SGD, Quantity: 1, : TUB)
Mentai Mayo 12 x 500ml- SAMENTAI500ML (Amount: 84.00 SGD, Quantity: 1, : CT)
Total: 260.06 SGD</t>
  </si>
  <si>
    <t>Anchor UHT Whipping Cream 12X1LTR - ZF121274 (Amount: 6.25 SGD, Quantity: 4, : PKT)
Anchor Prof Unsalted Butter 20x454g - ZF120642 (Amount: 5.40 SGD, Quantity: 4, : EAC)
Conquest Delivery Coated Fries 1/4 ShoeString Simplot 6 x 2.04kg- FSIMSS043416 (Amount: 49.00 SGD, Quantity: 3, : CT)
Subtotal: 193.60
Tax: 17.42
Total: 211.02 SGD</t>
  </si>
  <si>
    <t>Spaghetti FTO 5 Royal Miller 24x500gm - RMPARMSPA500 (Amount: 33.60 SGD, Quantity: 1, : CT)
Washing Up Liquid Lemon North Star 4x5ltr - NSNFWASNS5000 (Amount: 4.20 SGD, Quantity: 1, : TUB)
Bleach Local 6x1galtub - NFBLEL3400 (Amount: 2.60 SGD, Quantity: 1, : TUB)
Chilli Sauce Pouch Kimball 12x1kg - ZACHIKI1000 (Amount: 2.30 SGD, Quantity: 2, : POU)
TC Nacho Cheese Sauce Tropic Choice 4x3x1kg - SATCNACHOCHE (Amount: 19.25 SGD, Quantity: 1, : TUB)
Professional Cream MUSHROOM Soup Based Knorr 6x1kg - ZBPCMKN1KG (Amount: 13.45 SGD, Quantity: 1, : PKT)
Anchor UHT Whipping Cream 12X1LTR - ZF121274 (Amount: 6.25 SGD, Quantity: 1, : PKT)
Frozen Pangasius Fillet Dory Fillet 170_220 2x3kg- FRSPGSFL170 (Amount: 29.50 SGD, Quantity: 4, : CT)
Conquest Delivery Coated Fries 1/4 ShoeString Simplot 6 x 2.04kg- FSIMSS043416 (Amount: 49.00 SGD, Quantity: 2, : CT)
Total: 299.95 SGD</t>
  </si>
  <si>
    <t>Mayo Magic Best Food 4x3L - ZBMAMGBF3000 (Amount: 35.33 SGD, Quantity: 1, : CT)
UHT Full Cream Milk Royal Miller 12x1ltr - RMMIMUHRM1000 (Amount: 20.40 SGD, Quantity: 1, : CT)
Margarine Planta 6x2.5kg - MARPL2500 (Amount: 13.00 SGD, Quantity: 1, : TIN)
Buitoni Coulis De Tomato Nestle 6x3kg - XN12135773 (Amount: 15.60 SGD, Quantity: 1, : TIN)
Tapioca Flour Flying Man 50x500g - FLTAPFL0500 (Amount: 0.95 SGD, Quantity: 2, : PKT)
Vegetable Cooking Oil Royal Miller 17kg/tin - RMOICOORM17KG (Amount: 32.00 SGD, Quantity: 1, : TIN)
Chilli Sauce Pouch Kimball 12x1kg - ZACHIKI1000 (Amount: 2.30 SGD, Quantity: 2, : POU)
Thai Lime Juice 6x1ltr - CJLIMTH1000 (Amount: 1.75 SGD, Quantity: 1, : BTL)
Gula Prai Fine Granulated Sugar 24X1Kg- GPEFGS1KG (Amount: 1.65 SGD, Quantity: 1, : EAC)
Subtotal: 126.23
Tax: 11.36
Total: 137.59 SGD</t>
  </si>
  <si>
    <t>Spaghetti FTO 5 Royal Miller 24x500gm - RMPARMSPA500 (Amount: 33.60 SGD, Quantity: 1, : CT)
Buitoni Coulis De Tomato Nestle 6x3kg - XN12135773 (Amount: 15.60 SGD, Quantity: 1, : TIN)
Golden Salted Egg Powder Knorr 6x800g - ZBGSEGGKN800 (Amount: 21.67 SGD, Quantity: 1, : PKT)
Black Pepper Coarse S18 LSH 500gpkt - PECRBLS0500 (Amount: 8.30 SGD, Quantity: 1, : PKT)
Tapioca Flour Flying Man 50x500g - FLTAPFL0500 (Amount: 0.95 SGD, Quantity: 1, : PKT)
TC Nacho Cheese Sauce Tropic Choice 4x3x1kg - SATCNACHOCHE (Amount: 19.25 SGD, Quantity: 1, : TUB)
Professional Cream MUSHROOM Soup Based Knorr 6x1kg - ZBPCMKN1KG (Amount: 13.45 SGD, Quantity: 1, : PKT)
Fine Salt East Sun 48x500g - ESSSSAFES500 (Amount: 0.40 SGD, Quantity: 1, : PKT)
Baked Beans In Tomato Sauce Royal Miller 6x2.55kg- RMCVBBERM2700 (Amount: 7.00 SGD, Quantity: 1, : TIN)
Subtotal: 120.22
Tax: 10.82
Total: 131.04 SGD</t>
  </si>
  <si>
    <t>Spaghetti FTO 5 Royal Miller 24x500gm - RMPARMSPA500 (Amount: 33.60 SGD, Quantity: 1, : CT)
UHT Full Cream Milk Royal Miller 12x1ltr - RMMIMUHRM1000 (Amount: 20.40 SGD, Quantity: 1, : CT)
Golden Salted Egg Powder Knorr 6x800g - ZBGSEGGKN800 (Amount: 21.67 SGD, Quantity: 1, : PKT)
Black Pepper Coarse S18 LSH 500gpkt - PECRBLS0500 (Amount: 8.30 SGD, Quantity: 1, : PKT)
Concentrated Chicken Stock Maggi 6x1.2kg - XN12170273 (Amount: 10.00 SGD, Quantity: 2, : BTL)
Tapioca Flour Flying Man 50x500g - FLTAPFL0500 (Amount: 0.95 SGD, Quantity: 1, : PKT)
KGO General Purpose Flour Orange KG 25kg - KGFL46025 (Amount: 26.00 SGD, Quantity: 1, : BAG)
Chicken Flavoured Seasoning Knorr 6x1kg - ZBSEFKN1000 (Amount: 7.87 SGD, Quantity: 1, : PKT)
Evaporated Creamer Royal Miller 48x390g - RMMIMECRM0390 (Amount: 0.85 SGD, Quantity: 24, : TIN)
Washing Up Liquid Lemon North Star 4x5ltr - NSNFWASNS5000 (Amount: 4.20 SGD, Quantity: 1, : TUB)
Chilli Sauce Pouch Kimball 12x1kg - ZACHIKI1000 (Amount: 2.30 SGD, Quantity: 3, : POU)
Tomato Ketchup Pouch Kimball 12x1kg - ZATOMKI1000 (Amount: 2.30 SGD, Quantity: 1, : PKT)
Professional Cream MUSHROOM Soup Based Knorr 6x1kg - ZBPCMKN1KG (Amount: 13.45 SGD, Quantity: 1, : PKT)
Gula Prai Fine Granulated Sugar 24X1Kg- GPEFGS1KG (Amount: 1.65 SGD, Quantity: 2, : EAC)
Anchor UHT Whipping Cream 12X1LTR - ZF121274 (Amount: 6.25 SGD, Quantity: 1, : PKT)
Frozen Pangasius Fillet Dory Fillet 170_220 2x3kg- FRSPGSFL170 (Amount: 29.50 SGD, Quantity: 4, : CT)
Conquest Delivery Coated Fries 1/4 ShoeString Simplot 6 x 2.04kg- FSIMSS043416 (Amount: 49.00 SGD, Quantity: 2, : CT)
Subtotal: 411.59
Tax: 37.04
Total: 448.63 SGD</t>
  </si>
  <si>
    <t>Mayo Magic Best Food 4x3L - ZBMAMGBF3000 (Amount: 35.33 SGD, Quantity: 1, : CT)
Spaghetti FTO 5 Royal Miller 24x500gm - RMPARMSPA500 (Amount: 33.60 SGD, Quantity: 2, : CT)
UHT Full Cream Milk Royal Miller 12x1ltr - RMMIMUHRM1000 (Amount: 20.40 SGD, Quantity: 1, : CT)
Margarine Planta 6x2.5kg - MARPL2500 (Amount: 13.00 SGD, Quantity: 1, : TIN)
Buitoni Coulis De Tomato Nestle 6x3kg - XN12135773 (Amount: 15.60 SGD, Quantity: 1, : TIN)
Golden Salted Egg Powder Knorr 6x800g - ZBGSEGGKN800 (Amount: 21.67 SGD, Quantity: 1, : PKT)
Concentrated Chicken Stock Maggi 6x1.2kg - XN12170273 (Amount: 10.00 SGD, Quantity: 1, : BTL)
Tapioca Flour Flying Man 50x500g - FLTAPFL0500 (Amount: 0.95 SGD, Quantity: 1, : PKT)
Chicken Flavoured Seasoning Knorr 6x1kg - ZBSEFKN1000 (Amount: 7.87 SGD, Quantity: 1, : PKT)
Evaporated Creamer Royal Miller 48x390g - RMMIMECRM0390 (Amount: 0.85 SGD, Quantity: 12, : TIN)
Washing Up Liquid Lemon North Star 4x5ltr - NSNFWASNS5000 (Amount: 4.20 SGD, Quantity: 1, : TUB)
Bleach Local 6x1galtub - NFBLEL3400 (Amount: 2.60 SGD, Quantity: 1, : TUB)
Vegetable Cooking Oil Royal Miller 17kg/tin - RMOICOORM17KG (Amount: 32.00 SGD, Quantity: 2, : TIN)
Chilli Sauce Pouch Kimball 12x1kg - ZACHIKI1000 (Amount: 2.30 SGD, Quantity: 5, : POU)
Demi Glace Sauce Knorr 6x1kg - ZBDEMIKN1000 (Amount: 10.92 SGD, Quantity: 1, : TUB)
TC Nacho Cheese Sauce Tropic Choice 4x3x1kg - SATCNACHOCHE (Amount: 19.25 SGD, Quantity: 1, : TUB)
Professional Cream MUSHROOM Soup Based Knorr 6x1kg - ZBPCMKN1KG (Amount: 13.45 SGD, Quantity: 1, : PKT)
Royal Baking Powder 12x450g- K109898 (Amount: 5.80 SGD, Quantity: 2, : TIN)
Frozen Pangasius Fillet Dory Fillet 170_220 2x3kg- FRSPGSFL170 (Amount: 29.50 SGD, Quantity: 5, : CT)
Conquest Delivery Coated Fries 1/4 ShoeString Simplot 6 x 2.04kg- FSIMSS043416 (Amount: 49.00 SGD, Quantity: 3, : CT)
Subtotal: 634.24
Tax: 57.08
Total: 691.32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</si>
  <si>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Tapioca Flour Flying Man 50x500g - FLTAPFL0500 (Amount: 0.95 SGD, Quantity: 2, : PKT)
KGO General Purpose Flour Orange KG 25kg - KGFL46025 (Amount: 26.00 SGD, Quantity: 1, : BAG)
Chicken Flavoured Seasoning Knorr 6x1kg - ZBSEFKN1000 (Amount: 7.87 SGD, Quantity: 1, : PKT)
Vegetable Cooking Oil Royal Miller 17kg/tin - RMOICOORM17KG (Amount: 32.00 SGD, Quantity: 2, : TIN)
Chilli Sauce Pouch Kimball 12x1kg - ZACHIKI1000 (Amount: 2.30 SGD, Quantity: 3, : POU)
Tomato Ketchup Pouch Kimball 12x1kg - ZATOMKI1000 (Amount: 2.30 SGD, Quantity: 3, : PKT)
Demi Glace Sauce Knorr 6x1kg - ZBDEMIKN1000 (Amount: 10.92 SGD, Quantity: 1, : TUB)
Professional Cream MUSHROOM Soup Based Knorr 6x1kg - ZBPCMKN1KG (Amount: 13.45 SGD, Quantity: 2, : PKT)
Tartar Sauce BestFood 4x3ltr - ZBTSABF3000 (Amount: 16.68 SGD, Quantity: 1, : TUB)
Soft Drinks 24x330ml-BESDCCO0330 (Amount: 12.50 SGD, Quantity: 1, : CT)
Anchor UHT Whipping Cream 12X1LTR - ZF121274 (Amount: 6.25 SGD, Quantity: 2,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Subtotal: 499.47
Tax: 44.95
Total: 544.42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</si>
  <si>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Chicken Flavoured Seasoning Knorr 6x1kg - ZBSEFKN1000 (Amount: 7.87 SGD, Quantity: 1, : PKT)
Chilli Sauce Pouch Kimball 12x1kg - ZACHIKI1000 (Amount: 2.30 SGD, Quantity: 3, : POU)
Demi Glace Sauce Knorr 6x1kg - ZBDEMIKN1000 (Amount: 10.92 SGD, Quantity: 1, : TUB)
Frozen Pangasius Fillet Dory Fillet 170_220 2x3kg- FRSPGSFL170 (Amount: 29.50 SGD, Quantity: 2, : CT)
Conquest Delivery Coated Fries 1/4 ShoeString Simplot 6 x 2.04kg- FSIMSS043416 (Amount: 49.00 SGD, Quantity: 1, : CT)
Subtotal: 238.62
Tax: 21.48
Total: 260.10 SGD</t>
  </si>
  <si>
    <t>Anchor UHT Whipping Cream 12X1LTR - ZF121274 (Amount: 6.25 SGD, Quantity: 1, : PKT)
Frozen Pangasius Fillet Dory Fillet 170_220 2x3kg- FRSPGSFL170 (Amount: 29.50 SGD, Quantity: 2, : CT)
Conquest Delivery Coated Fries 1/4 ShoeString Simplot 6 x 2.04kg- FSIMSS043416 (Amount: 49.00 SGD, Quantity: 1, : CT)
Subtotal: 114.25
Tax: 10.28
Total: 124.53 SGD</t>
  </si>
  <si>
    <t>Spaghetti FTO 5 Royal Miller 24x500gm - RMPARMSPA500 (Amount: 33.60 SGD, Quantity: 1, : CT)
Buitoni Coulis De Tomato Nestle 6x3kg - XN12135773 (Amount: 15.60 SGD, Quantity: 1, : TIN)
Concentrated Chicken Stock Maggi 6x1.2kg - XN12170273 (Amount: 10.00 SGD, Quantity: 1, : BTL)
Sesame Oil EastSun 4x5ltr - ESOISESBA5000 (Amount: 17.80 SGD, Quantity: 1, : TUB)
Chilli Sauce Pouch Kimball 12x1kg - ZACHIKI1000 (Amount: 2.30 SGD, Quantity: 2, : POU)
Demi Glace Sauce Knorr 6x1kg - ZBDEMIKN1000 (Amount: 10.92 SGD, Quantity: 1, : TUB)
Tartar Sauce BestFood 4x3ltr - ZBTSABF3000 (Amount: 16.68 SGD, Quantity: 1, : TUB)
Anchor UHT Whipping Cream 12X1LTR - ZF121274 (Amount: 6.25 SGD, Quantity: 2, : PKT)
Anchor Prof Unsalted Butter 20x454g - ZF120642 (Amount: 5.40 SGD, Quantity: 2, : EAC)
Frozen Pangasius Fillet Dory Fillet 170_220 2x3kg- FRSPGSFL170 (Amount: 29.50 SGD, Quantity: 6, : CT)
Conquest Delivery Coated Fries 1/4 ShoeString Simplot 6 x 2.04kg- FSIMSS043416 (Amount: 49.00 SGD, Quantity: 2, : CT)
Subtotal: 407.50
Tax: 36.68
Total: 444.18 SGD</t>
  </si>
  <si>
    <t>Spaghetti FTO 5 Royal Miller 24x500gm - RMPARMSPA500 (Amount: 33.60 SGD, Quantity: 1, : CT)
UHT Full Cream Milk Royal Miller 12x1ltr - RMMIMUHRM1000 (Amount: 20.40 SGD, Quantity: 1, : CT)
KGO General Purpose Flour Orange KG 25kg - KGFL46025 (Amount: 26.00 SGD, Quantity: 1, : BAG)
Vegetable Cooking Oil Royal Miller 17kg/tin - RMOICOORM17KG (Amount: 32.00 SGD, Quantity: 1, : TIN)
Chilli Sauce Pouch Kimball 12x1kg - ZACHIKI1000 (Amount: 2.30 SGD, Quantity: 2, : POU)
Demi Glace Sauce Knorr 6x1kg - ZBDEMIKN1000 (Amount: 10.92 SGD, Quantity: 1, : TUB)
Frozen Pangasius Fillet Dory Fillet 170_220 2x3kg- FRSPGSFL170 (Amount: 29.50 SGD, Quantity: 2, : CT)
Conquest Delivery Coated Fries 1/4 ShoeString Simplot 6 x 2.04kg- FSIMSS043416 (Amount: 49.00 SGD, Quantity: 2, : CT)
Total: 284.52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</si>
  <si>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Washing Up Liquid Lemon North Star 4x5ltr - NSNFWASNS5000 (Amount: 4.20 SGD, Quantity: 1, : TUB)
Vegetable Cooking Oil Royal Miller 17kg/tin - RMOICOORM17KG (Amount: 32.00 SGD, Quantity: 1, : TIN)
Chilli Sauce Pouch Kimball 12x1kg - ZACHIKI1000 (Amount: 2.30 SGD, Quantity: 2, : POU)
Tomato Ketchup Pouch Kimball 12x1kg - ZATOMKI1000 (Amount: 2.30 SGD, Quantity: 1, : PKT)
Demi Glace Sauce Knorr 6x1kg - ZBDEMIKN1000 (Amount: 10.92 SGD, Quantity: 1, : TUB)
Tartar Sauce BestFood 4x3ltr - ZBTSABF3000 (Amount: 16.68 SGD, Quantity: 1, : TUB)
Anchor UHT Whipping Cream 12X1LTR - ZF121274 (Amount: 6.25 SGD, Quantity: 2,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Subtotal: 414.93
Tax: 37.34
Total: 452.27 SGD</t>
  </si>
  <si>
    <t>Spaghetti FTO 5 Royal Miller 24x500gm - RMPARMSPA500 (Amount: 33.60 SGD, Quantity: 1, : CT)
Buitoni Coulis De Tomato Nestle 6x3kg - XN12135773 (Amount: 15.60 SGD, Quantity: 1, : TIN)
Frozen Pangasius Fillet Dory Fillet 170_220 2x3kg- FRSPGSFL170 (Amount: 29.50 SGD, Quantity: 2, : CT)
Conquest Delivery Coated Fries 1/4 ShoeString Simplot 6 x 2.04kg- FSIMSS043416 (Amount: 49.00 SGD, Quantity: 2, : CT)
Subtotal: 206.20
Tax: 18.56
Total: 224.76 SGD</t>
  </si>
  <si>
    <t>Frozen Pangasius Fillet Dory Fillet 170_220 2x3kg- FRSPGSFL170 (Amount: 29.50 SGD, Quantity: 5, : CT)
Mentai Mayo 12 x 500ml- SAMENTAI500ML (Amount: 84.00 SGD, Quantity: 1, : CT)
Conquest Delivery Coated Fries 1/4 ShoeString Simplot 6 x 2.04kg- FSIMSS043416 (Amount: 49.00 SGD, Quantity: 2, : CT)
Subtotal: 329.50
Tax: 29.66
Total: 359.16 SGD</t>
  </si>
  <si>
    <t>Mayo Magic Best Food 4x3L - ZBMAMGBF3000 (Amount: 35.33 SGD, Quantity: 1, : CT)
Margarine Planta 6x2.5kg - MARPL2500 (Amount: 13.00 SGD, Quantity: 1, : TIN)
Buitoni Coulis De Tomato Nestle 6x3kg - XN12135773 (Amount: 15.60 SGD, Quantity: 1, : TIN)
Golden Salted Egg Powder Knorr 6x800g - ZBGSEGGKN800 (Amount: 21.67 SGD, Quantity: 1, : PKT)
Aromat Seasoning Knorr 6x2.25kg - ZBASEKN2250 (Amount: 19.46 SGD, Quantity: 1, : TUB)
Concentrated Chicken Stock Maggi 6x1.2kg - XN12170273 (Amount: 10.00 SGD, Quantity: 1, : BTL)
Chicken Flavoured Seasoning Knorr 6x1kg - ZBSEFKN1000 (Amount: 7.87 SGD, Quantity: 1, : PKT)
Evaporated Creamer Royal Miller 48x390g - RMMIMECRM0390 (Amount: 0.85 SGD, Quantity: 12, : TIN)
Vegetable Cooking Oil Royal Miller 17kg/tin - RMOICOORM17KG (Amount: 32.00 SGD, Quantity: 3, : TIN)
Chilli Sauce Pouch Kimball 12x1kg - ZACHIKI1000 (Amount: 2.30 SGD, Quantity: 2, : POU)
Rice Phoenix 4x5kg- RITHAPH5KGS (Amount: 12.50 SGD, Quantity: 2, : PKT)
Gula Prai Fine Granulated Sugar 24X1Kg- GPEFGS1KG (Amount: 1.65 SGD, Quantity: 1, : EAC)
Anchor UHT Whipping Cream 12X1LTR - ZF121274 (Amount: 6.25 SGD, Quantity: 2,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Total: 499.68 SGD</t>
  </si>
  <si>
    <t>Anchor UHT Whipping Cream 12X1LTR - ZF121274 (Amount: 6.25 SGD, Quantity: 1, : PKT)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3, : CT)
Subtotal: 355.25
Tax: 31.97
Total: 387.22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</si>
  <si>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Buitoni Coulis De Tomato Nestle 6x3kg - XN12135773 (Amount: 15.60 SGD, Quantity: 1, : TIN)
Golden Salted Egg Powder Knorr 6x800g - ZBGSEGGKN800 (Amount: 21.67 SGD, Quantity: 1, : PKT)
Onion Powder Hela 9x700g - GSONIOHE0700 (Amount: 23.90 SGD, Quantity: 1, : TUB)
Concentrated Chicken Stock Maggi 6x1.2kg - XN12170273 (Amount: 10.00 SGD, Quantity: 2, : BTL)
Chicken Flavoured Seasoning Knorr 6x1kg - ZBSEFKN1000 (Amount: 7.87 SGD, Quantity: 1, : PKT)
Evaporated Creamer Royal Miller 48x390g - RMMIMECRM0390 (Amount: 0.85 SGD, Quantity: 12, : TIN)
Washing Up Liquid Lemon North Star 4x5ltr - NSNFWASNS5000 (Amount: 4.20 SGD, Quantity: 2, : TUB)
Vegetable Cooking Oil Royal Miller 17kg/tin - RMOICOORM17KG (Amount: 32.00 SGD, Quantity: 2, : TIN)
Chilli Sauce Pouch Kimball 12x1kg - ZACHIKI1000 (Amount: 2.30 SGD, Quantity: 2, : POU)
Demi Glace Sauce Knorr 6x1kg - ZBDEMIKN1000 (Amount: 10.92 SGD, Quantity: 1, : TUB)
Professional Cream MUSHROOM Soup Based Knorr 6x1kg - ZBPCMKN1KG (Amount: 13.45 SGD, Quantity: 1, : PKT)
Tartar Sauce BestFood 4x3ltr - ZBTSABF3000 (Amount: 16.68 SGD, Quantity: 1, : TUB)
Garlic Powder Hela 9x700g - GSGARHE0700 (Amount: 25.00 SGD, Quantity: 1, : TUB)
Frozen Pangasius Fillet Dory Fillet 170_220 2x3kg- FRSPGSFL170 (Amount: 29.50 SGD, Quantity: 4, : CT)
Conquest Delivery Coated Fries 1/4 ShoeString Simplot 6 x 2.04kg- FSIMSS043416 (Amount: 49.00 SGD, Quantity: 2, : CT)
Subtotal: 525.29
Tax: 47.28
Total: 572.57 SGD</t>
  </si>
  <si>
    <t>Anchor UHT Whipping Cream 12X1LTR - ZF121274 (Amount: 6.25 SGD, Quantity: 2, : PKT)
Frozen Pangasius Fillet Dory Fillet 170_220 2x3kg- FRSPGSFL170 (Amount: 29.50 SGD, Quantity: 2, : CT)
Conquest Delivery Coated Fries 1/4 ShoeString Simplot 6 x 2.04kg- FSIMSS043416 (Amount: 49.00 SGD, Quantity: 2, : CT)
Subtotal: 169.50
Tax: 15.26
Total: 184.76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</si>
  <si>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Margarine Planta 6x2.5kg - MARPL2500 (Amount: 13.00 SGD, Quantity: 1, : TIN)
Concentrated Chicken Stock Maggi 6x1.2kg - XN12170273 (Amount: 10.00 SGD, Quantity: 2, : BTL)
Tapioca Flour Flying Man 50x500g - FLTAPFL0500 (Amount: 0.95 SGD, Quantity: 2, : PKT)
Chicken Flavoured Seasoning Knorr 6x1kg - ZBSEFKN1000 (Amount: 7.87 SGD, Quantity: 1, : PKT)
Washing Up Liquid Lemon North Star 4x5ltr - NSNFWASNS5000 (Amount: 4.20 SGD, Quantity: 2, : TUB)
Vegetable Cooking Oil Royal Miller 17kg/tin - RMOICOORM17KG (Amount: 32.00 SGD, Quantity: 3, : TIN)
Chilli Sauce Pouch Kimball 12x1kg - ZACHIKI1000 (Amount: 2.30 SGD, Quantity: 3, : POU)
Tomato Ketchup Pouch Kimball 12x1kg - ZATOMKI1000 (Amount: 2.30 SGD, Quantity: 1, : PKT)
Demi Glace Sauce Knorr 6x1kg - ZBDEMIKN1000 (Amount: 10.92 SGD, Quantity: 1, : TUB)
Professional Cream MUSHROOM Soup Based Knorr 6x1kg - ZBPCMKN1KG (Amount: 13.45 SGD, Quantity: 1, : PKT)
Tartar Sauce BestFood 4x3ltr - ZBTSABF3000 (Amount: 16.68 SGD, Quantity: 1, : TUB)
Anchor UHT Whipping Cream 12X1LTR - ZF121274 (Amount: 6.25 SGD, Quantity: 4, : PKT)
Frozen Pangasius Fillet Dory Fillet 170_220 2x3kg- FRSPGSFL170 (Amount: 29.50 SGD, Quantity: 4, : CT)
Mentai Mayo 12 x 500ml- SAMENTAI500ML (Amount: 84.00 SGD, Quantity: 1, : CT)
Subtotal: 513.75
Tax: 46.24
Total: 559.99 SGD</t>
  </si>
  <si>
    <t>Aromat Seasoning Knorr 6x2.25kg - ZBASEKN2250 (Amount: 19.46 SGD, Quantity: 2, : TUB)
Paprika Powder  G.Chef 1kg - GSPAPGC1000 (Amount: 14.50 SGD, Quantity: 1, : PKT)
Subtotal: 53.42
Tax: 4.81
Total: 58.23 SGD</t>
  </si>
  <si>
    <t>UHT Full Cream Milk Royal Miller 12x1ltr - RMMIMUHRM1000 (Amount: 20.40 SGD, Quantity: 1, : CT)
Golden Salted Egg Powder Knorr 6x800g - ZBGSEGGKN800 (Amount: 21.67 SGD, Quantity: 1, : PKT)
Black Pepper Coarse S18 LSH 500gpkt - PECRBLS0500 (Amount: 8.30 SGD, Quantity: 1, : PKT)
Concentrated Chicken Stock Maggi 6x1.2kg - XN12170273 (Amount: 10.00 SGD, Quantity: 1, : BTL)
Evaporated Creamer Royal Miller 48x390g - RMMIMECRM0390 (Amount: 0.85 SGD, Quantity: 12, : TIN)
Washing Up Liquid Lemon North Star 4x5ltr - NSNFWASNS5000 (Amount: 4.20 SGD, Quantity: 1, : TUB)
Rice Phoenix 4x5kg- RITHAPH5KGS (Amount: 12.50 SGD, Quantity: 1, : PKT)
Gula Prai Fine Granulated Sugar 24X1Kg- GPEFGS1KG (Amount: 1.65 SGD, Quantity: 1, : EAC)
Anchor UHT Whipping Cream 12X1LTR - ZF121274 (Amount: 75.00 SGD, Quantity: 3, : CT)
Anchor Prof Unsalted Butter 20x454g - ZF120642 (Amount: 5.40 SGD, Quantity: 1, : EAC)
Frozen Pangasius Fillet Dory Fillet 170_220 2x3kg- FRSPGSFL170 (Amount: 29.50 SGD, Quantity: 4, : CT)
Conquest Delivery Coated Fries 1/4 ShoeString Simplot 6 x 2.04kg- FSIMSS043416 (Amount: 49.00 SGD, Quantity: 2, : CT)
Subtotal: 535.32
Tax: 48.18
Total: 583.50 SGD</t>
  </si>
  <si>
    <t>Spaghetti FTO 5 Royal Miller 24x500gm - RMPARMSPA500 (Amount: 33.60 SGD, Quantity: 1, : CT)
Buitoni Coulis De Tomato Nestle 6x3kg - XN12135773 (Amount: 15.60 SGD, Quantity: 1, : TIN)
Demi Glace Sauce Knorr 6x1kg - ZBDEMIKN1000 (Amount: 10.92 SGD, Quantity: 1, : TUB)
TC Nacho Cheese Sauce Tropic Choice 4x3x1kg - SATCNACHOCHE (Amount: 19.25 SGD, Quantity: 1, : TUB)
Anchor Prof Unsalted Butter 20x454g - ZF120642 (Amount: 5.40 SGD, Quantity: 4, : EAC)
Frozen Pangasius Fillet Dory Fillet 170_220 2x3kg- FRSPGSFL170 (Amount: 29.50 SGD, Quantity: 4, : CT)
Conquest Delivery Coated Fries 1/4 ShoeString Simplot 6 x 2.04kg- FSIMSS043416 (Amount: 49.00 SGD, Quantity: 2, : CT)
Subtotal: 316.97
Tax: 28.53
Total: 345.50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</si>
  <si>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Buitoni Coulis De Tomato Nestle 6x3kg - XN12135773 (Amount: 15.60 SGD, Quantity: 1, : TIN)
Golden Salted Egg Powder Knorr 6x800g - ZBGSEGGKN800 (Amount: 21.67 SGD, Quantity: 2, : PKT)
Black Pepper Coarse S18 LSH 500gpkt - PECRBLS0500 (Amount: 8.30 SGD, Quantity: 1, : PKT)
Concentrated Chicken Stock Maggi 6x1.2kg - XN12170273 (Amount: 10.00 SGD, Quantity: 2, : BTL)
KGO General Purpose Flour Orange KG 25kg - KGFL46025 (Amount: 26.00 SGD, Quantity: 1, : BAG)
Evaporated Creamer Royal Miller 48x390g - RMMIMECRM0390 (Amount: 0.85 SGD, Quantity: 24, : TIN)
Washing Up Liquid Lemon North Star 4x5ltr - NSNFWASNS5000 (Amount: 4.20 SGD, Quantity: 2, : TUB)
Bleach Local 6x1galtub - NFBLEL3400 (Amount: 2.60 SGD, Quantity: 1, : TUB)
Vegetable Cooking Oil Royal Miller 17kg/tin - RMOICOORM17KG (Amount: 32.00 SGD, Quantity: 2, : TIN)
Chilli Sauce Pouch Kimball 12x1kg - ZACHIKI1000 (Amount: 2.30 SGD, Quantity: 3, : POU)
Demi Glace Sauce Knorr 6x1kg - ZBDEMIKN1000 (Amount: 10.92 SGD, Quantity: 1, : TUB)
Professional Cream MUSHROOM Soup Based Knorr 6x1kg - ZBPCMKN1KG (Amount: 13.45 SGD, Quantity: 1, : PKT)
Baked Beans In Tomato Sauce Royal Miller 6x2.55kg- RMCVBBERM2700 (Amount: 7.00 SGD, Quantity: 1, : TIN)
Subtotal: 313.91
Tax: 28.25
Total: 342.16 SGD</t>
  </si>
  <si>
    <t>Mayo Magic Best Food 4x3L - ZBMAMGBF3000 (Amount: 35.33 SGD, Quantity: 1, : CT)
Spaghetti FTO 5 Royal Miller 24x500gm - RMPARMSPA500 (Amount: 33.60 SGD, Quantity: 2, : CT)
UHT Full Cream Milk Royal Miller 12x1ltr - RMMIMUHRM1000 (Amount: 20.40 SGD, Quantity: 2, : CT)
Margarine Planta 6x2.5kg - MARPL2500 (Amount: 13.00 SGD, Quantity: 1, : TIN)
Buitoni Coulis De Tomato Nestle 6x3kg - XN12135773 (Amount: 15.60 SGD, Quantity: 1, : TIN)
Golden Salted Egg Powder Knorr 6x800g - ZBGSEGGKN800 (Amount: 21.67 SGD, Quantity: 1, : PKT)
Concentrated Chicken Stock Maggi 6x1.2kg - XN12170273 (Amount: 10.00 SGD, Quantity: 1, : BTL)
Chicken Flavoured Seasoning Knorr 6x1kg - ZBSEFKN1000 (Amount: 7.87 SGD, Quantity: 1, : PKT)
Evaporated Creamer Royal Miller 48x390g - RMMIMECRM0390 (Amount: 0.85 SGD, Quantity: 12, : TIN)
Washing Up Liquid Lemon North Star 4x5ltr - NSNFWASNS5000 (Amount: 4.20 SGD, Quantity: 2, : TUB)
Bleach Local 6x1galtub - NFBLEL3400 (Amount: 2.60 SGD, Quantity: 1, : TUB)
Vegetable Cooking Oil Royal Miller 17kg/tin - RMOICOORM17KG (Amount: 32.00 SGD, Quantity: 2, : TIN)
Chilli Sauce Pouch Kimball 12x1kg - ZACHIKI1000 (Amount: 2.30 SGD, Quantity: 3, : POU)
Demi Glace Sauce Knorr 6x1kg - ZBDEMIKN1000 (Amount: 10.92 SGD, Quantity: 1, : TUB)
TC Nacho Cheese Sauce Tropic Choice 4x3x1kg - SATCNACHOCHE (Amount: 19.25 SGD, Quantity: 1, : TUB)
Tartar Sauce BestFood 4x3ltr - ZBTSABF3000 (Amount: 16.68 SGD, Quantity: 1, : TUB)
Thai Lime Juice 6x1ltr - CJLIMTH1000 (Amount: 1.75 SGD, Quantity: 1, : BTL)
Gula Prai Fine Granulated Sugar 24X1Kg- GPEFGS1KG (Amount: 1.65 SGD, Quantity: 2, : EAC)
Anchor UHT Whipping Cream 12X1LTR - ZF121274 (Amount: 6.25 SGD, Quantity: 4, : PKT)
Anchor Prof Unsalted Butter 20x454g - ZF120642 (Amount: 5.40 SGD, Quantity: 3, : EAC)
Conquest Delivery Coated Fries 1/4 ShoeString Simplot 6 x 2.04kg- FSIMSS043416 (Amount: 49.00 SGD, Quantity: 2, : CT)
Subtotal: 494.67
Tax: 44.52
Total: 539.19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</si>
  <si>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Black Pepper Coarse S18 LSH 500gpkt - PECRBLS0500 (Amount: 8.30 SGD, Quantity: 1, : PKT)
Rock Sugar Honey Sauce Knorr 4x3kg - ZBRSUHS3000 (Amount: 26.99 SGD, Quantity: 1, : TUB)
Tapioca Flour Flying Man 50x500g - FLTAPFL0500 (Amount: 0.95 SGD, Quantity: 1, : PKT)
Bleach Local 6x1galtub - NFBLEL3400 (Amount: 2.60 SGD, Quantity: 2, : TUB)
Vegetable Cooking Oil Royal Miller 17kg/tin - RMOICOORM17KG (Amount: 32.00 SGD, Quantity: 1, : TIN)
Demi Glace Sauce Knorr 6x1kg - ZBDEMIKN1000 (Amount: 10.92 SGD, Quantity: 1, : TUB)
Professional Cream MUSHROOM Soup Based Knorr 6x1kg - ZBPCMKN1KG (Amount: 13.45 SGD, Quantity: 1, : PKT)
Tartar Sauce BestFood 4x3ltr - ZBTSABF3000 (Amount: 16.68 SGD, Quantity: 1, : TUB)
Fine Salt East Sun 48x500g - ESSSSAFES500 (Amount: 0.40 SGD, Quantity: 1, : PKT)
JPN Wako Shokai Kizami Nori Seaweed 50x100g- JPKNSEA100 (Amount: 6.30 SGD, Quantity: 1, : PKT)
Gula Prai Fine Granulated Sugar 24X1Kg- GPEFGS1KG (Amount: 1.65 SGD, Quantity: 1, : EAC)
Anchor UHT Whipping Cream 12X1LTR - ZF121274 (Amount: 6.25 SGD, Quantity: 5, : PKT)
Anchor Prof Unsalted Butter 20x454g - ZF120642 (Amount: 5.40 SGD, Quantity: 2, : EAC)
Frozen Pangasius Fillet Dory Fillet 170_220 2x3kg- FRSPGSFL170 (Amount: 29.50 SGD, Quantity: 3, : CT)
Conquest Delivery Coated Fries 1/4 ShoeString Simplot 6 x 2.04kg- FSIMSS043416 (Amount: 49.00 SGD, Quantity: 1, : CT)
Subtotal: 407.32
Tax: 36.66
Total: 443.98 SGD</t>
  </si>
  <si>
    <t>Frozen Pangasius Fillet Dory Fillet 170_220 2x3kg- FRSPGSFL170 (Amount: 29.50 SGD, Quantity: 3, : CT)
Conquest Delivery Coated Fries 1/4 ShoeString Simplot 6 x 2.04kg- FSIMSS043416 (Amount: 49.00 SGD, Quantity: 3, : CT)
Subtotal: 235.50
Tax: 21.20
Total: 256.70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</si>
  <si>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Washing Up Liquid Lemon North Star 4x5ltr - NSNFWASNS5000 (Amount: 4.20 SGD, Quantity: 1, : TUB)
Vegetable Cooking Oil Royal Miller 17kg/tin - RMOICOORM17KG (Amount: 32.00 SGD, Quantity: 1, : TIN)
Chilli Sauce Pouch Kimball 12x1kg - ZACHIKI1000 (Amount: 2.30 SGD, Quantity: 3, : POU)
Tomato Ketchup Pouch Kimball 12x1kg - ZATOMKI1000 (Amount: 2.30 SGD, Quantity: 1, : PKT)
Anchor UHT Whipping Cream 12X1LTR - ZF121274 (Amount: 6.25 SGD, Quantity: 2, : PKT)
Conquest Delivery Coated Fries 1/4 ShoeString Simplot 6 x 2.04kg- FSIMSS043416 (Amount: 49.00 SGD, Quantity: 2, : CT)
Subtotal: 235.50
Tax: 21.20
Total: 256.70 SGD</t>
  </si>
  <si>
    <t>Spaghetti FTO 5 Royal Miller 24x500gm - RMPARMSPA500 (Amount: 33.60 SGD, Quantity: 1, : CT)
UHT Full Cream Milk Royal Miller 12x1ltr - RMMIMUHRM1000 (Amount: 20.40 SGD, Quantity: 1, : CT)
Concentrated Chicken Stock Maggi 6x1.2kg - XN12170273 (Amount: 10.00 SGD, Quantity: 1, : BTL)
Chicken Flavoured Seasoning Knorr 6x1kg - ZBSEFKN1000 (Amount: 7.87 SGD, Quantity: 1, : PKT)
Tartar Sauce BestFood 4x3ltr - ZBTSABF3000 (Amount: 16.68 SGD, Quantity: 1, : TUB)
Anchor Prof Unsalted Butter 20x454g - ZF120642 (Amount: 5.40 SGD, Quantity: 2, : EAC)
Frozen Pangasius Fillet Dory Fillet 170_220 2x3kg- FRSPGSFL170 (Amount: 29.50 SGD, Quantity: 5, : CT)
Conquest Delivery Coated Fries 1/4 ShoeString Simplot 6 x 2.04kg- FSIMSS043416 (Amount: 49.00 SGD, Quantity: 2, : CT)
Total: 344.85 SGD</t>
  </si>
  <si>
    <t>Buitoni Coulis De Tomato Nestle 6x3kg - XN12135773 (Amount: 15.60 SGD, Quantity: 1, : TIN)
Aromat Seasoning Knorr 6x2.25kg - ZBASEKN2250 (Amount: 19.46 SGD, Quantity: 2, : TUB)
Onion Powder Hela 9x700g - GSONIOHE0700 (Amount: 23.90 SGD, Quantity: 1, : TUB)
Paprika Powder  G.Chef 1kg - GSPAPGC1000 (Amount: 14.50 SGD, Quantity: 1, : PKT)
Soya Sauce/Light East Sun 4x5ltr - ESSASSLES5000 (Amount: 5.50 SGD, Quantity: 1, : TUB)
WH Premium Oyster Sauce Woh Hup 4x5L- ZW1501000010 (Amount: 8.00 SGD, Quantity: 1, : TUB)
Demi Glace Sauce Knorr 6x1kg - ZBDEMIKN1000 (Amount: 10.92 SGD, Quantity: 1, : TUB)
Professional Cream MUSHROOM Soup Based Knorr 6x1kg - ZBPCMKN1KG (Amount: 13.45 SGD, Quantity: 2, : PKT)
Best Foods Dressing Thousand Island 4x3L- ZB64301087 (Amount: 19.44 SGD, Quantity: 1, : TUB)
Garlic Powder Hela 9x700g - GSGARHE0700 (Amount: 25.00 SGD, Quantity: 1, : TUB)
Fine Salt East Sun 48x500g - ESSSSAFES500 (Amount: 0.40 SGD, Quantity: 1, : PKT)
Gula Prai Fine Granulated Sugar 24X1Kg- GPEFGS1KG (Amount: 1.65 SGD, Quantity: 2, : EAC)
Frozen Pangasius Fillet Dory Fillet 170_220 2x3kg- FRSPGSFL170 (Amount: 29.50 SGD, Quantity: 4, : CT)
Conquest Delivery Coated Fries 1/4 ShoeString Simplot 6 x 2.04kg- FSIMSS043416 (Amount: 49.00 SGD, Quantity: 2, : CT)
Subtotal: 408.38
Tax: 36.75
Total: 445.13 SGD</t>
  </si>
  <si>
    <t>Mayo Magic Best Food 4x3L - ZBMAMGBF3000 (Amount: 35.33 SGD, Quantity: 1, : CT)
Buitoni Coulis De Tomato Nestle 6x3kg - XN12135773 (Amount: 15.60 SGD, Quantity: 1, : TIN)
Golden Salted Egg Powder Knorr 6x800g - ZBGSEGGKN800 (Amount: 21.67 SGD, Quantity: 1, : PKT)
Tapioca Flour Flying Man 50x500g - FLTAPFL0500 (Amount: 0.95 SGD, Quantity: 1, : PKT)
KGO General Purpose Flour Orange KG 25kg - KGFL46025 (Amount: 26.00 SGD, Quantity: 1, : BAG)
Chicken Flavoured Seasoning Knorr 6x1kg - ZBSEFKN1000 (Amount: 7.87 SGD, Quantity: 1, : PKT)
Evaporated Creamer Royal Miller 48x390g - RMMIMECRM0390 (Amount: 0.85 SGD, Quantity: 12, : TIN)
Washing Up Liquid Lemon North Star 4x5ltr - NSNFWASNS5000 (Amount: 4.20 SGD, Quantity: 1, : TUB)
Vegetable Cooking Oil Royal Miller 17kg/tin - RMOICOORM17KG (Amount: 32.00 SGD, Quantity: 1, : TIN)
Chilli Sauce Pouch Kimball 12x1kg - ZACHIKI1000 (Amount: 2.30 SGD, Quantity: 2, : POU)
Demi Glace Sauce Knorr 6x1kg - ZBDEMIKN1000 (Amount: 10.92 SGD, Quantity: 1, : TUB)
Anchor UHT Whipping Cream 12X1LTR - ZF121274 (Amount: 6.25 SGD, Quantity: 2, : PKT)
Anchor Prof Unsalted Butter 20x454g - ZF120642 (Amount: 5.40 SGD, Quantity: 4, : EAC)
Frozen Pangasius Fillet Dory Fillet 170_220 2x3kg- FRSPGSFL170 (Amount: 29.50 SGD, Quantity: 4, : CT)
Conquest Delivery Coated Fries 1/4 ShoeString Simplot 6 x 2.04kg- FSIMSS043416 (Amount: 49.00 SGD, Quantity: 2, : CT)
Subtotal: 419.44
Tax: 37.75
Total: 457.19 SGD</t>
  </si>
  <si>
    <t>Chilli Flake G.Chef 1kgpkt - GSCHIG1000 (Amount: 18.75 SGD, Quantity: 1, : PKT)
Subtotal: 18.75
Tax: 1.69
Total: 20.44 SGD</t>
  </si>
  <si>
    <t>Spaghetti FTO 5 Royal Miller 24x500gm - RMPARMSPA500 (Amount: 33.60 SGD, Quantity: 1, : CT)
Buitoni Coulis De Tomato Nestle 6x3kg - XN12135773 (Amount: 15.60 SGD, Quantity: 1, : TIN)
Golden Salted Egg Powder Knorr 6x800g - ZBGSEGGKN800 (Amount: 21.67 SGD, Quantity: 1, : PKT)
Parsley Shredded Hela 10x500g - HEWPAHE0500 (Amount: 15.60 SGD, Quantity: 1, : PKT)
Concentrated Chicken Stock Maggi 6x1.2kg - XN12170273 (Amount: 10.00 SGD, Quantity: 2, : BTL)
Tapioca Flour Flying Man 50x500g - FLTAPFL0500 (Amount: 0.95 SGD, Quantity: 1, : PKT)
Evaporated Creamer Royal Miller 48x390g - RMMIMECRM0390 (Amount: 0.85 SGD, Quantity: 12, : TIN)
Washing Up Liquid Lemon North Star 4x5ltr - NSNFWASNS5000 (Amount: 4.20 SGD, Quantity: 1, : TUB)
Professional Cream MUSHROOM Soup Based Knorr 6x1kg - ZBPCMKN1KG (Amount: 13.45 SGD, Quantity: 1, : PKT)
Gula Prai Fine Granulated Sugar 24X1Kg- GPEFGS1KG (Amount: 1.65 SGD, Quantity: 1, : EAC)
Anchor Prof Unsalted Butter 20x454g - ZF120642 (Amount: 5.40 SGD, Quantity: 2, : EAC)
Frozen Pangasius Fillet Dory Fillet 170_220 2x3kg- FRSPGSFL170 (Amount: 29.50 SGD, Quantity: 5, : CT)
Conquest Delivery Coated Fries 1/4 ShoeString Simplot 6 x 2.04kg- FSIMSS043416 (Amount: 49.00 SGD, Quantity: 3, : CT)
Subtotal: 442.22
Tax: 39.80
Total: 482.02 SGD</t>
  </si>
  <si>
    <t>Mayo Magic Best Food 4x3L - ZBMAMGBF3000 (Amount: 35.33 SGD, Quantity: 1, : CT)
UHT Full Cream Milk Royal Miller 12x1ltr - RMMIMUHRM1000 (Amount: 20.40 SGD, Quantity: 1, : CT)
Buitoni Coulis De Tomato Nestle 6x3kg - XN12135773 (Amount: 15.60 SGD, Quantity: 1, : TIN)
Golden Salted Egg Powder Knorr 6x800g - ZBGSEGGKN800 (Amount: 21.67 SGD, Quantity: 1, : PKT)
Concentrated Chicken Stock Maggi 6x1.2kg - XN12170273 (Amount: 10.00 SGD, Quantity: 1, : BTL)
Tapioca Flour Flying Man 50x500g - FLTAPFL0500 (Amount: 0.95 SGD, Quantity: 1, : PKT)
Chicken Flavoured Seasoning Knorr 6x1kg - ZBSEFKN1000 (Amount: 7.87 SGD, Quantity: 1, : PKT)
Evaporated Creamer Royal Miller 48x390g - RMMIMECRM0390 (Amount: 0.85 SGD, Quantity: 12, : TIN)
Vegetable Cooking Oil Royal Miller 17kg/tin - RMOICOORM17KG (Amount: 32.00 SGD, Quantity: 2, : TIN)
Chilli Sauce Pouch Kimball 12x1kg - ZACHIKI1000 (Amount: 2.30 SGD, Quantity: 3, : POU)
Demi Glace Sauce Knorr 6x1kg - ZBDEMIKN1000 (Amount: 10.92 SGD, Quantity: 1, : TUB)
Professional Cream MUSHROOM Soup Based Knorr 6x1kg - ZBPCMKN1KG (Amount: 13.45 SGD, Quantity: 1, : PKT)
Anchor UHT Whipping Cream 12X1LTR - ZF121274 (Amount: 6.25 SGD, Quantity: 2, : PKT)
Anchor Prof Unsalted Butter 20x454g - ZF120642 (Amount: 5.40 SGD, Quantity: 2, : EAC)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3, : CT)
Subtotal: 589.59
Tax: 53.06
Total: 642.65 SGD</t>
  </si>
  <si>
    <t>Spaghetti FTO 5 Royal Miller 24x500gm - RMPARMSPA500 (Amount: 33.60 SGD, Quantity: 1, : CT)
UHT Full Cream Milk Royal Miller 12x1ltr - RMMIMUHRM1000 (Amount: 20.40 SGD, Quantity: 1, : CT)
Black Pepper Coarse S18 LSH 500gpkt - PECRBLS0500 (Amount: 8.30 SGD, Quantity: 2, : PKT)
Washing Up Liquid Lemon North Star 4x5ltr - NSNFWASNS5000 (Amount: 4.20 SGD, Quantity: 2, : TUB)
Bleach Local 6x1galtub - NFBLEL3400 (Amount: 2.60 SGD, Quantity: 2, : TUB)
Chilli Sauce Pouch Kimball 12x1kg - ZACHIKI1000 (Amount: 2.30 SGD, Quantity: 3, : POU)
Tomato Ketchup Pouch Kimball 12x1kg - ZATOMKI1000 (Amount: 2.30 SGD, Quantity: 2, : PKT)
TC Nacho Cheese Sauce Tropic Choice 4x3x1kg - SATCNACHOCHE (Amount: 19.25 SGD, Quantity: 1, : TUB)
Professional Cream MUSHROOM Soup Based Knorr 6x1kg - ZBPCMKN1KG (Amount: 13.45 SGD, Quantity: 1, : PKT)
Best Foods Dressing Thousand Island 4x3L- ZB64301087 (Amount: 19.44 SGD, Quantity: 1, : TUB)
Frozen Pangasius Fillet Dory Fillet 170_220 2x3kg- FRSPGSFL170 (Amount: 29.50 SGD, Quantity: 4, : CT)
Conquest Delivery Coated Fries 1/4 ShoeString Simplot 6 x 2.04kg- FSIMSS043416 (Amount: 49.00 SGD, Quantity: 2, : CT)
Subtotal: 363.84
Tax: 32.75
Total: 396.59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</si>
  <si>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Chilli Sauce Pouch Kimball 12x1kg - ZACHIKI1000 (Amount: 2.30 SGD, Quantity: 3, : POU)
Demi Glace Sauce Knorr 6x1kg - ZBDEMIKN1000 (Amount: 10.92 SGD, Quantity: 1, : TUB)
Tartar Sauce BestFood 4x3ltr - ZBTSABF3000 (Amount: 16.68 SGD, Quantity: 1, : TUB)
Anchor UHT Whipping Cream 12X1LTR - ZF121274 (Amount: 6.25 SGD, Quantity: 2, : PKT)
Frozen Pangasius Fillet Dory Fillet 170_220 2x3kg- FRSPGSFL170 (Amount: 29.50 SGD, Quantity: 5, : CT)
Conquest Delivery Coated Fries 1/4 ShoeString Simplot 6 x 2.04kg- FSIMSS043416 (Amount: 49.00 SGD, Quantity: 3, : CT)
Total: 411.10 SGD</t>
  </si>
  <si>
    <t>Frozen Pangasius Fillet Dory Fillet 170_220 2x3kg- FRSPGSFL170 (Amount: 29.50 SGD, Quantity: 5, : CT)
Conquest Delivery Coated Fries 1/4 ShoeString Simplot 6 x 2.04kg- FSIMSS043416 (Amount: 49.00 SGD, Quantity: 2, : CT)
Total: 245.50 SGD</t>
  </si>
  <si>
    <t>Mayo Magic Best Food 4x3L - ZBMAMGBF3000 (Amount: 35.33 SGD, Quantity: 1, : CT)
Spaghetti FTO 5 Royal Miller 24x500gm - RMPARMSPA500 (Amount: 33.60 SGD, Quantity: 2, : CT)
UHT Full Cream Milk Royal Miller 12x1ltr - RMMIMUHRM1000 (Amount: 20.40 SGD, Quantity: 1, : CT)
Buitoni Coulis De Tomato Nestle 6x3kg - XN12135773 (Amount: 15.60 SGD, Quantity: 1, : TIN)
Fish Gravy Thai Tiparus 12x700ml - SAFISTI750 (Amount: 1.75 SGD, Quantity: 1, : BTL)
Tapioca Flour Flying Man 50x500g - FLTAPFL0500 (Amount: 0.95 SGD, Quantity: 2, : PKT)
Washing Up Liquid Lemon North Star 4x5ltr - NSNFWASNS5000 (Amount: 4.20 SGD, Quantity: 1, : TUB)
Vegetable Cooking Oil Royal Miller 17kg/tin - RMOICOORM17KG (Amount: 32.00 SGD, Quantity: 1, : TIN)
Demi Glace Sauce Knorr 6x1kg - ZBDEMIKN1000 (Amount: 10.92 SGD, Quantity: 1, : TUB)
Gula Prai Fine Granulated Sugar 24X1Kg- GPEFGS1KG (Amount: 1.65 SGD, Quantity: 2, : EAC)
Anchor UHT Whipping Cream 12X1LTR - ZF121274 (Amount: 6.25 SGD, Quantity: 1, : PKT)
Frozen Pangasius Fillet Dory Fillet 170_220 2x3kg- FRSPGSFL170 (Amount: 29.50 SGD, Quantity: 2, : CT)
Subtotal: 257.85
Tax: 23.21
Total: 281.06 SGD</t>
  </si>
  <si>
    <t>Frozen Pangasius Fillet Dory Fillet 170_220 2x3kg- FRSPGSFL170 (Amount: 29.50 SGD, Quantity: 2, : CT)
Mentai Mayo 12 x 500ml- SAMENTAI500ML (Amount: 84.00 SGD, Quantity: 1, : CT)
Conquest Delivery Coated Fries 1/4 ShoeString Simplot 6 x 2.04kg- FSIMSS043416 (Amount: 49.00 SGD, Quantity: 1, : CT)
Subtotal: 192.00
Tax: 17.28
Total: 209.28 SGD</t>
  </si>
  <si>
    <t>Mayo Magic Best Food 4x3L - ZBMAMGBF3000 (Amount: 35.33 SGD, Quantity: 1, : CT)
Vegetable Cooking Oil Royal Miller 17kg/tin - RMOICOORM17KG (Amount: 32.00 SGD, Quantity: 1, : TIN)
Frozen Pangasius Fillet Dory Fillet 170_220 2x3kg- FRSPGSFL170 (Amount: 29.50 SGD, Quantity: 3, : CT)
Mentai Mayo 12 x 500ml- SAMENTAI500ML (Amount: 84.00 SGD, Quantity: 1, : CT)
Conquest Delivery Coated Fries 1/4 ShoeString Simplot 6 x 2.04kg- FSIMSS043416 (Amount: 49.00 SGD, Quantity: 1, : CT)
Subtotal: 288.83
Tax: 25.99
Total: 314.82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</si>
  <si>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KGO General Purpose Flour Orange KG 25kg - KGFL46025 (Amount: 26.00 SGD, Quantity: 1, : BAG)
Washing Up Liquid Lemon North Star 4x5ltr - NSNFWASNS5000 (Amount: 4.20 SGD, Quantity: 2, : TUB)
Vegetable Cooking Oil Royal Miller 17kg/tin - RMOICOORM17KG (Amount: 32.00 SGD, Quantity: 1, : TIN)
Tomato Ketchup Pouch Kimball 12x1kg - ZATOMKI1000 (Amount: 2.30 SGD, Quantity: 2, : PKT)
TC Nacho Cheese Sauce Tropic Choice 4x3x1kg - SATCNACHOCHE (Amount: 19.25 SGD, Quantity: 1, : TUB)
Tartar Sauce BestFood 4x3ltr - ZBTSABF3000 (Amount: 16.68 SGD, Quantity: 1, : TUB)
Rice Phoenix 4x5kg- RITHAPH5KGS (Amount: 12.50 SGD, Quantity: 1, : PKT)
Frozen Pangasius Fillet Dory Fillet 170_220 2x3kg- FRSPGSFL170 (Amount: 29.50 SGD, Quantity: 6, : CT)
Conquest Delivery Coated Fries 1/4 ShoeString Simplot 6 x 2.04kg- FSIMSS043416 (Amount: 49.00 SGD, Quantity: 3, : CT)
Subtotal: 558.36
Tax: 50.25
Total: 608.61 SGD</t>
  </si>
  <si>
    <t>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Tapioca Flour Flying Man 50x500g - FLTAPFL0500 (Amount: 0.95 SGD, Quantity: 1, : PKT)
Washing Up Liquid Lemon North Star 4x5ltr - NSNFWASNS5000 (Amount: 4.20 SGD, Quantity: 1, : TUB)
Bleach Local 6x1galtub - NFBLEL3400 (Amount: 2.60 SGD, Quantity: 1, : TUB)
Vegetable Cooking Oil Royal Miller 17kg/tin - RMOICOORM17KG (Amount: 32.00 SGD, Quantity: 1, : TIN)
Chilli Sauce Pouch Kimball 12x1kg - ZACHIKI1000 (Amount: 2.30 SGD, Quantity: 1, : POU)
Tartar Sauce BestFood 4x3ltr - ZBTSABF3000 (Amount: 16.68 SGD, Quantity: 1, : TUB)
Rice Phoenix 4x5kg- RITHAPH5KGS (Amount: 12.50 SGD, Quantity: 1, : PKT)
Gula Prai Fine Granulated Sugar 24X1Kg- GPEFGS1KG (Amount: 1.65 SGD, Quantity: 1, : EAC)
Anchor Prof Unsalted Butter 20x454g - ZF120642 (Amount: 5.40 SGD, Quantity: 1, : EAC)
Frozen Pangasius Fillet Dory Fillet 170_220 2x3kg- FRSPGSFL170 (Amount: 29.50 SGD, Quantity: 4, : CT)
Conquest Delivery Coated Fries 1/4 ShoeString Simplot 6 x 2.04kg- FSIMSS043416 (Amount: 49.00 SGD, Quantity: 2, : CT)
Subtotal: 340.28
Tax: 30.63
Total: 370.91 SGD</t>
  </si>
  <si>
    <t>Frozen Pangasius Fillet Dory Fillet 170_220 2x3kg- FRSPGSFL170 (Amount: 29.50 SGD, Quantity: 4, : CT)
Subtotal: 118.00
Tax: 10.62
Total: 128.62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</si>
  <si>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Golden Salted Egg Powder Knorr 6x800g - ZBGSEGGKN800 (Amount: 21.67 SGD, Quantity: 1, : PKT)
Concentrated Chicken Stock Maggi 6x1.2kg - XN12170273 (Amount: 10.00 SGD, Quantity: 2, : BTL)
Tapioca Flour Flying Man 50x500g - FLTAPFL0500 (Amount: 0.95 SGD, Quantity: 3, : PKT)
KGO General Purpose Flour Orange KG 25kg - KGFL46025 (Amount: 26.00 SGD, Quantity: 1, : BAG)
Chicken Flavoured Seasoning Knorr 6x1kg - ZBSEFKN1000 (Amount: 7.87 SGD, Quantity: 1, : PKT)
Evaporated Creamer Royal Miller 48x390g - RMMIMECRM0390 (Amount: 0.85 SGD, Quantity: 12, : TIN)
Washing Up Liquid Lemon North Star 4x5ltr - NSNFWASNS5000 (Amount: 4.20 SGD, Quantity: 3, : TUB)
Vegetable Cooking Oil Royal Miller 17kg/tin - RMOICOORM17KG (Amount: 32.00 SGD, Quantity: 3, : TIN)
Chilli Sauce Pouch Kimball 12x1kg - ZACHIKI1000 (Amount: 2.30 SGD, Quantity: 4, : POU)
Tomato Ketchup Pouch Kimball 12x1kg - ZATOMKI1000 (Amount: 2.30 SGD, Quantity: 3, : PKT)
Demi Glace Sauce Knorr 6x1kg - ZBDEMIKN1000 (Amount: 10.92 SGD, Quantity: 1, : TUB)
Tartar Sauce BestFood 4x3ltr - ZBTSABF3000 (Amount: 16.68 SGD, Quantity: 1, : TUB)
Fine Salt East Sun 48x500g - ESSSSAFES500 (Amount: 0.40 SGD, Quantity: 2, : PKT)
Rice Phoenix 4x5kg- RITHAPH5KGS (Amount: 12.50 SGD, Quantity: 2, : PKT)
Gula Prai Fine Granulated Sugar 24X1Kg- GPEFGS1KG (Amount: 1.65 SGD, Quantity: 1, : EAC)
Anchor UHT Whipping Cream 12X1LTR - ZF121274 (Amount: 6.25 SGD, Quantity: 2, : PKT)
Anchor Prof Unsalted Butter 20x454g - ZF120642 (Amount: 5.40 SGD, Quantity: 2, : EAC)
Frozen Pangasius Fillet Dory Fillet 170_220 2x3kg- FRSPGSFL170 (Amount: 29.50 SGD, Quantity: 5, : CT)
Mentai Mayo 12 x 500ml- SAMENTAI500ML (Amount: 84.00 SGD, Quantity: 1, : CT)
Conquest Delivery Coated Fries 1/4 ShoeString Simplot 6 x 2.04kg- FSIMSS043416 (Amount: 49.00 SGD, Quantity: 3, : CT)
Total: 775.07 SGD</t>
  </si>
  <si>
    <t>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1, : CT)
Subtotal: 179.50
Tax: 16.16
Total: 195.66 SGD</t>
  </si>
  <si>
    <t>Mayo Magic Best Food 4x3L - ZBMAMGBF3000 (Amount: 35.33 SGD, Quantity: 1, : CT)
Spaghetti FTO 5 Royal Miller 24x500gm - RMPARMSPA500 (Amount: 33.60 SGD, Quantity: 1, : CT)
Buitoni Coulis De Tomato Nestle 6x3kg - XN12135773 (Amount: 15.60 SGD, Quantity: 1, : TIN)
Golden Salted Egg Powder Knorr 6x800g - ZBGSEGGKN800 (Amount: 21.67 SGD, Quantity: 1, : PKT)
Concentrated Chicken Stock Maggi 6x1.2kg - XN12170273 (Amount: 10.00 SGD, Quantity: 1, : BTL)
KGO General Purpose Flour Orange KG 25kg - KGFL46025 (Amount: 26.00 SGD, Quantity: 1, : BAG)
Chicken Flavoured Seasoning Knorr 6x1kg - ZBSEFKN1000 (Amount: 7.87 SGD, Quantity: 1, : PKT)
Evaporated Creamer Royal Miller 48x390g - RMMIMECRM0390 (Amount: 0.85 SGD, Quantity: 12, : TIN)
Soft Drinks 24x330ml-BESDCCO0330 (Amount: 12.50 SGD, Quantity: 1, : CT)
Frozen Pangasius Fillet Dory Fillet 170_220 2x3kg- FRSPGSFL170 (Amount: 29.50 SGD, Quantity: 5, : CT)
Conquest Delivery Coated Fries 1/4 ShoeString Simplot 6 x 2.04kg- FSIMSS043416 (Amount: 49.00 SGD, Quantity: 3, : CT)
Subtotal: 467.27
Tax: 42.05
Total: 509.32 SGD</t>
  </si>
  <si>
    <t>Mayo Magic Best Food 4x3L - ZBMAMGBF3000 (Amount: 35.33 SGD, Quantity: 1, : CT)
Spaghetti FTO 5 Royal Miller 24x500gm - RMPARMSPA500 (Amount: 33.60 SGD, Quantity: 1, : CT)
Aromat Seasoning Knorr 6x2.25kg - ZBASEKN2250 (Amount: 19.46 SGD, Quantity: 2, : TUB)
Paprika Powder  G.Chef 1kg - GSPAPGC1000 (Amount: 14.50 SGD, Quantity: 1, : PKT)
Chicken Flavoured Seasoning Knorr 6x1kg - ZBSEFKN1000 (Amount: 7.87 SGD, Quantity: 1, : PKT)
Soya Sauce/Light East Sun 4x5ltr - ESSASSLES5000 (Amount: 5.50 SGD, Quantity: 1, : TUB)
WH Premium Oyster Sauce Woh Hup 4x5L- ZW1501000010 (Amount: 8.00 SGD, Quantity: 1, : TUB)
Vegetable Cooking Oil Royal Miller 17kg/tin - RMOICOORM17KG (Amount: 32.00 SGD, Quantity: 2, : TIN)
Chilli Sauce Pouch Kimball 12x1kg - ZACHIKI1000 (Amount: 2.30 SGD, Quantity: 4, : POU)
Tomato Ketchup Pouch Kimball 12x1kg - ZATOMKI1000 (Amount: 2.30 SGD, Quantity: 1, : PKT)
Frozen Pangasius Fillet Dory Fillet 170_220 2x3kg- FRSPGSFL170 (Amount: 29.50 SGD, Quantity: 4, : CT)
Conquest Delivery Coated Fries 1/4 ShoeString Simplot 6 x 2.04kg- FSIMSS043416 (Amount: 49.00 SGD, Quantity: 2, : CT)
Subtotal: 435.22
Tax: 39.17
Total: 474.39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</si>
  <si>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Golden Salted Egg Powder Knorr 6x800g - ZBGSEGGKN800 (Amount: 21.67 SGD, Quantity: 1, : PKT)
KGO General Purpose Flour Orange KG 25kg - KGFL46025 (Amount: 26.00 SGD, Quantity: 1, : BAG)
Chicken Flavoured Seasoning Knorr 6x1kg - ZBSEFKN1000 (Amount: 7.87 SGD, Quantity: 1, : PKT)
Evaporated Creamer Royal Miller 48x390g - RMMIMECRM0390 (Amount: 0.85 SGD, Quantity: 12, : TIN)
Washing Up Liquid Lemon North Star 4x5ltr - NSNFWASNS5000 (Amount: 4.20 SGD, Quantity: 1, : TUB)
Bleach Local 6x1galtub - NFBLEL3400 (Amount: 2.60 SGD, Quantity: 1, : TUB)
Vegetable Cooking Oil Royal Miller 17kg/tin - RMOICOORM17KG (Amount: 32.00 SGD, Quantity: 2, : TIN)
Chilli Sauce Pouch Kimball 12x1kg - ZACHIKI1000 (Amount: 2.30 SGD, Quantity: 3, : POU)
Demi Glace Sauce Knorr 6x1kg - ZBDEMIKN1000 (Amount: 10.92 SGD, Quantity: 1, : TUB)
Professional Cream MUSHROOM Soup Based Knorr 6x1kg - ZBPCMKN1KG (Amount: 13.45 SGD, Quantity: 1, : PKT)
Tartar Sauce BestFood 4x3ltr - ZBTSABF3000 (Amount: 16.68 SGD, Quantity: 1, : TUB)
Gula Prai Fine Granulated Sugar 24X1Kg- GPEFGS1KG (Amount: 1.65 SGD, Quantity: 1, : EAC)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Subtotal: 482.54
Tax: 43.43
Total: 525.97 SGD</t>
  </si>
  <si>
    <t>Spaghetti FTO 5 Royal Miller 24x500gm - RMPARMSPA500 (Amount: 33.60 SGD, Quantity: 2, : CT)
UHT Full Cream Milk Royal Miller 12x1ltr - RMMIMUHRM1000 (Amount: 20.40 SGD, Quantity: 1, : CT)
Buitoni Coulis De Tomato Nestle 6x3kg - XN12135773 (Amount: 15.60 SGD, Quantity: 1, : TIN)
Concentrated Chicken Stock Maggi 6x1.2kg - XN12170273 (Amount: 10.00 SGD, Quantity: 2, : BTL)
Chicken Flavoured Seasoning Knorr 6x1kg - ZBSEFKN1000 (Amount: 7.87 SGD, Quantity: 1, : PKT)
Washing Up Liquid Lemon North Star 4x5ltr - NSNFWASNS5000 (Amount: 4.20 SGD, Quantity: 2, : TUB)
Bleach Local 6x1galtub - NFBLEL3400 (Amount: 2.60 SGD, Quantity: 1, : TUB)
Vegetable Cooking Oil Royal Miller 17kg/tin - RMOICOORM17KG (Amount: 32.00 SGD, Quantity: 2, : TIN)
Chilli Sauce Pouch Kimball 12x1kg - ZACHIKI1000 (Amount: 2.30 SGD, Quantity: 4, : POU)
Tomato Ketchup Pouch Kimball 12x1kg - ZATOMKI1000 (Amount: 2.30 SGD, Quantity: 2, : PKT)
Demi Glace Sauce Knorr 6x1kg - ZBDEMIKN1000 (Amount: 10.92 SGD, Quantity: 2, : TUB)
Professional Cream MUSHROOM Soup Based Knorr 6x1kg - ZBPCMKN1KG (Amount: 13.45 SGD, Quantity: 1, : PKT)
Tartar Sauce BestFood 4x3ltr - ZBTSABF3000 (Amount: 16.68 SGD, Quantity: 1, : TUB)
Baked Beans In Tomato Sauce Royal Miller 6x2.55kg- RMCVBBERM2700 (Amount: 7.00 SGD, Quantity: 1, : TIN)
Frozen Pangasius Fillet Dory Fillet 170_220 2x3kg- FRSPGSFL170 (Amount: 29.50 SGD, Quantity: 6, : CT)
Conquest Delivery Coated Fries 1/4 ShoeString Simplot 6 x 2.04kg- FSIMSS043416 (Amount: 49.00 SGD, Quantity: 2, : CT)
Subtotal: 553.84
Tax: 49.85
Total: 603.69 SGD</t>
  </si>
  <si>
    <t>Frozen Pangasius Fillet Dory Fillet 170_220 2x3kg- FRSPGSFL170 (Amount: 29.50 SGD, Quantity: 2, : CT)
Total: 59.00 SGD</t>
  </si>
  <si>
    <t>Spaghetti FTO 5 Royal Miller 24x500gm - RMPARMSPA500 (Amount: 33.60 SGD, Quantity: 1, : CT)
UHT Full Cream Milk Royal Miller 12x1ltr - RMMIMUHRM1000 (Amount: 20.40 SGD, Quantity: 2, : CT)
Margarine Planta 6x2.5kg - MARPL2500 (Amount: 13.00 SGD, Quantity: 1, : TIN)
Buitoni Coulis De Tomato Nestle 6x3kg - XN12135773 (Amount: 15.60 SGD, Quantity: 1, : TIN)
Tapioca Flour Flying Man 50x500g - FLTAPFL0500 (Amount: 0.95 SGD, Quantity: 2, : PKT)
Vegetable Cooking Oil Royal Miller 17kg/tin - RMOICOORM17KG (Amount: 32.00 SGD, Quantity: 2, : TIN)
Chilli Sauce Pouch Kimball 12x1kg - ZACHIKI1000 (Amount: 2.30 SGD, Quantity: 4, : POU)
Demi Glace Sauce Knorr 6x1kg - ZBDEMIKN1000 (Amount: 10.92 SGD, Quantity: 1, : TUB)
Tartar Sauce BestFood 4x3ltr - ZBTSABF3000 (Amount: 16.68 SGD, Quantity: 1, : TUB)
JPN Wako Shokai Kizami Nori Seaweed 50x100g- JPKNSEA100 (Amount: 6.30 SGD, Quantity: 1, : PKT)
Royal Baking Powder 12x450g- K109898 (Amount: 5.80 SGD, Quantity: 4, : TIN)
Subtotal: 235.20
Tax: 21.17
Total: 256.37 SGD</t>
  </si>
  <si>
    <t>Buitoni Coulis De Tomato Nestle 6x3kg - XN12135773 (Amount: 15.60 SGD, Quantity: 1, : TIN)
Golden Salted Egg Powder Knorr 6x800g - ZBGSEGGKN800 (Amount: 21.67 SGD, Quantity: 1, : PKT)
Concentrated Chicken Stock Maggi 6x1.2kg - XN12170273 (Amount: 10.00 SGD, Quantity: 1, : BTL)
Evaporated Creamer Royal Miller 48x390g - RMMIMECRM0390 (Amount: 0.85 SGD, Quantity: 12, : TIN)
Vegetable Cooking Oil Royal Miller 17kg/tin - RMOICOORM17KG (Amount: 32.00 SGD, Quantity: 1, : TIN)
Chilli Sauce Pouch Kimball 12x1kg - ZACHIKI1000 (Amount: 2.30 SGD, Quantity: 2, : POU)
Frozen Pangasius Fillet Dory Fillet 170_220 2x3kg- FRSPGSFL170 (Amount: 29.50 SGD, Quantity: 4, : CT)
Conquest Delivery Coated Fries 1/4 ShoeString Simplot 6 x 2.04kg- FSIMSS043416 (Amount: 49.00 SGD, Quantity: 2, : CT)
Subtotal: 310.07
Tax: 27.91
Total: 337.98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</si>
  <si>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Black Pepper Coarse S18 LSH 500gpkt - PECRBLS0500 (Amount: 8.30 SGD, Quantity: 1, : PKT)
Concentrated Chicken Stock Maggi 6x1.2kg - XN12170273 (Amount: 10.00 SGD, Quantity: 2, : BTL)
Washing Up Liquid Lemon North Star 4x5ltr - NSNFWASNS5000 (Amount: 4.20 SGD, Quantity: 2, : TUB)
Bleach Local 6x1galtub - NFBLEL3400 (Amount: 2.60 SGD, Quantity: 1, : TUB)
Vegetable Cooking Oil Royal Miller 17kg/tin - RMOICOORM17KG (Amount: 32.00 SGD, Quantity: 2, : TIN)
Chilli Sauce Pouch Kimball 12x1kg - ZACHIKI1000 (Amount: 2.30 SGD, Quantity: 3, : POU)
Demi Glace Sauce Knorr 6x1kg - ZBDEMIKN1000 (Amount: 10.92 SGD, Quantity: 1, : TUB)
Professional Cream MUSHROOM Soup Based Knorr 6x1kg - ZBPCMKN1KG (Amount: 13.45 SGD, Quantity: 1, : PKT)
Subtotal: 204.17
Tax: 18.38
Total: 222.55 SGD</t>
  </si>
  <si>
    <t>Mayo Magic Best Food 4x3L - ZBMAMGBF3000 (Amount: 35.33 SGD, Quantity: 1, : CT)
Buitoni Coulis De Tomato Nestle 6x3kg - XN12135773 (Amount: 15.60 SGD, Quantity: 1, : TIN)
Golden Salted Egg Powder Knorr 6x800g - ZBGSEGGKN800 (Amount: 21.67 SGD, Quantity: 1, : PKT)
Black Pepper Coarse S18 LSH 500gpkt - PECRBLS0500 (Amount: 8.30 SGD, Quantity: 1, : PKT)
Concentrated Chicken Stock Maggi 6x1.2kg - XN12170273 (Amount: 10.00 SGD, Quantity: 1, : BTL)
Tapioca Flour Flying Man 50x500g - FLTAPFL0500 (Amount: 0.95 SGD, Quantity: 1, : PKT)
KGO General Purpose Flour Orange KG 25kg - KGFL46025 (Amount: 26.00 SGD, Quantity: 1, : BAG)
Evaporated Creamer Royal Miller 48x390g - RMMIMECRM0390 (Amount: 0.85 SGD, Quantity: 12, : TIN)
Vegetable Cooking Oil Royal Miller 17kg/tin - RMOICOORM17KG (Amount: 32.00 SGD, Quantity: 1, : TIN)
Anchor UHT Whipping Cream 12X1LTR - ZF121274 (Amount: 6.25 SGD, Quantity: 4, : PKT)
Anchor Prof Unsalted Butter 20x454g - ZF120642 (Amount: 5.40 SGD, Quantity: 4, : EAC)
Frozen Pangasius Fillet Dory Fillet 170_220 2x3kg- FRSPGSFL170 (Amount: 29.50 SGD, Quantity: 4, : CT)
Conquest Delivery Coated Fries 1/4 ShoeString Simplot 6 x 2.04kg- FSIMSS043416 (Amount: 49.00 SGD, Quantity: 2, : CT)
Subtotal: 422.65
Tax: 38.04
Total: 460.69 SGD</t>
  </si>
  <si>
    <t>Spaghetti FTO 5 Royal Miller 24x500gm - RMPARMSPA500 (Amount: 33.60 SGD, Quantity: 1, : CT)
UHT Full Cream Milk Royal Miller 12x1ltr - RMMIMUHRM1000 (Amount: 20.40 SGD, Quantity: 2, : CT)
Black Pepper Coarse S18 LSH 500gpkt - PECRBLS0500 (Amount: 8.30 SGD, Quantity: 1, : PKT)
Concentrated Chicken Stock Maggi 6x1.2kg - XN12170273 (Amount: 10.00 SGD, Quantity: 2, : BTL)
Soya Sauce/Light East Sun 4x5ltr - ESSASSLES5000 (Amount: 5.50 SGD, Quantity: 1, : TUB)
WH Premium Oyster Sauce Woh Hup 4x5L- ZW1501000010 (Amount: 8.00 SGD, Quantity: 1, : TUB)
Sesame Oil EastSun 4x5ltr - ESOISESBA5000 (Amount: 17.80 SGD, Quantity: 1, : TUB)
Washing Up Liquid Lemon North Star 4x5ltr - NSNFWASNS5000 (Amount: 4.20 SGD, Quantity: 2, : TUB)
Vegetable Cooking Oil Royal Miller 17kg/tin - RMOICOORM17KG (Amount: 32.00 SGD, Quantity: 2, : TIN)
Chilli Sauce Pouch Kimball 12x1kg - ZACHIKI1000 (Amount: 2.30 SGD, Quantity: 2, : POU)
Tomato Ketchup Pouch Kimball 12x1kg - ZATOMKI1000 (Amount: 2.30 SGD, Quantity: 1, : PKT)
Demi Glace Sauce Knorr 6x1kg - ZBDEMIKN1000 (Amount: 10.92 SGD, Quantity: 1, : TUB)
TC Nacho Cheese Sauce Tropic Choice 4x3x1kg - SATCNACHOCHE (Amount: 19.25 SGD, Quantity: 1, : TUB)
Anchor UHT Whipping Cream 12X1LTR - ZF121274 (Amount: 6.25 SGD, Quantity: 2, : PKT)
Frozen Pangasius Fillet Dory Fillet 170_220 2x3kg- FRSPGSFL170 (Amount: 29.50 SGD, Quantity: 5, : CT)
Conquest Delivery Coated Fries 1/4 ShoeString Simplot 6 x 2.04kg- FSIMSS043416 (Amount: 49.00 SGD, Quantity: 2, : CT)
Total: 501.47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</si>
  <si>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Golden Salted Egg Powder Knorr 6x800g - ZBGSEGGKN800 (Amount: 21.67 SGD, Quantity: 1, : PKT)
Concentrated Chicken Stock Maggi 6x1.2kg - XN12170273 (Amount: 10.00 SGD, Quantity: 2, : BTL)
Tapioca Flour Flying Man 50x500g - FLTAPFL0500 (Amount: 0.95 SGD, Quantity: 1, : PKT)
Evaporated Creamer Royal Miller 48x390g - RMMIMECRM0390 (Amount: 0.85 SGD, Quantity: 12, : TIN)
Washing Up Liquid Lemon North Star 4x5ltr - NSNFWASNS5000 (Amount: 4.20 SGD, Quantity: 1, : TUB)
Bleach Local 6x1galtub - NFBLEL3400 (Amount: 2.60 SGD, Quantity: 1, : TUB)
Vegetable Cooking Oil Royal Miller 17kg/tin - RMOICOORM17KG (Amount: 32.00 SGD, Quantity: 1, : TIN)
Chilli Sauce Pouch Kimball 12x1kg - ZACHIKI1000 (Amount: 2.30 SGD, Quantity: 2, : POU)
Tomato Ketchup Pouch Kimball 12x1kg - ZATOMKI1000 (Amount: 2.30 SGD, Quantity: 1, : PKT)
Demi Glace Sauce Knorr 6x1kg - ZBDEMIKN1000 (Amount: 10.92 SGD, Quantity: 1, : TUB)
Professional Cream MUSHROOM Soup Based Knorr 6x1kg - ZBPCMKN1KG (Amount: 13.45 SGD, Quantity: 1, : PKT)
Soft Drinks 24x330ml-BESDCCO0330 (Amount: 12.50 SGD, Quantity: 1, : CT)
Anchor UHT Whipping Cream 12X1LTR - ZF121274 (Amount: 6.25 SGD, Quantity: 3, : PKT)
Anchor Prof Unsalted Butter 20x454g - ZF120642 (Amount: 5.40 SGD, Quantity: 2, : EAC)
Frozen Pangasius Fillet Dory Fillet 170_220 2x3kg- FRSPGSFL170 (Amount: 29.50 SGD, Quantity: 3, : CT)
Conquest Delivery Coated Fries 1/4 ShoeString Simplot 6 x 2.04kg- FSIMSS043416 (Amount: 49.00 SGD, Quantity: 3, : CT)
Subtotal: 467.44
Tax: 42.07
Total: 509.51 SGD</t>
  </si>
  <si>
    <t>Anchor UHT Whipping Cream 12X1LTR - ZF121274 (Amount: 6.25 SGD, Quantity: 4, : PKT)
Anchor Prof Unsalted Butter 20x454g - ZF120642 (Amount: 5.40 SGD, Quantity: 4, : EAC)
Frozen Pangasius Fillet Dory Fillet 170_220 2x3kg- FRSPGSFL170 (Amount: 29.50 SGD, Quantity: 5, : CT)
Conquest Delivery Coated Fries 1/4 ShoeString Simplot 6 x 2.04kg- FSIMSS043416 (Amount: 49.00 SGD, Quantity: 3, : CT)
Subtotal: 341.10
Tax: 30.70
Total: 371.80 SGD</t>
  </si>
  <si>
    <t>UHT Full Cream Milk Royal Miller 12x1ltr - RMMIMUHRM1000 (Amount: 20.40 SGD, Quantity: 1, : CT)
Buitoni Coulis De Tomato Nestle 6x3kg - XN12135773 (Amount: 15.60 SGD, Quantity: 1, : TIN)
Vegetable Cooking Oil Royal Miller 17kg/tin - RMOICOORM17KG (Amount: 32.00 SGD, Quantity: 1, : TIN)
TC Nacho Cheese Sauce Tropic Choice 4x3x1kg - SATCNACHOCHE (Amount: 19.25 SGD, Quantity: 1, : TUB)
Rice Phoenix 4x5kg- RITHAPH5KGS (Amount: 12.50 SGD, Quantity: 1, : PKT)
Frozen Pangasius Fillet Dory Fillet 170_220 2x3kg- FRSPGSFL170 (Amount: 29.50 SGD, Quantity: 4, : CT)
Conquest Delivery Coated Fries 1/4 ShoeString Simplot 6 x 2.04kg- FSIMSS043416 (Amount: 49.00 SGD, Quantity: 2, : CT)
Subtotal: 315.75
Tax: 28.42
Total: 344.17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</si>
  <si>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Concentrated Chicken Stock Maggi 6x1.2kg - XN12170273 (Amount: 10.00 SGD, Quantity: 1, : BTL)
Chicken Flavoured Seasoning Knorr 6x1kg - ZBSEFKN1000 (Amount: 7.87 SGD, Quantity: 1, : PKT)
Washing Up Liquid Lemon North Star 4x5ltr - NSNFWASNS5000 (Amount: 4.20 SGD, Quantity: 2, : TUB)
Chilli Sauce Pouch Kimball 12x1kg - ZACHIKI1000 (Amount: 2.30 SGD, Quantity: 4, : POU)
Tomato Ketchup Pouch Kimball 12x1kg - ZATOMKI1000 (Amount: 2.30 SGD, Quantity: 2, : PKT)
Tartar Sauce BestFood 4x3ltr - ZBTSABF3000 (Amount: 16.68 SGD, Quantity: 1, : TUB)
Rice Phoenix 4x5kg- RITHAPH5KGS (Amount: 12.50 SGD, Quantity: 1, : PKT)
Anchor UHT Whipping Cream 12X1LTR - ZF121274 (Amount: 6.25 SGD, Quantity: 2, : PKT)
Frozen Pangasius Fillet Dory Fillet 170_220 2x3kg- FRSPGSFL170 (Amount: 29.50 SGD, Quantity: 5, : CT)
Conquest Delivery Coated Fries 1/4 ShoeString Simplot 6 x 2.04kg- FSIMSS043416 (Amount: 49.00 SGD, Quantity: 3, : CT)
Total: 465.58 SGD</t>
  </si>
  <si>
    <t>Anchor Prof Unsalted Butter 20x454g - ZF120642 (Amount: 5.40 SGD, Quantity: 2, : EAC)
Subtotal: 10.80
Tax: 0.97
Total: 11.77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</si>
  <si>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Buitoni Coulis De Tomato Nestle 6x3kg - XN12135773 (Amount: 15.60 SGD, Quantity: 1, : TIN)
Concentrated Chicken Stock Maggi 6x1.2kg - XN12170273 (Amount: 10.00 SGD, Quantity: 1, : BTL)
Chicken Flavoured Seasoning Knorr 6x1kg - ZBSEFKN1000 (Amount: 7.87 SGD, Quantity: 1, : PKT)
Vegetable Cooking Oil Royal Miller 17kg/tin - RMOICOORM17KG (Amount: 32.00 SGD, Quantity: 1, : TIN)
Chilli Sauce Pouch Kimball 12x1kg - ZACHIKI1000 (Amount: 2.30 SGD, Quantity: 3, : POU)
Professional Cream MUSHROOM Soup Based Knorr 6x1kg - ZBPCMKN1KG (Amount: 13.45 SGD, Quantity: 1, : PKT)
Anchor UHT Whipping Cream 12X1LTR - ZF121274 (Amount: 6.25 SGD, Quantity: 2, : PKT)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465.32
Tax: 41.88
Total: 507.20 SGD</t>
  </si>
  <si>
    <t>Spaghetti FTO 5 Royal Miller 24x500gm - RMPARMSPA500 (Amount: 33.60 SGD, Quantity: 1, : CT)
Concentrated Chicken Stock Maggi 6x1.2kg - XN12170273 (Amount: 10.00 SGD, Quantity: 2, : BTL)
Evaporated Creamer Royal Miller 48x390g - RMMIMECRM0390 (Amount: 0.85 SGD, Quantity: 12, : TIN)
Vegetable Cooking Oil Royal Miller 17kg/tin - RMOICOORM17KG (Amount: 32.00 SGD, Quantity: 2, : TIN)
Demi Glace Sauce Knorr 6x1kg - ZBDEMIKN1000 (Amount: 10.92 SGD, Quantity: 1, : TUB)
TC Nacho Cheese Sauce Tropic Choice 4x3x1kg - SATCNACHOCHE (Amount: 19.25 SGD, Quantity: 1, : TUB)
Professional Cream MUSHROOM Soup Based Knorr 6x1kg - ZBPCMKN1KG (Amount: 13.45 SGD, Quantity: 2, : PKT)
Tartar Sauce BestFood 4x3ltr - ZBTSABF3000 (Amount: 16.68 SGD, Quantity: 1, : TUB)
Anchor UHT Whipping Cream 12X1LTR - ZF121274 (Amount: 6.25 SGD, Quantity: 2, : PKT)
Anchor Prof Unsalted Butter 20x454g - ZF120642 (Amount: 5.40 SGD, Quantity: 2, : EAC)
Conquest Delivery Coated Fries 1/4 ShoeString Simplot 6 x 2.04kg- FSIMSS043416 (Amount: 49.00 SGD, Quantity: 3, : CT)
Subtotal: 371.85
Tax: 33.47
Total: 405.32 SGD</t>
  </si>
  <si>
    <t>Frozen Pangasius Fillet Dory Fillet 170_220 2x3kg- FRSPGSFL170 (Amount: 29.50 SGD, Quantity: 5, : CT)
Conquest Delivery Coated Fries 1/4 ShoeString Simplot 6 x 2.04kg- FSIMSS043416 (Amount: 49.00 SGD, Quantity: 1, : CT)
Total: 196.50 SGD</t>
  </si>
  <si>
    <t>Spaghetti FTO 5 Royal Miller 24x500gm - RMPARMSPA500 (Amount: 33.60 SGD, Quantity: 1, : CT)
Buitoni Coulis De Tomato Nestle 6x3kg - XN12135773 (Amount: 15.60 SGD, Quantity: 1, : TIN)
Chicken Flavoured Seasoning Knorr 6x1kg - ZBSEFKN1000 (Amount: 7.87 SGD, Quantity: 1, : PKT)
Washing Up Liquid Lemon North Star 4x5ltr - NSNFWASNS5000 (Amount: 4.20 SGD, Quantity: 2, : TUB)
Chilli Sauce Pouch Kimball 12x1kg - ZACHIKI1000 (Amount: 2.30 SGD, Quantity: 3, : POU)
Tomato Ketchup Pouch Kimball 12x1kg - ZATOMKI1000 (Amount: 2.30 SGD, Quantity: 1, : PKT)
Demi Glace Sauce Knorr 6x1kg - ZBDEMIKN1000 (Amount: 10.92 SGD, Quantity: 1, : TUB)
Tartar Sauce BestFood 4x3ltr - ZBTSABF3000 (Amount: 16.68 SGD, Quantity: 1, : TUB)
Anchor UHT Whipping Cream 12X1LTR - ZF121274 (Amount: 6.25 SGD, Quantity: 1, : PKT)
Frozen Pangasius Fillet Dory Fillet 170_220 2x3kg- FRSPGSFL170 (Amount: 29.50 SGD, Quantity: 3, : CT)
Conquest Delivery Coated Fries 1/4 ShoeString Simplot 6 x 2.04kg- FSIMSS043416 (Amount: 49.00 SGD, Quantity: 2, : CT)
Subtotal: 295.02
Tax: 26.55
Total: 321.57 SGD</t>
  </si>
  <si>
    <t>Spaghetti FTO 5 Royal Miller 24x500gm - RMPARMSPA500 (Amount: 33.60 SGD, Quantity: 1, : CT)
UHT Full Cream Milk Royal Miller 12x1ltr - RMMIMUHRM1000 (Amount: 20.40 SGD, Quantity: 1, : CT)
Washing Up Liquid Lemon North Star 4x5ltr - NSNFWASNS5000 (Amount: 4.20 SGD, Quantity: 2, : TUB)
Chilli Sauce Pouch Kimball 12x1kg - ZACHIKI1000 (Amount: 2.30 SGD, Quantity: 4, : POU)
Anchor Prof Unsalted Butter 20x454g - ZF120642 (Amount: 5.40 SGD, Quantity: 2, : EAC)
Conquest Delivery Coated Fries 1/4 ShoeString Simplot 6 x 2.04kg- FSIMSS043416 (Amount: 49.00 SGD, Quantity: 2, : CT)
Subtotal: 180.40
Tax: 16.24
Total: 196.64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</si>
  <si>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Margarine Planta 6x2.5kg - MARPL2500 (Amount: 13.00 SGD, Quantity: 1, : TIN)
Washing Up Liquid Lemon North Star 4x5ltr - NSNFWASNS5000 (Amount: 4.20 SGD, Quantity: 1, : TUB)
Bleach Local 6x1galtub - NFBLEL3400 (Amount: 2.60 SGD, Quantity: 2, : TUB)
Vegetable Cooking Oil Royal Miller 17kg/tin - RMOICOORM17KG (Amount: 32.00 SGD, Quantity: 1, : TIN)
Chilli Sauce Pouch Kimball 12x1kg - ZACHIKI1000 (Amount: 2.30 SGD, Quantity: 2, : POU)
Tomato Ketchup Pouch Kimball 12x1kg - ZATOMKI1000 (Amount: 2.30 SGD, Quantity: 1, : PKT)
Professional Cream MUSHROOM Soup Based Knorr 6x1kg - ZBPCMKN1KG (Amount: 13.45 SGD, Quantity: 1, : PKT)
Frozen Pangasius Fillet Dory Fillet 170_220 2x3kg- FRSPGSFL170 (Amount: 29.50 SGD, Quantity: 4, : CT)
Conquest Delivery Coated Fries 1/4 ShoeString Simplot 6 x 2.04kg- FSIMSS043416 (Amount: 49.00 SGD, Quantity: 2, : CT)
Subtotal: 380.08
Tax: 34.21
Total: 414.29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</si>
  <si>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Margarine Planta 6x2.5kg - MARPL2500 (Amount: 13.00 SGD, Quantity: 1, : TIN)
Buitoni Coulis De Tomato Nestle 6x3kg - XN12135773 (Amount: 15.60 SGD, Quantity: 1, : TIN)
Tapioca Flour Flying Man 50x500g - FLTAPFL0500 (Amount: 0.95 SGD, Quantity: 1, : PKT)
KGO General Purpose Flour Orange KG 25kg - KGFL46025 (Amount: 26.00 SGD, Quantity: 1, : BAG)
Chicken Flavoured Seasoning Knorr 6x1kg - ZBSEFKN1000 (Amount: 7.87 SGD, Quantity: 1, : PKT)
Washing Up Liquid Lemon North Star 4x5ltr - NSNFWASNS5000 (Amount: 4.20 SGD, Quantity: 2, : TUB)
Vegetable Cooking Oil Royal Miller 17kg/tin - RMOICOORM17KG (Amount: 32.00 SGD, Quantity: 2, : TIN)
Chilli Sauce Pouch Kimball 12x1kg - ZACHIKI1000 (Amount: 2.30 SGD, Quantity: 4, : POU)
Demi Glace Sauce Knorr 6x1kg - ZBDEMIKN1000 (Amount: 10.92 SGD, Quantity: 1, : TUB)
Professional Cream MUSHROOM Soup Based Knorr 6x1kg - ZBPCMKN1KG (Amount: 13.45 SGD, Quantity: 1, : PKT)
Soft Drinks 24x330ml-BESDCCO0330 (Amount: 12.50 SGD, Quantity: 1, : CT)
Gula Prai Fine Granulated Sugar 24X1Kg- GPEFGS1KG (Amount: 1.65 SGD, Quantity: 2, : EAC)
Anchor UHT Whipping Cream 12X1LTR - ZF121274 (Amount: 6.25 SGD, Quantity: 2, : PKT)
Frozen Pangasius Fillet Dory Fillet 170_220 2x3kg- FRSPGSFL170 (Amount: 29.50 SGD, Quantity: 6, : CT)
Conquest Delivery Coated Fries 1/4 ShoeString Simplot 6 x 2.04kg- FSIMSS043416 (Amount: 49.00 SGD, Quantity: 4, : CT)
Subtotal: 660.02
Tax: 59.40
Total: 719.42 SGD</t>
  </si>
  <si>
    <t>Spaghetti FTO 5 Royal Miller 24x500gm - RMPARMSPA500 (Amount: 33.60 SGD, Quantity: 1, : CT)
KGO General Purpose Flour Orange KG 25kg - KGFL46025 (Amount: 26.00 SGD, Quantity: 1, : BAG)
Bleach Local 6x1galtub - NFBLEL3400 (Amount: 2.60 SGD, Quantity: 1, : TUB)
Chilli Sauce Pouch Kimball 12x1kg - ZACHIKI1000 (Amount: 2.30 SGD, Quantity: 2, : POU)
Demi Glace Sauce Knorr 6x1kg - ZBDEMIKN1000 (Amount: 10.92 SGD, Quantity: 1, : TUB)
Rice Phoenix 4x5kg- RITHAPH5KGS (Amount: 12.50 SGD, Quantity: 1, : PKT)
Frozen Pangasius Fillet Dory Fillet 170_220 2x3kg- FRSPGSFL170 (Amount: 29.50 SGD, Quantity: 4, : CT)
Conquest Delivery Coated Fries 1/4 ShoeString Simplot 6 x 2.04kg- FSIMSS043416 (Amount: 49.00 SGD, Quantity: 2, : CT)
Subtotal: 306.22
Tax: 27.56
Total: 333.78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</si>
  <si>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Black Pepper Coarse S18 LSH 500gpkt - PECRBLS0500 (Amount: 8.30 SGD, Quantity: 1, : PKT)
Concentrated Chicken Stock Maggi 6x1.2kg - XN12170273 (Amount: 10.00 SGD, Quantity: 1, : BTL)
Chicken Flavoured Seasoning Knorr 6x1kg - ZBSEFKN1000 (Amount: 7.87 SGD, Quantity: 1, : PKT)
Evaporated Creamer Royal Miller 48x390g - RMMIMECRM0390 (Amount: 0.85 SGD, Quantity: 12, : TIN)
Vegetable Cooking Oil Royal Miller 17kg/tin - RMOICOORM17KG (Amount: 32.00 SGD, Quantity: 2, : TIN)
Demi Glace Sauce Knorr 6x1kg - ZBDEMIKN1000 (Amount: 10.92 SGD, Quantity: 1, : TUB)
Professional Cream MUSHROOM Soup Based Knorr 6x1kg - ZBPCMKN1KG (Amount: 13.45 SGD, Quantity: 1, : PKT)
Frozen Pangasius Fillet Dory Fillet 170_220 2x3kg- FRSPGSFL170 (Amount: 29.50 SGD, Quantity: 4, : CT)
Conquest Delivery Coated Fries 1/4 ShoeString Simplot 6 x 2.04kg- FSIMSS043416 (Amount: 49.00 SGD, Quantity: 2, : CT)
Subtotal: 410.34
Tax: 36.93
Total: 447.27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</si>
  <si>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Anchor UHT Whipping Cream 12X1LTR - ZF121274 (Amount: 6.25 SGD, Quantity: 2, : PKT)
Anchor Prof Unsalted Butter 20x454g - ZF120642 (Amount: 5.40 SGD, Quantity: 1, : EAC)
Frozen Pangasius Fillet Dory Fillet 170_220 2x3kg- FRSPGSFL170 (Amount: 29.50 SGD, Quantity: 3, : CT)
Conquest Delivery Coated Fries 1/4 ShoeString Simplot 6 x 2.04kg- FSIMSS043416 (Amount: 49.00 SGD, Quantity: 1, : CT)
Subtotal: 225.00
Tax: 20.25
Total: 245.25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</si>
  <si>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Buitoni Coulis De Tomato Nestle 6x3kg - XN12135773 (Amount: 15.60 SGD, Quantity: 2, : TIN)
Concentrated Chicken Stock Maggi 6x1.2kg - XN12170273 (Amount: 10.00 SGD, Quantity: 1, : BTL)
Chicken Flavoured Seasoning Knorr 6x1kg - ZBSEFKN1000 (Amount: 7.87 SGD, Quantity: 1, : PKT)
Evaporated Creamer Royal Miller 48x390g - RMMIMECRM0390 (Amount: 0.85 SGD, Quantity: 12, : TIN)
Chilli Sauce Pouch Kimball 12x1kg - ZACHIKI1000 (Amount: 2.30 SGD, Quantity: 4, : POU)
Tomato Ketchup Pouch Kimball 12x1kg - ZATOMKI1000 (Amount: 2.30 SGD, Quantity: 2, : PKT)
Demi Glace Sauce Knorr 6x1kg - ZBDEMIKN1000 (Amount: 10.92 SGD, Quantity: 1, : TUB)
Tartar Sauce BestFood 4x3ltr - ZBTSABF3000 (Amount: 16.68 SGD, Quantity: 1, : TUB)
Gula Prai Fine Granulated Sugar 24X1Kg- GPEFGS1KG (Amount: 1.65 SGD, Quantity: 1, : EAC)
Anchor UHT Whipping Cream 12X1LTR - ZF121274 (Amount: 6.25 SGD, Quantity: 1, : PKT)
Frozen Pangasius Fillet Dory Fillet 170_220 2x3kg- FRSPGSFL170 (Amount: 29.50 SGD, Quantity: 5, : CT)
Conquest Delivery Coated Fries 1/4 ShoeString Simplot 6 x 2.04kg- FSIMSS043416 (Amount: 49.00 SGD, Quantity: 2, : CT)
Total: 421.07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</si>
  <si>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KGO General Purpose Flour Orange KG 25kg - KGFL46025 (Amount: 26.00 SGD, Quantity: 1, : BAG)
Chicken Flavoured Seasoning Knorr 6x1kg - ZBSEFKN1000 (Amount: 7.87 SGD, Quantity: 1, : PKT)
Washing Up Liquid Lemon North Star 4x5ltr - NSNFWASNS5000 (Amount: 4.20 SGD, Quantity: 2, : TUB)
Vegetable Cooking Oil Royal Miller 17kg/tin - RMOICOORM17KG (Amount: 32.00 SGD, Quantity: 3, : TIN)
Chilli Sauce Pouch Kimball 12x1kg - ZACHIKI1000 (Amount: 2.30 SGD, Quantity: 2, : POU)
Tartar Sauce BestFood 4x3ltr - ZBTSABF3000 (Amount: 16.68 SGD, Quantity: 1, : TUB)
Thai Lime Juice 6x1ltr - CJLIMTH1000 (Amount: 1.75 SGD, Quantity: 1, : BTL)
Rice Phoenix 4x5kg- RITHAPH5KGS (Amount: 12.50 SGD, Quantity: 2, : PKT)
Frozen Pangasius Fillet Dory Fillet 170_220 2x3kg- FRSPGSFL170 (Amount: 29.50 SGD, Quantity: 5, : CT)
Conquest Delivery Coated Fries 1/4 ShoeString Simplot 6 x 2.04kg- FSIMSS043416 (Amount: 49.00 SGD, Quantity: 2, : CT)
Total: 546.73 SGD</t>
  </si>
  <si>
    <t>Anchor Prof Unsalted Butter 20x454g - ZF120642 (Amount: 5.40 SGD, Quantity: 1, : EAC)
Frozen Pangasius Fillet Dory Fillet 170_220 2x3kg- FRSPGSFL170 (Amount: 29.50 SGD, Quantity: 4, : CT)
Conquest Delivery Coated Fries 1/4 ShoeString Simplot 6 x 2.04kg- FSIMSS043416 (Amount: 49.00 SGD, Quantity: 2, : CT)
Subtotal: 221.40
Tax: 19.93
Total: 241.33 SGD</t>
  </si>
  <si>
    <t>Mayo Magic Best Food 4x3L - ZBMAMGBF3000 (Amount: 35.33 SGD, Quantity: 1, : CT)
Spaghetti FTO 5 Royal Miller 24x500gm - RMPARMSPA500 (Amount: 33.60 SGD, Quantity: 2, : CT)
UHT Full Cream Milk Royal Miller 12x1ltr - RMMIMUHRM1000 (Amount: 20.40 SGD, Quantity: 1, : CT)
Buitoni Coulis De Tomato Nestle 6x3kg - XN12135773 (Amount: 15.60 SGD, Quantity: 1, : TIN)
Washing Up Liquid Lemon North Star 4x5ltr - NSNFWASNS5000 (Amount: 4.20 SGD, Quantity: 2, : TUB)
Chilli Sauce Pouch Kimball 12x1kg - ZACHIKI1000 (Amount: 2.30 SGD, Quantity: 3, : POU)
Demi Glace Sauce Knorr 6x1kg - ZBDEMIKN1000 (Amount: 10.92 SGD, Quantity: 1, : TUB)
Professional Cream MUSHROOM Soup Based Knorr 6x1kg - ZBPCMKN1KG (Amount: 13.45 SGD, Quantity: 1, : PKT)
Tartar Sauce BestFood 4x3ltr - ZBTSABF3000 (Amount: 16.68 SGD, Quantity: 1, : TUB)
Subtotal: 194.88
Tax: 17.54
Total: 212.42 SGD</t>
  </si>
  <si>
    <t>UHT Full Cream Milk Royal Miller 12x1ltr - RMMIMUHRM1000 (Amount: 20.40 SGD, Quantity: 1, : CT)
Golden Salted Egg Powder Knorr 6x800g - ZBGSEGGKN800 (Amount: 21.67 SGD, Quantity: 1, : PKT)
Concentrated Chicken Stock Maggi 6x1.2kg - XN12170273 (Amount: 10.00 SGD, Quantity: 1, : BTL)
Tapioca Flour Flying Man 50x500g - FLTAPFL0500 (Amount: 0.95 SGD, Quantity: 2, : PKT)
Chicken Flavoured Seasoning Knorr 6x1kg - ZBSEFKN1000 (Amount: 7.87 SGD, Quantity: 1, : PKT)
Evaporated Creamer Royal Miller 48x390g - RMMIMECRM0390 (Amount: 0.85 SGD, Quantity: 12, : TIN)
Vegetable Cooking Oil Royal Miller 17kg/tin - RMOICOORM17KG (Amount: 32.00 SGD, Quantity: 2, : TIN)
Demi Glace Sauce Knorr 6x1kg - ZBDEMIKN1000 (Amount: 10.92 SGD, Quantity: 1, : TUB)
Gula Prai Fine Granulated Sugar 24X1Kg- GPEFGS1KG (Amount: 1.65 SGD, Quantity: 3, : EAC)
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Subtotal: 380.41
Tax: 34.24
Total: 414.65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</si>
  <si>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Black Pepper Coarse S18 LSH 500gpkt - PECRBLS0500 (Amount: 8.30 SGD, Quantity: 1, : PKT)
KGO General Purpose Flour Orange KG 25kg - KGFL46025 (Amount: 26.00 SGD, Quantity: 1, : BAG)
Chicken Flavoured Seasoning Knorr 6x1kg - ZBSEFKN1000 (Amount: 7.87 SGD, Quantity: 1, : PKT)
Washing Up Liquid Lemon North Star 4x5ltr - NSNFWASNS5000 (Amount: 4.20 SGD, Quantity: 2, : TUB)
Bleach Local 6x1galtub - NFBLEL3400 (Amount: 2.60 SGD, Quantity: 1, : TUB)
Vegetable Cooking Oil Royal Miller 17kg/tin - RMOICOORM17KG (Amount: 32.00 SGD, Quantity: 1, : TIN)
Chilli Sauce Pouch Kimball 12x1kg - ZACHIKI1000 (Amount: 2.30 SGD, Quantity: 3, : POU)
Tomato Ketchup Pouch Kimball 12x1kg - ZATOMKI1000 (Amount: 2.30 SGD, Quantity: 1, : PKT)
Professional Cream MUSHROOM Soup Based Knorr 6x1kg - ZBPCMKN1KG (Amount: 13.45 SGD, Quantity: 1, : PKT)
Tartar Sauce BestFood 4x3ltr - ZBTSABF3000 (Amount: 16.68 SGD, Quantity: 1, : TUB)
Anchor UHT Whipping Cream 12X1LTR - ZF121274 (Amount: 6.25 SGD, Quantity: 2, : PKT)
Anchor Prof Unsalted Butter 20x454g - ZF120642 (Amount: 5.40 SGD, Quantity: 4, : EAC)
Conquest Delivery Coated Fries 1/4 ShoeString Simplot 6 x 2.04kg- FSIMSS043416 (Amount: 49.00 SGD, Quantity: 2, : CT)
Subtotal: 345.93
Tax: 31.13
Total: 377.06 SGD</t>
  </si>
  <si>
    <t>Mayo Magic Best Food 4x3L - ZBMAMGBF3000 (Amount: 35.33 SGD, Quantity: 1, : CT)
Tapioca Flour Flying Man 50x500g - FLTAPFL0500 (Amount: 0.95 SGD, Quantity: 2, : PKT)
Chilli Sauce Pouch Kimball 12x1kg - ZACHIKI1000 (Amount: 2.30 SGD, Quantity: 5, : POU)
Tomato Ketchup Pouch Kimball 12x1kg - ZATOMKI1000 (Amount: 2.30 SGD, Quantity: 2, : PKT)
TC Nacho Cheese Sauce Tropic Choice 4x3x1kg - SATCNACHOCHE (Amount: 19.25 SGD, Quantity: 1, : TUB)
Professional Cream MUSHROOM Soup Based Knorr 6x1kg - ZBPCMKN1KG (Amount: 13.45 SGD, Quantity: 1, : PKT)
Tartar Sauce BestFood 4x3ltr - ZBTSABF3000 (Amount: 16.68 SGD, Quantity: 1, : TUB)
Thai Lime Juice 6x1ltr - CJLIMTH1000 (Amount: 1.75 SGD, Quantity: 1, : BTL)
Gula Prai Fine Granulated Sugar 24X1Kg- GPEFGS1KG (Amount: 1.65 SGD, Quantity: 2, : EAC)
Mentai Mayo 12 x 500ml- SAMENTAI500ML (Amount: 84.00 SGD, Quantity: 1, : CT)
Subtotal: 191.76
Tax: 17.26
Total: 209.02 SGD</t>
  </si>
  <si>
    <t>Frozen Pangasius Fillet Dory Fillet 170_220 2x3kg- FRSPGSFL170 (Amount: 29.50 SGD, Quantity: 6, : CT)
Conquest Delivery Coated Fries 1/4 ShoeString Simplot 6 x 2.04kg- FSIMSS043416 (Amount: 49.00 SGD, Quantity: 4, : CT)
Subtotal: 373.00
Tax: 33.57
Total: 406.57 SGD</t>
  </si>
  <si>
    <t>Anchor Prof Unsalted Butter 20x454g - ZF120642 (Amount: 5.40 SGD, Quantity: 6, : EAC)
Subtotal: 32.40
Tax: 2.92
Total: 35.32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</si>
  <si>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Black Pepper Coarse S18 LSH 500gpkt - PECRBLS0500 (Amount: 8.30 SGD, Quantity: 1, : PKT)
Tapioca Flour Flying Man 50x500g - FLTAPFL0500 (Amount: 0.95 SGD, Quantity: 1, : PKT)
KGO General Purpose Flour Orange KG 25kg - KGFL46025 (Amount: 26.00 SGD, Quantity: 1, : BAG)
Chicken Flavoured Seasoning Knorr 6x1kg - ZBSEFKN1000 (Amount: 7.87 SGD, Quantity: 1, : PKT)
Evaporated Creamer Royal Miller 48x390g - RMMIMECRM0390 (Amount: 0.85 SGD, Quantity: 12, : TIN)
Washing Up Liquid Lemon North Star 4x5ltr - NSNFWASNS5000 (Amount: 4.20 SGD, Quantity: 1, : TUB)
Bleach Local 6x1galtub - NFBLEL3400 (Amount: 2.60 SGD, Quantity: 1, : TUB)
Vegetable Cooking Oil Royal Miller 17kg/tin - RMOICOORM17KG (Amount: 32.00 SGD, Quantity: 2, : TIN)
Demi Glace Sauce Knorr 6x1kg - ZBDEMIKN1000 (Amount: 10.92 SGD, Quantity: 1, : TUB)
Professional Cream MUSHROOM Soup Based Knorr 6x1kg - ZBPCMKN1KG (Amount: 13.45 SGD, Quantity: 1, : PKT)
Gula Prai Fine Granulated Sugar 24X1Kg- GPEFGS1KG (Amount: 1.65 SGD, Quantity: 1, : EAC)
Anchor UHT Whipping Cream 12X1LTR - ZF121274 (Amount: 6.25 SGD, Quantity: 3, : PKT)
Anchor Prof Unsalted Butter 20x454g - ZF120642 (Amount: 5.40 SGD, Quantity: 1, : EAC)
Frozen Pangasius Fillet Dory Fillet 170_220 2x3kg- FRSPGSFL170 (Amount: 29.50 SGD, Quantity: 4, : CT)
Conquest Delivery Coated Fries 1/4 ShoeString Simplot 6 x 2.04kg- FSIMSS043416 (Amount: 49.00 SGD, Quantity: 3, : CT)
Subtotal: 508.89
Tax: 45.80
Total: 554.69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</si>
  <si>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Tapioca Flour Flying Man 50x500g - FLTAPFL0500 (Amount: 0.95 SGD, Quantity: 1, : PKT)
Washing Up Liquid Lemon North Star 4x5ltr - NSNFWASNS5000 (Amount: 4.20 SGD, Quantity: 1, : TUB)
Vegetable Cooking Oil Royal Miller 17kg/tin - RMOICOORM17KG (Amount: 32.00 SGD, Quantity: 1, : TIN)
Chilli Sauce Pouch Kimball 12x1kg - ZACHIKI1000 (Amount: 2.30 SGD, Quantity: 2, : POU)
Tartar Sauce BestFood 4x3ltr - ZBTSABF3000 (Amount: 16.68 SGD, Quantity: 1, : TUB)
Rice Phoenix 4x5kg- RITHAPH5KGS (Amount: 12.50 SGD, Quantity: 1, : PKT)
Anchor Prof Unsalted Butter 20x454g - ZF120642 (Amount: 5.40 SGD, Quantity: 4, : EAC)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507.46
Tax: 45.67
Total: 553.13 SGD</t>
  </si>
  <si>
    <t>Spaghetti FTO 5 Royal Miller 24x500gm - RMPARMSPA500 (Amount: 33.60 SGD, Quantity: 1, : CT)
Buitoni Coulis De Tomato Nestle 6x3kg - XN12135773 (Amount: 15.60 SGD, Quantity: 1, : TIN)
Paprika Powder  G.Chef 1kg - GSPAPGC1000 (Amount: 14.50 SGD, Quantity: 1, : PKT)
Concentrated Chicken Stock Maggi 6x1.2kg - XN12170273 (Amount: 10.00 SGD, Quantity: 2, : BTL)
Tapioca Flour Flying Man 50x500g - FLTAPFL0500 (Amount: 0.95 SGD, Quantity: 2, : PKT)
Vegetable Cooking Oil Royal Miller 17kg/tin - RMOICOORM17KG (Amount: 32.00 SGD, Quantity: 2, : TIN)
Demi Glace Sauce Knorr 6x1kg - ZBDEMIKN1000 (Amount: 10.92 SGD, Quantity: 1, : TUB)
Professional Cream MUSHROOM Soup Based Knorr 6x1kg - ZBPCMKN1KG (Amount: 13.45 SGD, Quantity: 1, : PKT)
Fine Salt East Sun 48x500g - ESSSSAFES500 (Amount: 0.40 SGD, Quantity: 1, : PKT)
Anchor UHT Whipping Cream 12X1LTR - ZF121274 (Amount: 6.25 SGD, Quantity: 2, : PKT)
Frozen Pangasius Fillet Dory Fillet 170_220 2x3kg- FRSPGSFL170 (Amount: 29.50 SGD, Quantity: 5, : CT)
Conquest Delivery Coated Fries 1/4 ShoeString Simplot 6 x 2.04kg- FSIMSS043416 (Amount: 49.00 SGD, Quantity: 2, : CT)
Subtotal: 432.37
Tax: 38.91
Total: 471.28 SGD</t>
  </si>
  <si>
    <t>Aromat Seasoning Knorr 6x2.25kg - ZBASEKN2250 (Amount: 19.46 SGD, Quantity: 2, : TUB)
Subtotal: 38.92
Tax: 3.50
Total: 42.42 SGD</t>
  </si>
  <si>
    <t>Spaghetti FTO 5 Royal Miller 24x500gm - RMPARMSPA500 (Amount: 33.60 SGD, Quantity: 1, : CT)
Margarine Planta 6x2.5kg - MARPL2500 (Amount: 13.00 SGD, Quantity: 1, : TIN)
Concentrated Chicken Stock Maggi 6x1.2kg - XN12170273 (Amount: 10.00 SGD, Quantity: 2, : BTL)
Tapioca Flour Flying Man 50x500g - FLTAPFL0500 (Amount: 0.95 SGD, Quantity: 1, : PKT)
Washing Up Liquid Lemon North Star 4x5ltr - NSNFWASNS5000 (Amount: 4.20 SGD, Quantity: 1, : TUB)
Bleach Local 6x1galtub - NFBLEL3400 (Amount: 2.60 SGD, Quantity: 1, : TUB)
Vegetable Cooking Oil Royal Miller 17kg/tin - RMOICOORM17KG (Amount: 32.00 SGD, Quantity: 1, : TIN)
Tartar Sauce BestFood 4x3ltr - ZBTSABF3000 (Amount: 16.68 SGD, Quantity: 1, : TUB)
Gula Prai Fine Granulated Sugar 24X1Kg- GPEFGS1KG (Amount: 1.65 SGD, Quantity: 1, : EAC)
Anchor UHT Whipping Cream 12X1LTR - ZF121274 (Amount: 6.25 SGD, Quantity: 1, : PKT)
Anchor Prof Unsalted Butter 20x454g - ZF120642 (Amount: 5.40 SGD, Quantity: 2, : EAC)
Frozen Pangasius Fillet Dory Fillet 170_220 2x3kg- FRSPGSFL170 (Amount: 29.50 SGD, Quantity: 3, : CT)
Conquest Delivery Coated Fries 1/4 ShoeString Simplot 6 x 2.04kg- FSIMSS043416 (Amount: 49.00 SGD, Quantity: 2, : CT)
Subtotal: 328.23
Tax: 29.54
Total: 357.77 SGD</t>
  </si>
  <si>
    <t>Aromat Seasoning Knorr 6x2.25kg - ZBASEKN2250 (Amount: 19.46 SGD, Quantity: 2, : TUB)
Paprika Powder  G.Chef 1kg - GSPAPGC1000 (Amount: 14.50 SGD, Quantity: 1, : PKT)
Evaporated Creamer Royal Miller 48x390g - RMMIMECRM0390 (Amount: 0.85 SGD, Quantity: 12, : TIN)
Vegetable Cooking Oil Royal Miller 17kg/tin - RMOICOORM17KG (Amount: 32.00 SGD, Quantity: 2, : TIN)
Fine Salt East Sun 48x500g - ESSSSAFES500 (Amount: 0.40 SGD, Quantity: 1, : PKT)
Gula Prai Fine Granulated Sugar 24X1Kg- GPEFGS1KG (Amount: 1.65 SGD, Quantity: 1, : EAC)
Anchor UHT Whipping Cream 12X1LTR - ZF121274 (Amount: 6.25 SGD, Quantity: 2, : PKT)
Frozen Pangasius Fillet Dory Fillet 170_220 2x3kg- FRSPGSFL170 (Amount: 29.50 SGD, Quantity: 5, : CT)
Conquest Delivery Coated Fries 1/4 ShoeString Simplot 6 x 2.04kg- FSIMSS043416 (Amount: 49.00 SGD, Quantity: 3, : CT)
Total: 436.67 SGD</t>
  </si>
  <si>
    <t>Spaghetti FTO 5 Royal Miller 24x500gm - RMPARMSPA500 (Amount: 33.60 SGD, Quantity: 1, : CT)
Buitoni Coulis De Tomato Nestle 6x3kg - XN12135773 (Amount: 15.60 SGD, Quantity: 1, : TIN)
Aromat Seasoning Knorr 6x2.25kg - ZBASEKN2250 (Amount: 19.46 SGD, Quantity: 2, : TUB)
Paprika Powder  G.Chef 1kg - GSPAPGC1000 (Amount: 14.50 SGD, Quantity: 1, : PKT)
Concentrated Chicken Stock Maggi 6x1.2kg - XN12170273 (Amount: 10.00 SGD, Quantity: 1, : BTL)
Chicken Flavoured Seasoning Knorr 6x1kg - ZBSEFKN1000 (Amount: 7.87 SGD, Quantity: 1, : PKT)
Washing Up Liquid Lemon North Star 4x5ltr - NSNFWASNS5000 (Amount: 4.20 SGD, Quantity: 1, : TUB)
Vegetable Cooking Oil Royal Miller 17kg/tin - RMOICOORM17KG (Amount: 32.00 SGD, Quantity: 2, : TIN)
Chilli Sauce Pouch Kimball 12x1kg - ZACHIKI1000 (Amount: 2.30 SGD, Quantity: 6, : POU)
Demi Glace Sauce Knorr 6x1kg - ZBDEMIKN1000 (Amount: 10.92 SGD, Quantity: 1, : TUB)
TC Nacho Cheese Sauce Tropic Choice 4x3x1kg - SATCNACHOCHE (Amount: 19.25 SGD, Quantity: 1, : TUB)
Frozen Pangasius Fillet Dory Fillet 170_220 2x3kg- FRSPGSFL170 (Amount: 29.50 SGD, Quantity: 4, : CT)
Conquest Delivery Coated Fries 1/4 ShoeString Simplot 6 x 2.04kg- FSIMSS043416 (Amount: 49.00 SGD, Quantity: 2, : CT)
Subtotal: 448.66
Tax: 40.38
Total: 489.04 SGD</t>
  </si>
  <si>
    <t>UHT Full Cream Milk Royal Miller 12x1ltr - RMMIMUHRM1000 (Amount: 20.40 SGD, Quantity: 1, : CT)
Margarine Planta 6x2.5kg - MARPL2500 (Amount: 13.00 SGD, Quantity: 1, : TIN)
Buitoni Coulis De Tomato Nestle 6x3kg - XN12135773 (Amount: 15.60 SGD, Quantity: 1, : TIN)
Concentrated Chicken Stock Maggi 6x1.2kg - XN12170273 (Amount: 10.00 SGD, Quantity: 2, : BTL)
Evaporated Creamer Royal Miller 48x390g - RMMIMECRM0390 (Amount: 0.85 SGD, Quantity: 12, : TIN)
Vegetable Cooking Oil Royal Miller 17kg/tin - RMOICOORM17KG (Amount: 32.00 SGD, Quantity: 2, : TIN)
TC Nacho Cheese Sauce Tropic Choice 4x3x1kg - SATCNACHOCHE (Amount: 19.25 SGD, Quantity: 1, : TUB)
Professional Cream MUSHROOM Soup Based Knorr 6x1kg - ZBPCMKN1KG (Amount: 13.45 SGD, Quantity: 1, : PKT)
Gula Prai Fine Granulated Sugar 24X1Kg- GPEFGS1KG (Amount: 1.65 SGD, Quantity: 1, : EAC)
Frozen Pangasius Fillet Dory Fillet 170_220 2x3kg- FRSPGSFL170 (Amount: 29.50 SGD, Quantity: 4, : CT)
Conquest Delivery Coated Fries 1/4 ShoeString Simplot 6 x 2.04kg- FSIMSS043416 (Amount: 49.00 SGD, Quantity: 3, : CT)
Subtotal: 442.55
Tax: 39.83
Total: 482.38 SGD</t>
  </si>
  <si>
    <t>Spaghetti FTO 5 Royal Miller 24x500gm - RMPARMSPA500 (Amount: 33.60 SGD, Quantity: 1, : CT)
Buitoni Coulis De Tomato Nestle 6x3kg - XN12135773 (Amount: 15.60 SGD, Quantity: 1, : TIN)
Black Pepper Coarse S18 LSH 500gpkt - PECRBLS0500 (Amount: 8.30 SGD, Quantity: 1, : PKT)
Demi Glace Sauce Knorr 6x1kg - ZBDEMIKN1000 (Amount: 10.92 SGD, Quantity: 1, : TUB)
Frozen Pangasius Fillet Dory Fillet 170_220 2x3kg- FRSPGSFL170 (Amount: 29.50 SGD, Quantity: 3, : CT)
Subtotal: 156.92
Tax: 14.12
Total: 171.04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</si>
  <si>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Concentrated Chicken Stock Maggi 6x1.2kg - XN12170273 (Amount: 10.00 SGD, Quantity: 1, : BTL)
Fish Gravy Thai Tiparus 12x700ml - SAFISTI750 (Amount: 1.75 SGD, Quantity: 1, : BTL)
KGO General Purpose Flour Orange KG 25kg - KGFL46025 (Amount: 26.00 SGD, Quantity: 1, : BAG)
Chicken Flavoured Seasoning Knorr 6x1kg - ZBSEFKN1000 (Amount: 7.87 SGD, Quantity: 1, : PKT)
Evaporated Creamer Royal Miller 48x390g - RMMIMECRM0390 (Amount: 0.85 SGD, Quantity: 12, : TIN)
Vegetable Cooking Oil Royal Miller 17kg/tin - RMOICOORM17KG (Amount: 32.00 SGD, Quantity: 2, : TIN)
Chilli Sauce Pouch Kimball 12x1kg - ZACHIKI1000 (Amount: 2.30 SGD, Quantity: 6, : POU)
Professional Cream MUSHROOM Soup Based Knorr 6x1kg - ZBPCMKN1KG (Amount: 13.45 SGD, Quantity: 2, : PKT)
Subtotal: 249.85
Tax: 22.49
Total: 272.34 SGD</t>
  </si>
  <si>
    <t>Concentrated Chicken Stock Maggi 6x1.2kg - XN12170273 (Amount: 10.00 SGD, Quantity: 1, : BTL)
Chicken Flavoured Seasoning Knorr 6x1kg - ZBSEFKN1000 (Amount: 7.87 SGD, Quantity: 1, : PKT)
Vegetable Cooking Oil Royal Miller 17kg/tin - RMOICOORM17KG (Amount: 32.00 SGD, Quantity: 1, : TIN)
Chilli Sauce Pouch Kimball 12x1kg - ZACHIKI1000 (Amount: 2.30 SGD, Quantity: 4, : POU)
Demi Glace Sauce Knorr 6x1kg - ZBDEMIKN1000 (Amount: 10.92 SGD, Quantity: 1, : TUB)
Gula Prai Fine Granulated Sugar 24X1Kg- GPEFGS1KG (Amount: 1.65 SGD, Quantity: 1, : EAC)
Frozen Pangasius Fillet Dory Fillet 170_220 2x3kg- FRSPGSFL170 (Amount: 29.50 SGD, Quantity: 4, : CT)
Conquest Delivery Coated Fries 1/4 ShoeString Simplot 6 x 2.04kg- FSIMSS043416 (Amount: 49.00 SGD, Quantity: 2, : CT)
Subtotal: 287.64
Tax: 25.89
Total: 313.53 SGD</t>
  </si>
  <si>
    <t>Mayo Magic Best Food 4x3L - ZBMAMGBF3000 (Amount: 35.33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KGO General Purpose Flour Orange KG 25kg - KGFL46025 (Amount: 26.00 SGD, Quantity: 1, : BAG)
Evaporated Creamer Royal Miller 48x390g - RMMIMECRM0390 (Amount: 0.85 SGD, Quantity: 24, : TIN)
Soya Sauce/Light East Sun 4x5ltr - ESSASSLES5000 (Amount: 5.50 SGD, Quantity: 1, : TUB)
WH Premium Oyster Sauce Woh Hup 4x5L- ZW1501000010 (Amount: 8.00 SGD, Quantity: 1, : TUB)
Washing Up Liquid Lemon North Star 4x5ltr - NSNFWASNS5000 (Amount: 4.20 SGD, Quantity: 1, : TUB)
Chilli Sauce Pouch Kimball 12x1kg - ZACHIKI1000 (Amount: 2.30 SGD, Quantity: 3, : POU)
Tomato Ketchup Pouch Kimball 12x1kg - ZATOMKI1000 (Amount: 2.30 SGD, Quantity: 1, : PKT)
Professional Cream MUSHROOM Soup Based Knorr 6x1kg - ZBPCMKN1KG (Amount: 13.45 SGD, Quantity: 1, : PKT)
Anchor UHT Whipping Cream 12X1LTR - ZF121274 (Amount: 6.25 SGD, Quantity: 2, : PKT)
Anchor Prof Unsalted Butter 20x454g - ZF120642 (Amount: 5.40 SGD, Quantity: 2, : EAC)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491.38
Tax: 44.22
Total: 535.60 SGD</t>
  </si>
  <si>
    <t>Conquest Delivery Coated Fries 1/4 ShoeString Simplot 6 x 2.04kg- FSIMSS043416 (Amount: 49.00 SGD, Quantity: 3, : CT)
Total: 147.00 SGD</t>
  </si>
  <si>
    <t>Spaghetti FTO 5 Royal Miller 24x500gm - RMPARMSPA500 (Amount: 33.60 SGD, Quantity: 1, : CT)
UHT Full Cream Milk Royal Miller 12x1ltr - RMMIMUHRM1000 (Amount: 20.40 SGD, Quantity: 2, : CT)
Buitoni Coulis De Tomato Nestle 6x3kg - XN12135773 (Amount: 15.60 SGD, Quantity: 1, : TIN)
Concentrated Chicken Stock Maggi 6x1.2kg - XN12170273 (Amount: 10.00 SGD, Quantity: 1, : BTL)
Tapioca Flour Flying Man 50x500g - FLTAPFL0500 (Amount: 0.95 SGD, Quantity: 2, : PKT)
KGO General Purpose Flour Orange KG 25kg - KGFL46025 (Amount: 26.00 SGD, Quantity: 1, : BAG)
Evaporated Creamer Royal Miller 48x390g - RMMIMECRM0390 (Amount: 0.85 SGD, Quantity: 12, : TIN)
Chilli Sauce Pouch Kimball 12x1kg - ZACHIKI1000 (Amount: 2.30 SGD, Quantity: 3, : POU)
Demi Glace Sauce Knorr 6x1kg - ZBDEMIKN1000 (Amount: 10.92 SGD, Quantity: 1, : TUB)
Anchor UHT Whipping Cream 12X1LTR - ZF121274 (Amount: 6.25 SGD, Quantity: 2, : PKT)
Frozen Pangasius Fillet Dory Fillet 170_220 2x3kg- FRSPGSFL170 (Amount: 29.50 SGD, Quantity: 5, : CT)
Conquest Delivery Coated Fries 1/4 ShoeString Simplot 6 x 2.04kg- FSIMSS043416 (Amount: 49.00 SGD, Quantity: 2, : CT)
Total: 413.92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</si>
  <si>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Concentrated Chicken Stock Maggi 6x1.2kg - XN12170273 (Amount: 10.00 SGD, Quantity: 1, : BTL)
Demi Glace Sauce Knorr 6x1kg - ZBDEMIKN1000 (Amount: 10.92 SGD, Quantity: 1, : TUB)
Frozen Pangasius Fillet Dory Fillet 170_220 2x3kg- FRSPGSFL170 (Amount: 29.50 SGD, Quantity: 4, : CT)
Conquest Delivery Coated Fries 1/4 ShoeString Simplot 6 x 2.04kg- FSIMSS043416 (Amount: 49.00 SGD, Quantity: 2, : CT)
Total: 326.25 SGD</t>
  </si>
  <si>
    <t>Buitoni Coulis De Tomato Nestle 6x3kg - XN12135773 (Amount: 15.60 SGD, Quantity: 1, : TIN)
Evaporated Creamer Royal Miller 48x390g - RMMIMECRM0390 (Amount: 0.85 SGD, Quantity: 12, : TIN)
Soya Sauce/Light East Sun 4x5ltr - ESSASSLES5000 (Amount: 5.50 SGD, Quantity: 1, : TUB)
WH Premium Oyster Sauce Woh Hup 4x5L- ZW1501000010 (Amount: 8.00 SGD, Quantity: 1, : TUB)
Sesame Oil EastSun 4x5ltr - ESOISESBA5000 (Amount: 17.80 SGD, Quantity: 1, : TUB)
Washing Up Liquid Lemon North Star 4x5ltr - NSNFWASNS5000 (Amount: 4.20 SGD, Quantity: 1, : TUB)
Bleach Local 6x1galtub - NFBLEL3400 (Amount: 2.60 SGD, Quantity: 1, : TUB)
Demi Glace Sauce Knorr 6x1kg - ZBDEMIKN1000 (Amount: 10.92 SGD, Quantity: 1, : TUB)
TC Nacho Cheese Sauce Tropic Choice 4x3x1kg - SATCNACHOCHE (Amount: 19.25 SGD, Quantity: 1, : TUB)
Lime Flavoured Knorr 12x400g - ZBLIFPKN0400 (Amount: 4.63 SGD, Quantity: 1, : PKT)
Tartar Sauce BestFood 4x3ltr - ZBTSABF3000 (Amount: 16.68 SGD, Quantity: 1, : TUB)
Soft Drinks 24x330ml-BESDCCO0330 (Amount: 12.50 SGD, Quantity: 1, : CT)
Anchor UHT Whipping Cream 12X1LTR - ZF121274 (Amount: 6.25 SGD, Quantity: 2, : PKT)
Anchor Prof Unsalted Butter 20x454g - ZF120642 (Amount: 5.40 SGD, Quantity: 2, : EAC)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451.18
Tax: 40.61
Total: 491.79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</si>
  <si>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Vegetable Cooking Oil Royal Miller 17kg/tin - RMOICOORM17KG (Amount: 32.00 SGD, Quantity: 1, : TIN)
Frozen Pangasius Fillet Dory Fillet 170_220 2x3kg- FRSPGSFL170 (Amount: 29.50 SGD, Quantity: 3, : CT)
Conquest Delivery Coated Fries 1/4 ShoeString Simplot 6 x 2.04kg- FSIMSS043416 (Amount: 49.00 SGD, Quantity: 1, : CT)
Subtotal: 258.83
Tax: 23.29
Total: 282.12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</si>
  <si>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2, : TIN)
Paprika Powder  G.Chef 1kg - GSPAPGC1000 (Amount: 14.50 SGD, Quantity: 1, : PKT)
Black Pepper Coarse S18 LSH 500gpkt - PECRBLS0500 (Amount: 8.30 SGD, Quantity: 1, : PKT)
Concentrated Chicken Stock Maggi 6x1.2kg - XN12170273 (Amount: 10.00 SGD, Quantity: 1, : BTL)
Vegetable Cooking Oil Royal Miller 17kg/tin - RMOICOORM17KG (Amount: 32.00 SGD, Quantity: 1, : TIN)
Tomato Ketchup Pouch Kimball 12x1kg - ZATOMKI1000 (Amount: 2.30 SGD, Quantity: 1, : PKT)
Demi Glace Sauce Knorr 6x1kg - ZBDEMIKN1000 (Amount: 10.92 SGD, Quantity: 1, : TUB)
Professional Cream MUSHROOM Soup Based Knorr 6x1kg - ZBPCMKN1KG (Amount: 13.45 SGD, Quantity: 2, : PKT)
Tartar Sauce BestFood 4x3ltr - ZBTSABF3000 (Amount: 16.68 SGD, Quantity: 1, : TUB)
Anchor UHT Whipping Cream 12X1LTR - ZF121274 (Amount: 6.25 SGD, Quantity: 2, : PKT)
Frozen Pangasius Fillet Dory Fillet 170_220 2x3kg- FRSPGSFL170 (Amount: 29.50 SGD, Quantity: 6, : CT)
Conquest Delivery Coated Fries 1/4 ShoeString Simplot 6 x 2.04kg- FSIMSS043416 (Amount: 49.00 SGD, Quantity: 5, : CT)
Subtotal: 641.30
Tax: 57.72
Total: 699.02 SGD</t>
  </si>
  <si>
    <t>Spaghetti FTO 5 Royal Miller 24x500gm - RMPARMSPA500 (Amount: 33.60 SGD, Quantity: 1, : CT)
Evaporated Creamer Royal Miller 48x390g - RMMIMECRM0390 (Amount: 0.85 SGD, Quantity: 12, : TIN)
Washing Up Liquid Lemon North Star 4x5ltr - NSNFWASNS5000 (Amount: 4.20 SGD, Quantity: 1, : TUB)
Professional Cream MUSHROOM Soup Based Knorr 6x1kg - ZBPCMKN1KG (Amount: 13.45 SGD, Quantity: 1, : PKT)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361.45
Tax: 32.53
Total: 393.98 SGD</t>
  </si>
  <si>
    <t>UHT Full Cream Milk Royal Miller 12x1ltr - RMMIMUHRM1000 (Amount: 20.40 SGD, Quantity: 1, : CT)
Buitoni Coulis De Tomato Nestle 6x3kg - XN12135773 (Amount: 15.60 SGD, Quantity: 1, : TIN)
Chicken Flavoured Seasoning Knorr 6x1kg - ZBSEFKN1000 (Amount: 7.87 SGD, Quantity: 1, : PKT)
Evaporated Creamer Royal Miller 48x390g - RMMIMECRM0390 (Amount: 0.85 SGD, Quantity: 12, : TIN)
Vegetable Cooking Oil Royal Miller 17kg/tin - RMOICOORM17KG (Amount: 32.00 SGD, Quantity: 1, : TIN)
Chilli Sauce Pouch Kimball 12x1kg - ZACHIKI1000 (Amount: 2.30 SGD, Quantity: 3, : POU)
Tartar Sauce BestFood 4x3ltr - ZBTSABF3000 (Amount: 16.68 SGD, Quantity: 1, : TUB)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Subtotal: 336.45
Tax: 30.28
Total: 366.73 SGD</t>
  </si>
  <si>
    <t>Mayo Magic Best Food 4x3L - ZBMAMGBF3000 (Amount: 35.33 SGD, Quantity: 1, : CT)
Spaghetti FTO 5 Royal Miller 24x500gm - RMPARMSPA500 (Amount: 33.60 SGD, Quantity: 1, : CT)
Buitoni Coulis De Tomato Nestle 6x3kg - XN12135773 (Amount: 15.60 SGD, Quantity: 1, : TIN)
KGO General Purpose Flour Orange KG 25kg - KGFL46025 (Amount: 26.00 SGD, Quantity: 1, : BAG)
Chicken Flavoured Seasoning Knorr 6x1kg - ZBSEFKN1000 (Amount: 7.87 SGD, Quantity: 1, : PKT)
Evaporated Creamer Royal Miller 48x390g - RMMIMECRM0390 (Amount: 0.85 SGD, Quantity: 12, : TIN)
Washing Up Liquid Lemon North Star 4x5ltr - NSNFWASNS5000 (Amount: 4.20 SGD, Quantity: 2, : TUB)
Chilli Sauce Pouch Kimball 12x1kg - ZACHIKI1000 (Amount: 2.30 SGD, Quantity: 4, : POU)
Tomato Ketchup Pouch Kimball 12x1kg - ZATOMKI1000 (Amount: 2.30 SGD, Quantity: 1, : PKT)
Demi Glace Sauce Knorr 6x1kg - ZBDEMIKN1000 (Amount: 10.92 SGD, Quantity: 1, : TUB)
Tartar Sauce BestFood 4x3ltr - ZBTSABF3000 (Amount: 16.68 SGD, Quantity: 1, : TUB)
Thai Lime Juice 6x1ltr - CJLIMTH1000 (Amount: 1.75 SGD, Quantity: 1, : BTL)
Subtotal: 177.85
Tax: 16.01
Total: 193.86 SGD</t>
  </si>
  <si>
    <t>Mayo Magic Best Food 4x3L - ZBMAMGBF3000 (Amount: 35.33 SGD, Quantity: 1, : CT)
Margarine Planta 6x2.5kg - MARPL2500 (Amount: 13.00 SGD, Quantity: 1, : TIN)
Buitoni Coulis De Tomato Nestle 6x3kg - XN12135773 (Amount: 15.60 SGD, Quantity: 1, : TIN)
Washing Up Liquid Lemon North Star 4x5ltr - NSNFWASNS5000 (Amount: 4.20 SGD, Quantity: 1, : TUB)
Vegetable Cooking Oil Royal Miller 17kg/tin - RMOICOORM17KG (Amount: 32.00 SGD, Quantity: 1, : TIN)
Chilli Sauce Pouch Kimball 12x1kg - ZACHIKI1000 (Amount: 2.30 SGD, Quantity: 2, : POU)
Tomato Ketchup Pouch Kimball 12x1kg - ZATOMKI1000 (Amount: 2.30 SGD, Quantity: 1, : PKT)
Demi Glace Sauce Knorr 6x1kg - ZBDEMIKN1000 (Amount: 10.92 SGD, Quantity: 1, : TUB)
Rice Phoenix 4x5kg- RITHAPH5KGS (Amount: 12.50 SGD, Quantity: 1, : PKT)
Gula Prai Fine Granulated Sugar 24X1Kg- GPEFGS1KG (Amount: 1.65 SGD, Quantity: 1, : EAC)
Frozen Pangasius Fillet Dory Fillet 170_220 2x3kg- FRSPGSFL170 (Amount: 29.50 SGD, Quantity: 4, : CT)
Conquest Delivery Coated Fries 1/4 ShoeString Simplot 6 x 2.04kg- FSIMSS043416 (Amount: 49.00 SGD, Quantity: 2, : CT)
Subtotal: 348.10
Tax: 31.33
Total: 379.43 SGD</t>
  </si>
  <si>
    <t>Rice Phoenix 4x5kg- RITHAPH5KGS (Amount: 12.50 SGD, Quantity: 1, : PKT)
Subtotal: 12.50
Tax: 1.13
Total: 13.63 SGD</t>
  </si>
  <si>
    <t>Margarine Planta 6x2.5kg - MARPL2500 (Amount: 13.00 SGD, Quantity: 1, : TIN)
Concentrated Chicken Stock Maggi 6x1.2kg - XN12170273 (Amount: 10.00 SGD, Quantity: 1, : BTL)
Tapioca Flour Flying Man 50x500g - FLTAPFL0500 (Amount: 0.95 SGD, Quantity: 2, : PKT)
Soya Sauce/Light East Sun 4x5ltr - ESSASSLES5000 (Amount: 5.50 SGD, Quantity: 1, : TUB)
WH Premium Oyster Sauce Woh Hup 4x5L- ZW1501000010 (Amount: 8.00 SGD, Quantity: 1, : TUB)
Washing Up Liquid Lemon North Star 4x5ltr - NSNFWASNS5000 (Amount: 4.20 SGD, Quantity: 1, : TUB)
Vegetable Cooking Oil Royal Miller 17kg/tin - RMOICOORM17KG (Amount: 32.00 SGD, Quantity: 1, : TIN)
Chilli Sauce Pouch Kimball 12x1kg - ZACHIKI1000 (Amount: 2.30 SGD, Quantity: 3, : POU)
Tomato Ketchup Pouch Kimball 12x1kg - ZATOMKI1000 (Amount: 2.30 SGD, Quantity: 1, : PKT)
Demi Glace Sauce Knorr 6x1kg - ZBDEMIKN1000 (Amount: 10.92 SGD, Quantity: 1, : TUB)
Tartar Sauce BestFood 4x3ltr - ZBTSABF3000 (Amount: 16.68 SGD, Quantity: 1, : TUB)
Anchor UHT Whipping Cream 12X1LTR - ZF121274 (Amount: 6.25 SGD, Quantity: 2, : PKT)
Anchor Prof Unsalted Butter 20x454g - ZF120642 (Amount: 5.40 SGD, Quantity: 2, : EAC)
Frozen Pangasius Fillet Dory Fillet 170_220 2x3kg- FRSPGSFL170 (Amount: 29.50 SGD, Quantity: 4, : CT)
Conquest Delivery Coated Fries 1/4 ShoeString Simplot 6 x 2.04kg- FSIMSS043416 (Amount: 49.00 SGD, Quantity: 2, : CT)
Subtotal: 350.70
Tax: 31.56
Total: 382.26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</si>
  <si>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Golden Salted Egg Powder Knorr 6x800g - ZBGSEGGKN800 (Amount: 21.67 SGD, Quantity: 1, : PKT)
Tapioca Flour Flying Man 50x500g - FLTAPFL0500 (Amount: 0.95 SGD, Quantity: 2, : PKT)
Chicken Flavoured Seasoning Knorr 6x1kg - ZBSEFKN1000 (Amount: 7.87 SGD, Quantity: 1, : PKT)
Chilli Sauce Pouch Kimball 12x1kg - ZACHIKI1000 (Amount: 2.30 SGD, Quantity: 8, : POU)
Demi Glace Sauce Knorr 6x1kg - ZBDEMIKN1000 (Amount: 10.92 SGD, Quantity: 1, : TUB)
TC Nacho Cheese Sauce Tropic Choice 4x3x1kg - SATCNACHOCHE (Amount: 19.25 SGD, Quantity: 1, : TUB)
Tartar Sauce BestFood 4x3ltr - ZBTSABF3000 (Amount: 16.68 SGD, Quantity: 1, : TUB)
Tomato Ketchup Maggi 6x3.3kgtin - SATOMA3300 (Amount: 7.00 SGD, Quantity: 1, : TIN)
Soft Drinks 24x330ml-BESDCCO0330 (Amount: 12.50 SGD, Quantity: 1, : CT)
Dressing Thousand Island BF 6x2.5L- ZBDTIBF2500 (Amount: 16.20 SGD, Quantity: 1, : TUB)
Anchor UHT Whipping Cream 12X1LTR - ZF121274 (Amount: 6.25 SGD, Quantity: 4, : PKT)
Anchor Prof Unsalted Butter 20x454g - ZF120642 (Amount: 7.00 SGD, Quantity: 4, : EAC)
Frozen Pangasius Fillet Dory Fillet 170_220 2x3kg- FRSPGSFL170 (Amount: 29.50 SGD, Quantity: 5, : CT)
Conquest Delivery Coated Fries 1/4 ShoeString Simplot 6 x 2.04kg- FSIMSS043416 (Amount: 49.00 SGD, Quantity: 3, : CT)
Subtotal: 546.89
Tax: 49.22
Total: 596.11 SGD</t>
  </si>
  <si>
    <t>Spaghetti FTO 5 Royal Miller 24x500gm - RMPARMSPA500 (Amount: 33.60 SGD, Quantity: 1, : CT)
UHT Full Cream Milk Royal Miller 12x1ltr - RMMIMUHRM1000 (Amount: 20.40 SGD, Quantity: 1, : CT)
Black Pepper Coarse S18 LSH 500gpkt - PECRBLS0500 (Amount: 8.30 SGD, Quantity: 1, : PKT)
Concentrated Chicken Stock Maggi 6x1.2kg - XN12170273 (Amount: 10.00 SGD, Quantity: 1, : BTL)
Tapioca Flour Flying Man 50x500g - FLTAPFL0500 (Amount: 0.95 SGD, Quantity: 1, : PKT)
Washing Up Liquid Lemon North Star 4x5ltr - NSNFWASNS5000 (Amount: 4.20 SGD, Quantity: 1, : TUB)
Vegetable Cooking Oil Royal Miller 17kg/tin - RMOICOORM17KG (Amount: 32.00 SGD, Quantity: 1, : TIN)
Tomato Ketchup Maggi 6x3.3kgtin - SATOMA3300 (Amount: 7.00 SGD, Quantity: 1, : TIN)
Fine Salt East Sun 48x500g - ESSSSAFES500 (Amount: 0.40 SGD, Quantity: 1, : PKT)
Subtotal: 116.85
Tax: 10.52
Total: 127.37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</si>
  <si>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Buitoni Coulis De Tomato Nestle 6x3kg - XN12135773 (Amount: 15.60 SGD, Quantity: 1, : TIN)
Black Pepper Coarse S18 LSH 500gpkt - PECRBLS0500 (Amount: 8.30 SGD, Quantity: 1, : PKT)
Concentrated Chicken Stock Maggi 6x1.2kg - XN12170273 (Amount: 10.00 SGD, Quantity: 1, : BTL)
Tapioca Flour Flying Man 50x500g - FLTAPFL0500 (Amount: 0.95 SGD, Quantity: 2, : PKT)
Chicken Flavoured Seasoning Knorr 6x1kg - ZBSEFKN1000 (Amount: 7.87 SGD, Quantity: 1, : PKT)
Evaporated Creamer Royal Miller 48x390g - RMMIMECRM0390 (Amount: 0.85 SGD, Quantity: 24, : TIN)
Washing Up Liquid Lemon North Star 4x5ltr - NSNFWASNS5000 (Amount: 4.20 SGD, Quantity: 1, : TUB)
Vegetable Cooking Oil Royal Miller 17kg/tin - RMOICOORM17KG (Amount: 32.00 SGD, Quantity: 2, : TIN)
Chilli Sauce Pouch Kimball 12x1kg - ZACHIKI1000 (Amount: 2.30 SGD, Quantity: 3, : POU)
Tomato Ketchup Pouch Kimball 12x1kg - ZATOMKI1000 (Amount: 2.30 SGD, Quantity: 1, : PKT)
Demi Glace Sauce Knorr 6x1kg - ZBDEMIKN1000 (Amount: 10.92 SGD, Quantity: 1, : TUB)
TC Nacho Cheese Sauce Tropic Choice 4x3x1kg - SATCNACHOCHE (Amount: 19.25 SGD, Quantity: 1, : TUB)
Subtotal: 238.64
Tax: 21.48
Total: 260.12 SGD</t>
  </si>
  <si>
    <t>Spaghetti FTO 5 Royal Miller 24x500gm - RMPARMSPA500 (Amount: 33.60 SGD, Quantity: 1, : CT)
UHT Full Cream Milk Royal Miller 12x1ltr - RMMIMUHRM1000 (Amount: 20.40 SGD, Quantity: 1, : CT)
Margarine Planta 6x2.5kg - MARPL2500 (Amount: 13.00 SGD, Quantity: 1, : TIN)
Evaporated Creamer Royal Miller 48x390g - RMMIMECRM0390 (Amount: 0.85 SGD, Quantity: 12, : TIN)
Washing Up Liquid Lemon North Star 4x5ltr - NSNFWASNS5000 (Amount: 4.20 SGD, Quantity: 2, : TUB)
Vegetable Cooking Oil Royal Miller 17kg/tin - RMOICOORM17KG (Amount: 32.00 SGD, Quantity: 2, : TIN)
Gula Prai Fine Granulated Sugar 24X1Kg- GPEFGS1KG (Amount: 1.65 SGD, Quantity: 3, : EAC)
Anchor UHT Whipping Cream 12X1LTR - ZF121274 (Amount: 6.25 SGD, Quantity: 2, : PKT)
Anchor Prof Unsalted Butter 20x454g - ZF120642 (Amount: 7.00 SGD, Quantity: 4, : EAC)
Frozen Pangasius Fillet Dory Fillet 170_220 2x3kg- FRSPGSFL170 (Amount: 29.50 SGD, Quantity: 4, : CT)
Conquest Delivery Coated Fries 1/4 ShoeString Simplot 6 x 2.04kg- FSIMSS043416 (Amount: 49.00 SGD, Quantity: 2, : CT)
Subtotal: 411.05
Tax: 36.99
Total: 448.04 SGD</t>
  </si>
  <si>
    <t>Vegetable Cooking Oil Royal Miller 17kg/tin - RMOICOORM17KG (Amount: 32.00 SGD, Quantity: 4, : TIN)
Total: 128.00 SGD</t>
  </si>
  <si>
    <t>Spaghetti FTO 5 Royal Miller 24x500gm - RMPARMSPA500 (Amount: 33.60 SGD, Quantity: 1, : CT)
Buitoni Coulis De Tomato Nestle 6x3kg - XN12135773 (Amount: 15.60 SGD, Quantity: 1, : TIN)
Concentrated Chicken Stock Maggi 6x1.2kg - XN12170273 (Amount: 10.00 SGD, Quantity: 1, : BTL)
Chicken Flavoured Seasoning Knorr 6x1kg - ZBSEFKN1000 (Amount: 7.87 SGD, Quantity: 1, : PKT)
Washing Up Liquid Lemon North Star 4x5ltr - NSNFWASNS5000 (Amount: 4.20 SGD, Quantity: 1, : TUB)
Vegetable Cooking Oil Royal Miller 17kg/tin - RMOICOORM17KG (Amount: 32.00 SGD, Quantity: 2, : TIN)
Chilli Sauce Pouch Kimball 12x1kg - ZACHIKI1000 (Amount: 2.30 SGD, Quantity: 1, : POU)
Demi Glace Sauce Knorr 6x1kg - ZBDEMIKN1000 (Amount: 10.92 SGD, Quantity: 1, : TUB)
Professional Cream MUSHROOM Soup Based Knorr 6x1kg - ZBPCMKN1KG (Amount: 13.45 SGD, Quantity: 1, : PKT)
Anchor UHT Whipping Cream 12X1LTR - ZF121274 (Amount: 6.25 SGD, Quantity: 2, : PKT)
Anchor Prof Unsalted Butter 20x454g - ZF120642 (Amount: 7.00 SGD, Quantity: 2, : EAC)
Frozen Pangasius Fillet Dory Fillet 170_220 2x3kg- FRSPGSFL170 (Amount: 29.50 SGD, Quantity: 4, : CT)
Conquest Delivery Coated Fries 1/4 ShoeString Simplot 6 x 2.04kg- FSIMSS043416 (Amount: 49.00 SGD, Quantity: 2, : CT)
Subtotal: 404.44
Tax: 36.40
Total: 440.84 SGD</t>
  </si>
  <si>
    <t>Anchor Prof Unsalted Butter 20x454g - ZF120642 (Amount: 7.00 SGD, Quantity: 2, : EAC)
Frozen Pangasius Fillet Dory Fillet 170_220 2x3kg- FRSPGSFL170 (Amount: 29.50 SGD, Quantity: 4, : CT)
Conquest Delivery Coated Fries 1/4 ShoeString Simplot 6 x 2.04kg- FSIMSS043416 (Amount: 49.00 SGD, Quantity: 2, : CT)
Subtotal: 230.00
Tax: 20.70
Total: 250.70 SGD</t>
  </si>
  <si>
    <t>Anchor UHT Whipping Cream 12X1LTR - ZF121274 (Amount: 6.25 SGD, Quantity: 2, : PKT)
Anchor Prof Unsalted Butter 20x454g - ZF120642 (Amount: 7.00 SGD, Quantity: 3, : EAC)
Frozen Pangasius Fillet Dory Fillet 170_220 2x3kg- FRSPGSFL170 (Amount: 29.50 SGD, Quantity: 4, : CT)
Conquest Delivery Coated Fries 1/4 ShoeString Simplot 6 x 2.04kg- FSIMSS043416 (Amount: 49.00 SGD, Quantity: 2, : CT)
Subtotal: 249.50
Tax: 22.46
Total: 271.96 SGD</t>
  </si>
  <si>
    <t>Frozen Pangasius Fillet Dory Fillet 170_220 2x3kg- FRSPGSFL170 (Amount: 29.50 SGD, Quantity: 5, : CT)
Conquest Delivery Coated Fries 1/4 ShoeString Simplot 6 x 2.04kg- FSIMSS043416 (Amount: 49.00 SGD, Quantity: 3, : CT)
Total: 294.50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</si>
  <si>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Golden Salted Egg Powder Knorr 6x800g - ZBGSEGGKN800 (Amount: 21.67 SGD, Quantity: 1, : PKT)
Black Pepper Coarse S18 LSH 500gpkt - PECRBLS0500 (Amount: 8.30 SGD, Quantity: 1, : PKT)
Chicken Flavoured Seasoning Knorr 6x1kg - ZBSEFKN1000 (Amount: 7.87 SGD, Quantity: 1, : PKT)
Evaporated Creamer Royal Miller 48x390g - RMMIMECRM0390 (Amount: 0.85 SGD, Quantity: 12, : TIN)
Washing Up Liquid Lemon North Star 4x5ltr - NSNFWASNS5000 (Amount: 4.20 SGD, Quantity: 2, : TUB)
Vegetable Cooking Oil Royal Miller 17kg/tin - RMOICOORM17KG (Amount: 32.00 SGD, Quantity: 2, : TIN)
Chilli Sauce Pouch Kimball 12x1kg - ZACHIKI1000 (Amount: 2.30 SGD, Quantity: 5, : POU)
Frozen Pangasius Fillet Dory Fillet 170_220 2x3kg- FRSPGSFL170 (Amount: 29.50 SGD, Quantity: 6, : CT)
Conquest Delivery Coated Fries 1/4 ShoeString Simplot 6 x 2.04kg- FSIMSS043416 (Amount: 49.00 SGD, Quantity: 3, : CT)
Subtotal: 560.87
Tax: 50.48
Total: 611.35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</si>
  <si>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Tapioca Flour Flying Man 50x500g - FLTAPFL0500 (Amount: 0.95 SGD, Quantity: 1, : PKT)
Chicken Flavoured Seasoning Knorr 6x1kg - ZBSEFKN1000 (Amount: 7.87 SGD, Quantity: 1, : PKT)
Vegetable Cooking Oil Royal Miller 17kg/tin - RMOICOORM17KG (Amount: 32.00 SGD, Quantity: 1, : TIN)
Chilli Sauce Pouch Kimball 12x1kg - ZACHIKI1000 (Amount: 2.30 SGD, Quantity: 3, : POU)
Tomato Ketchup Pouch Kimball 12x1kg - ZATOMKI1000 (Amount: 2.30 SGD, Quantity: 1, : PKT)
Demi Glace Sauce Knorr 6x1kg - ZBDEMIKN1000 (Amount: 10.92 SGD, Quantity: 1, : TUB)
Tartar Sauce BestFood 4x3ltr - ZBTSABF3000 (Amount: 16.68 SGD, Quantity: 1, : TUB)
Rice Phoenix 4x5kg- RITHAPH5KGS (Amount: 12.50 SGD, Quantity: 1, : PKT)
Gula Prai Fine Granulated Sugar 24X1Kg- GPEFGS1KG (Amount: 1.65 SGD, Quantity: 1, : EAC)
Subtotal: 171.37
Tax: 15.42
Total: 186.79 SGD</t>
  </si>
  <si>
    <t>Spaghetti FTO 5 Royal Miller 24x500gm - RMPARMSPA500 (Amount: 33.60 SGD, Quantity: 1, : CT)
UHT Full Cream Milk Royal Miller 12x1ltr - RMMIMUHRM1000 (Amount: 20.40 SGD, Quantity: 2, : CT)
Buitoni Coulis De Tomato Nestle 6x3kg - XN12135773 (Amount: 15.60 SGD, Quantity: 1, : TIN)
Onion Powder Hela 9x700g - GSONIOHE0700 (Amount: 23.90 SGD, Quantity: 1, : TUB)
Parsley Shredded Hela 10x500g - HEWPAHE0500 (Amount: 15.60 SGD, Quantity: 1, : PKT)
Concentrated Chicken Stock Maggi 6x1.2kg - XN12170273 (Amount: 10.00 SGD, Quantity: 1, : BTL)
Tapioca Flour Flying Man 50x500g - FLTAPFL0500 (Amount: 0.95 SGD, Quantity: 2, : PKT)
KGO General Purpose Flour Orange KG 25kg - KGFL46025 (Amount: 26.00 SGD, Quantity: 1, : BAG)
Chicken Flavoured Seasoning Knorr 6x1kg - ZBSEFKN1000 (Amount: 7.87 SGD, Quantity: 1, : PKT)
Washing Up Liquid Lemon North Star 4x5ltr - NSNFWASNS5000 (Amount: 4.20 SGD, Quantity: 2, : TUB)
Chilli Sauce Pouch Kimball 12x1kg - ZACHIKI1000 (Amount: 2.30 SGD, Quantity: 4, : POU)
Demi Glace Sauce Knorr 6x1kg - ZBDEMIKN1000 (Amount: 10.92 SGD, Quantity: 1, : TUB)
TC Nacho Cheese Sauce Tropic Choice 4x3x1kg - SATCNACHOCHE (Amount: 19.25 SGD, Quantity: 1, : TUB)
Tom Yam Paste Knorr 6x1.5kg - ZBTYPKN1500 (Amount: 21.06 SGD, Quantity: 1, : TUB)
Tartar Sauce BestFood 4x3ltr - ZBTSABF3000 (Amount: 16.68 SGD, Quantity: 1, : TUB)
Garlic Powder Hela 9x700g - GSGARHE0700 (Amount: 25.00 SGD, Quantity: 1, : TUB)
MAGGI Tomato Ketchup Can 6x3.3kg - XN12354430 (Amount: 7.00 SGD, Quantity: 1, : TIN)
Rice Phoenix 4x5kg- RITHAPH5KGS (Amount: 12.50 SGD, Quantity: 2, : PKT)
Gula Prai Fine Granulated Sugar 24X1Kg- GPEFGS1KG (Amount: 1.65 SGD, Quantity: 1, : EAC)
Mentai Mayo 12 x 500ml- SAMENTAI500ML (Amount: 84.00 SGD, Quantity: 1, : CT)
Total: 403.43 SGD</t>
  </si>
  <si>
    <t>Buitoni Coulis De Tomato Nestle 6x3kg - XN12135773 (Amount: 15.60 SGD, Quantity: 1, : TIN)
Concentrated Chicken Stock Maggi 6x1.2kg - XN12170273 (Amount: 10.00 SGD, Quantity: 1, : BTL)
Vegetable Cooking Oil Royal Miller 17kg/tin - RMOICOORM17KG (Amount: 32.00 SGD, Quantity: 2, : TIN)
Subtotal: 89.60
Tax: 8.06
Total: 97.66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</si>
  <si>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2, : TIN)
Concentrated Chicken Stock Maggi 6x1.2kg - XN12170273 (Amount: 10.00 SGD, Quantity: 2, : BTL)
Tapioca Flour Flying Man 50x500g - FLTAPFL0500 (Amount: 0.95 SGD, Quantity: 2, : PKT)
KGO General Purpose Flour Orange KG 25kg - KGFL46025 (Amount: 26.00 SGD, Quantity: 1, : BAG)
Chilli Sauce Pouch Kimball 12x1kg - ZACHIKI1000 (Amount: 2.30 SGD, Quantity: 4, : POU)
TC Nacho Cheese Sauce Tropic Choice 4x3x1kg - SATCNACHOCHE (Amount: 19.25 SGD, Quantity: 1, : TUB)
Baked Beans In Tomato Sauce Royal Miller 6x2.55kg- RMCVBBERM2700 (Amount: 7.00 SGD, Quantity: 1, : TIN)
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Subtotal: 432.38
Tax: 38.91
Total: 471.29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</si>
  <si>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Aromat Seasoning Knorr 6x2.25kg - ZBASEKN2250 (Amount: 19.46 SGD, Quantity: 2, : TUB)
Paprika Powder  G.Chef 1kg - GSPAPGC1000 (Amount: 14.50 SGD, Quantity: 1, : PKT)
Black Pepper Coarse S18 LSH 500gpkt - PECRBLS0500 (Amount: 8.30 SGD, Quantity: 1, : PKT)
Concentrated Chicken Stock Maggi 6x1.2kg - XN12170273 (Amount: 10.00 SGD, Quantity: 1, : BTL)
Tapioca Flour Flying Man 50x500g - FLTAPFL0500 (Amount: 0.95 SGD, Quantity: 1, : PKT)
Chicken Flavoured Seasoning Knorr 6x1kg - ZBSEFKN1000 (Amount: 7.87 SGD, Quantity: 1, : PKT)
Evaporated Creamer Royal Miller 48x390g - RMMIMECRM0390 (Amount: 0.85 SGD, Quantity: 12, : TIN)
Washing Up Liquid Lemon North Star 4x5ltr - NSNFWASNS5000 (Amount: 4.20 SGD, Quantity: 1, : TUB)
Bleach Local 6x1galtub - NFBLEL3400 (Amount: 2.60 SGD, Quantity: 1, : TUB)
Chilli Sauce Pouch Kimball 12x1kg - ZACHIKI1000 (Amount: 2.30 SGD, Quantity: 2, : POU)
Tomato Ketchup Pouch Kimball 12x1kg - ZATOMKI1000 (Amount: 2.30 SGD, Quantity: 2, : PKT)
Demi Glace Sauce Knorr 6x1kg - ZBDEMIKN1000 (Amount: 10.92 SGD, Quantity: 1, : TUB)
Professional Cream MUSHROOM Soup Based Knorr 6x1kg - ZBPCMKN1KG (Amount: 13.45 SGD, Quantity: 1, : PKT)
Thai Lime Juice 6x1ltr - CJLIMTH1000 (Amount: 1.75 SGD, Quantity: 1, : BTL)
Gula Prai Fine Granulated Sugar 24X1Kg- GPEFGS1KG (Amount: 1.65 SGD, Quantity: 2, : EAC)
Anchor UHT Whipping Cream 12X1LTR - ZF121274 (Amount: 6.25 SGD, Quantity: 3, : PKT)
Frozen Pangasius Fillet Dory Fillet 170_220 2x3kg- FRSPGSFL170 (Amount: 29.50 SGD, Quantity: 4, : CT)
Conquest Delivery Coated Fries 1/4 ShoeString Simplot 6 x 2.04kg- FSIMSS043416 (Amount: 49.00 SGD, Quantity: 2, : CT)
Subtotal: 475.84
Tax: 42.83
Total: 518.67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</si>
  <si>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Chicken Flavoured Seasoning Knorr 6x1kg - ZBSEFKN1000 (Amount: 7.87 SGD, Quantity: 1, : PKT)
Washing Up Liquid Lemon North Star 4x5ltr - NSNFWASNS5000 (Amount: 4.20 SGD, Quantity: 2, : TUB)
Bleach Local 6x1galtub - NFBLEL3400 (Amount: 2.60 SGD, Quantity: 1, : TUB)
Chilli Sauce Pouch Kimball 12x1kg - ZACHIKI1000 (Amount: 2.30 SGD, Quantity: 2, : POU)
Professional Cream MUSHROOM Soup Based Knorr 6x1kg - ZBPCMKN1KG (Amount: 13.45 SGD, Quantity: 1, : PKT)
Subtotal: 106.52
Tax: 9.59
Total: 116.11 SGD</t>
  </si>
  <si>
    <t>Spaghetti FTO 5 Royal Miller 24x500gm - RMPARMSPA500 (Amount: 33.60 SGD, Quantity: 1, : CT)
UHT Full Cream Milk Royal Miller 12x1ltr - RMMIMUHRM1000 (Amount: 20.40 SGD, Quantity: 1, : CT)
Concentrated Chicken Stock Maggi 6x1.2kg - XN12170273 (Amount: 10.00 SGD, Quantity: 1, : BTL)
Washing Up Liquid Lemon North Star 4x5ltr - NSNFWASNS5000 (Amount: 4.20 SGD, Quantity: 1, : TUB)
Vegetable Cooking Oil Royal Miller 17kg/tin - RMOICOORM17KG (Amount: 32.00 SGD, Quantity: 2, : TIN)
Chilli Sauce Pouch Kimball 12x1kg - ZACHIKI1000 (Amount: 2.30 SGD, Quantity: 2, : POU)
Tomato Ketchup Pouch Kimball 12x1kg - ZATOMKI1000 (Amount: 2.30 SGD, Quantity: 2, : PKT)
Demi Glace Sauce Knorr 6x1kg - ZBDEMIKN1000 (Amount: 10.92 SGD, Quantity: 1, : TUB)
Tartar Sauce BestFood 4x3ltr - ZBTSABF3000 (Amount: 16.68 SGD, Quantity: 1, : TUB)
Anchor Prof Unsalted Butter 20x454g - ZF120642 (Amount: 7.00 SGD, Quantity: 2, : EAC)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2, : CT)
Subtotal: 483.00
Tax: 43.47
Total: 526.47 SGD</t>
  </si>
  <si>
    <t>Anchor UHT Whipping Cream 12X1LTR - ZF121274 (Amount: 6.25 SGD, Quantity: 4, : PKT)
Frozen Pangasius Fillet Dory Fillet 170_220 2x3kg- FRSPGSFL170 (Amount: 29.50 SGD, Quantity: 4, : CT)
Conquest Delivery Coated Fries 1/4 ShoeString Simplot 6 x 2.04kg- FSIMSS043416 (Amount: 49.00 SGD, Quantity: 2, : CT)
Subtotal: 241.00
Tax: 21.69
Total: 262.69 SGD</t>
  </si>
  <si>
    <t>Anchor UHT Whipping Cream 12X1LTR - ZF121274 (Amount: 6.25 SGD, Quantity: 2, : PKT)
Frozen Pangasius Fillet Dory Fillet 170_220 2x3kg- FRSPGSFL170 (Amount: 29.50 SGD, Quantity: 5, : CT)
Conquest Delivery Coated Fries 1/4 ShoeString Simplot 6 x 2.04kg- FSIMSS043416 (Amount: 49.00 SGD, Quantity: 3, : CT)
Total: 307.00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</si>
  <si>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KGO General Purpose Flour Orange KG 25kg - KGFL46025 (Amount: 26.00 SGD, Quantity: 1, : BAG)
Chicken Flavoured Seasoning Knorr 6x1kg - ZBSEFKN1000 (Amount: 7.87 SGD, Quantity: 1, : PKT)
Washing Up Liquid Lemon North Star 4x5ltr - NSNFWASNS5000 (Amount: 4.20 SGD, Quantity: 1, : TUB)
Vegetable Cooking Oil Royal Miller 17kg/tin - RMOICOORM17KG (Amount: 32.00 SGD, Quantity: 1, : TIN)
Demi Glace Sauce Knorr 6x1kg - ZBDEMIKN1000 (Amount: 10.92 SGD, Quantity: 1, : TUB)
Professional Cream MUSHROOM Soup Based Knorr 6x1kg - ZBPCMKN1KG (Amount: 13.45 SGD, Quantity: 1, : PKT)
Tartar Sauce BestFood 4x3ltr - ZBTSABF3000 (Amount: 16.68 SGD, Quantity: 1, : TUB)
Anchor UHT Whipping Cream 12X1LTR - ZF121274 (Amount: 6.25 SGD, Quantity: 1, : PKT)
Anchor Prof Unsalted Butter 20x454g - ZF120642 (Amount: 7.00 SGD, Quantity: 1, : EAC)
Frozen Pangasius Fillet Dory Fillet 170_220 2x3kg- FRSPGSFL170 (Amount: 29.50 SGD, Quantity: 4, : CT)
Conquest Delivery Coated Fries 1/4 ShoeString Simplot 6 x 2.04kg- FSIMSS043416 (Amount: 49.00 SGD, Quantity: 2, : CT)
Subtotal: 419.97
Tax: 37.80
Total: 457.77 SGD</t>
  </si>
  <si>
    <t>Mayo Magic Best Food 4x3L - ZBMAMGBF3000 (Amount: 35.33 SGD, Quantity: 1, : CT)
Spaghetti FTO 5 Royal Miller 24x500gm - RMPARMSPA500 (Amount: 33.60 SGD, Quantity: 2, : CT)
UHT Full Cream Milk Royal Miller 12x1ltr - RMMIMUHRM1000 (Amount: 20.40 SGD, Quantity: 1, : CT)
Buitoni Coulis De Tomato Nestle 6x3kg - XN12135773 (Amount: 15.60 SGD, Quantity: 2, : TIN)
Concentrated Chicken Stock Maggi 6x1.2kg - XN12170273 (Amount: 10.00 SGD, Quantity: 1, : BTL)
KGO General Purpose Flour Orange KG 25kg - KGFL46025 (Amount: 26.00 SGD, Quantity: 1, : BAG)
Chicken Flavoured Seasoning Knorr 6x1kg - ZBSEFKN1000 (Amount: 7.87 SGD, Quantity: 1, : PKT)
Vegetable Cooking Oil Royal Miller 17kg/tin - RMOICOORM17KG (Amount: 32.00 SGD, Quantity: 2, : TIN)
Chilli Sauce Pouch Kimball 12x1kg - ZACHIKI1000 (Amount: 2.30 SGD, Quantity: 1, : POU)
Demi Glace Sauce Knorr 6x1kg - ZBDEMIKN1000 (Amount: 10.92 SGD, Quantity: 1, : TUB)
TC Nacho Cheese Sauce Tropic Choice 4x3x1kg - SATCNACHOCHE (Amount: 19.25 SGD, Quantity: 1, : TUB)
Professional Cream MUSHROOM Soup Based Knorr 6x1kg - ZBPCMKN1KG (Amount: 13.45 SGD, Quantity: 1, : PKT)
Tartar Sauce BestFood 4x3ltr - ZBTSABF3000 (Amount: 16.68 SGD, Quantity: 1, : TUB)
Anchor Prof Unsalted Butter 20x454g - ZF120642 (Amount: 7.00 SGD, Quantity: 1, : EAC)
Frozen Pangasius Fillet Dory Fillet 170_220 2x3kg- FRSPGSFL170 (Amount: 29.50 SGD, Quantity: 5, : CT)
Conquest Delivery Coated Fries 1/4 ShoeString Simplot 6 x 2.04kg- FSIMSS043416 (Amount: 49.00 SGD, Quantity: 4, : CT)
Subtotal: 675.10
Tax: 60.76
Total: 735.86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</si>
  <si>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Tapioca Flour Flying Man 50x500g - FLTAPFL0500 (Amount: 0.95 SGD, Quantity: 1, : PKT)
KGO General Purpose Flour Orange KG 25kg - KGFL46025 (Amount: 26.00 SGD, Quantity: 1, : BAG)
Evaporated Creamer Royal Miller 48x390g - RMMIMECRM0390 (Amount: 0.85 SGD, Quantity: 12, : TIN)
Washing Up Liquid Lemon North Star 4x5ltr - NSNFWASNS5000 (Amount: 4.20 SGD, Quantity: 2, : TUB)
Chilli Sauce Pouch Kimball 12x1kg - ZACHIKI1000 (Amount: 2.30 SGD, Quantity: 2, : POU)
Gula Prai Fine Granulated Sugar 24X1Kg- GPEFGS1KG (Amount: 1.65 SGD, Quantity: 1, : EAC)
Anchor UHT Whipping Cream 12X1LTR - ZF121274 (Amount: 6.25 SGD, Quantity: 1, : PKT)
Anchor Prof Unsalted Butter 20x454g - ZF120642 (Amount: 7.00 SGD, Quantity: 2, : EAC)
Frozen Pangasius Fillet Dory Fillet 170_220 2x3kg- FRSPGSFL170 (Amount: 29.50 SGD, Quantity: 4, : CT)
Conquest Delivery Coated Fries 1/4 ShoeString Simplot 6 x 2.04kg- FSIMSS043416 (Amount: 49.00 SGD, Quantity: 2, : CT)
Subtotal: 357.65
Tax: 32.19
Total: 389.84 SGD</t>
  </si>
  <si>
    <t>Spaghetti FTO 5 Royal Miller 24x500gm - RMPARMSPA500 (Amount: 33.60 SGD, Quantity: 1, : CT)
UHT Full Cream Milk Royal Miller 12x1ltr - RMMIMUHRM1000 (Amount: 20.40 SGD, Quantity: 1, : CT)
Concentrated Chicken Stock Maggi 6x1.2kg - XN12170273 (Amount: 10.00 SGD, Quantity: 1, : BTL)
Gula Prai Fine Granulated Sugar 24X1Kg- GPEFGS1KG (Amount: 1.65 SGD, Quantity: 2, : EAC)
Frozen Pangasius Fillet Dory Fillet 170_220 2x3kg- FRSPGSFL170 (Amount: 29.50 SGD, Quantity: 4, : CT)
Conquest Delivery Coated Fries 1/4 ShoeString Simplot 6 x 2.04kg- FSIMSS043416 (Amount: 49.00 SGD, Quantity: 2, : CT)
Subtotal: 283.30
Tax: 25.50
Total: 308.80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</si>
  <si>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2, : CT)
Margarine Planta 6x2.5kg - MARPL2500 (Amount: 13.00 SGD, Quantity: 1, : TIN)
Buitoni Coulis De Tomato Nestle 6x3kg - XN12135773 (Amount: 15.60 SGD, Quantity: 1, : TIN)
Concentrated Chicken Stock Maggi 6x1.2kg - XN12170273 (Amount: 10.00 SGD, Quantity: 1, : BTL)
Chicken Flavoured Seasoning Knorr 6x1kg - ZBSEFKN1000 (Amount: 7.87 SGD, Quantity: 2, : PKT)
Vegetable Cooking Oil Royal Miller 17kg/tin - RMOICOORM17KG (Amount: 32.00 SGD, Quantity: 2, : TIN)
Chilli Sauce Pouch Kimball 12x1kg - ZACHIKI1000 (Amount: 2.30 SGD, Quantity: 5, : POU)
Demi Glace Sauce Knorr 6x1kg - ZBDEMIKN1000 (Amount: 10.92 SGD, Quantity: 1, : TUB)
Tartar Sauce BestFood 4x3ltr - ZBTSABF3000 (Amount: 16.68 SGD, Quantity: 1, : TUB)
Premium KDM Jasmine Rice Royal Miller 5kg/pkt - RMRIKDM5000 (Amount: 8.00 SGD, Quantity: 1, : PKT)
Soft Drinks 24x330ml-BESDCCO0330 (Amount: 12.50 SGD, Quantity: 1, : CT)
Anchor UHT Whipping Cream 12X1LTR - ZF121274 (Amount: 6.25 SGD, Quantity: 3, : PKT)
Frozen Pangasius Fillet Dory Fillet 170_220 2x3kg- FRSPGSFL170 (Amount: 29.50 SGD, Quantity: 5, : CT)
Conquest Delivery Coated Fries 1/4 ShoeString Simplot 6 x 2.04kg- FSIMSS043416 (Amount: 49.00 SGD, Quantity: 3, : CT)
Total: 600.92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</si>
  <si>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Frozen Pangasius Fillet Dory Fillet 170_220 2x3kg- FRSPGSFL170 (Amount: 29.50 SGD, Quantity: 5, : CT)
Conquest Delivery Coated Fries 1/4 ShoeString Simplot 6 x 2.04kg- FSIMSS043416 (Amount: 49.00 SGD, Quantity: 3, : CT)
Total: 364.10 SGD</t>
  </si>
  <si>
    <t>Mayo Magic Best Food 4x3L - ZBMAMGBF3000 (Amount: 35.33 SGD, Quantity: 1, : CT)
Buitoni Coulis De Tomato Nestle 6x3kg - XN12135773 (Amount: 15.60 SGD, Quantity: 1, : TIN)
Aromat Seasoning Knorr 6x2.25kg - ZBASEKN2250 (Amount: 19.46 SGD, Quantity: 2, : TUB)
Paprika Powder  G.Chef 1kg - GSPAPGC1000 (Amount: 14.50 SGD, Quantity: 1, : PKT)
Chicken Flavoured Seasoning Knorr 6x1kg - ZBSEFKN1000 (Amount: 7.87 SGD, Quantity: 1, : PKT)
Washing Up Liquid Lemon North Star 4x5ltr - NSNFWASNS5000 (Amount: 4.20 SGD, Quantity: 1, : TUB)
Chilli Sauce Pouch Kimball 12x1kg - ZACHIKI1000 (Amount: 2.30 SGD, Quantity: 2, : POU)
Demi Glace Sauce Knorr 6x1kg - ZBDEMIKN1000 (Amount: 10.92 SGD, Quantity: 1, : TUB)
Tartar Sauce BestFood 4x3ltr - ZBTSABF3000 (Amount: 16.68 SGD, Quantity: 1, : TUB)
Chilli Flake G.Chef 1kgpkt - GSCHIG1000 (Amount: 18.75 SGD, Quantity: 1, : PKT)
Rice Phoenix 4x5kg- RITHAPH5KGS (Amount: 12.50 SGD, Quantity: 1, : PKT)
Anchor UHT Whipping Cream 12X1LTR - ZF121274 (Amount: 6.25 SGD, Quantity: 2, : PKT)
Anchor Prof Unsalted Butter 20x454g - ZF120642 (Amount: 7.00 SGD, Quantity: 1, : EAC)
Frozen Pangasius Fillet Dory Fillet 170_220 2x3kg- FRSPGSFL170 (Amount: 29.50 SGD, Quantity: 4, : CT)
Conquest Delivery Coated Fries 1/4 ShoeString Simplot 6 x 2.04kg- FSIMSS043416 (Amount: 49.00 SGD, Quantity: 2, : CT)
Subtotal: 415.37
Tax: 37.38
Total: 452.75 SGD</t>
  </si>
  <si>
    <t>Anchor UHT Whipping Cream 12X1LTR - ZF121274 (Amount: 6.25 SGD, Quantity: 2, : PKT)
Anchor Prof Unsalted Butter 20x454g - ZF120642 (Amount: 7.00 SGD, Quantity: 2, : EAC)
Frozen Pangasius Fillet Dory Fillet 170_220 2x3kg- FRSPGSFL170 (Amount: 29.50 SGD, Quantity: 4, : CT)
Conquest Delivery Coated Fries 1/4 ShoeString Simplot 6 x 2.04kg- FSIMSS043416 (Amount: 49.00 SGD, Quantity: 2, : CT)
Subtotal: 242.50
Tax: 21.83
Total: 264.33 SGD</t>
  </si>
  <si>
    <t>Frozen Pangasius Fillet Dory Fillet 170_220 2x3kg- FRSPGSFL170 (Amount: 29.50 SGD, Quantity: 2, : CT)
Conquest Delivery Coated Fries 1/4 ShoeString Simplot 6 x 2.04kg- FSIMSS043416 (Amount: 49.00 SGD, Quantity: 2, : CT)
Subtotal: 157.00
Tax: 14.13
Total: 171.13 SGD</t>
  </si>
  <si>
    <t>Spaghetti FTO 5 Royal Miller 24x500gm - RMPARMSPA500 (Amount: 33.60 SGD, Quantity: 1, : CT)
Buitoni Coulis De Tomato Nestle 6x3kg - XN12135773 (Amount: 15.60 SGD, Quantity: 1, : TIN)
Chicken Flavoured Seasoning Knorr 6x1kg - ZBSEFKN1000 (Amount: 7.87 SGD, Quantity: 2, : PKT)
Washing Up Liquid Lemon North Star 4x5ltr - NSNFWASNS5000 (Amount: 4.20 SGD, Quantity: 1, : TUB)
Bleach Local 6x1galtub - NFBLEL3400 (Amount: 2.60 SGD, Quantity: 1, : TUB)
Vegetable Cooking Oil Royal Miller 17kg/tin - RMOICOORM17KG (Amount: 32.00 SGD, Quantity: 1, : TIN)
Chilli Sauce Pouch Kimball 12x1kg - ZACHIKI1000 (Amount: 2.30 SGD, Quantity: 3, : POU)
Demi Glace Sauce Knorr 6x1kg - ZBDEMIKN1000 (Amount: 10.92 SGD, Quantity: 1, : TUB)
Professional Cream MUSHROOM Soup Based Knorr 6x1kg - ZBPCMKN1KG (Amount: 13.45 SGD, Quantity: 1, : PKT)
Anchor UHT Whipping Cream 12X1LTR - ZF121274 (Amount: 6.25 SGD, Quantity: 2, : PKT)
Frozen Pangasius Fillet Dory Fillet 170_220 2x3kg- FRSPGSFL170 (Amount: 29.50 SGD, Quantity: 4, : CT)
Conquest Delivery Coated Fries 1/4 ShoeString Simplot 6 x 2.04kg- FSIMSS043416 (Amount: 49.00 SGD, Quantity: 2, : CT)
Subtotal: 363.51
Tax: 32.72
Total: 396.23 SGD</t>
  </si>
  <si>
    <t>Mentai Mayo 12 x 500ml- SAMENTAI500ML (Amount: 84.00 SGD, Quantity: 1, : CT)
Subtotal: 84.00
Tax: 7.56
Total: 91.56 SGD</t>
  </si>
  <si>
    <t>Mayo Magic Best Food 4x3L - ZBMAMGBF3000 (Amount: 35.33 SGD, Quantity: 1, : CT)
UHT Full Cream Milk Royal Miller 12x1ltr - RMMIMUHRM1000 (Amount: 20.40 SGD, Quantity: 1, : CT)
Buitoni Coulis De Tomato Nestle 6x3kg - XN12135773 (Amount: 15.60 SGD, Quantity: 1, : TIN)
Golden Salted Egg Powder Knorr 6x800g - ZBGSEGGKN800 (Amount: 21.67 SGD, Quantity: 1, : PKT)
Concentrated Chicken Stock Maggi 6x1.2kg - XN12170273 (Amount: 10.00 SGD, Quantity: 1, : BTL)
Fish Gravy Thai Tiparus 12x700ml - SAFISTI750 (Amount: 1.75 SGD, Quantity: 1, : BTL)
Tapioca Flour Flying Man 50x500g - FLTAPFL0500 (Amount: 0.95 SGD, Quantity: 2, : PKT)
Evaporated Creamer Royal Miller 48x390g - RMMIMECRM0390 (Amount: 0.85 SGD, Quantity: 12, : TIN)
Washing Up Liquid Lemon North Star 4x5ltr - NSNFWASNS5000 (Amount: 4.20 SGD, Quantity: 2, : TUB)
Vegetable Cooking Oil Royal Miller 17kg/tin - RMOICOORM17KG (Amount: 32.00 SGD, Quantity: 3, : TIN)
Chilli Sauce Pouch Kimball 12x1kg - ZACHIKI1000 (Amount: 2.30 SGD, Quantity: 5, : POU)
Tomato Ketchup Pouch Kimball 12x1kg - ZATOMKI1000 (Amount: 2.30 SGD, Quantity: 3, : PKT)
Demi Glace Sauce Knorr 6x1kg - ZBDEMIKN1000 (Amount: 10.92 SGD, Quantity: 1, : TUB)
Professional Cream MUSHROOM Soup Based Knorr 6x1kg - ZBPCMKN1KG (Amount: 13.45 SGD, Quantity: 2, : PKT)
Soft Drinks 24x330ml-BESDCCO0330 (Amount: 12.50 SGD, Quantity: 1, : CT)
Anchor UHT Whipping Cream 12X1LTR - ZF121274 (Amount: 6.25 SGD, Quantity: 4, : PKT)
Anchor Prof Unsalted Butter 20x454g - ZF120642 (Amount: 7.00 SGD, Quantity: 4, : EAC)
Frozen Pangasius Fillet Dory Fillet 170_220 2x3kg- FRSPGSFL170 (Amount: 29.50 SGD, Quantity: 4, : CT)
Mentai Mayo 12 x 500ml- SAMENTAI500ML (Amount: 84.00 SGD, Quantity: 1, : CT)
Conquest Delivery Coated Fries 1/4 ShoeString Simplot 6 x 2.04kg- FSIMSS043416 (Amount: 49.00 SGD, Quantity: 3, : CT)
Subtotal: 691.97
Tax: 62.28
Total: 754.25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</si>
  <si>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2, : BTL)
Washing Up Liquid Lemon North Star 4x5ltr - NSNFWASNS5000 (Amount: 4.20 SGD, Quantity: 1, : TUB)
Vegetable Cooking Oil Royal Miller 17kg/tin - RMOICOORM17KG (Amount: 32.00 SGD, Quantity: 1, : TIN)
Demi Glace Sauce Knorr 6x1kg - ZBDEMIKN1000 (Amount: 10.92 SGD, Quantity: 2, : TUB)
Tartar Sauce BestFood 4x3ltr - ZBTSABF3000 (Amount: 16.68 SGD, Quantity: 1, : TUB)
Subtotal: 199.65
Tax: 17.97
Total: 217.62 SGD</t>
  </si>
  <si>
    <t>Mayo Magic Best Food 4x3L - ZBMAMGBF3000 (Amount: 35.33 SGD, Quantity: 1, : CT)
Tapioca Flour Flying Man 50x500g - FLTAPFL0500 (Amount: 0.95 SGD, Quantity: 1, : PKT)
Evaporated Creamer Royal Miller 48x390g - RMMIMECRM0390 (Amount: 0.85 SGD, Quantity: 12, : TIN)
Bleach Local 6x1galtub - NFBLEL3400 (Amount: 2.60 SGD, Quantity: 1, : TUB)
Vegetable Cooking Oil Royal Miller 17kg/tin - RMOICOORM17KG (Amount: 32.00 SGD, Quantity: 2, : TIN)
Chilli Sauce Pouch Kimball 12x1kg - ZACHIKI1000 (Amount: 2.30 SGD, Quantity: 3, : POU)
Tomato Ketchup Pouch Kimball 12x1kg - ZATOMKI1000 (Amount: 2.30 SGD, Quantity: 2, : PKT)
TC Nacho Cheese Sauce Tropic Choice 4x3x1kg - SATCNACHOCHE (Amount: 19.25 SGD, Quantity: 1, : TUB)
Professional Cream MUSHROOM Soup Based Knorr 6x1kg - ZBPCMKN1KG (Amount: 13.45 SGD, Quantity: 1, : PKT)
Anchor UHT Whipping Cream 12X1LTR - ZF121274 (Amount: 6.25 SGD, Quantity: 3, : PKT)
Anchor Prof Unsalted Butter 20x454g - ZF120642 (Amount: 7.00 SGD, Quantity: 2, : EAC)
Frozen Pangasius Fillet Dory Fillet 170_220 2x3kg- FRSPGSFL170 (Amount: 29.50 SGD, Quantity: 2, : CT)
Conquest Delivery Coated Fries 1/4 ShoeString Simplot 6 x 2.04kg- FSIMSS043416 (Amount: 49.00 SGD, Quantity: 1, : CT)
Subtotal: 298.03
Tax: 26.82
Total: 324.85 SGD</t>
  </si>
  <si>
    <t>Spaghetti FTO 5 Royal Miller 24x500gm - RMPARMSPA500 (Amount: 33.60 SGD, Quantity: 1, : CT)
UHT Full Cream Milk Royal Miller 12x1ltr - RMMIMUHRM1000 (Amount: 20.40 SGD, Quantity: 1, : CT)
Buitoni Coulis De Tomato Nestle 6x3kg - XN12135773 (Amount: 15.60 SGD, Quantity: 1, : TIN)
Concentrated Chicken Stock Maggi 6x1.2kg - XN12170273 (Amount: 10.00 SGD, Quantity: 1, : BTL)
Tomato Ketchup Pouch Kimball 12x1kg - ZATOMKI1000 (Amount: 2.30 SGD, Quantity: 1, : PKT)
Anchor UHT Whipping Cream 12X1LTR - ZF121274 (Amount: 6.25 SGD, Quantity: 1, : PKT)
Frozen Pangasius Fillet Dory Fillet 170_220 2x3kg- FRSPGSFL170 (Amount: 29.50 SGD, Quantity: 4, : CT)
Conquest Delivery Coated Fries 1/4 ShoeString Simplot 6 x 2.04kg- FSIMSS043416 (Amount: 49.00 SGD, Quantity: 2, : CT)
Subtotal: 304.15
Tax: 27.37
Total: 331.52 SGD</t>
  </si>
  <si>
    <t>Anchor UHT Whipping Cream 12X1LTR - ZF121274 (Amount: 6.25 SGD, Quantity: 1, : PKT)
Anchor Prof Unsalted Butter 20x454g - ZF120642 (Amount: 7.00 SGD, Quantity: 1, : EAC)
Frozen Pangasius Fillet Dory Fillet 170_220 2x3kg- FRSPGSFL170 (Amount: 29.50 SGD, Quantity: 2, : CT)
Conquest Delivery Coated Fries 1/4 ShoeString Simplot 6 x 2.04kg- FSIMSS043416 (Amount: 49.00 SGD, Quantity: 1, : CT)
Subtotal: 121.25
Tax: 10.91
Total: 132.16 SGD</t>
  </si>
  <si>
    <t>Spaghetti FTO 5 Royal Miller 24x500gm - RMPARMSPA500 (Amount: 33.60 SGD, Quantity: 1, : CT)
Black Pepper Coarse S18 LSH 500gpkt - PECRBLS0500 (Amount: 8.30 SGD, Quantity: 1, : PKT)
Chicken Flavoured Seasoning Knorr 6x1kg - ZBSEFKN1000 (Amount: 7.87 SGD, Quantity: 1, : PKT)
TC Nacho Cheese Sauce Tropic Choice 4x3x1kg - SATCNACHOCHE (Amount: 19.25 SGD, Quantity: 1, : TUB)
Anchor UHT Whipping Cream 12X1LTR - ZF121274 (Amount: 6.25 SGD, Quantity: 1, : PKT)
Frozen Pangasius Fillet Dory Fillet 170_220 2x3kg- FRSPGSFL170 (Amount: 29.50 SGD, Quantity: 3, : CT)
Conquest Delivery Coated Fries 1/4 ShoeString Simplot 6 x 2.04kg- FSIMSS043416 (Amount: 49.00 SGD, Quantity: 2, : CT)
Total: 261.77 SGD</t>
  </si>
  <si>
    <t>Mayo Magic Best Food 4x3L - ZBMAMGBF3000 (Amount: 35.33 SGD, Quantity: 1, : CT)
Spaghetti FTO 5 Royal Miller 24x500gm - RMPARMSPA500 (Amount: 33.60 SGD, Quantity: 1, : CT)
UHT Full Cream Milk Royal Miller 12x1ltr - RMMIMUHRM1000 (Amount: 20.40 SGD, Quantity: 1, : CT)
Buitoni Coulis De Tomato Nestle 6x3kg - XN12135773 (Amount: 15.60 SGD, Quantity: 1, : TIN)
Black Pepper Coarse S18 LSH 500gpkt - PECRBLS0500 (Amount: 8.30 SGD, Quantity: 1, : PKT)
Chicken Flavoured Seasoning Knorr 6x1kg - ZBSEFKN1000 (Amount: 7.87 SGD, Quantity: 1, : PKT)
Vegetable Cooking Oil Royal Miller 17kg/tin - RMOICOORM17KG (Amount: 32.00 SGD, Quantity: 1, : TIN)
Chilli Sauce Pouch Kimball 12x1kg - ZACHIKI1000 (Amount: 2.30 SGD, Quantity: 3, : POU)
Gula Prai Fine Granulated Sugar 24X1Kg- GPEFGS1KG (Amount: 1.65 SGD, Quantity: 3, : EAC)
Anchor UHT Whipping Cream 12X1LTR - ZF121274 (Amount: 6.25 SGD, Quantity: 2, : PKT)
Anchor Prof Unsalted Butter 20x454g - ZF120642 (Amount: 7.00 SGD, Quantity: 2, : EAC)
Frozen Pangasius Fillet Dory Fillet 170_220 2x3kg- FRSPGSFL170 (Amount: 29.50 SGD, Quantity: 4, : CT)
Conquest Delivery Coated Fries 1/4 ShoeString Simplot 6 x 2.04kg- FSIMSS043416 (Amount: 49.00 SGD, Quantity: 2, : CT)
Subtotal: 407.45
Tax: 36.67
Total: 444.12 SGD</t>
  </si>
  <si>
    <t>Time</t>
  </si>
  <si>
    <t>09-06-2025</t>
  </si>
  <si>
    <t>302310-332299-- Northpoint</t>
  </si>
  <si>
    <t>Chicken Powder Knorr 6x2.25kg- ZBCPOKN2250 (Amount: 26.52 SGD, Quantity: 1, : TUB)
Beef Stock Paste Knorr 6x1.5kg- ZBBPAKN1500 (Amount: 19.29 SGD, Quantity: 1, : BTL)
Anchor Salted Butter 40x250g- ZF110580 (Amount: 3.66 SGD, Quantity: 20, : EA)
Subtotal: 119.01
Tax: 10.71
Total: 129.72 SGD</t>
  </si>
  <si>
    <t>191034-246724-- Paya Lebar Quarter</t>
  </si>
  <si>
    <t>Beef Stock Paste Knorr 6x1.5kg- ZBBPAKN1500 (Amount: 19.29 SGD, Quantity: 1, : BTL)
Anchor Salted Butter 40x250g- ZF110580 (Amount: 3.66 SGD, Quantity: 15, : EA)
Subtotal: 74.19
Tax: 6.68
Total: 80.87 SGD</t>
  </si>
  <si>
    <t>10-06-2025</t>
  </si>
  <si>
    <t>191033-246716-- Jewel</t>
  </si>
  <si>
    <t>Chicken Powder Knorr 6x2.25kg- ZBCPOKN2250 (Amount: 26.52 SGD, Quantity: 1, : TUB)
Beef Stock Paste Knorr 6x1.5kg- ZBBPAKN1500 (Amount: 19.29 SGD, Quantity: 2, : BTL)
Caesar Dressing Best Food 4x3L- ZB64301089 (Amount: 24.00 SGD, Quantity: 1, : TUB)
Anchor Salted Butter 40x250g- ZF110580 (Amount: 146.51 SGD, Quantity: 1, : CT)
Subtotal: 235.61
Tax: 21.20
Total: 256.81 SGD</t>
  </si>
  <si>
    <t>149509-186088-- Jurong Point</t>
  </si>
  <si>
    <t>Chicken Powder Knorr 6x2.25kg- ZBCPOKN2250 (Amount: 26.52 SGD, Quantity: 2, : TUB)
Beef Stock Paste Knorr 6x1.5kg- ZBBPAKN1500 (Amount: 19.29 SGD, Quantity: 2, : BTL)
Caesar Dressing Best Food 4x3L- ZB64301089 (Amount: 24.00 SGD, Quantity: 1, : TUB)
Anchor Salted Butter 40x250g- ZF110580 (Amount: 3.66 SGD, Quantity: 10, : EA)
Subtotal: 152.22
Tax: 13.70
Total: 165.92 SGD</t>
  </si>
  <si>
    <t>87220-114232-- Nex</t>
  </si>
  <si>
    <t>Chicken Powder Knorr 6x2.25kg- ZBCPOKN2250 (Amount: 26.52 SGD, Quantity: 1, : TUB)
Beef Stock Paste Knorr 6x1.5kg- ZBBPAKN1500 (Amount: 19.29 SGD, Quantity: 3, : BTL)
Anchor Salted Butter 40x250g- ZF110580 (Amount: 3.66 SGD, Quantity: 25, : EA)
Subtotal: 175.89
Tax: 15.83
Total: 191.72 SGD</t>
  </si>
  <si>
    <t>97407-123696-- Bedok</t>
  </si>
  <si>
    <t>Anchor Salted Butter 40x250g- ZF110580 (Amount: 3.66 SGD, Quantity: 20, : EA)
Subtotal: 73.20
Tax: 6.59
Total: 79.79 SGD</t>
  </si>
  <si>
    <t>Chicken Powder Knorr 6x2.25kg- ZBCPOKN2250 (Amount: 26.52 SGD, Quantity: 2, : TUB)
Anchor Prof Unsalted Butter 20x454g- ZF120642 (Amount: 128.79 SGD, Quantity: 1, : CT)
Subtotal: 181.83
Tax: 16.36
Total: 198.19 SGD</t>
  </si>
  <si>
    <t>Chicken Powder Knorr 6x2.25kg- ZBCPOKN2250 (Amount: 26.52 SGD, Quantity: 1, : TUB)
Beef Stock Paste Knorr 6x1.5kg- ZBBPAKN1500 (Amount: 19.29 SGD, Quantity: 1, : BTL)
Anchor Salted Butter 40x250g- ZF110580 (Amount: 146.51 SGD, Quantity: 1, : CT)
Subtotal: 192.32
Tax: 17.31
Total: 209.63 SGD</t>
  </si>
  <si>
    <t>29963-39481-- Causeway Point</t>
  </si>
  <si>
    <t>Beef Stock Paste Knorr 6x1.5kg- ZBBPAKN1500 (Amount: 19.29 SGD, Quantity: 1, : BTL)
Chicken Seasoning Powder Knorr 6x1kg- ZBCPOKN1000 (Amount: 12.52 SGD, Quantity: 2, : TUB)
Caesar Dressing Best Food 4x3L- ZB64301089 (Amount: 24.00 SGD, Quantity: 2, : TUB)
Anchor Salted Butter 40x250g- ZF110580 (Amount: 3.66 SGD, Quantity: 30, : EA)
Subtotal: 202.13
Tax: 18.19
Total: 220.32 SGD</t>
  </si>
  <si>
    <t>Chicken Powder Knorr 6x2.25kg- ZBCPOKN2250 (Amount: 26.52 SGD, Quantity: 1, : TUB)
Beef Stock Paste Knorr 6x1.5kg- ZBBPAKN1500 (Amount: 19.29 SGD, Quantity: 1, : BTL)
Anchor Salted Butter 40x250g- ZF110580 (Amount: 3.66 SGD, Quantity: 30, : EA)
Subtotal: 155.61
Tax: 14.00
Total: 169.61 SGD</t>
  </si>
  <si>
    <t>Beef Stock Paste Knorr 6x1.5kg- ZBBPAKN1500 (Amount: 19.29 SGD, Quantity: 1, : BTL)
Chicken Seasoning Powder Knorr 6x1kg- ZBCPOKN1000 (Amount: 12.52 SGD, Quantity: 2, : TUB)
Anchor Salted Butter 40x250g- ZF110580 (Amount: 3.66 SGD, Quantity: 25, : EA)
Subtotal: 135.83
Tax: 12.22
Total: 148.05 SGD</t>
  </si>
  <si>
    <t>Chicken Powder Knorr 6x2.25kg- ZBCPOKN2250 (Amount: 26.52 SGD, Quantity: 1, : TUB)
Anchor Salted Butter 40x250g- ZF110580 (Amount: 3.66 SGD, Quantity: 30, : EA)
Subtotal: 136.32
Tax: 12.27
Total: 148.59 SGD</t>
  </si>
  <si>
    <t>Chicken Powder Knorr 6x2.25kg- ZBCPOKN2250 (Amount: 26.52 SGD, Quantity: 1, : TUB)
Beef Stock Paste Knorr 6x1.5kg- ZBBPAKN1500 (Amount: 19.29 SGD, Quantity: 1, : BTL)
Roasted Sesame Dressing Halal Kewpie 6x1L- JPMLRTDRH1L (Amount: 16.50 SGD, Quantity: 2, : BTL)
Anchor Salted Butter 40x250g- ZF110580 (Amount: 3.66 SGD, Quantity: 24, : EA)
Subtotal: 166.65
Tax: 15.00
Total: 181.65 SGD</t>
  </si>
  <si>
    <t>Chicken Powder Knorr 6x2.25kg- ZBCPOKN2250 (Amount: 26.52 SGD, Quantity: 3, : TUB)
Beef Stock Paste Knorr 6x1.5kg- ZBBPAKN1500 (Amount: 19.29 SGD, Quantity: 3, : BTL)
Anchor Salted Butter 40x250g- ZF110580 (Amount: 3.66 SGD, Quantity: 30, : EA)
Subtotal: 247.23
Tax: 22.25
Total: 269.48 SGD</t>
  </si>
  <si>
    <t>Chicken Powder Knorr 6x2.25kg- ZBCPOKN2250 (Amount: 26.52 SGD, Quantity: 2, : TUB)
Beef Stock Paste Knorr 6x1.5kg- ZBBPAKN1500 (Amount: 19.29 SGD, Quantity: 1, : BTL)
Caesar Dressing Best Food 4x3L- ZB64301089 (Amount: 24.00 SGD, Quantity: 2, : TUB)
Anchor Salted Butter 40x250g- ZF110580 (Amount: 3.66 SGD, Quantity: 12, : EA)
Subtotal: 164.25
Tax: 14.78
Total: 179.03 SGD</t>
  </si>
  <si>
    <t>Caesar Dressing Best Food 4x3L- ZB64301089 (Amount: 24.00 SGD, Quantity: 1, : TUB)
Anchor Salted Butter 40x250g- ZF110580 (Amount: 3.66 SGD, Quantity: 20, : EA)
Subtotal: 97.20
Tax: 8.75
Total: 105.95 SGD</t>
  </si>
  <si>
    <t>Chicken Powder Knorr 6x2.25kg- ZBCPOKN2250 (Amount: 26.52 SGD, Quantity: 1, : TUB)
Beef Stock Paste Knorr 6x1.5kg- ZBBPAKN1500 (Amount: 19.29 SGD, Quantity: 1, : BTL)
Caesar Dressing Best Food 4x3L- ZB64301089 (Amount: 24.00 SGD, Quantity: 1, : TUB)
Anchor Salted Butter 40x250g- ZF110580 (Amount: 3.66 SGD, Quantity: 20, : EA)
Subtotal: 143.01
Tax: 12.87
Total: 155.88 SGD</t>
  </si>
  <si>
    <t>Anchor Salted Butter 40x250g- ZF110580 (Amount: 146.51 SGD, Quantity: 1, : CT)
Subtotal: 146.51
Tax: 13.19
Total: 159.70 SGD</t>
  </si>
  <si>
    <t>Chicken Powder Knorr 6x2.25kg- ZBCPOKN2250 (Amount: 26.52 SGD, Quantity: 1, : TUB)
Beef Stock Paste Knorr 6x1.5kg- ZBBPAKN1500 (Amount: 19.29 SGD, Quantity: 1, : BTL)
Roasted Sesame Dressing Halal Kewpie 6x1L- JPMLRTDRH1L (Amount: 16.50 SGD, Quantity: 1, : BTL)
Anchor Salted Butter 40x250g- ZF110580 (Amount: 3.66 SGD, Quantity: 24, : EA)
Subtotal: 150.15
Tax: 13.51
Total: 163.66 SGD</t>
  </si>
  <si>
    <t>Chicken Powder Knorr 6x2.25kg- ZBCPOKN2250 (Amount: 26.52 SGD, Quantity: 3, : TUB)
Beef Stock Paste Knorr 6x1.5kg- ZBBPAKN1500 (Amount: 19.29 SGD, Quantity: 3, : BTL)
Anchor Salted Butter 40x250g- ZF110580 (Amount: 3.66 SGD, Quantity: 20, : EA)
Subtotal: 210.63
Tax: 18.96
Total: 229.59 SGD</t>
  </si>
  <si>
    <t>02-10-2025</t>
  </si>
  <si>
    <t>Beef Stock Paste Knorr 6x1.5kg- ZBBPAKN1500 (Amount: 19.29 SGD, Quantity: 2, : BTL)
Anchor Salted Butter 40x250g- ZF110580 (Amount: 3.66 SGD, Quantity: 24, : EA)
Subtotal: 126.42
Tax: 11.38
Total: 137.80 SGD</t>
  </si>
  <si>
    <t>Caesar Dressing Best Food 4x3L- ZB64301089 (Amount: 24.00 SGD, Quantity: 1, : TUB)
Subtotal: 24.00
Tax: 2.16
Total: 26.16 SGD</t>
  </si>
  <si>
    <t>Chicken Powder Knorr 6x2.25kg- ZBCPOKN2250 (Amount: 26.52 SGD, Quantity: 1, : TUB)
Beef Stock Paste Knorr 6x1.5kg- ZBBPAKN1500 (Amount: 19.29 SGD, Quantity: 1, : BTL)
Caesar Dressing Best Food 4x3L- ZB64301089 (Amount: 24.00 SGD, Quantity: 1, : TUB)
Subtotal: 69.81
Tax: 6.28
Total: 76.09 SGD</t>
  </si>
  <si>
    <t>Chicken Powder Knorr 6x2.25kg- ZBCPOKN2250 (Amount: 26.52 SGD, Quantity: 1, : TUB)
Anchor Salted Butter 40x250g- ZF110580 (Amount: 3.66 SGD, Quantity: 24, : EA)
Subtotal: 114.36
Tax: 10.29
Total: 124.65 SGD</t>
  </si>
  <si>
    <t>93142-183722--VIVO CITY</t>
  </si>
  <si>
    <t>TC Nacho Cheese Sauce Tropic Choice 4x3x1kg - SATCNACHOCHE (Amount: 19.50 SGD, Quantity: 3, : TUB)
KIT KAT Crumble 16x500g- XN12575093 (Amount: 10.91 SGD, Quantity: 1, : PKT)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4, : PKT)
Subtotal: 287.01
Tax: 25.83
Total: 312.84 SGD</t>
  </si>
  <si>
    <t>93142-111620--PARKWAY PARADE</t>
  </si>
  <si>
    <t>TC Nacho Cheese Sauce Tropic Choice 4x3x1kg - SATCNACHOCHE (Amount: 19.50 SGD, Quantity: 2, : TUB)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2, : EAC)
Subtotal: 241.80
Tax: 21.76
Total: 263.56 SGD</t>
  </si>
  <si>
    <t>93142-259750--PAYA LEBAR</t>
  </si>
  <si>
    <t>Perfect Italiano Parmesan Grated 4x1.5kg - ZF104120 (Amount: 41.00 SGD, Quantity: 2, : EAC)
Perfect Italiano Parmesan Shredded 6x1kg- ZF3001213 (Amount: 20.60 SGD, Quantity: 2, : EAC)
Subtotal: 123.20
Tax: 11.09
Total: 134.29 SGD</t>
  </si>
  <si>
    <t>93142-249458--JEWEL</t>
  </si>
  <si>
    <t>Bread Crumb Johnnyson's 10x1kg- JOMIBRCR1000 (Amount: 4.20 SGD, Quantity: 1, : PKT)
Yellow Mustard Royal Miller 10x1kg- RMSAYMUST1KG (Amount: 6.00 SGD, Quantity: 1, : PKT)
Anchor Processed Cheese Pale SOS 84's 10x1040g - ZF114494 (Amount: 11.80 SGD, Quantity: 2, : PKT)
Anchor Processed Cheese High Melt Block  6x2kg - ZF106979 (Amount: 28.00 SGD, Quantity: 2, : PKT)
Subtotal: 89.80
Tax: 8.08
Total: 97.88 SGD</t>
  </si>
  <si>
    <t>93142-329508--WATERWAY POINT</t>
  </si>
  <si>
    <t>TC Nacho Cheese Sauce Tropic Choice 4x3x1kg - SATCNACHOCHE (Amount: 19.50 SGD, Quantity: 2, : TUB)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Subtotal: 200.60
Tax: 18.05
Total: 218.65 SGD</t>
  </si>
  <si>
    <t>TC Nacho Cheese Sauce Tropic Choice 4x3x1kg - SATCNACHOCHE (Amount: 19.50 SGD, Quantity: 3, : TUB)
Perfect Italiano Parmesan Grated 4x1.5kg - ZF104120 (Amount: 41.00 SGD, Quantity: 2, : EAC)
Subtotal: 140.50
Tax: 12.65
Total: 153.15 SGD</t>
  </si>
  <si>
    <t>Yellow Mustard Royal Miller 10x1kg- RMSAYMUST1KG (Amount: 6.00 SGD, Quantity: 2, : PKT)
KIT KAT Crumble 16x500g- XN12575093 (Amount: 10.91 SGD, Quantity: 2, : PKT)
Anchor Processed Cheese Pale SOS 84's 10x1040g - ZF114494 (Amount: 11.80 SGD, Quantity: 2, : PKT)
Anchor Processed Cheese High Melt Block  6x2kg - ZF106979 (Amount: 28.00 SGD, Quantity: 3, : PKT)
Subtotal: 141.42
Tax: 12.73
Total: 154.15 SGD</t>
  </si>
  <si>
    <t>Bread Crumb Johnnyson's 10x1kg- JOMIBRCR1000 (Amount: 4.20 SGD, Quantity: 1, : PKT)
TC Nacho Cheese Sauce Tropic Choice 4x3x1kg - SATCNACHOCHE (Amount: 19.50 SGD, Quantity: 2, : TUB)
KIT KAT Crumble 16x500g- XN12575093 (Amount: 10.91 SGD, Quantity: 1, : PKT)
Perfect Italiano Parmesan Grated 4x1.5kg - ZF104120 (Amount: 41.00 SGD, Quantity: 2, : EAC)
Anchor Processed Cheese Pale SOS 84's 10x1040g - ZF114494 (Amount: 11.80 SGD, Quantity: 3, : PKT)
Anchor Processed Cheese High Melt Block  6x2kg - ZF106979 (Amount: 28.00 SGD, Quantity: 4, : PKT)
Perfect Italiano Parmesan Shredded 6x1kg- ZF3001213 (Amount: 20.60 SGD, Quantity: 1, : EAC)
Subtotal: 304.11
Tax: 27.37
Total: 331.48 SGD</t>
  </si>
  <si>
    <t>93142-343955--PARAGON</t>
  </si>
  <si>
    <t>Bread Crumb Johnnyson's 10x1kg- JOMIBRCR1000 (Amount: 4.20 SGD, Quantity: 1, : PKT)
Yellow Mustard Royal Miller 10x1kg- RMSAYMUST1KG (Amount: 6.00 SGD, Quantity: 1, : PKT)
TC Nacho Cheese Sauce Tropic Choice 4x3x1kg - SATCNACHOCHE (Amount: 19.50 SGD, Quantity: 2, : TUB)
Perfect Italiano Parmesan Grated 4x1.5kg - ZF104120 (Amount: 41.00 SGD, Quantity: 4, : EAC)
Anchor Processed Cheese Pale SOS 84's 10x1040g - ZF114494 (Amount: 11.80 SGD, Quantity: 2, : PKT)
Anchor Processed Cheese High Melt Block  6x2kg - ZF106979 (Amount: 28.00 SGD, Quantity: 3, : PKT)
Perfect Italiano Parmesan Shredded 6x1kg- ZF3001213 (Amount: 20.60 SGD, Quantity: 2, : EAC)
Subtotal: 362.00
Tax: 32.58
Total: 394.58 SGD</t>
  </si>
  <si>
    <t>93142-331055--JEM</t>
  </si>
  <si>
    <t>TC Nacho Cheese Sauce Tropic Choice 4x3x1kg - SATCNACHOCHE (Amount: 19.50 SGD, Quantity: 2, : TUB)
KIT KAT Crumble 16x500g- XN12575093 (Amount: 10.91 SGD, Quantity: 1, : PKT)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2, : EAC)
Subtotal: 252.71
Tax: 22.74
Total: 275.45 SGD</t>
  </si>
  <si>
    <t>93142-292938--NORTHPOINT CITY</t>
  </si>
  <si>
    <t>TC Nacho Cheese Sauce Tropic Choice 4x3x1kg - SATCNACHOCHE (Amount: 19.50 SGD, Quantity: 6, : TUB)
Anchor Processed Cheese Pale SOS 84's 10x1040g - ZF114494 (Amount: 11.80 SGD, Quantity: 4, : PKT)
Anchor Processed Cheese High Melt Block  6x2kg - ZF106979 (Amount: 28.00 SGD, Quantity: 4, : PKT)
Subtotal: 276.20
Tax: 24.86
Total: 301.06 SGD</t>
  </si>
  <si>
    <t>93142-345739--HILLION</t>
  </si>
  <si>
    <t>Bread Crumb Johnnyson's 10x1kg- JOMIBRCR1000 (Amount: 4.20 SGD, Quantity: 1, : PKT)
Yellow Mustard Royal Miller 10x1kg- RMSAYMUST1KG (Amount: 6.00 SGD, Quantity: 1, : PKT)
TC Nacho Cheese Sauce Tropic Choice 4x3x1kg - SATCNACHOCHE (Amount: 19.50 SGD, Quantity: 1,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1, : EAC)
Subtotal: 170.90
Tax: 15.38
Total: 186.28 SGD</t>
  </si>
  <si>
    <t>TC Nacho Cheese Sauce Tropic Choice 4x3x1kg - SATCNACHOCHE (Amount: 19.50 SGD, Quantity: 3, : TUB)
Anchor Processed Cheese Pale SOS 84's 10x1040g - ZF114494 (Amount: 11.80 SGD, Quantity: 2, : PKT)
Anchor Processed Cheese High Melt Block  6x2kg - ZF106979 (Amount: 28.00 SGD, Quantity: 1, : PKT)
Subtotal: 110.10
Tax: 9.91
Total: 120.01 SGD</t>
  </si>
  <si>
    <t>93142-116736--PLAZA SINGAPURA</t>
  </si>
  <si>
    <t>TC Nacho Cheese Sauce Tropic Choice 4x3x1kg - SATCNACHOCHE (Amount: 19.50 SGD, Quantity: 2, : TUB)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3, : PKT)
Subtotal: 228.60
Tax: 20.57
Total: 249.17 SGD</t>
  </si>
  <si>
    <t>93142-111630--JURONG POINT</t>
  </si>
  <si>
    <t>TC Nacho Cheese Sauce Tropic Choice 4x3x1kg - SATCNACHOCHE (Amount: 19.50 SGD, Quantity: 2, : TUB)
Perfect Italiano Parmesan Grated 4x1.5kg - ZF104120 (Amount: 41.00 SGD, Quantity: 3, : EAC)
Perfect Italiano Parmesan Shredded 6x1kg- ZF3001213 (Amount: 20.60 SGD, Quantity: 1, : EAC)
Subtotal: 182.60
Tax: 16.43
Total: 199.03 SGD</t>
  </si>
  <si>
    <t>TC Nacho Cheese Sauce Tropic Choice 4x3x1kg - SATCNACHOCHE (Amount: 19.50 SGD, Quantity: 2, : TUB)
Anchor Processed Cheese Pale SOS 84's 10x1040g - ZF114494 (Amount: 11.80 SGD, Quantity: 2, : PKT)
Anchor Processed Cheese High Melt Block  6x2kg - ZF106979 (Amount: 28.00 SGD, Quantity: 2, : PKT)
Subtotal: 118.60
Tax: 10.67
Total: 129.27 SGD</t>
  </si>
  <si>
    <t>TC Nacho Cheese Sauce Tropic Choice 4x3x1kg - SATCNACHOCHE (Amount: 19.50 SGD, Quantity: 2, : TUB)
Anchor Processed Cheese High Melt Block  6x2kg - ZF106979 (Amount: 28.00 SGD, Quantity: 2, : PKT)
Subtotal: 95.00
Tax: 8.55
Total: 103.55 SGD</t>
  </si>
  <si>
    <t>Bread Crumb Johnnyson's 10x1kg- JOMIBRCR1000 (Amount: 4.20 SGD, Quantity: 2, : PKT)
TC Nacho Cheese Sauce Tropic Choice 4x3x1kg - SATCNACHOCHE (Amount: 19.50 SGD, Quantity: 2, : TUB)
Anchor Processed Cheese High Melt Block  6x2kg - ZF106979 (Amount: 28.00 SGD, Quantity: 2, : PKT)
Subtotal: 103.40
Tax: 9.31
Total: 112.71 SGD</t>
  </si>
  <si>
    <t>93142-333814--SENGKANG SQUARE</t>
  </si>
  <si>
    <t>Bread Crumb Johnnyson's 10x1kg- JOMIBRCR1000 (Amount: 4.20 SGD, Quantity: 2, : PKT)
Perfect Italiano Parmesan Grated 4x1.5kg - ZF104120 (Amount: 41.00 SGD, Quantity: 2, : EAC)
Anchor Processed Cheese High Melt Block  6x2kg - ZF106979 (Amount: 28.00 SGD, Quantity: 2, : PKT)
Subtotal: 146.40
Tax: 13.18
Total: 159.58 SGD</t>
  </si>
  <si>
    <t>Bread Crumb Johnnyson's 10x1kg- JOMIBRCR1000 (Amount: 4.20 SGD, Quantity: 1, : PKT)
Yellow Mustard Royal Miller 10x1kg- RMSAYMUST1KG (Amount: 6.00 SGD, Quantity: 2, : PKT)
TC Nacho Cheese Sauce Tropic Choice 4x3x1kg - SATCNACHOCHE (Amount: 19.50 SGD, Quantity: 3, : TUB)
Anchor Processed Cheese Pale SOS 84's 10x1040g - ZF114494 (Amount: 11.80 SGD, Quantity: 2, : PKT)
Anchor Processed Cheese High Melt Block  6x2kg - ZF106979 (Amount: 28.00 SGD, Quantity: 2, : PKT)
Subtotal: 154.30
Tax: 13.89
Total: 168.19 SGD</t>
  </si>
  <si>
    <t>Yellow Mustard Royal Miller 10x1kg- RMSAYMUST1KG (Amount: 6.00 SGD, Quantity: 2, : PKT)
TC Nacho Cheese Sauce Tropic Choice 4x3x1kg - SATCNACHOCHE (Amount: 19.50 SGD, Quantity: 2, : TUB)
Subtotal: 51.00
Tax: 4.59
Total: 55.59 SGD</t>
  </si>
  <si>
    <t>93142-308546--AMK</t>
  </si>
  <si>
    <t>Perfect Italiano Parmesan Grated 4x1.5kg - ZF104120 (Amount: 41.00 SGD, Quantity: 2, : EAC)
Anchor Processed Cheese High Melt Block  6x2kg - ZF106979 (Amount: 28.00 SGD, Quantity: 3, : PKT)
Perfect Italiano Parmesan Shredded 6x1kg- ZF3001213 (Amount: 20.60 SGD, Quantity: 2, : EAC)
Subtotal: 207.20
Tax: 18.65
Total: 225.85 SGD</t>
  </si>
  <si>
    <t>93142-189422--NEX</t>
  </si>
  <si>
    <t>TC Nacho Cheese Sauce Tropic Choice 4x3x1kg - SATCNACHOCHE (Amount: 19.50 SGD, Quantity: 2, : TUB)
Perfect Italiano Parmesan Grated 4x1.5kg - ZF104120 (Amount: 41.00 SGD, Quantity: 2, : EAC)
Anchor Processed Cheese Pale SOS 84's 10x1040g - ZF114494 (Amount: 11.80 SGD, Quantity: 3, : PKT)
Anchor Processed Cheese High Melt Block  6x2kg - ZF106979 (Amount: 28.00 SGD, Quantity: 3, : PKT)
Perfect Italiano Parmesan Shredded 6x1kg- ZF3001213 (Amount: 20.60 SGD, Quantity: 1, : EAC)
Subtotal: 261.00
Tax: 23.49
Total: 284.49 SGD</t>
  </si>
  <si>
    <t>Perfect Italiano Parmesan Grated 4x1.5kg - ZF104120 (Amount: 41.00 SGD, Quantity: 2, : EAC)
Anchor Processed Cheese Pale SOS 84's 10x1040g - ZF114494 (Amount: 11.80 SGD, Quantity: 2, : PKT)
Anchor Processed Cheese High Melt Block  6x2kg - ZF106979 (Amount: 28.00 SGD, Quantity: 4, : PKT)
Subtotal: 217.60
Tax: 19.58
Total: 237.18 SGD</t>
  </si>
  <si>
    <t>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1, : EAC)
Subtotal: 141.20
Tax: 12.71
Total: 153.91 SGD</t>
  </si>
  <si>
    <t>Bread Crumb Johnnyson's 10x1kg- JOMIBRCR1000 (Amount: 4.20 SGD, Quantity: 1, : PKT)
TC Nacho Cheese Sauce Tropic Choice 4x3x1kg - SATCNACHOCHE (Amount: 19.50 SGD, Quantity: 2,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Subtotal: 163.80
Tax: 14.74
Total: 178.54 SGD</t>
  </si>
  <si>
    <t>Bread Crumb Johnnyson's 10x1kg- JOMIBRCR1000 (Amount: 4.20 SGD, Quantity: 1, : PKT)
TC Nacho Cheese Sauce Tropic Choice 4x3x1kg - SATCNACHOCHE (Amount: 19.50 SGD, Quantity: 1, : TUB)
Anchor Processed Cheese Pale SOS 84's 10x1040g - ZF114494 (Amount: 11.80 SGD, Quantity: 3, : PKT)
Anchor Processed Cheese High Melt Block  6x2kg - ZF106979 (Amount: 28.00 SGD, Quantity: 2, : PKT)
Subtotal: 115.10
Tax: 10.36
Total: 125.46 SGD</t>
  </si>
  <si>
    <t>93142-342189--WOODLEIGH MALL</t>
  </si>
  <si>
    <t>TC Nacho Cheese Sauce Tropic Choice 4x3x1kg - SATCNACHOCHE (Amount: 19.50 SGD, Quantity: 3,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3, : PKT)
Subtotal: 207.10
Tax: 18.64
Total: 225.74 SGD</t>
  </si>
  <si>
    <t>Yellow Mustard Royal Miller 10x1kg- RMSAYMUST1KG (Amount: 6.00 SGD, Quantity: 3, : PKT)
TC Nacho Cheese Sauce Tropic Choice 4x3x1kg - SATCNACHOCHE (Amount: 19.50 SGD, Quantity: 1, : TUB)
Perfect Italiano Parmesan Grated 4x1.5kg - ZF104120 (Amount: 41.00 SGD, Quantity: 3, : EAC)
Anchor Processed Cheese Pale SOS 84's 10x1040g - ZF114494 (Amount: 11.80 SGD, Quantity: 3, : PKT)
Anchor Processed Cheese High Melt Block  6x2kg - ZF106979 (Amount: 28.00 SGD, Quantity: 2, : PKT)
Perfect Italiano Parmesan Shredded 6x1kg- ZF3001213 (Amount: 20.60 SGD, Quantity: 1, : EAC)
Subtotal: 272.50
Tax: 24.53
Total: 297.03 SGD</t>
  </si>
  <si>
    <t>Bread Crumb Johnnyson's 10x1kg- JOMIBRCR1000 (Amount: 4.20 SGD, Quantity: 1, : PKT)
TC Nacho Cheese Sauce Tropic Choice 4x3x1kg - SATCNACHOCHE (Amount: 19.50 SGD, Quantity: 2, : TUB)
Perfect Italiano Parmesan Grated 4x1.5kg - ZF104120 (Amount: 41.00 SGD, Quantity: 1, : EAC)
Anchor Processed Cheese Pale SOS 84's 10x1040g - ZF114494 (Amount: 11.80 SGD, Quantity: 3, : PKT)
Anchor Processed Cheese High Melt Block  6x2kg - ZF106979 (Amount: 28.00 SGD, Quantity: 3, : PKT)
Subtotal: 203.60
Tax: 18.32
Total: 221.92 SGD</t>
  </si>
  <si>
    <t>Perfect Italiano Parmesan Grated 4x1.5kg - ZF104120 (Amount: 41.00 SGD, Quantity: 2, : EAC)
Anchor Processed Cheese High Melt Block  6x2kg - ZF106979 (Amount: 28.00 SGD, Quantity: 3, : PKT)
Perfect Italiano Parmesan Shredded 6x1kg- ZF3001213 (Amount: 20.60 SGD, Quantity: 1, : EAC)
Subtotal: 186.60
Tax: 16.79
Total: 203.39 SGD</t>
  </si>
  <si>
    <t>TC Nacho Cheese Sauce Tropic Choice 4x3x1kg - SATCNACHOCHE (Amount: 19.50 SGD, Quantity: 1, : TUB)
Perfect Italiano Parmesan Grated 4x1.5kg - ZF104120 (Amount: 41.00 SGD, Quantity: 2, : EAC)
Anchor Processed Cheese Pale SOS 84's 10x1040g - ZF114494 (Amount: 11.80 SGD, Quantity: 2, : PKT)
Perfect Italiano Parmesan Shredded 6x1kg- ZF3001213 (Amount: 20.60 SGD, Quantity: 2, : EAC)
Subtotal: 166.30
Tax: 14.97
Total: 181.27 SGD</t>
  </si>
  <si>
    <t>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Subtotal: 161.60
Tax: 14.54
Total: 176.14 SGD</t>
  </si>
  <si>
    <t>Anchor Processed Cheese Pale SOS 84's 10x1040g - ZF114494 (Amount: 11.80 SGD, Quantity: 2, : PKT)
Anchor Processed Cheese High Melt Block  6x2kg - ZF106979 (Amount: 28.00 SGD, Quantity: 4, : PKT)
Subtotal: 135.60
Tax: 12.20
Total: 147.80 SGD</t>
  </si>
  <si>
    <t>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2, : EAC)
Subtotal: 202.80
Tax: 18.25
Total: 221.05 SGD</t>
  </si>
  <si>
    <t>Bread Crumb Johnnyson's 10x1kg- JOMIBRCR1000 (Amount: 4.20 SGD, Quantity: 2, : PKT)
TC Nacho Cheese Sauce Tropic Choice 4x3x1kg - SATCNACHOCHE (Amount: 19.50 SGD, Quantity: 3, : TUB)
Perfect Italiano Parmesan Grated 4x1.5kg - ZF104120 (Amount: 41.00 SGD, Quantity: 2, : EAC)
Perfect Italiano Parmesan Shredded 6x1kg- ZF3001213 (Amount: 20.60 SGD, Quantity: 2, : EAC)
Subtotal: 190.10
Tax: 17.11
Total: 207.21 SGD</t>
  </si>
  <si>
    <t>TC Nacho Cheese Sauce Tropic Choice 4x3x1kg - SATCNACHOCHE (Amount: 19.50 SGD, Quantity: 3, : TUB)
Subtotal: 58.50
Tax: 5.27
Total: 63.77 SGD</t>
  </si>
  <si>
    <t>Anchor Processed Cheese Pale SOS 84's 10x1040g - ZF114494 (Amount: 11.80 SGD, Quantity: 2, : PKT)
Anchor Processed Cheese High Melt Block  6x2kg - ZF106979 (Amount: 28.00 SGD, Quantity: 2, : PKT)
Subtotal: 79.60
Tax: 7.16
Total: 86.76 SGD</t>
  </si>
  <si>
    <t>Bread Crumb Johnnyson's 10x1kg- JOMIBRCR1000 (Amount: 4.20 SGD, Quantity: 1, : PKT)
Yellow Mustard Royal Miller 10x1kg- RMSAYMUST1KG (Amount: 6.00 SGD, Quantity: 1, : PKT)
TC Nacho Cheese Sauce Tropic Choice 4x3x1kg - SATCNACHOCHE (Amount: 19.50 SGD, Quantity: 2, : TUB)
Perfect Italiano Parmesan Grated 4x1.5kg - ZF104120 (Amount: 41.00 SGD, Quantity: 2, : EAC)
Perfect Italiano Parmesan Shredded 6x1kg- ZF3001213 (Amount: 20.60 SGD, Quantity: 2, : EAC)
Subtotal: 172.40
Tax: 15.52
Total: 187.92 SGD</t>
  </si>
  <si>
    <t>Anchor Processed Cheese High Melt Block  6x2kg - ZF106979 (Amount: 28.00 SGD, Quantity: 4, : PKT)
Subtotal: 112.00
Tax: 10.08
Total: 122.08 SGD</t>
  </si>
  <si>
    <t>TC Nacho Cheese Sauce Tropic Choice 4x3x1kg - SATCNACHOCHE (Amount: 19.50 SGD, Quantity: 2, : TUB)
Perfect Italiano Parmesan Grated 4x1.5kg - ZF104120 (Amount: 41.00 SGD, Quantity: 2, : EAC)
Anchor Processed Cheese Pale SOS 84's 10x1040g - ZF114494 (Amount: 11.80 SGD, Quantity: 2, : PKT)
Subtotal: 144.60
Tax: 13.01
Total: 157.61 SGD</t>
  </si>
  <si>
    <t>TC Nacho Cheese Sauce Tropic Choice 4x3x1kg - SATCNACHOCHE (Amount: 19.50 SGD, Quantity: 3,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1, : EAC)
Subtotal: 199.70
Tax: 17.97
Total: 217.67 SGD</t>
  </si>
  <si>
    <t>TC Nacho Cheese Sauce Tropic Choice 4x3x1kg - SATCNACHOCHE (Amount: 19.50 SGD, Quantity: 4, : TUB)
Perfect Italiano Parmesan Grated 4x1.5kg - ZF104120 (Amount: 41.00 SGD, Quantity: 3, : EAC)
Anchor Processed Cheese Pale SOS 84's 10x1040g - ZF114494 (Amount: 11.80 SGD, Quantity: 2, : PKT)
Anchor Processed Cheese High Melt Block  6x2kg - ZF106979 (Amount: 28.00 SGD, Quantity: 3, : PKT)
Perfect Italiano Parmesan Shredded 6x1kg- ZF3001213 (Amount: 20.60 SGD, Quantity: 1, : EAC)
Subtotal: 329.20
Tax: 29.63
Total: 358.83 SGD</t>
  </si>
  <si>
    <t>TC Nacho Cheese Sauce Tropic Choice 4x3x1kg - SATCNACHOCHE (Amount: 19.50 SGD, Quantity: 3, : TUB)
Anchor Processed Cheese High Melt Block  6x2kg - ZF106979 (Amount: 28.00 SGD, Quantity: 3, : PKT)
Subtotal: 142.50
Tax: 12.83
Total: 155.33 SGD</t>
  </si>
  <si>
    <t>TC Nacho Cheese Sauce Tropic Choice 4x3x1kg - SATCNACHOCHE (Amount: 19.50 SGD, Quantity: 3, : TUB)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1, : EAC)
Subtotal: 158.70
Tax: 14.28
Total: 172.98 SGD</t>
  </si>
  <si>
    <t>TC Nacho Cheese Sauce Tropic Choice 4x3x1kg - SATCNACHOCHE (Amount: 19.50 SGD, Quantity: 2, : TUB)
Anchor Processed Cheese Pale SOS 84's 10x1040g - ZF114494 (Amount: 11.80 SGD, Quantity: 3, : PKT)
Anchor Processed Cheese High Melt Block  6x2kg - ZF106979 (Amount: 28.00 SGD, Quantity: 1, : PKT)
Subtotal: 102.40
Tax: 9.22
Total: 111.62 SGD</t>
  </si>
  <si>
    <t>TC Nacho Cheese Sauce Tropic Choice 4x3x1kg - SATCNACHOCHE (Amount: 19.50 SGD, Quantity: 2,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1, : EAC)
Subtotal: 180.20
Tax: 16.22
Total: 196.42 SGD</t>
  </si>
  <si>
    <t>TC Nacho Cheese Sauce Tropic Choice 4x3x1kg - SATCNACHOCHE (Amount: 19.50 SGD, Quantity: 3,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Subtotal: 179.10
Tax: 16.12
Total: 195.22 SGD</t>
  </si>
  <si>
    <t>Yellow Mustard Royal Miller 10x1kg- RMSAYMUST1KG (Amount: 6.00 SGD, Quantity: 1, : PKT)
TC Nacho Cheese Sauce Tropic Choice 4x3x1kg - SATCNACHOCHE (Amount: 19.50 SGD, Quantity: 2,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3, : PKT)
Subtotal: 193.60
Tax: 17.42
Total: 211.02 SGD</t>
  </si>
  <si>
    <t>Perfect Italiano Parmesan Grated 4x1.5kg - ZF104120 (Amount: 41.00 SGD, Quantity: 3, : EAC)
Anchor Processed Cheese Pale SOS 84's 10x1040g - ZF114494 (Amount: 11.80 SGD, Quantity: 1, : PKT)
Anchor Processed Cheese High Melt Block  6x2kg - ZF106979 (Amount: 28.00 SGD, Quantity: 1, : PKT)
Perfect Italiano Parmesan Shredded 6x1kg- ZF3001213 (Amount: 20.60 SGD, Quantity: 2, : EAC)
Subtotal: 204.00
Tax: 18.36
Total: 222.36 SGD</t>
  </si>
  <si>
    <t>TC Nacho Cheese Sauce Tropic Choice 4x3x1kg - SATCNACHOCHE (Amount: 19.50 SGD, Quantity: 2, : TUB)
Perfect Italiano Parmesan Grated 4x1.5kg - ZF104120 (Amount: 41.00 SGD, Quantity: 2, : EAC)
Subtotal: 121.00
Tax: 10.89
Total: 131.89 SGD</t>
  </si>
  <si>
    <t>TC Nacho Cheese Sauce Tropic Choice 4x3x1kg - SATCNACHOCHE (Amount: 19.50 SGD, Quantity: 3, : TUB)
Anchor Processed Cheese High Melt Block  6x2kg - ZF106979 (Amount: 28.00 SGD, Quantity: 2, : PKT)
Subtotal: 114.50
Tax: 10.31
Total: 124.81 SGD</t>
  </si>
  <si>
    <t>Bread Crumb Johnnyson's 10x1kg- JOMIBRCR1000 (Amount: 4.20 SGD, Quantity: 2, : PKT)
Yellow Mustard Royal Miller 10x1kg- RMSAYMUST1KG (Amount: 6.00 SGD, Quantity: 1, : PKT)
TC Nacho Cheese Sauce Tropic Choice 4x3x1kg - SATCNACHOCHE (Amount: 19.50 SGD, Quantity: 3, : TUB)
Perfect Italiano Parmesan Grated 4x1.5kg - ZF104120 (Amount: 41.00 SGD, Quantity: 2, : EAC)
Anchor Processed Cheese High Melt Block  6x2kg - ZF106979 (Amount: 28.00 SGD, Quantity: 2, : PKT)
Perfect Italiano Parmesan Shredded 6x1kg- ZF3001213 (Amount: 20.60 SGD, Quantity: 1, : EAC)
Subtotal: 231.50
Tax: 20.84
Total: 252.34 SGD</t>
  </si>
  <si>
    <t>TC Nacho Cheese Sauce Tropic Choice 4x3x1kg - SATCNACHOCHE (Amount: 19.50 SGD, Quantity: 2, : TUB)
Perfect Italiano Parmesan Grated 4x1.5kg - ZF104120 (Amount: 41.00 SGD, Quantity: 1, : EAC)
Anchor Processed Cheese Pale SOS 84's 10x1040g - ZF114494 (Amount: 11.80 SGD, Quantity: 3, : PKT)
Anchor Processed Cheese High Melt Block  6x2kg - ZF106979 (Amount: 28.00 SGD, Quantity: 2, : PKT)
Perfect Italiano Parmesan Shredded 6x1kg- ZF3001213 (Amount: 20.60 SGD, Quantity: 1, : EAC)
Subtotal: 192.00
Tax: 17.28
Total: 209.28 SGD</t>
  </si>
  <si>
    <t>TC Nacho Cheese Sauce Tropic Choice 4x3x1kg - SATCNACHOCHE (Amount: 19.50 SGD, Quantity: 3, : TUB)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Subtotal: 220.10
Tax: 19.81
Total: 239.91 SGD</t>
  </si>
  <si>
    <t>Yellow Mustard Royal Miller 10x1kg- RMSAYMUST1KG (Amount: 6.00 SGD, Quantity: 2, : PKT)
TC Nacho Cheese Sauce Tropic Choice 4x3x1kg - SATCNACHOCHE (Amount: 19.50 SGD, Quantity: 2, : TUB)
Perfect Italiano Parmesan Grated 4x1.5kg - ZF104120 (Amount: 41.00 SGD, Quantity: 2, : EAC)
Anchor Processed Cheese Pale SOS 84's 10x1040g - ZF114494 (Amount: 11.80 SGD, Quantity: 3, : PKT)
Subtotal: 168.40
Tax: 15.16
Total: 183.56 SGD</t>
  </si>
  <si>
    <t>TC Nacho Cheese Sauce Tropic Choice 4x3x1kg - SATCNACHOCHE (Amount: 19.50 SGD, Quantity: 2, : TUB)
Perfect Italiano Parmesan Grated 4x1.5kg - ZF104120 (Amount: 41.00 SGD, Quantity: 1, : EAC)
Anchor Processed Cheese Pale SOS 84's 10x1040g - ZF114494 (Amount: 11.80 SGD, Quantity: 2, : PKT)
Perfect Italiano Parmesan Shredded 6x1kg- ZF3001213 (Amount: 20.60 SGD, Quantity: 1, : EAC)
Subtotal: 124.20
Tax: 11.18
Total: 135.38 SGD</t>
  </si>
  <si>
    <t>TC Nacho Cheese Sauce Tropic Choice 4x3x1kg - SATCNACHOCHE (Amount: 19.50 SGD, Quantity: 2,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Subtotal: 159.60
Tax: 14.36
Total: 173.96 SGD</t>
  </si>
  <si>
    <t>Bread Crumb Johnnyson's 10x1kg- JOMIBRCR1000 (Amount: 4.20 SGD, Quantity: 1, : PKT)
TC Nacho Cheese Sauce Tropic Choice 4x3x1kg - SATCNACHOCHE (Amount: 19.50 SGD, Quantity: 3,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1, : EAC)
Subtotal: 203.90
Tax: 18.35
Total: 222.25 SGD</t>
  </si>
  <si>
    <t>Bread Crumb Johnnyson's 10x1kg- JOMIBRCR1000 (Amount: 4.20 SGD, Quantity: 1, : PKT)
TC Nacho Cheese Sauce Tropic Choice 4x3x1kg - SATCNACHOCHE (Amount: 19.50 SGD, Quantity: 3, : TUB)
Perfect Italiano Parmesan Grated 4x1.5kg - ZF104120 (Amount: 41.00 SGD, Quantity: 3, : EAC)
Anchor Processed Cheese Pale SOS 84's 10x1040g - ZF114494 (Amount: 11.80 SGD, Quantity: 4, : PKT)
Anchor Processed Cheese High Melt Block  6x2kg - ZF106979 (Amount: 28.00 SGD, Quantity: 4, : PKT)
Perfect Italiano Parmesan Shredded 6x1kg- ZF3001213 (Amount: 20.60 SGD, Quantity: 2, : EAC)
Subtotal: 386.10
Tax: 34.75
Total: 420.85 SGD</t>
  </si>
  <si>
    <t>Bread Crumb Johnnyson's 10x1kg- JOMIBRCR1000 (Amount: 4.20 SGD, Quantity: 4, : PKT)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4, : PKT)
Subtotal: 234.40
Tax: 21.10
Total: 255.50 SGD</t>
  </si>
  <si>
    <t>TC Nacho Cheese Sauce Tropic Choice 4x3x1kg - SATCNACHOCHE (Amount: 19.50 SGD, Quantity: 2, : TUB)
Perfect Italiano Parmesan Grated 4x1.5kg - ZF104120 (Amount: 41.00 SGD, Quantity: 1, : EAC)
Anchor Processed Cheese High Melt Block  6x2kg - ZF106979 (Amount: 28.00 SGD, Quantity: 2, : PKT)
Perfect Italiano Parmesan Shredded 6x1kg- ZF3001213 (Amount: 20.60 SGD, Quantity: 1, : EAC)
Subtotal: 156.60
Tax: 14.09
Total: 170.69 SGD</t>
  </si>
  <si>
    <t>Anchor Processed Cheese Pale SOS 84's 10x1040g - ZF114494 (Amount: 11.80 SGD, Quantity: 2, : PKT)
Anchor Processed Cheese High Melt Block  6x2kg - ZF106979 (Amount: 28.00 SGD, Quantity: 2, : PKT)
Perfect Italiano Parmesan Shredded 6x1kg- ZF3001213 (Amount: 20.60 SGD, Quantity: 2, : EAC)
Subtotal: 120.80
Tax: 10.87
Total: 131.67 SGD</t>
  </si>
  <si>
    <t>TC Nacho Cheese Sauce Tropic Choice 4x3x1kg - SATCNACHOCHE (Amount: 19.50 SGD, Quantity: 2, : TUB)
Anchor Processed Cheese Pale SOS 84's 10x1040g - ZF114494 (Amount: 11.80 SGD, Quantity: 2, : PKT)
Subtotal: 62.60
Tax: 5.63
Total: 68.23 SGD</t>
  </si>
  <si>
    <t>Perfect Italiano Parmesan Grated 4x1.5kg - ZF104120 (Amount: 41.00 SGD, Quantity: 1, : EAC)
Anchor Processed Cheese High Melt Block  6x2kg - ZF106979 (Amount: 28.00 SGD, Quantity: 3, : PKT)
Perfect Italiano Parmesan Shredded 6x1kg- ZF3001213 (Amount: 20.60 SGD, Quantity: 1, : EAC)
Subtotal: 145.60
Tax: 13.10
Total: 158.70 SGD</t>
  </si>
  <si>
    <t>Yellow Mustard Royal Miller 10x1kg- RMSAYMUST1KG (Amount: 6.00 SGD, Quantity: 2, : PKT)
TC Nacho Cheese Sauce Tropic Choice 4x3x1kg - SATCNACHOCHE (Amount: 19.50 SGD, Quantity: 3, : TUB)
Anchor Processed Cheese Pale SOS 84's 10x1040g - ZF114494 (Amount: 11.80 SGD, Quantity: 2, : PKT)
Anchor Processed Cheese High Melt Block  6x2kg - ZF106979 (Amount: 28.00 SGD, Quantity: 3, : PKT)
Subtotal: 178.10
Tax: 16.03
Total: 194.13 SGD</t>
  </si>
  <si>
    <t>TC Nacho Cheese Sauce Tropic Choice 4x3x1kg - SATCNACHOCHE (Amount: 19.50 SGD, Quantity: 2, : TUB)
Perfect Italiano Parmesan Grated 4x1.5kg - ZF104120 (Amount: 41.00 SGD, Quantity: 1, : EAC)
Anchor Processed Cheese Pale SOS 84's 10x1040g - ZF114494 (Amount: 11.80 SGD, Quantity: 2, : PKT)
Anchor Processed Cheese High Melt Block  6x2kg - ZF106979 (Amount: 28.00 SGD, Quantity: 3, : PKT)
Perfect Italiano Parmesan Shredded 6x1kg- ZF3001213 (Amount: 20.60 SGD, Quantity: 1, : EAC)
Subtotal: 208.20
Tax: 18.74
Total: 226.94 SGD</t>
  </si>
  <si>
    <t>Bread Crumb Johnnyson's 10x1kg- JOMIBRCR1000 (Amount: 4.20 SGD, Quantity: 1, : PKT)
Yellow Mustard Royal Miller 10x1kg- RMSAYMUST1KG (Amount: 6.00 SGD, Quantity: 1, : PKT)
TC Nacho Cheese Sauce Tropic Choice 4x3x1kg - SATCNACHOCHE (Amount: 19.50 SGD, Quantity: 2, : TUB)
Perfect Italiano Parmesan Grated 4x1.5kg - ZF104120 (Amount: 41.00 SGD, Quantity: 2, : EAC)
Anchor Processed Cheese Pale SOS 84's 10x1040g - ZF114494 (Amount: 11.80 SGD, Quantity: 3, : PKT)
Anchor Processed Cheese High Melt Block  6x2kg - ZF106979 (Amount: 28.00 SGD, Quantity: 2, : PKT)
Subtotal: 222.60
Tax: 20.03
Total: 242.63 SGD</t>
  </si>
  <si>
    <t>TC Nacho Cheese Sauce Tropic Choice 4x3x1kg - SATCNACHOCHE (Amount: 19.50 SGD, Quantity: 1, : TUB)
Perfect Italiano Parmesan Grated 4x1.5kg - ZF104120 (Amount: 41.00 SGD, Quantity: 1, : EAC)
Anchor Processed Cheese Pale SOS 84's 10x1040g - ZF114494 (Amount: 11.80 SGD, Quantity: 3, : PKT)
Anchor Processed Cheese High Melt Block  6x2kg - ZF106979 (Amount: 28.00 SGD, Quantity: 3, : PKT)
Perfect Italiano Parmesan Shredded 6x1kg- ZF3001213 (Amount: 20.60 SGD, Quantity: 1, : EAC)
Subtotal: 200.50
Tax: 18.05
Total: 218.55 SGD</t>
  </si>
  <si>
    <t>Bread Crumb Johnnyson's 10x1kg- JOMIBRCR1000 (Amount: 4.20 SGD, Quantity: 1, : PKT)
Yellow Mustard Royal Miller 10x1kg- RMSAYMUST1KG (Amount: 6.00 SGD, Quantity: 1, : PKT)
TC Nacho Cheese Sauce Tropic Choice 4x3x1kg - SATCNACHOCHE (Amount: 19.50 SGD, Quantity: 4, : TUB)
Perfect Italiano Parmesan Grated 4x1.5kg - ZF104120 (Amount: 41.00 SGD, Quantity: 3, : EAC)
Anchor Processed Cheese High Melt Block  6x2kg - ZF106979 (Amount: 28.00 SGD, Quantity: 3, : PKT)
Perfect Italiano Parmesan Shredded 6x1kg- ZF3001213 (Amount: 20.60 SGD, Quantity: 1, : EAC)
Subtotal: 315.80
Tax: 28.42
Total: 344.22 SGD</t>
  </si>
  <si>
    <t>TC Nacho Cheese Sauce Tropic Choice 4x3x1kg - SATCNACHOCHE (Amount: 19.50 SGD, Quantity: 3, : TUB)
Perfect Italiano Parmesan Grated 4x1.5kg - ZF104120 (Amount: 41.00 SGD, Quantity: 2, : EAC)
Anchor Processed Cheese Pale SOS 84's 10x1040g - ZF114494 (Amount: 11.80 SGD, Quantity: 2, : PKT)
Perfect Italiano Parmesan Shredded 6x1kg- ZF3001213 (Amount: 20.60 SGD, Quantity: 1, : EAC)
Subtotal: 184.70
Tax: 16.62
Total: 201.32 SGD</t>
  </si>
  <si>
    <t>TC Nacho Cheese Sauce Tropic Choice 4x3x1kg - SATCNACHOCHE (Amount: 19.50 SGD, Quantity: 2, : TUB)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1, : EAC)
Subtotal: 221.20
Tax: 19.91
Total: 241.11 SGD</t>
  </si>
  <si>
    <t>TC Nacho Cheese Sauce Tropic Choice 4x3x1kg - SATCNACHOCHE (Amount: 19.50 SGD, Quantity: 6, : TUB)
Perfect Italiano Parmesan Grated 4x1.5kg - ZF104120 (Amount: 41.00 SGD, Quantity: 2, : EAC)
Anchor Processed Cheese Pale SOS 84's 10x1040g - ZF114494 (Amount: 11.80 SGD, Quantity: 2, : PKT)
Anchor Processed Cheese High Melt Block  6x2kg - ZF106979 (Amount: 28.00 SGD, Quantity: 2, : PKT)
Perfect Italiano Parmesan Shredded 6x1kg- ZF3001213 (Amount: 20.60 SGD, Quantity: 2, : EAC)
Subtotal: 319.80
Tax: 28.78
Total: 348.58 SGD</t>
  </si>
  <si>
    <t>Perfect Italiano Parmesan Grated 4x1.5kg - ZF104120 (Amount: 41.00 SGD, Quantity: 1, : EAC)
Anchor Processed Cheese Pale SOS 84's 10x1040g - ZF114494 (Amount: 11.80 SGD, Quantity: 3, : PKT)
Anchor Processed Cheese High Melt Block  6x2kg - ZF106979 (Amount: 28.00 SGD, Quantity: 3, : PKT)
Perfect Italiano Parmesan Shredded 6x1kg- ZF3001213 (Amount: 20.60 SGD, Quantity: 1, : EAC)
Subtotal: 181.00
Tax: 16.29
Total: 197.29 SGD</t>
  </si>
  <si>
    <t>Bread Crumb Johnnyson's 10x1kg- JOMIBRCR1000 (Amount: 4.20 SGD, Quantity: 2, : PKT)
Yellow Mustard Royal Miller 10x1kg- RMSAYMUST1KG (Amount: 6.00 SGD, Quantity: 1, : PKT)
TC Nacho Cheese Sauce Tropic Choice 4x3x1kg - SATCNACHOCHE (Amount: 19.50 SGD, Quantity: 3, : TUB)
Subtotal: 72.90
Tax: 6.56
Total: 79.46 SGD</t>
  </si>
  <si>
    <t>Bread Crumb Johnnyson's 10x1kg- JOMIBRCR1000 (Amount: 4.20 SGD, Quantity: 2, : PKT)
Yellow Mustard Royal Miller 10x1kg- RMSAYMUST1KG (Amount: 6.00 SGD, Quantity: 2, : PKT)
TC Nacho Cheese Sauce Tropic Choice 4x3x1kg - SATCNACHOCHE (Amount: 19.50 SGD, Quantity: 3, : TUB)
Subtotal: 78.90
Tax: 7.10
Total: 86.00 SGD</t>
  </si>
  <si>
    <t>Bread Crumb Johnnyson's 10x1kg- JOMIBRCR1000 (Amount: 4.20 SGD, Quantity: 1, : PKT)
Yellow Mustard Royal Miller 10x1kg- RMSAYMUST1KG (Amount: 6.00 SGD, Quantity: 2, : PKT)
TC Nacho Cheese Sauce Tropic Choice 4x3x1kg - SATCNACHOCHE (Amount: 19.50 SGD, Quantity: 2, : TUB)
Perfect Italiano Parmesan Shredded 6x1kg- ZF3001213 (Amount: 20.60 SGD, Quantity: 2, : EAC)
Subtotal: 96.40
Tax: 8.68
Total: 105.08 SGD</t>
  </si>
  <si>
    <t>TC Nacho Cheese Sauce Tropic Choice 4x3x1kg - SATCNACHOCHE (Amount: 19.50 SGD, Quantity: 2, : TUB)
Perfect Italiano Parmesan Grated 4x1.5kg - ZF104120 (Amount: 41.00 SGD, Quantity: 3, : EAC)
Anchor Processed Cheese High Melt Block  6x2kg - ZF106979 (Amount: 28.00 SGD, Quantity: 2, : PKT)
Subtotal: 218.00
Tax: 19.62
Total: 237.62 SGD</t>
  </si>
  <si>
    <t>2000-73391--Kaffe &amp; Toast @Singapore General
Hospital (SGH)</t>
  </si>
  <si>
    <t>Milo Nestle 6x1.8kg- XN12285909 (Amount: 77.65 SGD, Quantity: 3, : CT)
Anchor Salted Butter 40x250g- ZF110580 (Amount: 108.00 SGD, Quantity: 1, : CT)
Total: 340.95 SGD</t>
  </si>
  <si>
    <t>6284365805323055517</t>
  </si>
  <si>
    <t>2000-199612--Kaffe &amp; Toast @ NHC (NHC)</t>
  </si>
  <si>
    <t>Black Pepper Corn 500gpkt- PECOPLS0500 (Amount: 10.00 SGD, Quantity: 1, : PKT)
Milo Nestle 6x1.8kg- XN12285909 (Amount: 77.65 SGD, Quantity: 2, : CT)
Anchor Salted Butter 40x250g- ZF110580 (Amount: 108.00 SGD, Quantity: 1, : CT)
Total: 273.30 SGD</t>
  </si>
  <si>
    <t>6284373465328825381</t>
  </si>
  <si>
    <t>2000-235404--Kaffe &amp; Toast @Sengkang General
Hospital (SKH)</t>
  </si>
  <si>
    <t>Milo Nestle 6x1.8kg- XN12285909 (Amount: 77.65 SGD, Quantity: 5, : CT)
Total: 388.25 SGD</t>
  </si>
  <si>
    <t>6284376725322501573</t>
  </si>
  <si>
    <t>2000-254060--Saap Saap Thai, Funan (FN)Hospital (SKH)</t>
  </si>
  <si>
    <t>Honey Royal Miller 6x1kg- RMSCHONRM1000L (Amount: 24.00 SGD, Quantity: 1, : CT)
Fish Gravy Thai Tiparus 12x700ml- SAFISTI750 (Amount: 21.00 SGD, Quantity: 1, : CT)
Straw Mushroom Whole Royal Miller 24x425g- RMCUSTRRM0425 (Amount: 24.00 SGD, Quantity: 1, : CT)
Chicken Powder Knorr 6x2.25kg- ZBCPOKN2250 (Amount: 25.99 SGD, Quantity: 1, : TUB)
Sweet chilli sauce Chicken Dipping Mae Pranom 12x980g- SACHIMP0980 (Amount: 41.40 SGD, Quantity: 1, : CT)
Total: 136.39 SGD</t>
  </si>
  <si>
    <t>6284379935329301473</t>
  </si>
  <si>
    <t>2000-24615-- Saap Saap Thai HarbourFront</t>
  </si>
  <si>
    <t>Honey Royal Miller 6x1kg- RMSCHONRM1000L (Amount: 24.00 SGD, Quantity: 1, : CT)
Chicken Powder Knorr 6x2.25kg- ZBCPOKN2250 (Amount: 25.99 SGD, Quantity: 1, : TUB)
Lime Flavoured Knorr 12x400g- ZBLIFPKN0400 (Amount: 4.32 SGD, Quantity: 1, : PKT)
Total: 54.31 SGD</t>
  </si>
  <si>
    <t>6284387605326111320</t>
  </si>
  <si>
    <t>2000-356684-- Kaffe &amp; Toast, Khoo Teck Puat Hospital (KTPH)</t>
  </si>
  <si>
    <t>Peanut Butter Creamy Best Food 4x3ltr- ZBPEBBF3000 (Amount: 28.56 SGD, Quantity: 1, : TUB)
Jam Strawberry Frezfruta 6x3.165kg- JASTRCH3000 (Amount: 13.50 SGD, Quantity: 1, : TIN)
Black Pepper Corn 500gpkt- PECOPLS0500 (Amount: 10.00 SGD, Quantity: 1, : PKT)
Milo Nestle 6x1.8kg- XN12285909 (Amount: 77.65 SGD, Quantity: 1, : CT)
Anchor Salted Butter 40x250g- ZF110580 (Amount: 108.00 SGD, Quantity: 1, : CT)
Total: 237.71 SGD</t>
  </si>
  <si>
    <t>6284408155327783170</t>
  </si>
  <si>
    <t>2000-15001--Kaffe &amp; Toast @ Singapore Post Centre
(SP)</t>
  </si>
  <si>
    <t>PO: SP</t>
  </si>
  <si>
    <t>Milo Nestle 6x1.8kg- XN12285909 (Amount: 77.65 SGD, Quantity: 2, : CT)
Total: 155.30 SGD</t>
  </si>
  <si>
    <t>6284409665326311611</t>
  </si>
  <si>
    <t>2000-356684-- Kaffe &amp; Toast, Khoo Teck Puat
Hospital (KTPH)</t>
  </si>
  <si>
    <t>Washing Up Liquid Lemon North Star 4x5ltr- NSNFWASNS5000 (Amount: 4.50 SGD, Quantity: 6, : TUB)
Total: 27.00 SGD</t>
  </si>
  <si>
    <t>6284410895327765787</t>
  </si>
  <si>
    <t>2000-195258--Saap Saap Thai Our Tampines Hub (OTH)</t>
  </si>
  <si>
    <t>PO: OTH</t>
  </si>
  <si>
    <t>Honey Royal Miller 6x1kg- RMSCHONRM1000L (Amount: 24.00 SGD, Quantity: 1, : CT)
Straw Mushroom Whole Royal Miller 24x425g- RMCUSTRRM0425 (Amount: 24.00 SGD, Quantity: 1, : CT)
UHT Coconut Cream Kara 12x1ltr- MICOCKA1000 (Amount: 58.80 SGD, Quantity: 1, : CT)
Total: 106.80 SGD</t>
  </si>
  <si>
    <t>6284483665324234117</t>
  </si>
  <si>
    <t>2000-364989-- Paad Paad Thai, IMM</t>
  </si>
  <si>
    <t>PO: IMMP</t>
  </si>
  <si>
    <t>Peanut Butter Creamy Best Food 4x3ltr- ZBPEBBF3000 (Amount: 28.56 SGD, Quantity: 1, : TUB)
Straw Mushroom Whole Royal Miller 24x425g- RMCUSTRRM0425 (Amount: 24.00 SGD, Quantity: 1, : CT)
Black Pepper Coarse S18 LSH 500gpkt- PECRBLS0500 (Amount: 8.30 SGD, Quantity: 1, : PKT)
Total: 60.86 SGD</t>
  </si>
  <si>
    <t>6284584685322221956</t>
  </si>
  <si>
    <t>2000-205212--Saap Saap Thai IMM （IMM)</t>
  </si>
  <si>
    <t>PO: IMM</t>
  </si>
  <si>
    <t>Black Pepper Corn 500gpkt- PECOPLS0500 (Amount: 10.00 SGD, Quantity: 1, : PKT)
Cream Cleaner Lemon CIF 16x660m- NFCLELC0500 (Amount: 2.20 SGD, Quantity: 3, : BTL)
Lime Flavoured Knorr 12x400g- ZBLIFPKN0400 (Amount: 4.32 SGD, Quantity: 1, : PKT)
Total: 20.92 SGD</t>
  </si>
  <si>
    <t>6284587375324802643</t>
  </si>
  <si>
    <t>2000-226024--Ma Mum to go, T1 (T1M)</t>
  </si>
  <si>
    <t>PO: T1M</t>
  </si>
  <si>
    <t>Honey Royal Miller 6x1kg- RMSCHONRM1000L (Amount: 24.00 SGD, Quantity: 3, : CT)
Fish Gravy Thai Tiparus 12x700ml- SAFISTI750 (Amount: 21.00 SGD, Quantity: 1, : CT)
Milo Nestle 6x1.8kg- XN12285909 (Amount: 77.65 SGD, Quantity: 3, : CT)
Total: 325.95 SGD</t>
  </si>
  <si>
    <t>6285257045321775851</t>
  </si>
  <si>
    <t>1102499-359509--Kaffe &amp; Toast WCC #01-09 (WCC)</t>
  </si>
  <si>
    <t>Anchor Salted Butter 40x250g- ZF110580 (Amount: 108.00 SGD, Quantity: 1, : CT)
Total: 108.00 SGD</t>
  </si>
  <si>
    <t>6285258385325810442</t>
  </si>
  <si>
    <t>Peanut Butter Creamy Best Food 4x3ltr- ZBPEBBF3000 (Amount: 28.56 SGD, Quantity: 1, : TUB)
Jam Strawberry Frezfruta 6x3.165kg- JASTRCH3000 (Amount: 13.50 SGD, Quantity: 1, : TIN)
Honey Royal Miller 6x1kg- RMSCHONRM1000L (Amount: 24.00 SGD, Quantity: 2, : CT)
Milo Nestle 6x1.8kg- XN12285909 (Amount: 77.65 SGD, Quantity: 2, : CT)
Anchor Salted Butter 40x250g- ZF110580 (Amount: 108.00 SGD, Quantity: 1, : CT)
Total: 353.36 SGD</t>
  </si>
  <si>
    <t>6286241305324958059</t>
  </si>
  <si>
    <t>Jam Strawberry Frezfruta 6x3.165kg- JASTRCH3000 (Amount: 13.50 SGD, Quantity: 1, : TIN)
Black Pepper Corn 500gpkt- PECOPLS0500 (Amount: 10.00 SGD, Quantity: 1, : PKT)
Milo Nestle 6x1.8kg- XN12285909 (Amount: 77.65 SGD, Quantity: 1, : CT)
Anchor Salted Butter 40x250g- ZF110580 (Amount: 108.00 SGD, Quantity: 1, : CT)
Total: 209.15 SGD</t>
  </si>
  <si>
    <t>6288694995323706064</t>
  </si>
  <si>
    <t>2000-310006--Saap Saap Thai- FairPrice Hub (FPH)</t>
  </si>
  <si>
    <t>PO: FPH</t>
  </si>
  <si>
    <t>Honey Royal Miller 6x1kg- RMSCHONRM1000L (Amount: 24.00 SGD, Quantity: 1, : CT)
Fish Gravy Thai Tiparus 12x700ml- SAFISTI750 (Amount: 21.00 SGD, Quantity: 1, : CT)
Cream Cleaner Lemon CIF 16x660m- NFCLELC0500 (Amount: 2.20 SGD, Quantity: 1, : BTL)
Straw Mushroom Whole Royal Miller 24x425g- RMCUSTRRM0425 (Amount: 24.00 SGD, Quantity: 1, : CT)
UHT Coconut Cream Kara 12x1ltr- MICOCKA1000 (Amount: 58.80 SGD, Quantity: 1, : CT)
Lime Flavoured Knorr 12x400g- ZBLIFPKN0400 (Amount: 4.32 SGD, Quantity: 1, : PKT)
Bleach Local 6x1galtub- NFBLEL3400 (Amount: 2.50 SGD, Quantity: 1, : TUB)
Total: 136.82 SGD</t>
  </si>
  <si>
    <t>6288695945329010481</t>
  </si>
  <si>
    <t>2000-248130--378 Alexandra Road (AH)</t>
  </si>
  <si>
    <t>Peanut Butter Creamy Best Food 4x3ltr- ZBPEBBF3000 (Amount: 28.56 SGD, Quantity: 1, : TUB)
Jam Strawberry Frezfruta 6x3.165kg- JASTRCH3000 (Amount: 13.50 SGD, Quantity: 1, : TIN)
Milo Nestle 6x1.8kg- XN12285909 (Amount: 77.65 SGD, Quantity: 2, : CT)
Total: 197.36 SGD</t>
  </si>
  <si>
    <t>6288700665321248633</t>
  </si>
  <si>
    <t>6288700975327400759</t>
  </si>
  <si>
    <t>2000-352278-- 18 Tai Seng</t>
  </si>
  <si>
    <t>PO: TS</t>
  </si>
  <si>
    <t>Black Pepper Corn 500gpkt- PECOPLS0500 (Amount: 10.00 SGD, Quantity: 1, : PKT)
Fish Gravy Thai Tiparus 12x700ml- SAFISTI750 (Amount: 21.00 SGD, Quantity: 1, : CT)
Straw Mushroom Whole Royal Miller 24x425g- RMCUSTRRM0425 (Amount: 24.00 SGD, Quantity: 1, : CT)
Total: 55.00 SGD</t>
  </si>
  <si>
    <t>6288701435327519875</t>
  </si>
  <si>
    <t>1102499-359511-- Saap's- 900 WCCS #01-07</t>
  </si>
  <si>
    <t>Straw Mushroom Whole Royal Miller 24x425g- RMCUSTRRM0425 (Amount: 24.00 SGD, Quantity: 1, : CT)
Chicken Powder Knorr 6x2.25kg- ZBCPOKN2250 (Amount: 25.99 SGD, Quantity: 1, : TUB)
Total: 49.99 SGD</t>
  </si>
  <si>
    <t>6288704345323818418</t>
  </si>
  <si>
    <t>2000-73391--Kaffe &amp; Toast @ Singapore General Hospital (SGH)</t>
  </si>
  <si>
    <t>6288706295325129672</t>
  </si>
  <si>
    <t>2000-203292--Clementi mall (CM)</t>
  </si>
  <si>
    <t>Honey Royal Miller 6x1kg- RMSCHONRM1000L (Amount: 24.00 SGD, Quantity: 2, : CT)
Black Pepper Corn 500gpkt- PECOPLS0500 (Amount: 10.00 SGD, Quantity: 1, : PKT)
Milo Nestle 6x1.8kg- XN12285909 (Amount: 77.65 SGD, Quantity: 2, : CT)
Anchor Salted Butter 40x250g- ZF110580 (Amount: 108.00 SGD, Quantity: 1, : CT)
Total: 321.30 SGD</t>
  </si>
  <si>
    <t>6288707475328070728</t>
  </si>
  <si>
    <t>6288707685322720261</t>
  </si>
  <si>
    <t>2000-15001--Kaffe &amp; Toast @ Singapore Post Centre (SP)</t>
  </si>
  <si>
    <t>Peanut Butter Creamy Best Food 4x3ltr- ZBPEBBF3000 (Amount: 28.56 SGD, Quantity: 1, : TUB)
Jam Strawberry Frezfruta 6x3.165kg- JASTRCH3000 (Amount: 13.50 SGD, Quantity: 1, : TIN)
Honey Royal Miller 6x1kg- RMSCHONRM1000L (Amount: 24.00 SGD, Quantity: 2, : CT)
Fish Gravy Thai Tiparus 12x700ml- SAFISTI750 (Amount: 21.00 SGD, Quantity: 1, : CT)
Anchor Salted Butter 40x250g- ZF110580 (Amount: 108.00 SGD, Quantity: 1, : CT)
Total: 219.06 SGD</t>
  </si>
  <si>
    <t>6288711615329792806</t>
  </si>
  <si>
    <t>2000-349734--Kaffe &amp; Toast Woodlands Health (WH)</t>
  </si>
  <si>
    <t>Peanut Butter Creamy Best Food 4x3ltr- ZBPEBBF3000 (Amount: 28.56 SGD, Quantity: 1, : TUB)
Jam Strawberry Frezfruta 6x3.165kg- JASTRCH3000 (Amount: 13.50 SGD, Quantity: 1, : TIN)
Anchor Salted Butter 40x250g- ZF110580 (Amount: 108.00 SGD, Quantity: 1, : CT)
Total: 150.06 SGD</t>
  </si>
  <si>
    <t>6288715265325778762</t>
  </si>
  <si>
    <t>2000-4971--City Link Mall ( CL)</t>
  </si>
  <si>
    <t>Honey Royal Miller 6x1kg- RMSCHONRM1000L (Amount: 24.00 SGD, Quantity: 1, : CT)
Fish Gravy Thai Tiparus 12x700ml- SAFISTI750 (Amount: 21.00 SGD, Quantity: 1, : CT)
Straw Mushroom Whole Royal Miller 24x425g- RMCUSTRRM0425 (Amount: 24.00 SGD, Quantity: 1, : CT)
Milo Nestle 6x1.8kg- XN12285909 (Amount: 77.65 SGD, Quantity: 2, : CT)
Anchor Salted Butter 40x250g- ZF110580 (Amount: 108.00 SGD, Quantity: 1, : CT)
Total: 332.30 SGD</t>
  </si>
  <si>
    <t>6288717765322747845</t>
  </si>
  <si>
    <t>2000-198134--Kaffe &amp; Toast @ NUH (NUH)</t>
  </si>
  <si>
    <t>PO: NUH</t>
  </si>
  <si>
    <t>Milo Nestle 6x1.8kg- XN12285909 (Amount: 77.65 SGD, Quantity: 2, : CT)
Anchor Salted Butter 40x250g- ZF110580 (Amount: 108.00 SGD, Quantity: 2, : CT)
Total: 371.30 SGD</t>
  </si>
  <si>
    <t>6288721785322235535</t>
  </si>
  <si>
    <t>2000-235404--Kaffe &amp; Toast @Sengkang General Hospital (SKH)</t>
  </si>
  <si>
    <t>Peanut Butter Creamy Best Food 4x3ltr- ZBPEBBF3000 (Amount: 28.56 SGD, Quantity: 1, : TUB)
Jam Strawberry Frezfruta 6x3.165kg- JASTRCH3000 (Amount: 13.50 SGD, Quantity: 1, : TIN)
Honey Royal Miller 6x1kg- RMSCHONRM1000L (Amount: 24.00 SGD, Quantity: 3, : CT)
Black Pepper Corn 500gpkt- PECOPLS0500 (Amount: 10.00 SGD, Quantity: 1, : PKT)
Milo Nestle 6x1.8kg- XN12285909 (Amount: 77.65 SGD, Quantity: 3, : CT)
Anchor Salted Butter 40x250g- ZF110580 (Amount: 108.00 SGD, Quantity: 2, : CT)
Total: 573.01 SGD</t>
  </si>
  <si>
    <t>6288726845324809012</t>
  </si>
  <si>
    <t>Peanut Butter Creamy Best Food 4x3ltr- ZBPEBBF3000 (Amount: 28.56 SGD, Quantity: 1, : TUB)
Jam Strawberry Frezfruta 6x3.165kg- JASTRCH3000 (Amount: 13.50 SGD, Quantity: 1, : TIN)
Milo Nestle 6x1.8kg- XN12285909 (Amount: 77.65 SGD, Quantity: 4, : CT)
Anchor Salted Butter 40x250g- ZF110580 (Amount: 108.00 SGD, Quantity: 3, : CT)
Total: 676.66 SGD</t>
  </si>
  <si>
    <t>6288740705329316620</t>
  </si>
  <si>
    <t>Honey Royal Miller 6x1kg- RMSCHONRM1000L (Amount: 24.00 SGD, Quantity: 1, : CT)
Fish Gravy Thai Tiparus 12x700ml- SAFISTI750 (Amount: 21.00 SGD, Quantity: 2, : CT)
Straw Mushroom Whole Royal Miller 24x425g- RMCUSTRRM0425 (Amount: 24.00 SGD, Quantity: 2, : CT)
Chicken Powder Knorr 6x2.25kg- ZBCPOKN2250 (Amount: 25.99 SGD, Quantity: 2, : TUB)
Total: 165.98 SGD</t>
  </si>
  <si>
    <t>6288747655322689466</t>
  </si>
  <si>
    <t>2000-293398--My Saap Saap Thai @ NUHM (NUHM)</t>
  </si>
  <si>
    <t>PO: NUHM</t>
  </si>
  <si>
    <t>Fish Gravy Thai Tiparus 12x700ml- SAFISTI750 (Amount: 21.00 SGD, Quantity: 1, : CT)
Straw Mushroom Whole Royal Miller 24x425g- RMCUSTRRM0425 (Amount: 24.00 SGD, Quantity: 2, : CT)
UHT Coconut Cream Kara 12x1ltr- MICOCKA1000 (Amount: 58.80 SGD, Quantity: 1, : CT)
Total: 127.80 SGD</t>
  </si>
  <si>
    <t>6288767635327031317</t>
  </si>
  <si>
    <t>2000-247330--Kaffe &amp; Toast, KKH (KKH)</t>
  </si>
  <si>
    <t>Black Pepper Corn 500gpkt- PECOPLS0500 (Amount: 10.00 SGD, Quantity: 1, : PKT)
Fish Gravy Thai Tiparus 12x700ml- SAFISTI750 (Amount: 21.00 SGD, Quantity: 1, : CT)
Cream Cleaner Lemon CIF 16x660m- NFCLELC0500 (Amount: 2.20 SGD, Quantity: 3, : BTL)
Milo Nestle 6x1.8kg- XN12285909 (Amount: 77.65 SGD, Quantity: 2, : CT)
Anchor Salted Butter 40x250g- ZF110580 (Amount: 108.00 SGD, Quantity: 1, : CT)
Total: 300.90 SGD</t>
  </si>
  <si>
    <t>6288768905327104955</t>
  </si>
  <si>
    <t>2000-267442--Ma Mum, Ng Teng Feng (NTF)</t>
  </si>
  <si>
    <t>PO: NTF</t>
  </si>
  <si>
    <t>Peanut Butter Creamy Best Food 4x3ltr- ZBPEBBF3000 (Amount: 28.56 SGD, Quantity: 1, : TUB)
Jam Strawberry Frezfruta 6x3.165kg- JASTRCH3000 (Amount: 13.50 SGD, Quantity: 1, : TIN)
69783571 RICKSHAW TB JASMINE S100 12x100x1.8G- XE69783571 (Amount: 8.15 SGD, Quantity: 1, : EAC)
Fish Gravy Thai Tiparus 12x700ml- SAFISTI750 (Amount: 21.00 SGD, Quantity: 1, : CT)
Anchor Salted Butter 40x250g- ZF110580 (Amount: 108.00 SGD, Quantity: 1, : CT)
Total: 179.21 SGD</t>
  </si>
  <si>
    <t>6288775255321126798</t>
  </si>
  <si>
    <t>additional order</t>
  </si>
  <si>
    <t>Cream Cleaner Lemon CIF 16x660m- NFCLELC0500 (Amount: 2.20 SGD, Quantity: 6, : BTL)
Total: 13.20 SGD</t>
  </si>
  <si>
    <t>6288797925324652552</t>
  </si>
  <si>
    <t>Honey Royal Miller 6x1kg- RMSCHONRM1000L (Amount: 24.00 SGD, Quantity: 1, : CT)
Black Pepper Corn 500gpkt- PECOPLS0500 (Amount: 10.00 SGD, Quantity: 1, : PKT)
Fish Gravy Thai Tiparus 12x700ml- SAFISTI750 (Amount: 21.00 SGD, Quantity: 1, : CT)
Straw Mushroom Whole Royal Miller 24x425g- RMCUSTRRM0425 (Amount: 24.00 SGD, Quantity: 1, : CT)
UHT Coconut Cream Kara 12x1ltr- MICOCKA1000 (Amount: 58.80 SGD, Quantity: 1, : CT)
Sweet chilli sauce Chicken Dipping Mae Pranom 12x980g- SACHIMP0980 (Amount: 41.40 SGD, Quantity: 1, : CT)
Total: 179.20 SGD</t>
  </si>
  <si>
    <t>6288800505328677491</t>
  </si>
  <si>
    <t>Black Pepper Corn 500gpkt- PECOPLS0500 (Amount: 10.00 SGD, Quantity: 2, : PKT)
Fish Gravy Thai Tiparus 12x700ml- SAFISTI750 (Amount: 21.00 SGD, Quantity: 1, : CT)
Straw Mushroom Whole Royal Miller 24x425g- RMCUSTRRM0425 (Amount: 24.00 SGD, Quantity: 1, : CT)
Total: 65.00 SGD</t>
  </si>
  <si>
    <t>6288801305326999734</t>
  </si>
  <si>
    <t>2000-238324--Kaffe &amp; Toast, Out Tampines Hub (OTHK)</t>
  </si>
  <si>
    <t>PO: OTHK</t>
  </si>
  <si>
    <t>Honey Royal Miller 6x1kg- RMSCHONRM1000L (Amount: 24.00 SGD, Quantity: 1, : CT)
Milo Nestle 6x1.8kg- XN12285909 (Amount: 77.65 SGD, Quantity: 2, : CT)
Anchor Salted Butter 40x250g- ZF110580 (Amount: 108.00 SGD, Quantity: 2, : CT)
Total: 395.30 SGD</t>
  </si>
  <si>
    <t>6288808245326918094</t>
  </si>
  <si>
    <t>2000-345465--Kaffe &amp; Toast One Punggol (OP)</t>
  </si>
  <si>
    <t>Jam Strawberry Frezfruta 6x3.165kg- JASTRCH3000 (Amount: 13.50 SGD, Quantity: 2, : TIN)
Honey Royal Miller 6x1kg- RMSCHONRM1000L (Amount: 24.00 SGD, Quantity: 2, : CT)
69783571 RICKSHAW TB JASMINE S100 12x100x1.8G- XE69783571 (Amount: 8.15 SGD, Quantity: 1, : EAC)
Milo Nestle 6x1.8kg- XN12285909 (Amount: 77.65 SGD, Quantity: 2, : CT)
Anchor Salted Butter 40x250g- ZF110580 (Amount: 108.00 SGD, Quantity: 2, : CT)
Total: 454.45 SGD</t>
  </si>
  <si>
    <t>6289558675327258115</t>
  </si>
  <si>
    <t>2000-260904--Saap Saap Thai Bedok Mall #B1-39 (BM)</t>
  </si>
  <si>
    <t>PO: BM</t>
  </si>
  <si>
    <t>Honey Royal Miller 6x1kg- RMSCHONRM1000L (Amount: 24.00 SGD, Quantity: 1, : CT)
Fish Gravy Thai Tiparus 12x700ml- SAFISTI750 (Amount: 21.00 SGD, Quantity: 1, : CT)
Straw Mushroom Whole Royal Miller 24x425g- RMCUSTRRM0425 (Amount: 24.00 SGD, Quantity: 2, : CT)
Lime Flavoured Knorr 12x400g- ZBLIFPKN0400 (Amount: 4.32 SGD, Quantity: 1, : PKT)
Total: 97.32 SGD</t>
  </si>
  <si>
    <t>6289564355323907468</t>
  </si>
  <si>
    <t>6289584505323811993</t>
  </si>
  <si>
    <t>Milo Nestle 6x1.8kg- XN12285909 (Amount: 77.65 SGD, Quantity: 2, : CT)
Anchor Salted Butter 40x250g- ZF110580 (Amount: 108.00 SGD, Quantity: 1, : CT)
Total: 263.30 SGD</t>
  </si>
  <si>
    <t>6289589425328730631</t>
  </si>
  <si>
    <t>2000-356684-- Kaffe &amp; Toast, Khoo Teck Puat Hospital (KTPH)</t>
  </si>
  <si>
    <t>Black Pepper Corn 500gpkt- PECOPLS0500 (Amount: 10.00 SGD, Quantity: 1, : PKT)
Fish Gravy Thai Tiparus 12x700ml- SAFISTI750 (Amount: 21.00 SGD, Quantity: 1, : CT)
Milo Nestle 6x1.8kg- XN12285909 (Amount: 77.65 SGD, Quantity: 1, : CT)
Anchor Salted Butter 40x250g- ZF110580 (Amount: 108.00 SGD, Quantity: 1, : CT)
Total: 216.65 SGD</t>
  </si>
  <si>
    <t>6289606195321514998</t>
  </si>
  <si>
    <t>2000-351038--Kaffe &amp; Toast- FairPrice Hub (FPHK)</t>
  </si>
  <si>
    <t>Jam Strawberry Frezfruta 6x3.165kg- JASTRCH3000 (Amount: 13.50 SGD, Quantity: 1, : TIN)
Honey Royal Miller 6x1kg- RMSCHONRM1000L (Amount: 24.00 SGD, Quantity: 1, : CT)
Cream Cleaner Lemon CIF 16x660m- NFCLELC0500 (Amount: 2.20 SGD, Quantity: 1, : BTL)
Anchor Salted Butter 40x250g- ZF110580 (Amount: 108.00 SGD, Quantity: 1, : CT)
Total: 147.70 SGD</t>
  </si>
  <si>
    <t>6290404495329661408</t>
  </si>
  <si>
    <t>2000-254060--Saap Saap Thai, Funan (FN)</t>
  </si>
  <si>
    <t>Honey Royal Miller 6x1kg- RMSCHONRM1000L (Amount: 24.00 SGD, Quantity: 1, : CT)
Fish Gravy Thai Tiparus 12x700ml- SAFISTI750 (Amount: 21.00 SGD, Quantity: 1, : CT)
Straw Mushroom Whole Royal Miller 24x425g- RMCUSTRRM0425 (Amount: 24.00 SGD, Quantity: 1, : CT)
UHT Coconut Cream Kara 12x1ltr- MICOCKA1000 (Amount: 58.80 SGD, Quantity: 1, : CT)
Total: 127.80 SGD</t>
  </si>
  <si>
    <t>6290426175321706380</t>
  </si>
  <si>
    <t>6290441835323073284</t>
  </si>
  <si>
    <t>2000-71269--Kaffe &amp; Toast - Tampines Mall (TM)</t>
  </si>
  <si>
    <t>PO: TM</t>
  </si>
  <si>
    <t>Honey Royal Miller 6x1kg- RMSCHONRM1000L (Amount: 24.00 SGD, Quantity: 1, : CT)
Black Pepper Corn 500gpkt- PECOPLS0500 (Amount: 10.00 SGD, Quantity: 2, : PKT)
Fish Gravy Thai Tiparus 12x700ml- SAFISTI750 (Amount: 21.00 SGD, Quantity: 1, : CT)
Milo Nestle 6x1.8kg- XN12285909 (Amount: 77.65 SGD, Quantity: 2, : CT)
Anchor Salted Butter 40x250g- ZF110580 (Amount: 108.00 SGD, Quantity: 2, : CT)
Total: 436.30 SGD</t>
  </si>
  <si>
    <t>6290486105323498855</t>
  </si>
  <si>
    <t>2000-213940--Ma Mum, 30 Airport Boulevard T4 (T4L)</t>
  </si>
  <si>
    <t>6290514475325895576</t>
  </si>
  <si>
    <t>Honey Royal Miller 6x1kg- RMSCHONRM1000L (Amount: 24.00 SGD, Quantity: 1, : CT)
Straw Mushroom Whole Royal Miller 24x425g- RMCUSTRRM0425 (Amount: 24.00 SGD, Quantity: 1, : CT)
UHT Coconut Cream Kara 12x1ltr- MICOCKA1000 (Amount: 58.80 SGD, Quantity: 1, : CT)
Sweet chilli sauce Chicken Dipping Mae Pranom 12x980g- SACHIMP0980 (Amount: 41.40 SGD, Quantity: 1, : CT)
Total: 148.20 SGD</t>
  </si>
  <si>
    <t>6290516215325541206</t>
  </si>
  <si>
    <t>2000-170420--Saap Saap Thai T3  (T3L)</t>
  </si>
  <si>
    <t>6290521815324359028</t>
  </si>
  <si>
    <t>Fish Gravy Thai Tiparus 12x700ml- SAFISTI750 (Amount: 21.00 SGD, Quantity: 1, : CT)
Straw Mushroom Whole Royal Miller 24x425g- RMCUSTRRM0425 (Amount: 24.00 SGD, Quantity: 2, : CT)
Lime Flavoured Knorr 12x400g- ZBLIFPKN0400 (Amount: 4.32 SGD, Quantity: 1, : PKT)
Sweet chilli sauce Chicken Dipping Mae Pranom 12x980g- SACHIMP0980 (Amount: 41.40 SGD, Quantity: 1, : CT)
Total: 114.72 SGD</t>
  </si>
  <si>
    <t>6290533535324004048</t>
  </si>
  <si>
    <t>Peanut Butter Creamy Best Food 4x3ltr- ZBPEBBF3000 (Amount: 28.56 SGD, Quantity: 1, : TUB)
Jam Strawberry Frezfruta 6x3.165kg- JASTRCH3000 (Amount: 13.50 SGD, Quantity: 1, : TIN)
Honey Royal Miller 6x1kg- RMSCHONRM1000L (Amount: 24.00 SGD, Quantity: 2, : CT)
Fish Gravy Thai Tiparus 12x700ml- SAFISTI750 (Amount: 21.00 SGD, Quantity: 1, : CT)
Milo Nestle 6x1.8kg- XN12285909 (Amount: 77.65 SGD, Quantity: 3, : CT)
Anchor Salted Butter 40x250g- ZF110580 (Amount: 108.00 SGD, Quantity: 2, : CT)
Total: 560.01 SGD</t>
  </si>
  <si>
    <t>6291285975329743257</t>
  </si>
  <si>
    <t>6291295035327095435</t>
  </si>
  <si>
    <t>Black Pepper Corn 500gpkt- PECOPLS0500 (Amount: 10.00 SGD, Quantity: 1, : PKT)
Straw Mushroom Whole Royal Miller 24x425g- RMCUSTRRM0425 (Amount: 24.00 SGD, Quantity: 1, : CT)
Total: 34.00 SGD</t>
  </si>
  <si>
    <t>6292219605327577903</t>
  </si>
  <si>
    <t>Honey Royal Miller 6x1kg- RMSCHONRM1000L (Amount: 24.00 SGD, Quantity: 3, : CT)
Milo Nestle 6x1.8kg- XN12285909 (Amount: 77.65 SGD, Quantity: 2, : CT)
Anchor Salted Butter 40x250g- ZF110580 (Amount: 108.00 SGD, Quantity: 1, : CT)
Total: 335.30 SGD</t>
  </si>
  <si>
    <t>6292235805321096407</t>
  </si>
  <si>
    <t>PO: FPHK</t>
  </si>
  <si>
    <t>Honey Royal Miller 6x1kg- RMSCHONRM1000L (Amount: 24.00 SGD, Quantity: 2, : CT)
Milo Nestle 6x1.8kg- XN12285909 (Amount: 77.65 SGD, Quantity: 2, : CT)
Anchor Salted Butter 40x250g- ZF110580 (Amount: 108.00 SGD, Quantity: 1, : CT)
Total: 311.30 SGD</t>
  </si>
  <si>
    <t>6294731435325451218</t>
  </si>
  <si>
    <t>Jam Strawberry Frezfruta 6x3.165kg- JASTRCH3000 (Amount: 13.50 SGD, Quantity: 1, : TIN)
Fish Gravy Thai Tiparus 12x700ml- SAFISTI750 (Amount: 21.00 SGD, Quantity: 1, : CT)
UHT Coconut Cream Kara 12x1ltr- MICOCKA1000 (Amount: 58.80 SGD, Quantity: 1, : CT)
Sweet chilli sauce Chicken Dipping Mae Pranom 12x980g- SACHIMP0980 (Amount: 41.40 SGD, Quantity: 1, : CT)
Total: 134.70 SGD</t>
  </si>
  <si>
    <t>6294749225324201208</t>
  </si>
  <si>
    <t>Peanut Butter Creamy Best Food 4x3ltr- ZBPEBBF3000 (Amount: 28.56 SGD, Quantity: 2, : TUB)
Jam Strawberry Frezfruta 6x3.165kg- JASTRCH3000 (Amount: 13.50 SGD, Quantity: 1, : TIN)
Fish Gravy Thai Tiparus 12x700ml- SAFISTI750 (Amount: 21.00 SGD, Quantity: 1, : CT)
Milo Nestle 6x1.8kg- XN12285909 (Amount: 77.65 SGD, Quantity: 2, : CT)
Anchor Salted Butter 40x250g- ZF110580 (Amount: 108.00 SGD, Quantity: 2, : CT)
Total: 462.92 SGD</t>
  </si>
  <si>
    <t>6294768685326690065</t>
  </si>
  <si>
    <t>Honey Royal Miller 6x1kg- RMSCHONRM1000L (Amount: 24.00 SGD, Quantity: 1, : CT)
Straw Mushroom Whole Royal Miller 24x425g- RMCUSTRRM0425 (Amount: 24.00 SGD, Quantity: 2, : CT)
Sweet chilli sauce Chicken Dipping Mae Pranom 12x980g- SACHIMP0980 (Amount: 41.40 SGD, Quantity: 1, : CT)
Total: 113.40 SGD</t>
  </si>
  <si>
    <t>6294769995323697835</t>
  </si>
  <si>
    <t>Jam Strawberry Frezfruta 6x3.165kg- JASTRCH3000 (Amount: 13.50 SGD, Quantity: 1, : TIN)
Honey Royal Miller 6x1kg- RMSCHONRM1000L (Amount: 24.00 SGD, Quantity: 2, : CT)
Total: 61.50 SGD</t>
  </si>
  <si>
    <t>6294772425328541687</t>
  </si>
  <si>
    <t>6294772745322022637</t>
  </si>
  <si>
    <t>6294773205323635245</t>
  </si>
  <si>
    <t>Peanut Butter Creamy Best Food 4x3ltr- ZBPEBBF3000 (Amount: 28.56 SGD, Quantity: 1, : TUB)
Fish Gravy Thai Tiparus 12x700ml- SAFISTI750 (Amount: 21.00 SGD, Quantity: 1, : CT)
Anchor Salted Butter 40x250g- ZF110580 (Amount: 108.00 SGD, Quantity: 1, : CT)
Total: 157.56 SGD</t>
  </si>
  <si>
    <t>6294774285326093734</t>
  </si>
  <si>
    <t>Honey Royal Miller 6x1kg- RMSCHONRM1000L (Amount: 24.00 SGD, Quantity: 1, : CT)
Black Pepper Corn 500gpkt- PECOPLS0500 (Amount: 10.00 SGD, Quantity: 1, : PKT)
Cream Cleaner Lemon CIF 16x660m- NFCLELC0500 (Amount: 2.20 SGD, Quantity: 2, : BTL)
Anchor Salted Butter 40x250g- ZF110580 (Amount: 108.00 SGD, Quantity: 1, : CT)
Total: 146.40 SGD</t>
  </si>
  <si>
    <t>6294784175328208618</t>
  </si>
  <si>
    <t>Honey Royal Miller 6x1kg- RMSCHONRM1000L (Amount: 24.00 SGD, Quantity: 1, : CT)
Black Pepper Corn 500gpkt- PECOPLS0500 (Amount: 10.00 SGD, Quantity: 2, : PKT)
Fish Gravy Thai Tiparus 12x700ml- SAFISTI750 (Amount: 21.00 SGD, Quantity: 1, : CT)
Straw Mushroom Whole Royal Miller 24x425g- RMCUSTRRM0425 (Amount: 24.00 SGD, Quantity: 1, : CT)
Anchor Salted Butter 40x250g- ZF110580 (Amount: 108.00 SGD, Quantity: 1, : CT)
Total: 197.00 SGD</t>
  </si>
  <si>
    <t>6294788245327852128</t>
  </si>
  <si>
    <t>2000-356682-- My Saap Saap Thai, Woodlands Health (MSSTWH)</t>
  </si>
  <si>
    <t>Black Pepper Corn 500gpkt- PECOPLS0500 (Amount: 10.00 SGD, Quantity: 1, : PKT)
Fish Gravy Thai Tiparus 12x700ml- SAFISTI750 (Amount: 21.00 SGD, Quantity: 1, : CT)
Cream Cleaner Lemon CIF 16x660m- NFCLELC0500 (Amount: 2.20 SGD, Quantity: 2, : BTL)
Straw Mushroom Whole Royal Miller 24x425g- RMCUSTRRM0425 (Amount: 24.00 SGD, Quantity: 2, : CT)
Lime Flavoured Knorr 12x400g- ZBLIFPKN0400 (Amount: 4.32 SGD, Quantity: 1, : PKT)
Sweet chilli sauce Chicken Dipping Mae Pranom 12x980g- SACHIMP0980 (Amount: 41.40 SGD, Quantity: 1, : CT)
Total: 129.12 SGD</t>
  </si>
  <si>
    <t>6294814165328508145</t>
  </si>
  <si>
    <t>Peanut Butter Creamy Best Food 4x3ltr- ZBPEBBF3000 (Amount: 28.56 SGD, Quantity: 1, : TUB)
Jam Strawberry Frezfruta 6x3.165kg- JASTRCH3000 (Amount: 13.50 SGD, Quantity: 1, : TIN)
Black Pepper Corn 500gpkt- PECOPLS0500 (Amount: 10.00 SGD, Quantity: 2, : PKT)
Anchor Salted Butter 40x250g- ZF110580 (Amount: 108.00 SGD, Quantity: 2, : CT)
Total: 278.06 SGD</t>
  </si>
  <si>
    <t>6294820135324476889</t>
  </si>
  <si>
    <t>Milo Nestle 6x1.8kg- XN12285909 (Amount: 77.65 SGD, Quantity: 4, : CT)
Total: 310.60 SGD</t>
  </si>
  <si>
    <t>6294820865329018726</t>
  </si>
  <si>
    <t>Honey Royal Miller 6x1kg- RMSCHONRM1000L (Amount: 24.00 SGD, Quantity: 1, : CT)
Fish Gravy Thai Tiparus 12x700ml- SAFISTI750 (Amount: 21.00 SGD, Quantity: 2, : CT)
Straw Mushroom Whole Royal Miller 24x425g- RMCUSTRRM0425 (Amount: 24.00 SGD, Quantity: 1, : CT)
UHT Coconut Cream Kara 12x1ltr- MICOCKA1000 (Amount: 58.80 SGD, Quantity: 2, : CT)
Total: 207.60 SGD</t>
  </si>
  <si>
    <t>6294826195325009906</t>
  </si>
  <si>
    <t>Jam Strawberry Frezfruta 6x3.165kg- JASTRCH3000 (Amount: 13.50 SGD, Quantity: 1, : TIN)
Milo Nestle 6x1.8kg- XN12285909 (Amount: 77.65 SGD, Quantity: 1, : CT)
Total: 91.15 SGD</t>
  </si>
  <si>
    <t>6294836115321529598</t>
  </si>
  <si>
    <t>6294845395323008380</t>
  </si>
  <si>
    <t>Peanut Butter Creamy Best Food 4x3ltr- ZBPEBBF3000 (Amount: 28.56 SGD, Quantity: 1, : TUB)
Jam Strawberry Frezfruta 6x3.165kg- JASTRCH3000 (Amount: 13.50 SGD, Quantity: 1, : TIN)
Fish Gravy Thai Tiparus 12x700ml- SAFISTI750 (Amount: 21.00 SGD, Quantity: 1, : CT)
Milo Nestle 6x1.8kg- XN12285909 (Amount: 77.65 SGD, Quantity: 2, : CT)
Anchor Salted Butter 40x250g- ZF110580 (Amount: 108.00 SGD, Quantity: 1, : CT)
Total: 326.36 SGD</t>
  </si>
  <si>
    <t>6294852695324119444</t>
  </si>
  <si>
    <t>Honey Royal Miller 6x1kg- RMSCHONRM1000L (Amount: 24.00 SGD, Quantity: 1, : CT)
Fish Gravy Thai Tiparus 12x700ml- SAFISTI750 (Amount: 21.00 SGD, Quantity: 1, : CT)
Straw Mushroom Whole Royal Miller 24x425g- RMCUSTRRM0425 (Amount: 24.00 SGD, Quantity: 2, : CT)
Total: 93.00 SGD</t>
  </si>
  <si>
    <t>6294854275329918943</t>
  </si>
  <si>
    <t>Honey Royal Miller 6x1kg- RMSCHONRM1000L (Amount: 24.00 SGD, Quantity: 1, : CT)
Fish Gravy Thai Tiparus 12x700ml- SAFISTI750 (Amount: 21.00 SGD, Quantity: 1, : CT)
Straw Mushroom Whole Royal Miller 24x425g- RMCUSTRRM0425 (Amount: 24.00 SGD, Quantity: 2, : CT)
UHT Coconut Cream Kara 12x1ltr- MICOCKA1000 (Amount: 58.80 SGD, Quantity: 1, : CT)
Total: 151.80 SGD</t>
  </si>
  <si>
    <t>6294958405328986727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</si>
</sst>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-yyyy hh:mm:ss"/>
    <numFmt numFmtId="165" formatCode="dd/MM/yyyy"/>
    <numFmt numFmtId="166" formatCode="hh:mm"/>
    <numFmt numFmtId="167" formatCode="dd-mm-yyyy"/>
  </numFmts>
  <fonts count="3">
    <font>
      <sz val="10.0"/>
      <color rgb="FF000000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49" xfId="0" applyAlignment="1" applyBorder="1" applyFont="1" applyNumberFormat="1">
      <alignment horizontal="center" readingOrder="0"/>
    </xf>
    <xf borderId="0" fillId="0" fontId="2" numFmtId="49" xfId="0" applyFont="1" applyNumberFormat="1"/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2" fontId="1" numFmtId="165" xfId="0" applyAlignment="1" applyBorder="1" applyFont="1" applyNumberFormat="1">
      <alignment horizontal="center" readingOrder="0"/>
    </xf>
    <xf borderId="0" fillId="0" fontId="2" numFmtId="0" xfId="0" applyFont="1"/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6.14"/>
    <col customWidth="1" min="4" max="4" width="10.43"/>
    <col customWidth="1" min="5" max="5" width="95.43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</sheetData>
  <autoFilter ref="$A$1:$Z$18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min="2" max="2" width="20.14"/>
    <col customWidth="1" min="3" max="3" width="31.29"/>
    <col customWidth="1" min="4" max="4" width="16.86"/>
    <col customWidth="1" min="5" max="5" width="95.71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45831.5684375</v>
      </c>
      <c r="B2" s="5" t="s">
        <v>75</v>
      </c>
      <c r="C2" s="6" t="s">
        <v>255</v>
      </c>
      <c r="E2" s="6" t="s">
        <v>256</v>
      </c>
      <c r="F2" s="7" t="str">
        <f>TEXT("6264663136029651132","0")</f>
        <v>6264663136029651132</v>
      </c>
    </row>
    <row r="3">
      <c r="A3" s="4">
        <v>45832.70607638889</v>
      </c>
      <c r="B3" s="5" t="s">
        <v>6</v>
      </c>
      <c r="C3" s="6" t="s">
        <v>255</v>
      </c>
      <c r="E3" s="6" t="s">
        <v>257</v>
      </c>
      <c r="F3" s="7" t="str">
        <f>TEXT("6265646054917283987","0")</f>
        <v>6265646054917283987</v>
      </c>
    </row>
    <row r="4">
      <c r="A4" s="4">
        <v>45839.55541666667</v>
      </c>
      <c r="B4" s="5" t="s">
        <v>34</v>
      </c>
      <c r="C4" s="6" t="s">
        <v>255</v>
      </c>
      <c r="E4" s="6" t="s">
        <v>258</v>
      </c>
      <c r="F4" s="7" t="str">
        <f>TEXT("6271563884916651780","0")</f>
        <v>6271563884916651780</v>
      </c>
    </row>
    <row r="5">
      <c r="A5" s="4">
        <v>45849.45064814815</v>
      </c>
      <c r="B5" s="5" t="s">
        <v>113</v>
      </c>
      <c r="C5" s="6" t="s">
        <v>255</v>
      </c>
      <c r="E5" s="6" t="s">
        <v>259</v>
      </c>
      <c r="F5" s="7" t="str">
        <f>TEXT("6280113364917085916","0")</f>
        <v>6280113364917085916</v>
      </c>
    </row>
    <row r="6">
      <c r="A6" s="4">
        <v>45859.43010416667</v>
      </c>
      <c r="B6" s="5" t="s">
        <v>41</v>
      </c>
      <c r="C6" s="6" t="s">
        <v>255</v>
      </c>
      <c r="E6" s="6" t="s">
        <v>260</v>
      </c>
      <c r="F6" s="7" t="str">
        <f>TEXT("6288735614918980442","0")</f>
        <v>6288735614918980442</v>
      </c>
    </row>
    <row r="7">
      <c r="A7" s="4">
        <v>45859.439097222225</v>
      </c>
      <c r="B7" s="5" t="s">
        <v>41</v>
      </c>
      <c r="C7" s="6" t="s">
        <v>255</v>
      </c>
      <c r="E7" s="6" t="s">
        <v>261</v>
      </c>
      <c r="F7" s="7" t="str">
        <f>TEXT("6288743384911113302","0")</f>
        <v>6288743384911113302</v>
      </c>
    </row>
    <row r="8">
      <c r="A8" s="4">
        <v>45859.67523148148</v>
      </c>
      <c r="B8" s="5" t="s">
        <v>41</v>
      </c>
      <c r="C8" s="6" t="s">
        <v>255</v>
      </c>
      <c r="D8" s="6" t="s">
        <v>262</v>
      </c>
      <c r="E8" s="6" t="s">
        <v>263</v>
      </c>
      <c r="F8" s="7" t="str">
        <f>TEXT("6288947407243689660","0")</f>
        <v>6288947407243689660</v>
      </c>
    </row>
    <row r="9">
      <c r="A9" s="4">
        <v>45866.6553125</v>
      </c>
      <c r="B9" s="5" t="s">
        <v>46</v>
      </c>
      <c r="C9" s="6" t="s">
        <v>255</v>
      </c>
      <c r="E9" s="6" t="s">
        <v>264</v>
      </c>
      <c r="F9" s="7" t="str">
        <f>TEXT("6294978197987021250","0")</f>
        <v>6294978197987021250</v>
      </c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</sheetData>
  <autoFilter ref="$A$1:$Z$969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2.0"/>
    <col customWidth="1" min="4" max="4" width="9.29"/>
    <col customWidth="1" min="5" max="5" width="84.14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45831.419386574074</v>
      </c>
      <c r="B2" s="5" t="s">
        <v>75</v>
      </c>
      <c r="C2" s="6" t="s">
        <v>265</v>
      </c>
      <c r="E2" s="6" t="s">
        <v>266</v>
      </c>
      <c r="F2" s="7" t="str">
        <f>TEXT("6264534359167132096","0")</f>
        <v>6264534359167132096</v>
      </c>
    </row>
    <row r="3">
      <c r="A3" s="4">
        <v>45833.41135416667</v>
      </c>
      <c r="B3" s="5" t="s">
        <v>6</v>
      </c>
      <c r="C3" s="6" t="s">
        <v>265</v>
      </c>
      <c r="E3" s="6" t="s">
        <v>267</v>
      </c>
      <c r="F3" s="7" t="str">
        <f>TEXT("6266255419166855540","0")</f>
        <v>6266255419166855540</v>
      </c>
    </row>
    <row r="4">
      <c r="A4" s="4">
        <v>45834.4062037037</v>
      </c>
      <c r="B4" s="5" t="s">
        <v>82</v>
      </c>
      <c r="C4" s="6" t="s">
        <v>265</v>
      </c>
      <c r="E4" s="6" t="s">
        <v>268</v>
      </c>
      <c r="F4" s="7" t="str">
        <f>TEXT("6267114969161911497","0")</f>
        <v>6267114969161911497</v>
      </c>
    </row>
    <row r="5">
      <c r="A5" s="4">
        <v>45835.41903935185</v>
      </c>
      <c r="B5" s="5" t="s">
        <v>31</v>
      </c>
      <c r="C5" s="6" t="s">
        <v>265</v>
      </c>
      <c r="E5" s="6" t="s">
        <v>269</v>
      </c>
      <c r="F5" s="7" t="str">
        <f>TEXT("6267990059161421080","0")</f>
        <v>6267990059161421080</v>
      </c>
    </row>
    <row r="6">
      <c r="A6" s="4">
        <v>45836.454305555555</v>
      </c>
      <c r="B6" s="5" t="s">
        <v>86</v>
      </c>
      <c r="C6" s="6" t="s">
        <v>265</v>
      </c>
      <c r="E6" s="6" t="s">
        <v>270</v>
      </c>
      <c r="F6" s="7" t="str">
        <f>TEXT("6268884529161736878","0")</f>
        <v>6268884529161736878</v>
      </c>
    </row>
    <row r="7">
      <c r="A7" s="4">
        <v>45838.414143518516</v>
      </c>
      <c r="B7" s="5" t="s">
        <v>86</v>
      </c>
      <c r="C7" s="6" t="s">
        <v>265</v>
      </c>
      <c r="E7" s="6" t="s">
        <v>271</v>
      </c>
      <c r="F7" s="7" t="str">
        <f>TEXT("6270577829166388085","0")</f>
        <v>6270577829166388085</v>
      </c>
    </row>
    <row r="8">
      <c r="A8" s="4">
        <v>45839.41502314815</v>
      </c>
      <c r="B8" s="5" t="s">
        <v>34</v>
      </c>
      <c r="C8" s="6" t="s">
        <v>265</v>
      </c>
      <c r="E8" s="6" t="s">
        <v>272</v>
      </c>
      <c r="F8" s="7" t="str">
        <f>TEXT("6271442589166166265","0")</f>
        <v>6271442589166166265</v>
      </c>
    </row>
    <row r="9">
      <c r="A9" s="4">
        <v>45839.42209490741</v>
      </c>
      <c r="B9" s="5" t="s">
        <v>34</v>
      </c>
      <c r="C9" s="6" t="s">
        <v>265</v>
      </c>
      <c r="E9" s="6" t="s">
        <v>273</v>
      </c>
      <c r="F9" s="7" t="str">
        <f>TEXT("6271448699161827600","0")</f>
        <v>6271448699161827600</v>
      </c>
    </row>
    <row r="10">
      <c r="A10" s="4">
        <v>45840.41226851852</v>
      </c>
      <c r="B10" s="5" t="s">
        <v>93</v>
      </c>
      <c r="C10" s="6" t="s">
        <v>265</v>
      </c>
      <c r="E10" s="6" t="s">
        <v>274</v>
      </c>
      <c r="F10" s="7" t="str">
        <f>TEXT("6272304209165097307","0")</f>
        <v>6272304209165097307</v>
      </c>
    </row>
    <row r="11">
      <c r="A11" s="4">
        <v>45841.427199074074</v>
      </c>
      <c r="B11" s="5" t="s">
        <v>35</v>
      </c>
      <c r="C11" s="6" t="s">
        <v>265</v>
      </c>
      <c r="E11" s="6" t="s">
        <v>275</v>
      </c>
      <c r="F11" s="7" t="str">
        <f>TEXT("6273181109164939262","0")</f>
        <v>6273181109164939262</v>
      </c>
    </row>
    <row r="12">
      <c r="A12" s="4">
        <v>45843.46912037037</v>
      </c>
      <c r="B12" s="5" t="s">
        <v>101</v>
      </c>
      <c r="C12" s="6" t="s">
        <v>265</v>
      </c>
      <c r="E12" s="6" t="s">
        <v>276</v>
      </c>
      <c r="F12" s="7" t="str">
        <f>TEXT("6274945329166438277","0")</f>
        <v>6274945329166438277</v>
      </c>
    </row>
    <row r="13">
      <c r="A13" s="4">
        <v>45845.42054398148</v>
      </c>
      <c r="B13" s="5" t="s">
        <v>10</v>
      </c>
      <c r="C13" s="6" t="s">
        <v>265</v>
      </c>
      <c r="E13" s="6" t="s">
        <v>277</v>
      </c>
      <c r="F13" s="7" t="str">
        <f>TEXT("6276631359162648965","0")</f>
        <v>6276631359162648965</v>
      </c>
    </row>
    <row r="14">
      <c r="A14" s="4">
        <v>45846.44967592593</v>
      </c>
      <c r="B14" s="5" t="s">
        <v>104</v>
      </c>
      <c r="C14" s="6" t="s">
        <v>265</v>
      </c>
      <c r="E14" s="6" t="s">
        <v>278</v>
      </c>
      <c r="F14" s="7" t="str">
        <f>TEXT("6277520529162164756","0")</f>
        <v>6277520529162164756</v>
      </c>
    </row>
    <row r="15">
      <c r="A15" s="4">
        <v>45847.41478009259</v>
      </c>
      <c r="B15" s="5" t="s">
        <v>37</v>
      </c>
      <c r="C15" s="6" t="s">
        <v>265</v>
      </c>
      <c r="E15" s="6" t="s">
        <v>279</v>
      </c>
      <c r="F15" s="7" t="str">
        <f>TEXT("6278354379162910994","0")</f>
        <v>6278354379162910994</v>
      </c>
    </row>
    <row r="16">
      <c r="A16" s="4">
        <v>45848.41758101852</v>
      </c>
      <c r="B16" s="5" t="s">
        <v>110</v>
      </c>
      <c r="C16" s="6" t="s">
        <v>265</v>
      </c>
      <c r="E16" s="6" t="s">
        <v>280</v>
      </c>
      <c r="F16" s="7" t="str">
        <f>TEXT("6279220799162280595","0")</f>
        <v>6279220799162280595</v>
      </c>
    </row>
    <row r="17">
      <c r="A17" s="4">
        <v>45849.42704861111</v>
      </c>
      <c r="B17" s="5" t="s">
        <v>112</v>
      </c>
      <c r="C17" s="6" t="s">
        <v>265</v>
      </c>
      <c r="E17" s="6" t="s">
        <v>281</v>
      </c>
      <c r="F17" s="7" t="str">
        <f>TEXT("6280092979161221103","0")</f>
        <v>6280092979161221103</v>
      </c>
    </row>
    <row r="18">
      <c r="A18" s="4">
        <v>45850.43534722222</v>
      </c>
      <c r="B18" s="5" t="s">
        <v>12</v>
      </c>
      <c r="C18" s="6" t="s">
        <v>265</v>
      </c>
      <c r="E18" s="6" t="s">
        <v>282</v>
      </c>
      <c r="F18" s="7" t="str">
        <f>TEXT("6280964149169485321","0")</f>
        <v>6280964149169485321</v>
      </c>
    </row>
    <row r="19">
      <c r="A19" s="4">
        <v>45852.4196875</v>
      </c>
      <c r="B19" s="5" t="s">
        <v>12</v>
      </c>
      <c r="C19" s="6" t="s">
        <v>265</v>
      </c>
      <c r="E19" s="6" t="s">
        <v>283</v>
      </c>
      <c r="F19" s="7" t="str">
        <f>TEXT("6282678619162545460","0")</f>
        <v>6282678619162545460</v>
      </c>
    </row>
    <row r="20">
      <c r="A20" s="4">
        <v>45854.42733796296</v>
      </c>
      <c r="B20" s="5" t="s">
        <v>123</v>
      </c>
      <c r="C20" s="6" t="s">
        <v>265</v>
      </c>
      <c r="E20" s="6" t="s">
        <v>268</v>
      </c>
      <c r="F20" s="7" t="str">
        <f>TEXT("6284413229166927957","0")</f>
        <v>6284413229166927957</v>
      </c>
    </row>
    <row r="21">
      <c r="A21" s="4">
        <v>45856.39193287037</v>
      </c>
      <c r="B21" s="5" t="s">
        <v>40</v>
      </c>
      <c r="C21" s="6" t="s">
        <v>265</v>
      </c>
      <c r="E21" s="6" t="s">
        <v>284</v>
      </c>
      <c r="F21" s="7" t="str">
        <f>TEXT("6286110639162995936","0")</f>
        <v>6286110639162995936</v>
      </c>
    </row>
    <row r="22">
      <c r="A22" s="4">
        <v>45857.43005787037</v>
      </c>
      <c r="B22" s="5" t="s">
        <v>128</v>
      </c>
      <c r="C22" s="6" t="s">
        <v>265</v>
      </c>
      <c r="E22" s="6" t="s">
        <v>285</v>
      </c>
      <c r="F22" s="7" t="str">
        <f>TEXT("6287007579165627705","0")</f>
        <v>6287007579165627705</v>
      </c>
    </row>
    <row r="23">
      <c r="A23" s="4">
        <v>45859.42236111111</v>
      </c>
      <c r="B23" s="5" t="s">
        <v>41</v>
      </c>
      <c r="C23" s="6" t="s">
        <v>265</v>
      </c>
      <c r="E23" s="6" t="s">
        <v>286</v>
      </c>
      <c r="F23" s="7" t="str">
        <f>TEXT("6288728929164587760","0")</f>
        <v>6288728929164587760</v>
      </c>
    </row>
    <row r="24">
      <c r="A24" s="4">
        <v>45860.44130787037</v>
      </c>
      <c r="B24" s="5" t="s">
        <v>131</v>
      </c>
      <c r="C24" s="6" t="s">
        <v>265</v>
      </c>
      <c r="E24" s="6" t="s">
        <v>287</v>
      </c>
      <c r="F24" s="7" t="str">
        <f>TEXT("6289609299165993080","0")</f>
        <v>6289609299165993080</v>
      </c>
    </row>
    <row r="25">
      <c r="A25" s="4">
        <v>45861.4141087963</v>
      </c>
      <c r="B25" s="5" t="s">
        <v>135</v>
      </c>
      <c r="C25" s="6" t="s">
        <v>265</v>
      </c>
      <c r="E25" s="6" t="s">
        <v>288</v>
      </c>
      <c r="F25" s="7" t="str">
        <f>TEXT("6290449799166338724","0")</f>
        <v>6290449799166338724</v>
      </c>
    </row>
    <row r="26">
      <c r="A26" s="4">
        <v>45862.33415509259</v>
      </c>
      <c r="B26" s="5" t="s">
        <v>14</v>
      </c>
      <c r="C26" s="6" t="s">
        <v>265</v>
      </c>
      <c r="E26" s="6" t="s">
        <v>289</v>
      </c>
      <c r="F26" s="7" t="str">
        <f>TEXT("6291244714918618380","0")</f>
        <v>6291244714918618380</v>
      </c>
    </row>
    <row r="27">
      <c r="A27" s="4">
        <v>45862.45545138889</v>
      </c>
      <c r="B27" s="5" t="s">
        <v>14</v>
      </c>
      <c r="C27" s="6" t="s">
        <v>265</v>
      </c>
      <c r="E27" s="6" t="s">
        <v>290</v>
      </c>
      <c r="F27" s="7" t="str">
        <f>TEXT("6291349519168793935","0")</f>
        <v>6291349519168793935</v>
      </c>
    </row>
    <row r="28">
      <c r="A28" s="4">
        <v>45862.64824074074</v>
      </c>
      <c r="B28" s="5" t="s">
        <v>14</v>
      </c>
      <c r="C28" s="6" t="s">
        <v>265</v>
      </c>
      <c r="E28" s="6" t="s">
        <v>291</v>
      </c>
      <c r="F28" s="7" t="str">
        <f>TEXT("6291516084919207482","0")</f>
        <v>6291516084919207482</v>
      </c>
    </row>
    <row r="29">
      <c r="A29" s="4">
        <v>45863.42461805556</v>
      </c>
      <c r="B29" s="5" t="s">
        <v>43</v>
      </c>
      <c r="C29" s="6" t="s">
        <v>265</v>
      </c>
      <c r="E29" s="6" t="s">
        <v>292</v>
      </c>
      <c r="F29" s="7" t="str">
        <f>TEXT("6292186879163133919","0")</f>
        <v>6292186879163133919</v>
      </c>
    </row>
    <row r="30">
      <c r="A30" s="4">
        <v>45864.43069444445</v>
      </c>
      <c r="B30" s="5" t="s">
        <v>137</v>
      </c>
      <c r="C30" s="6" t="s">
        <v>265</v>
      </c>
      <c r="E30" s="6" t="s">
        <v>293</v>
      </c>
      <c r="F30" s="7" t="str">
        <f>TEXT("6293056129166640903","0")</f>
        <v>6293056129166640903</v>
      </c>
    </row>
    <row r="31">
      <c r="A31" s="4">
        <v>45866.458657407406</v>
      </c>
      <c r="B31" s="5" t="s">
        <v>46</v>
      </c>
      <c r="C31" s="6" t="s">
        <v>265</v>
      </c>
      <c r="E31" s="6" t="s">
        <v>294</v>
      </c>
      <c r="F31" s="7" t="str">
        <f>TEXT("6294808289169749427","0")</f>
        <v>6294808289169749427</v>
      </c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8.86"/>
    <col customWidth="1" min="4" max="4" width="25.43"/>
    <col customWidth="1" min="5" max="5" width="107.86"/>
    <col customWidth="1" min="6" max="6" width="20.86"/>
  </cols>
  <sheetData>
    <row r="1">
      <c r="A1" s="8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41.43"/>
    <col customWidth="1" min="4" max="4" width="16.86"/>
    <col customWidth="1" min="5" max="5" width="87.29"/>
    <col customWidth="1" min="6" max="6" width="20.86"/>
  </cols>
  <sheetData>
    <row r="1">
      <c r="A1" s="6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>
      <c r="A2" s="4">
        <v>45809.6814699074</v>
      </c>
      <c r="B2" s="5" t="s">
        <v>295</v>
      </c>
      <c r="C2" s="6" t="s">
        <v>296</v>
      </c>
      <c r="D2" s="9"/>
      <c r="E2" s="6" t="s">
        <v>297</v>
      </c>
      <c r="F2" s="6" t="s">
        <v>298</v>
      </c>
    </row>
    <row r="3">
      <c r="A3" s="4">
        <v>45810.563935185186</v>
      </c>
      <c r="B3" s="5" t="s">
        <v>299</v>
      </c>
      <c r="C3" s="6" t="s">
        <v>300</v>
      </c>
      <c r="D3" s="9"/>
      <c r="E3" s="6" t="s">
        <v>301</v>
      </c>
      <c r="F3" s="6" t="s">
        <v>302</v>
      </c>
    </row>
    <row r="4">
      <c r="A4" s="4">
        <v>45819.46865740741</v>
      </c>
      <c r="B4" s="5" t="s">
        <v>48</v>
      </c>
      <c r="C4" s="6" t="s">
        <v>303</v>
      </c>
      <c r="D4" s="6" t="s">
        <v>304</v>
      </c>
      <c r="E4" s="6" t="s">
        <v>305</v>
      </c>
      <c r="F4" s="6" t="s">
        <v>306</v>
      </c>
    </row>
    <row r="5">
      <c r="A5" s="4">
        <v>45820.61083333333</v>
      </c>
      <c r="B5" s="5" t="s">
        <v>21</v>
      </c>
      <c r="C5" s="6" t="s">
        <v>300</v>
      </c>
      <c r="E5" s="6" t="s">
        <v>307</v>
      </c>
      <c r="F5" s="6" t="s">
        <v>308</v>
      </c>
    </row>
    <row r="6">
      <c r="A6" s="4">
        <v>45826.4921875</v>
      </c>
      <c r="B6" s="5" t="s">
        <v>69</v>
      </c>
      <c r="C6" s="6" t="s">
        <v>296</v>
      </c>
      <c r="E6" s="6" t="s">
        <v>309</v>
      </c>
      <c r="F6" s="6" t="s">
        <v>310</v>
      </c>
    </row>
    <row r="7">
      <c r="A7" s="4">
        <v>45828.55358796296</v>
      </c>
      <c r="B7" s="5" t="s">
        <v>74</v>
      </c>
      <c r="C7" s="6" t="s">
        <v>300</v>
      </c>
      <c r="D7" s="9"/>
      <c r="E7" s="6" t="s">
        <v>311</v>
      </c>
      <c r="F7" s="6" t="s">
        <v>312</v>
      </c>
    </row>
    <row r="8">
      <c r="A8" s="4">
        <v>45832.53703703704</v>
      </c>
      <c r="B8" s="5" t="s">
        <v>82</v>
      </c>
      <c r="C8" s="6" t="s">
        <v>300</v>
      </c>
      <c r="E8" s="6" t="s">
        <v>313</v>
      </c>
      <c r="F8" s="6" t="s">
        <v>314</v>
      </c>
    </row>
    <row r="9">
      <c r="A9" s="4">
        <v>45838.46056712963</v>
      </c>
      <c r="B9" s="5" t="s">
        <v>86</v>
      </c>
      <c r="C9" s="6" t="s">
        <v>303</v>
      </c>
      <c r="D9" s="6" t="s">
        <v>315</v>
      </c>
      <c r="E9" s="6" t="s">
        <v>316</v>
      </c>
      <c r="F9" s="7" t="str">
        <f>TEXT("6270617939513581810","0")</f>
        <v>6270617939513581810</v>
      </c>
    </row>
    <row r="10">
      <c r="A10" s="4">
        <v>45838.56186342592</v>
      </c>
      <c r="B10" s="5" t="s">
        <v>86</v>
      </c>
      <c r="C10" s="6" t="s">
        <v>296</v>
      </c>
      <c r="E10" s="6" t="s">
        <v>317</v>
      </c>
      <c r="F10" s="7" t="str">
        <f>TEXT("6270705457655716392","0")</f>
        <v>6270705457655716392</v>
      </c>
    </row>
    <row r="11">
      <c r="A11" s="4">
        <v>45838.57056712963</v>
      </c>
      <c r="B11" s="5" t="s">
        <v>86</v>
      </c>
      <c r="C11" s="6" t="s">
        <v>296</v>
      </c>
      <c r="E11" s="6" t="s">
        <v>318</v>
      </c>
      <c r="F11" s="7" t="str">
        <f>TEXT("6270712977652327202","0")</f>
        <v>6270712977652327202</v>
      </c>
    </row>
    <row r="12">
      <c r="A12" s="4">
        <v>45841.59324074074</v>
      </c>
      <c r="B12" s="5" t="s">
        <v>35</v>
      </c>
      <c r="C12" s="6" t="s">
        <v>300</v>
      </c>
      <c r="E12" s="6" t="s">
        <v>319</v>
      </c>
      <c r="F12" s="7" t="str">
        <f>TEXT("6273324567191267142","0")</f>
        <v>6273324567191267142</v>
      </c>
    </row>
    <row r="13">
      <c r="A13" s="4">
        <v>45847.52445601852</v>
      </c>
      <c r="B13" s="5" t="s">
        <v>37</v>
      </c>
      <c r="C13" s="6" t="s">
        <v>303</v>
      </c>
      <c r="D13" s="6" t="s">
        <v>320</v>
      </c>
      <c r="E13" s="6" t="s">
        <v>321</v>
      </c>
      <c r="F13" s="7" t="str">
        <f>TEXT("6278449131529710180","0")</f>
        <v>6278449131529710180</v>
      </c>
    </row>
    <row r="14">
      <c r="A14" s="4">
        <v>45848.573425925926</v>
      </c>
      <c r="B14" s="5" t="s">
        <v>110</v>
      </c>
      <c r="C14" s="6" t="s">
        <v>300</v>
      </c>
      <c r="E14" s="6" t="s">
        <v>322</v>
      </c>
      <c r="F14" s="7" t="str">
        <f>TEXT("6279355444392589318","0")</f>
        <v>6279355444392589318</v>
      </c>
    </row>
    <row r="15">
      <c r="A15" s="4">
        <v>45848.68398148148</v>
      </c>
      <c r="B15" s="5" t="s">
        <v>112</v>
      </c>
      <c r="C15" s="6" t="s">
        <v>296</v>
      </c>
      <c r="E15" s="6" t="s">
        <v>323</v>
      </c>
      <c r="F15" s="7" t="str">
        <f>TEXT("6279450961432013167","0")</f>
        <v>6279450961432013167</v>
      </c>
    </row>
    <row r="16">
      <c r="A16" s="4">
        <v>45859.72087962963</v>
      </c>
      <c r="B16" s="5" t="s">
        <v>131</v>
      </c>
      <c r="C16" s="6" t="s">
        <v>300</v>
      </c>
      <c r="E16" s="6" t="s">
        <v>324</v>
      </c>
      <c r="F16" s="7" t="str">
        <f>TEXT("6288986846412605525","0")</f>
        <v>6288986846412605525</v>
      </c>
    </row>
    <row r="17">
      <c r="A17" s="4">
        <v>45862.434166666666</v>
      </c>
      <c r="B17" s="5" t="s">
        <v>14</v>
      </c>
      <c r="C17" s="6" t="s">
        <v>296</v>
      </c>
      <c r="E17" s="6" t="s">
        <v>325</v>
      </c>
      <c r="F17" s="7" t="str">
        <f>TEXT("6291331123852432443","0")</f>
        <v>6291331123852432443</v>
      </c>
    </row>
    <row r="18">
      <c r="A18" s="4">
        <v>45866.64262731482</v>
      </c>
      <c r="B18" s="5" t="s">
        <v>46</v>
      </c>
      <c r="C18" s="6" t="s">
        <v>300</v>
      </c>
      <c r="E18" s="6" t="s">
        <v>326</v>
      </c>
      <c r="F18" s="7" t="str">
        <f>TEXT("6294967239406112754","0")</f>
        <v>6294967239406112754</v>
      </c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</sheetData>
  <autoFilter ref="$A$1:$Z$827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35.0"/>
    <col customWidth="1" min="4" max="4" width="9.29"/>
    <col customWidth="1" min="5" max="5" width="81.43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45828.63630787037</v>
      </c>
      <c r="B2" s="5" t="s">
        <v>73</v>
      </c>
      <c r="C2" s="6" t="s">
        <v>327</v>
      </c>
      <c r="E2" s="6" t="s">
        <v>328</v>
      </c>
      <c r="F2" s="7" t="str">
        <f>TEXT("6262129776816154173","0")</f>
        <v>6262129776816154173</v>
      </c>
    </row>
    <row r="3">
      <c r="A3" s="4">
        <v>45831.64693287037</v>
      </c>
      <c r="B3" s="5" t="s">
        <v>75</v>
      </c>
      <c r="C3" s="6" t="s">
        <v>327</v>
      </c>
      <c r="E3" s="6" t="s">
        <v>329</v>
      </c>
      <c r="F3" s="7" t="str">
        <f>TEXT("6264730956814279161","0")</f>
        <v>6264730956814279161</v>
      </c>
    </row>
    <row r="4">
      <c r="A4" s="4">
        <v>45835.50033564815</v>
      </c>
      <c r="B4" s="5" t="s">
        <v>31</v>
      </c>
      <c r="C4" s="6" t="s">
        <v>327</v>
      </c>
      <c r="E4" s="6" t="s">
        <v>328</v>
      </c>
      <c r="F4" s="7" t="str">
        <f>TEXT("6268060296811278451","0")</f>
        <v>6268060296811278451</v>
      </c>
    </row>
    <row r="5">
      <c r="A5" s="4">
        <v>45839.59127314815</v>
      </c>
      <c r="B5" s="5" t="s">
        <v>34</v>
      </c>
      <c r="C5" s="6" t="s">
        <v>327</v>
      </c>
      <c r="E5" s="6" t="s">
        <v>330</v>
      </c>
      <c r="F5" s="7" t="str">
        <f>TEXT("6271594866815605973","0")</f>
        <v>6271594866815605973</v>
      </c>
    </row>
    <row r="6">
      <c r="A6" s="4">
        <v>45845.56097222222</v>
      </c>
      <c r="B6" s="5" t="s">
        <v>10</v>
      </c>
      <c r="C6" s="6" t="s">
        <v>327</v>
      </c>
      <c r="E6" s="6" t="s">
        <v>331</v>
      </c>
      <c r="F6" s="7" t="str">
        <f>TEXT("6276752686811738756","0")</f>
        <v>6276752686811738756</v>
      </c>
    </row>
    <row r="7">
      <c r="A7" s="4">
        <v>45850.52737268519</v>
      </c>
      <c r="B7" s="5" t="s">
        <v>113</v>
      </c>
      <c r="C7" s="6" t="s">
        <v>327</v>
      </c>
      <c r="E7" s="6" t="s">
        <v>329</v>
      </c>
      <c r="F7" s="7" t="str">
        <f>TEXT("6281043656818638710","0")</f>
        <v>6281043656818638710</v>
      </c>
    </row>
    <row r="8">
      <c r="A8" s="4">
        <v>45852.57</v>
      </c>
      <c r="B8" s="5" t="s">
        <v>12</v>
      </c>
      <c r="C8" s="6" t="s">
        <v>327</v>
      </c>
      <c r="E8" s="6" t="s">
        <v>328</v>
      </c>
      <c r="F8" s="7" t="str">
        <f>TEXT("6282808486818015881","0")</f>
        <v>6282808486818015881</v>
      </c>
    </row>
    <row r="9">
      <c r="A9" s="4">
        <v>45854.614953703705</v>
      </c>
      <c r="B9" s="5" t="s">
        <v>123</v>
      </c>
      <c r="C9" s="6" t="s">
        <v>327</v>
      </c>
      <c r="E9" s="6" t="s">
        <v>332</v>
      </c>
      <c r="F9" s="7" t="str">
        <f>TEXT("6284575326811593377","0")</f>
        <v>6284575326811593377</v>
      </c>
    </row>
    <row r="10">
      <c r="A10" s="4">
        <v>45861.56736111111</v>
      </c>
      <c r="B10" s="5" t="s">
        <v>135</v>
      </c>
      <c r="C10" s="6" t="s">
        <v>327</v>
      </c>
      <c r="E10" s="6" t="s">
        <v>333</v>
      </c>
      <c r="F10" s="7" t="str">
        <f>TEXT("6290582206813818501","0")</f>
        <v>6290582206813818501</v>
      </c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6.57"/>
    <col customWidth="1" min="4" max="4" width="9.29"/>
    <col customWidth="1" min="5" max="5" width="85.71"/>
    <col customWidth="1" min="6" max="6" width="14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45832.55763888889</v>
      </c>
      <c r="B2" s="5" t="s">
        <v>28</v>
      </c>
      <c r="C2" s="6" t="s">
        <v>334</v>
      </c>
      <c r="E2" s="6" t="s">
        <v>335</v>
      </c>
      <c r="F2" s="7" t="str">
        <f>TEXT("6265517803415677523","0")</f>
        <v>6265517803415677523</v>
      </c>
    </row>
    <row r="3">
      <c r="A3" s="4">
        <v>45839.47289351852</v>
      </c>
      <c r="B3" s="5" t="s">
        <v>34</v>
      </c>
      <c r="C3" s="6" t="s">
        <v>334</v>
      </c>
      <c r="E3" s="6" t="s">
        <v>336</v>
      </c>
      <c r="F3" s="7" t="str">
        <f>TEXT("6271492583414844972","0")</f>
        <v>6271492583414844972</v>
      </c>
    </row>
    <row r="4">
      <c r="A4" s="4">
        <v>45847.522314814814</v>
      </c>
      <c r="B4" s="5" t="s">
        <v>37</v>
      </c>
      <c r="C4" s="6" t="s">
        <v>334</v>
      </c>
      <c r="E4" s="6" t="s">
        <v>337</v>
      </c>
      <c r="F4" s="7" t="str">
        <f>TEXT("6278447283411439069","0")</f>
        <v>6278447283411439069</v>
      </c>
    </row>
    <row r="5">
      <c r="A5" s="4">
        <v>45854.52726851852</v>
      </c>
      <c r="B5" s="5" t="s">
        <v>123</v>
      </c>
      <c r="C5" s="6" t="s">
        <v>334</v>
      </c>
      <c r="E5" s="6" t="s">
        <v>338</v>
      </c>
      <c r="F5" s="7" t="str">
        <f>TEXT("6284499563418913918","0")</f>
        <v>6284499563418913918</v>
      </c>
    </row>
    <row r="6">
      <c r="A6" s="4">
        <v>45861.50908564815</v>
      </c>
      <c r="B6" s="5" t="s">
        <v>135</v>
      </c>
      <c r="C6" s="6" t="s">
        <v>334</v>
      </c>
      <c r="E6" s="6" t="s">
        <v>339</v>
      </c>
      <c r="F6" s="7" t="str">
        <f>TEXT("6290531850126177363","0")</f>
        <v>6290531850126177363</v>
      </c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4.57"/>
    <col customWidth="1" min="4" max="4" width="9.29"/>
    <col customWidth="1" min="5" max="5" width="85.57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45828.549791666665</v>
      </c>
      <c r="B2" s="5" t="s">
        <v>74</v>
      </c>
      <c r="C2" s="6" t="s">
        <v>340</v>
      </c>
      <c r="E2" s="6" t="s">
        <v>341</v>
      </c>
      <c r="F2" s="7" t="str">
        <f>TEXT("6262055020129288625","0")</f>
        <v>6262055020129288625</v>
      </c>
    </row>
    <row r="3">
      <c r="A3" s="4">
        <v>45828.552037037036</v>
      </c>
      <c r="B3" s="5" t="s">
        <v>74</v>
      </c>
      <c r="C3" s="6" t="s">
        <v>340</v>
      </c>
      <c r="E3" s="6" t="s">
        <v>342</v>
      </c>
      <c r="F3" s="7" t="str">
        <f>TEXT("6262056960128481107","0")</f>
        <v>6262056960128481107</v>
      </c>
    </row>
    <row r="4">
      <c r="A4" s="4">
        <v>45831.4321875</v>
      </c>
      <c r="B4" s="5" t="s">
        <v>75</v>
      </c>
      <c r="C4" s="6" t="s">
        <v>340</v>
      </c>
      <c r="E4" s="6" t="s">
        <v>343</v>
      </c>
      <c r="F4" s="7" t="str">
        <f>TEXT("6264545410127281894","0")</f>
        <v>6264545410127281894</v>
      </c>
    </row>
    <row r="5">
      <c r="A5" s="4">
        <v>45831.483761574076</v>
      </c>
      <c r="B5" s="5" t="s">
        <v>75</v>
      </c>
      <c r="C5" s="6" t="s">
        <v>340</v>
      </c>
      <c r="E5" s="6" t="s">
        <v>344</v>
      </c>
      <c r="F5" s="7" t="str">
        <f>TEXT("6264589970122734462","0")</f>
        <v>6264589970122734462</v>
      </c>
    </row>
    <row r="6">
      <c r="A6" s="4">
        <v>45832.56946759259</v>
      </c>
      <c r="B6" s="5" t="s">
        <v>28</v>
      </c>
      <c r="C6" s="6" t="s">
        <v>340</v>
      </c>
      <c r="E6" s="6" t="s">
        <v>345</v>
      </c>
      <c r="F6" s="7" t="str">
        <f>TEXT("6265528020129490678","0")</f>
        <v>6265528020129490678</v>
      </c>
    </row>
    <row r="7">
      <c r="A7" s="4">
        <v>45834.45113425926</v>
      </c>
      <c r="B7" s="5" t="s">
        <v>82</v>
      </c>
      <c r="C7" s="6" t="s">
        <v>340</v>
      </c>
      <c r="E7" s="6" t="s">
        <v>346</v>
      </c>
      <c r="F7" s="7" t="str">
        <f>TEXT("6267153780129908603","0")</f>
        <v>6267153780129908603</v>
      </c>
    </row>
    <row r="8">
      <c r="A8" s="4">
        <v>45835.45300925926</v>
      </c>
      <c r="B8" s="5" t="s">
        <v>31</v>
      </c>
      <c r="C8" s="6" t="s">
        <v>340</v>
      </c>
      <c r="E8" s="6" t="s">
        <v>347</v>
      </c>
      <c r="F8" s="7" t="str">
        <f>TEXT("6268019400128924473","0")</f>
        <v>6268019400128924473</v>
      </c>
    </row>
    <row r="9">
      <c r="A9" s="4">
        <v>45836.44430555555</v>
      </c>
      <c r="B9" s="5" t="s">
        <v>33</v>
      </c>
      <c r="C9" s="6" t="s">
        <v>340</v>
      </c>
      <c r="E9" s="6" t="s">
        <v>348</v>
      </c>
      <c r="F9" s="7" t="str">
        <f>TEXT("6268875880124621060","0")</f>
        <v>6268875880124621060</v>
      </c>
    </row>
    <row r="10">
      <c r="A10" s="4">
        <v>45838.555983796294</v>
      </c>
      <c r="B10" s="5" t="s">
        <v>86</v>
      </c>
      <c r="C10" s="6" t="s">
        <v>340</v>
      </c>
      <c r="E10" s="6" t="s">
        <v>349</v>
      </c>
      <c r="F10" s="7" t="str">
        <f>TEXT("6270700370129839154","0")</f>
        <v>6270700370129839154</v>
      </c>
    </row>
    <row r="11">
      <c r="A11" s="4">
        <v>45839.54387731481</v>
      </c>
      <c r="B11" s="5" t="s">
        <v>34</v>
      </c>
      <c r="C11" s="6" t="s">
        <v>340</v>
      </c>
      <c r="E11" s="6" t="s">
        <v>350</v>
      </c>
      <c r="F11" s="7" t="str">
        <f>TEXT("6271553910121421370","0")</f>
        <v>6271553910121421370</v>
      </c>
    </row>
    <row r="12">
      <c r="A12" s="4">
        <v>45841.448379629626</v>
      </c>
      <c r="B12" s="5" t="s">
        <v>35</v>
      </c>
      <c r="C12" s="6" t="s">
        <v>340</v>
      </c>
      <c r="E12" s="6" t="s">
        <v>351</v>
      </c>
      <c r="F12" s="7" t="str">
        <f>TEXT("6273199400123793729","0")</f>
        <v>6273199400123793729</v>
      </c>
    </row>
    <row r="13">
      <c r="A13" s="4">
        <v>45847.4774537037</v>
      </c>
      <c r="B13" s="5" t="s">
        <v>37</v>
      </c>
      <c r="C13" s="6" t="s">
        <v>340</v>
      </c>
      <c r="E13" s="6" t="s">
        <v>352</v>
      </c>
      <c r="F13" s="7" t="str">
        <f>TEXT("6278408520128948594","0")</f>
        <v>6278408520128948594</v>
      </c>
    </row>
    <row r="14">
      <c r="A14" s="4">
        <v>45849.45328703704</v>
      </c>
      <c r="B14" s="5" t="s">
        <v>112</v>
      </c>
      <c r="C14" s="6" t="s">
        <v>340</v>
      </c>
      <c r="E14" s="6" t="s">
        <v>353</v>
      </c>
      <c r="F14" s="7" t="str">
        <f>TEXT("6280115640128069469","0")</f>
        <v>6280115640128069469</v>
      </c>
    </row>
    <row r="15">
      <c r="A15" s="4">
        <v>45849.45476851852</v>
      </c>
      <c r="B15" s="5" t="s">
        <v>112</v>
      </c>
      <c r="C15" s="6" t="s">
        <v>340</v>
      </c>
      <c r="E15" s="6" t="s">
        <v>354</v>
      </c>
      <c r="F15" s="7" t="str">
        <f>TEXT("6280116924916501965","0")</f>
        <v>6280116924916501965</v>
      </c>
    </row>
    <row r="16">
      <c r="A16" s="4">
        <v>45849.47174768519</v>
      </c>
      <c r="B16" s="5" t="s">
        <v>112</v>
      </c>
      <c r="C16" s="6" t="s">
        <v>340</v>
      </c>
      <c r="E16" s="6" t="s">
        <v>355</v>
      </c>
      <c r="F16" s="7" t="str">
        <f>TEXT("6280131590124680754","0")</f>
        <v>6280131590124680754</v>
      </c>
    </row>
    <row r="17">
      <c r="A17" s="4">
        <v>45850.47607638889</v>
      </c>
      <c r="B17" s="5" t="s">
        <v>12</v>
      </c>
      <c r="C17" s="6" t="s">
        <v>340</v>
      </c>
      <c r="E17" s="6" t="s">
        <v>356</v>
      </c>
      <c r="F17" s="7" t="str">
        <f>TEXT("6280999330121978254","0")</f>
        <v>6280999330121978254</v>
      </c>
    </row>
    <row r="18">
      <c r="A18" s="4">
        <v>45853.571493055555</v>
      </c>
      <c r="B18" s="5" t="s">
        <v>119</v>
      </c>
      <c r="C18" s="6" t="s">
        <v>340</v>
      </c>
      <c r="E18" s="6" t="s">
        <v>357</v>
      </c>
      <c r="F18" s="7" t="str">
        <f>TEXT("6283673770124066549","0")</f>
        <v>6283673770124066549</v>
      </c>
    </row>
    <row r="19">
      <c r="A19" s="4">
        <v>45854.48403935185</v>
      </c>
      <c r="B19" s="5" t="s">
        <v>123</v>
      </c>
      <c r="C19" s="6" t="s">
        <v>340</v>
      </c>
      <c r="E19" s="6" t="s">
        <v>354</v>
      </c>
      <c r="F19" s="7" t="str">
        <f>TEXT("6284462214911770443","0")</f>
        <v>6284462214911770443</v>
      </c>
    </row>
    <row r="20">
      <c r="A20" s="4">
        <v>45854.549629629626</v>
      </c>
      <c r="B20" s="5" t="s">
        <v>123</v>
      </c>
      <c r="C20" s="6" t="s">
        <v>340</v>
      </c>
      <c r="E20" s="6" t="s">
        <v>343</v>
      </c>
      <c r="F20" s="7" t="str">
        <f>TEXT("6284518880126354392","0")</f>
        <v>6284518880126354392</v>
      </c>
    </row>
    <row r="21">
      <c r="A21" s="4">
        <v>45855.43525462963</v>
      </c>
      <c r="B21" s="5" t="s">
        <v>126</v>
      </c>
      <c r="C21" s="6" t="s">
        <v>340</v>
      </c>
      <c r="E21" s="6" t="s">
        <v>352</v>
      </c>
      <c r="F21" s="7" t="str">
        <f>TEXT("6285284060123342332","0")</f>
        <v>6285284060123342332</v>
      </c>
    </row>
    <row r="22">
      <c r="A22" s="4">
        <v>45856.594201388885</v>
      </c>
      <c r="B22" s="5" t="s">
        <v>40</v>
      </c>
      <c r="C22" s="6" t="s">
        <v>340</v>
      </c>
      <c r="E22" s="6" t="s">
        <v>353</v>
      </c>
      <c r="F22" s="7" t="str">
        <f>TEXT("6286285390129370029","0")</f>
        <v>6286285390129370029</v>
      </c>
    </row>
    <row r="23">
      <c r="A23" s="4">
        <v>45856.63006944444</v>
      </c>
      <c r="B23" s="5" t="s">
        <v>40</v>
      </c>
      <c r="C23" s="6" t="s">
        <v>340</v>
      </c>
      <c r="E23" s="6" t="s">
        <v>358</v>
      </c>
      <c r="F23" s="7" t="str">
        <f>TEXT("6286316380129346544","0")</f>
        <v>6286316380129346544</v>
      </c>
    </row>
    <row r="24">
      <c r="A24" s="4">
        <v>45860.546898148146</v>
      </c>
      <c r="B24" s="5" t="s">
        <v>131</v>
      </c>
      <c r="C24" s="6" t="s">
        <v>340</v>
      </c>
      <c r="E24" s="6" t="s">
        <v>359</v>
      </c>
      <c r="F24" s="7" t="str">
        <f>TEXT("6289700522519657824","0")</f>
        <v>6289700522519657824</v>
      </c>
    </row>
    <row r="25">
      <c r="A25" s="4">
        <v>45861.545277777775</v>
      </c>
      <c r="B25" s="5" t="s">
        <v>135</v>
      </c>
      <c r="C25" s="6" t="s">
        <v>340</v>
      </c>
      <c r="E25" s="6" t="s">
        <v>360</v>
      </c>
      <c r="F25" s="7" t="str">
        <f>TEXT("6290563122514629007","0")</f>
        <v>6290563122514629007</v>
      </c>
    </row>
    <row r="26">
      <c r="A26" s="4">
        <v>45862.55122685185</v>
      </c>
      <c r="B26" s="5" t="s">
        <v>14</v>
      </c>
      <c r="C26" s="6" t="s">
        <v>340</v>
      </c>
      <c r="E26" s="6" t="s">
        <v>361</v>
      </c>
      <c r="F26" s="7" t="str">
        <f>TEXT("6291432262512523619","0")</f>
        <v>6291432262512523619</v>
      </c>
    </row>
    <row r="27">
      <c r="A27" s="4">
        <v>45862.586006944446</v>
      </c>
      <c r="B27" s="5" t="s">
        <v>14</v>
      </c>
      <c r="C27" s="6" t="s">
        <v>340</v>
      </c>
      <c r="E27" s="6" t="s">
        <v>362</v>
      </c>
      <c r="F27" s="7" t="str">
        <f>TEXT("6291462312512566708","0")</f>
        <v>6291462312512566708</v>
      </c>
    </row>
    <row r="28">
      <c r="A28" s="4">
        <v>45864.43613425926</v>
      </c>
      <c r="B28" s="5" t="s">
        <v>137</v>
      </c>
      <c r="C28" s="6" t="s">
        <v>340</v>
      </c>
      <c r="E28" s="6" t="s">
        <v>363</v>
      </c>
      <c r="F28" s="7" t="str">
        <f>TEXT("6293060822516596341","0")</f>
        <v>6293060822516596341</v>
      </c>
    </row>
    <row r="29">
      <c r="A29" s="4">
        <v>45864.43640046296</v>
      </c>
      <c r="B29" s="5" t="s">
        <v>137</v>
      </c>
      <c r="C29" s="6" t="s">
        <v>340</v>
      </c>
      <c r="E29" s="6" t="s">
        <v>350</v>
      </c>
      <c r="F29" s="7" t="str">
        <f>TEXT("6293061052516109600","0")</f>
        <v>6293061052516109600</v>
      </c>
    </row>
    <row r="30">
      <c r="A30" s="4">
        <v>45866.45575231482</v>
      </c>
      <c r="B30" s="5" t="s">
        <v>46</v>
      </c>
      <c r="C30" s="6" t="s">
        <v>340</v>
      </c>
      <c r="E30" s="6" t="s">
        <v>364</v>
      </c>
      <c r="F30" s="7" t="str">
        <f>TEXT("6294805772511105899","0")</f>
        <v>6294805772511105899</v>
      </c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1.14"/>
    <col customWidth="1" min="4" max="4" width="9.29"/>
    <col customWidth="1" min="5" max="5" width="81.0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45819.52606481482</v>
      </c>
      <c r="B2" s="5" t="s">
        <v>48</v>
      </c>
      <c r="C2" s="6" t="s">
        <v>365</v>
      </c>
      <c r="E2" s="6" t="s">
        <v>366</v>
      </c>
      <c r="F2" s="7" t="str">
        <f>TEXT("6254258524911015082","0")</f>
        <v>6254258524911015082</v>
      </c>
    </row>
    <row r="3">
      <c r="A3" s="4">
        <v>45838.33377314815</v>
      </c>
      <c r="B3" s="5" t="s">
        <v>86</v>
      </c>
      <c r="C3" s="6" t="s">
        <v>365</v>
      </c>
      <c r="E3" s="6" t="s">
        <v>367</v>
      </c>
      <c r="F3" s="7" t="str">
        <f>TEXT("6270508384917529575","0")</f>
        <v>6270508384917529575</v>
      </c>
    </row>
    <row r="4">
      <c r="A4" s="4">
        <v>45839.614537037036</v>
      </c>
      <c r="B4" s="5" t="s">
        <v>34</v>
      </c>
      <c r="C4" s="6" t="s">
        <v>365</v>
      </c>
      <c r="E4" s="6" t="s">
        <v>368</v>
      </c>
      <c r="F4" s="7" t="str">
        <f>TEXT("6271614964917841891","0")</f>
        <v>6271614964917841891</v>
      </c>
    </row>
    <row r="5">
      <c r="A5" s="4">
        <v>45840.64425925926</v>
      </c>
      <c r="B5" s="5" t="s">
        <v>93</v>
      </c>
      <c r="C5" s="6" t="s">
        <v>365</v>
      </c>
      <c r="E5" s="6" t="s">
        <v>369</v>
      </c>
      <c r="F5" s="7" t="str">
        <f>TEXT("6272504644911739207","0")</f>
        <v>6272504644911739207</v>
      </c>
    </row>
    <row r="6">
      <c r="A6" s="4">
        <v>45841.56453703704</v>
      </c>
      <c r="B6" s="5" t="s">
        <v>35</v>
      </c>
      <c r="C6" s="6" t="s">
        <v>365</v>
      </c>
      <c r="E6" s="6" t="s">
        <v>370</v>
      </c>
      <c r="F6" s="7" t="str">
        <f>TEXT("6273299764911648073","0")</f>
        <v>6273299764911648073</v>
      </c>
    </row>
    <row r="7">
      <c r="A7" s="4">
        <v>45842.64166666667</v>
      </c>
      <c r="B7" s="5" t="s">
        <v>184</v>
      </c>
      <c r="C7" s="6" t="s">
        <v>365</v>
      </c>
      <c r="E7" s="6" t="s">
        <v>371</v>
      </c>
      <c r="F7" s="7" t="str">
        <f>TEXT("6274230404918001811","0")</f>
        <v>6274230404918001811</v>
      </c>
    </row>
    <row r="8">
      <c r="A8" s="4">
        <v>45849.69013888889</v>
      </c>
      <c r="B8" s="5" t="s">
        <v>112</v>
      </c>
      <c r="C8" s="6" t="s">
        <v>365</v>
      </c>
      <c r="E8" s="6" t="s">
        <v>372</v>
      </c>
      <c r="F8" s="7" t="str">
        <f>TEXT("6280320284918836326","0")</f>
        <v>6280320284918836326</v>
      </c>
    </row>
    <row r="9">
      <c r="A9" s="4">
        <v>45855.691979166666</v>
      </c>
      <c r="B9" s="5" t="s">
        <v>126</v>
      </c>
      <c r="C9" s="6" t="s">
        <v>365</v>
      </c>
      <c r="D9" s="6" t="s">
        <v>373</v>
      </c>
      <c r="E9" s="6" t="s">
        <v>374</v>
      </c>
      <c r="F9" s="7" t="str">
        <f>TEXT("6285505874911222547","0")</f>
        <v>6285505874911222547</v>
      </c>
    </row>
    <row r="10">
      <c r="A10" s="4">
        <v>45861.637662037036</v>
      </c>
      <c r="B10" s="5" t="s">
        <v>135</v>
      </c>
      <c r="C10" s="6" t="s">
        <v>365</v>
      </c>
      <c r="E10" s="6" t="s">
        <v>366</v>
      </c>
      <c r="F10" s="7" t="str">
        <f>TEXT("6290642944917658746","0")</f>
        <v>6290642944917658746</v>
      </c>
    </row>
    <row r="11">
      <c r="A11" s="4">
        <v>45863.65945601852</v>
      </c>
      <c r="B11" s="5" t="s">
        <v>43</v>
      </c>
      <c r="C11" s="6" t="s">
        <v>365</v>
      </c>
      <c r="E11" s="6" t="s">
        <v>369</v>
      </c>
      <c r="F11" s="7" t="str">
        <f>TEXT("6292389774915497363","0")</f>
        <v>6292389774915497363</v>
      </c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2.86"/>
    <col customWidth="1" min="4" max="4" width="10.43"/>
    <col customWidth="1" min="5" max="5" width="74.29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3.43"/>
    <col customWidth="1" min="4" max="4" width="9.29"/>
    <col customWidth="1" min="5" max="5" width="83.43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22.57"/>
    <col customWidth="1" min="3" max="3" width="35.71"/>
    <col customWidth="1" min="4" max="4" width="10.43"/>
    <col customWidth="1" min="5" max="5" width="92.14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45833.742118055554</v>
      </c>
      <c r="B2" s="5" t="s">
        <v>6</v>
      </c>
      <c r="C2" s="6" t="s">
        <v>7</v>
      </c>
      <c r="E2" s="6" t="s">
        <v>8</v>
      </c>
      <c r="F2" s="7" t="str">
        <f>TEXT("6266541194817756841","0")</f>
        <v>6266541194817756841</v>
      </c>
    </row>
    <row r="3">
      <c r="A3" s="4">
        <v>45833.74361111111</v>
      </c>
      <c r="B3" s="5" t="s">
        <v>6</v>
      </c>
      <c r="C3" s="6" t="s">
        <v>7</v>
      </c>
      <c r="E3" s="6" t="s">
        <v>9</v>
      </c>
      <c r="F3" s="7" t="str">
        <f>TEXT("6266542482619889993","0")</f>
        <v>6266542482619889993</v>
      </c>
    </row>
    <row r="4">
      <c r="A4" s="4">
        <v>45845.67717592593</v>
      </c>
      <c r="B4" s="5" t="s">
        <v>10</v>
      </c>
      <c r="C4" s="6" t="s">
        <v>7</v>
      </c>
      <c r="E4" s="6" t="s">
        <v>11</v>
      </c>
      <c r="F4" s="7" t="str">
        <f>TEXT("6276853082717671983","0")</f>
        <v>6276853082717671983</v>
      </c>
    </row>
    <row r="5">
      <c r="A5" s="4">
        <v>45852.57854166667</v>
      </c>
      <c r="B5" s="5" t="s">
        <v>12</v>
      </c>
      <c r="C5" s="6" t="s">
        <v>7</v>
      </c>
      <c r="E5" s="6" t="s">
        <v>13</v>
      </c>
      <c r="F5" s="7" t="str">
        <f>TEXT("6282815860814744385","0")</f>
        <v>6282815860814744385</v>
      </c>
    </row>
    <row r="6">
      <c r="A6" s="4">
        <v>45862.5943287037</v>
      </c>
      <c r="B6" s="5" t="s">
        <v>14</v>
      </c>
      <c r="C6" s="6" t="s">
        <v>7</v>
      </c>
      <c r="E6" s="6" t="s">
        <v>15</v>
      </c>
      <c r="F6" s="7" t="str">
        <f>TEXT("6291469504522292888","0")</f>
        <v>6291469504522292888</v>
      </c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  <row r="6153">
      <c r="B6153" s="3"/>
    </row>
    <row r="6154">
      <c r="B6154" s="3"/>
    </row>
    <row r="6155">
      <c r="B6155" s="3"/>
    </row>
    <row r="6156">
      <c r="B6156" s="3"/>
    </row>
    <row r="6157">
      <c r="B6157" s="3"/>
    </row>
    <row r="6158">
      <c r="B6158" s="3"/>
    </row>
    <row r="6159">
      <c r="B6159" s="3"/>
    </row>
    <row r="6160">
      <c r="B6160" s="3"/>
    </row>
    <row r="6161">
      <c r="B6161" s="3"/>
    </row>
    <row r="6162">
      <c r="B6162" s="3"/>
    </row>
    <row r="6163">
      <c r="B6163" s="3"/>
    </row>
    <row r="6164">
      <c r="B6164" s="3"/>
    </row>
    <row r="6165">
      <c r="B6165" s="3"/>
    </row>
    <row r="6166">
      <c r="B6166" s="3"/>
    </row>
    <row r="6167">
      <c r="B6167" s="3"/>
    </row>
    <row r="6168">
      <c r="B6168" s="3"/>
    </row>
    <row r="6169">
      <c r="B6169" s="3"/>
    </row>
    <row r="6170">
      <c r="B6170" s="3"/>
    </row>
    <row r="6171">
      <c r="B6171" s="3"/>
    </row>
    <row r="6172">
      <c r="B6172" s="3"/>
    </row>
    <row r="6173">
      <c r="B6173" s="3"/>
    </row>
    <row r="6174">
      <c r="B6174" s="3"/>
    </row>
    <row r="6175">
      <c r="B6175" s="3"/>
    </row>
    <row r="6176">
      <c r="B6176" s="3"/>
    </row>
    <row r="6177">
      <c r="B6177" s="3"/>
    </row>
    <row r="6178">
      <c r="B6178" s="3"/>
    </row>
    <row r="6179">
      <c r="B6179" s="3"/>
    </row>
    <row r="6180">
      <c r="B6180" s="3"/>
    </row>
    <row r="6181">
      <c r="B6181" s="3"/>
    </row>
    <row r="6182">
      <c r="B6182" s="3"/>
    </row>
    <row r="6183">
      <c r="B6183" s="3"/>
    </row>
    <row r="6184">
      <c r="B6184" s="3"/>
    </row>
    <row r="6185">
      <c r="B6185" s="3"/>
    </row>
    <row r="6186">
      <c r="B6186" s="3"/>
    </row>
    <row r="6187">
      <c r="B6187" s="3"/>
    </row>
    <row r="6188">
      <c r="B6188" s="3"/>
    </row>
    <row r="6189">
      <c r="B6189" s="3"/>
    </row>
    <row r="6190">
      <c r="B6190" s="3"/>
    </row>
    <row r="6191">
      <c r="B6191" s="3"/>
    </row>
    <row r="6192">
      <c r="B6192" s="3"/>
    </row>
    <row r="6193">
      <c r="B6193" s="3"/>
    </row>
    <row r="6194">
      <c r="B6194" s="3"/>
    </row>
    <row r="6195">
      <c r="B6195" s="3"/>
    </row>
    <row r="6196">
      <c r="B6196" s="3"/>
    </row>
    <row r="6197">
      <c r="B6197" s="3"/>
    </row>
    <row r="6198">
      <c r="B6198" s="3"/>
    </row>
    <row r="6199">
      <c r="B6199" s="3"/>
    </row>
    <row r="6200">
      <c r="B6200" s="3"/>
    </row>
    <row r="6201">
      <c r="B6201" s="3"/>
    </row>
    <row r="6202">
      <c r="B6202" s="3"/>
    </row>
    <row r="6203">
      <c r="B6203" s="3"/>
    </row>
    <row r="6204">
      <c r="B6204" s="3"/>
    </row>
    <row r="6205">
      <c r="B6205" s="3"/>
    </row>
    <row r="6206">
      <c r="B6206" s="3"/>
    </row>
    <row r="6207">
      <c r="B6207" s="3"/>
    </row>
    <row r="6208">
      <c r="B6208" s="3"/>
    </row>
    <row r="6209">
      <c r="B6209" s="3"/>
    </row>
    <row r="6210">
      <c r="B6210" s="3"/>
    </row>
    <row r="6211">
      <c r="B6211" s="3"/>
    </row>
    <row r="6212">
      <c r="B6212" s="3"/>
    </row>
    <row r="6213">
      <c r="B6213" s="3"/>
    </row>
    <row r="6214">
      <c r="B6214" s="3"/>
    </row>
    <row r="6215">
      <c r="B6215" s="3"/>
    </row>
    <row r="6216">
      <c r="B6216" s="3"/>
    </row>
    <row r="6217">
      <c r="B6217" s="3"/>
    </row>
    <row r="6218">
      <c r="B6218" s="3"/>
    </row>
    <row r="6219">
      <c r="B6219" s="3"/>
    </row>
    <row r="6220">
      <c r="B6220" s="3"/>
    </row>
    <row r="6221">
      <c r="B6221" s="3"/>
    </row>
    <row r="6222">
      <c r="B6222" s="3"/>
    </row>
    <row r="6223">
      <c r="B6223" s="3"/>
    </row>
    <row r="6224">
      <c r="B6224" s="3"/>
    </row>
    <row r="6225">
      <c r="B6225" s="3"/>
    </row>
    <row r="6226">
      <c r="B6226" s="3"/>
    </row>
    <row r="6227">
      <c r="B6227" s="3"/>
    </row>
    <row r="6228">
      <c r="B6228" s="3"/>
    </row>
    <row r="6229">
      <c r="B6229" s="3"/>
    </row>
    <row r="6230">
      <c r="B6230" s="3"/>
    </row>
    <row r="6231">
      <c r="B6231" s="3"/>
    </row>
    <row r="6232">
      <c r="B6232" s="3"/>
    </row>
    <row r="6233">
      <c r="B6233" s="3"/>
    </row>
    <row r="6234">
      <c r="B6234" s="3"/>
    </row>
    <row r="6235">
      <c r="B6235" s="3"/>
    </row>
    <row r="6236">
      <c r="B6236" s="3"/>
    </row>
    <row r="6237">
      <c r="B6237" s="3"/>
    </row>
    <row r="6238">
      <c r="B6238" s="3"/>
    </row>
    <row r="6239">
      <c r="B6239" s="3"/>
    </row>
    <row r="6240">
      <c r="B6240" s="3"/>
    </row>
    <row r="6241">
      <c r="B6241" s="3"/>
    </row>
    <row r="6242">
      <c r="B6242" s="3"/>
    </row>
    <row r="6243">
      <c r="B6243" s="3"/>
    </row>
    <row r="6244">
      <c r="B6244" s="3"/>
    </row>
    <row r="6245">
      <c r="B6245" s="3"/>
    </row>
    <row r="6246">
      <c r="B6246" s="3"/>
    </row>
    <row r="6247">
      <c r="B6247" s="3"/>
    </row>
    <row r="6248">
      <c r="B6248" s="3"/>
    </row>
    <row r="6249">
      <c r="B6249" s="3"/>
    </row>
    <row r="6250">
      <c r="B6250" s="3"/>
    </row>
    <row r="6251">
      <c r="B6251" s="3"/>
    </row>
    <row r="6252">
      <c r="B6252" s="3"/>
    </row>
    <row r="6253">
      <c r="B6253" s="3"/>
    </row>
    <row r="6254">
      <c r="B6254" s="3"/>
    </row>
    <row r="6255">
      <c r="B6255" s="3"/>
    </row>
    <row r="6256">
      <c r="B6256" s="3"/>
    </row>
    <row r="6257">
      <c r="B6257" s="3"/>
    </row>
    <row r="6258">
      <c r="B6258" s="3"/>
    </row>
    <row r="6259">
      <c r="B6259" s="3"/>
    </row>
    <row r="6260">
      <c r="B6260" s="3"/>
    </row>
    <row r="6261">
      <c r="B6261" s="3"/>
    </row>
    <row r="6262">
      <c r="B6262" s="3"/>
    </row>
    <row r="6263">
      <c r="B6263" s="3"/>
    </row>
    <row r="6264">
      <c r="B6264" s="3"/>
    </row>
    <row r="6265">
      <c r="B6265" s="3"/>
    </row>
    <row r="6266">
      <c r="B6266" s="3"/>
    </row>
    <row r="6267">
      <c r="B6267" s="3"/>
    </row>
    <row r="6268">
      <c r="B6268" s="3"/>
    </row>
    <row r="6269">
      <c r="B6269" s="3"/>
    </row>
    <row r="6270">
      <c r="B6270" s="3"/>
    </row>
    <row r="6271">
      <c r="B6271" s="3"/>
    </row>
    <row r="6272">
      <c r="B6272" s="3"/>
    </row>
    <row r="6273">
      <c r="B6273" s="3"/>
    </row>
    <row r="6274">
      <c r="B6274" s="3"/>
    </row>
    <row r="6275">
      <c r="B6275" s="3"/>
    </row>
    <row r="6276">
      <c r="B6276" s="3"/>
    </row>
    <row r="6277">
      <c r="B6277" s="3"/>
    </row>
    <row r="6278">
      <c r="B6278" s="3"/>
    </row>
    <row r="6279">
      <c r="B6279" s="3"/>
    </row>
    <row r="6280">
      <c r="B6280" s="3"/>
    </row>
    <row r="6281">
      <c r="B6281" s="3"/>
    </row>
    <row r="6282">
      <c r="B6282" s="3"/>
    </row>
    <row r="6283">
      <c r="B6283" s="3"/>
    </row>
    <row r="6284">
      <c r="B6284" s="3"/>
    </row>
    <row r="6285">
      <c r="B6285" s="3"/>
    </row>
    <row r="6286">
      <c r="B6286" s="3"/>
    </row>
    <row r="6287">
      <c r="B6287" s="3"/>
    </row>
    <row r="6288">
      <c r="B6288" s="3"/>
    </row>
    <row r="6289">
      <c r="B6289" s="3"/>
    </row>
    <row r="6290">
      <c r="B6290" s="3"/>
    </row>
    <row r="6291">
      <c r="B6291" s="3"/>
    </row>
    <row r="6292">
      <c r="B6292" s="3"/>
    </row>
    <row r="6293">
      <c r="B6293" s="3"/>
    </row>
    <row r="6294">
      <c r="B6294" s="3"/>
    </row>
    <row r="6295">
      <c r="B6295" s="3"/>
    </row>
    <row r="6296">
      <c r="B6296" s="3"/>
    </row>
    <row r="6297">
      <c r="B6297" s="3"/>
    </row>
    <row r="6298">
      <c r="B6298" s="3"/>
    </row>
    <row r="6299">
      <c r="B6299" s="3"/>
    </row>
    <row r="6300">
      <c r="B6300" s="3"/>
    </row>
    <row r="6301">
      <c r="B6301" s="3"/>
    </row>
    <row r="6302">
      <c r="B6302" s="3"/>
    </row>
    <row r="6303">
      <c r="B6303" s="3"/>
    </row>
    <row r="6304">
      <c r="B6304" s="3"/>
    </row>
    <row r="6305">
      <c r="B6305" s="3"/>
    </row>
    <row r="6306">
      <c r="B6306" s="3"/>
    </row>
    <row r="6307">
      <c r="B6307" s="3"/>
    </row>
    <row r="6308">
      <c r="B6308" s="3"/>
    </row>
    <row r="6309">
      <c r="B6309" s="3"/>
    </row>
    <row r="6310">
      <c r="B6310" s="3"/>
    </row>
    <row r="6311">
      <c r="B6311" s="3"/>
    </row>
    <row r="6312">
      <c r="B6312" s="3"/>
    </row>
    <row r="6313">
      <c r="B6313" s="3"/>
    </row>
    <row r="6314">
      <c r="B6314" s="3"/>
    </row>
    <row r="6315">
      <c r="B6315" s="3"/>
    </row>
    <row r="6316">
      <c r="B6316" s="3"/>
    </row>
    <row r="6317">
      <c r="B6317" s="3"/>
    </row>
    <row r="6318">
      <c r="B6318" s="3"/>
    </row>
    <row r="6319">
      <c r="B6319" s="3"/>
    </row>
    <row r="6320">
      <c r="B6320" s="3"/>
    </row>
    <row r="6321">
      <c r="B6321" s="3"/>
    </row>
    <row r="6322">
      <c r="B6322" s="3"/>
    </row>
    <row r="6323">
      <c r="B6323" s="3"/>
    </row>
    <row r="6324">
      <c r="B6324" s="3"/>
    </row>
    <row r="6325">
      <c r="B6325" s="3"/>
    </row>
    <row r="6326">
      <c r="B6326" s="3"/>
    </row>
    <row r="6327">
      <c r="B6327" s="3"/>
    </row>
    <row r="6328">
      <c r="B6328" s="3"/>
    </row>
    <row r="6329">
      <c r="B6329" s="3"/>
    </row>
    <row r="6330">
      <c r="B6330" s="3"/>
    </row>
    <row r="6331">
      <c r="B6331" s="3"/>
    </row>
    <row r="6332">
      <c r="B6332" s="3"/>
    </row>
    <row r="6333">
      <c r="B6333" s="3"/>
    </row>
    <row r="6334">
      <c r="B6334" s="3"/>
    </row>
    <row r="6335">
      <c r="B6335" s="3"/>
    </row>
    <row r="6336">
      <c r="B6336" s="3"/>
    </row>
    <row r="6337">
      <c r="B6337" s="3"/>
    </row>
    <row r="6338">
      <c r="B6338" s="3"/>
    </row>
    <row r="6339">
      <c r="B6339" s="3"/>
    </row>
    <row r="6340">
      <c r="B6340" s="3"/>
    </row>
    <row r="6341">
      <c r="B6341" s="3"/>
    </row>
    <row r="6342">
      <c r="B6342" s="3"/>
    </row>
    <row r="6343">
      <c r="B6343" s="3"/>
    </row>
    <row r="6344">
      <c r="B6344" s="3"/>
    </row>
    <row r="6345">
      <c r="B6345" s="3"/>
    </row>
    <row r="6346">
      <c r="B6346" s="3"/>
    </row>
    <row r="6347">
      <c r="B6347" s="3"/>
    </row>
    <row r="6348">
      <c r="B6348" s="3"/>
    </row>
    <row r="6349">
      <c r="B6349" s="3"/>
    </row>
    <row r="6350">
      <c r="B6350" s="3"/>
    </row>
    <row r="6351">
      <c r="B6351" s="3"/>
    </row>
    <row r="6352">
      <c r="B6352" s="3"/>
    </row>
    <row r="6353">
      <c r="B6353" s="3"/>
    </row>
    <row r="6354">
      <c r="B6354" s="3"/>
    </row>
    <row r="6355">
      <c r="B6355" s="3"/>
    </row>
    <row r="6356">
      <c r="B6356" s="3"/>
    </row>
    <row r="6357">
      <c r="B6357" s="3"/>
    </row>
    <row r="6358">
      <c r="B6358" s="3"/>
    </row>
    <row r="6359">
      <c r="B6359" s="3"/>
    </row>
    <row r="6360">
      <c r="B6360" s="3"/>
    </row>
    <row r="6361">
      <c r="B6361" s="3"/>
    </row>
    <row r="6362">
      <c r="B6362" s="3"/>
    </row>
    <row r="6363">
      <c r="B6363" s="3"/>
    </row>
    <row r="6364">
      <c r="B6364" s="3"/>
    </row>
    <row r="6365">
      <c r="B6365" s="3"/>
    </row>
    <row r="6366">
      <c r="B6366" s="3"/>
    </row>
    <row r="6367">
      <c r="B6367" s="3"/>
    </row>
    <row r="6368">
      <c r="B6368" s="3"/>
    </row>
    <row r="6369">
      <c r="B6369" s="3"/>
    </row>
    <row r="6370">
      <c r="B6370" s="3"/>
    </row>
    <row r="6371">
      <c r="B6371" s="3"/>
    </row>
    <row r="6372">
      <c r="B6372" s="3"/>
    </row>
    <row r="6373">
      <c r="B6373" s="3"/>
    </row>
    <row r="6374">
      <c r="B6374" s="3"/>
    </row>
    <row r="6375">
      <c r="B6375" s="3"/>
    </row>
    <row r="6376">
      <c r="B6376" s="3"/>
    </row>
    <row r="6377">
      <c r="B6377" s="3"/>
    </row>
    <row r="6378">
      <c r="B6378" s="3"/>
    </row>
    <row r="6379">
      <c r="B6379" s="3"/>
    </row>
    <row r="6380">
      <c r="B6380" s="3"/>
    </row>
    <row r="6381">
      <c r="B6381" s="3"/>
    </row>
    <row r="6382">
      <c r="B6382" s="3"/>
    </row>
    <row r="6383">
      <c r="B6383" s="3"/>
    </row>
    <row r="6384">
      <c r="B6384" s="3"/>
    </row>
    <row r="6385">
      <c r="B6385" s="3"/>
    </row>
    <row r="6386">
      <c r="B6386" s="3"/>
    </row>
    <row r="6387">
      <c r="B6387" s="3"/>
    </row>
    <row r="6388">
      <c r="B6388" s="3"/>
    </row>
    <row r="6389">
      <c r="B6389" s="3"/>
    </row>
    <row r="6390">
      <c r="B6390" s="3"/>
    </row>
    <row r="6391">
      <c r="B6391" s="3"/>
    </row>
    <row r="6392">
      <c r="B6392" s="3"/>
    </row>
    <row r="6393">
      <c r="B6393" s="3"/>
    </row>
    <row r="6394">
      <c r="B6394" s="3"/>
    </row>
    <row r="6395">
      <c r="B6395" s="3"/>
    </row>
    <row r="6396">
      <c r="B6396" s="3"/>
    </row>
    <row r="6397">
      <c r="B6397" s="3"/>
    </row>
    <row r="6398">
      <c r="B6398" s="3"/>
    </row>
    <row r="6399">
      <c r="B6399" s="3"/>
    </row>
    <row r="6400">
      <c r="B6400" s="3"/>
    </row>
    <row r="6401">
      <c r="B6401" s="3"/>
    </row>
    <row r="6402">
      <c r="B6402" s="3"/>
    </row>
    <row r="6403">
      <c r="B6403" s="3"/>
    </row>
    <row r="6404">
      <c r="B6404" s="3"/>
    </row>
    <row r="6405">
      <c r="B6405" s="3"/>
    </row>
    <row r="6406">
      <c r="B6406" s="3"/>
    </row>
    <row r="6407">
      <c r="B6407" s="3"/>
    </row>
    <row r="6408">
      <c r="B6408" s="3"/>
    </row>
    <row r="6409">
      <c r="B6409" s="3"/>
    </row>
    <row r="6410">
      <c r="B6410" s="3"/>
    </row>
    <row r="6411">
      <c r="B6411" s="3"/>
    </row>
    <row r="6412">
      <c r="B6412" s="3"/>
    </row>
    <row r="6413">
      <c r="B6413" s="3"/>
    </row>
    <row r="6414">
      <c r="B6414" s="3"/>
    </row>
    <row r="6415">
      <c r="B6415" s="3"/>
    </row>
    <row r="6416">
      <c r="B6416" s="3"/>
    </row>
    <row r="6417">
      <c r="B6417" s="3"/>
    </row>
    <row r="6418">
      <c r="B6418" s="3"/>
    </row>
    <row r="6419">
      <c r="B6419" s="3"/>
    </row>
    <row r="6420">
      <c r="B6420" s="3"/>
    </row>
    <row r="6421">
      <c r="B6421" s="3"/>
    </row>
    <row r="6422">
      <c r="B6422" s="3"/>
    </row>
    <row r="6423">
      <c r="B6423" s="3"/>
    </row>
    <row r="6424">
      <c r="B6424" s="3"/>
    </row>
    <row r="6425">
      <c r="B6425" s="3"/>
    </row>
    <row r="6426">
      <c r="B6426" s="3"/>
    </row>
    <row r="6427">
      <c r="B6427" s="3"/>
    </row>
    <row r="6428">
      <c r="B6428" s="3"/>
    </row>
    <row r="6429">
      <c r="B6429" s="3"/>
    </row>
    <row r="6430">
      <c r="B6430" s="3"/>
    </row>
    <row r="6431">
      <c r="B6431" s="3"/>
    </row>
    <row r="6432">
      <c r="B6432" s="3"/>
    </row>
    <row r="6433">
      <c r="B6433" s="3"/>
    </row>
    <row r="6434">
      <c r="B6434" s="3"/>
    </row>
    <row r="6435">
      <c r="B6435" s="3"/>
    </row>
    <row r="6436">
      <c r="B6436" s="3"/>
    </row>
    <row r="6437">
      <c r="B6437" s="3"/>
    </row>
    <row r="6438">
      <c r="B6438" s="3"/>
    </row>
    <row r="6439">
      <c r="B6439" s="3"/>
    </row>
    <row r="6440">
      <c r="B6440" s="3"/>
    </row>
    <row r="6441">
      <c r="B6441" s="3"/>
    </row>
    <row r="6442">
      <c r="B6442" s="3"/>
    </row>
    <row r="6443">
      <c r="B6443" s="3"/>
    </row>
    <row r="6444">
      <c r="B6444" s="3"/>
    </row>
    <row r="6445">
      <c r="B6445" s="3"/>
    </row>
    <row r="6446">
      <c r="B6446" s="3"/>
    </row>
    <row r="6447">
      <c r="B6447" s="3"/>
    </row>
    <row r="6448">
      <c r="B6448" s="3"/>
    </row>
    <row r="6449">
      <c r="B6449" s="3"/>
    </row>
    <row r="6450">
      <c r="B6450" s="3"/>
    </row>
    <row r="6451">
      <c r="B6451" s="3"/>
    </row>
    <row r="6452">
      <c r="B6452" s="3"/>
    </row>
    <row r="6453">
      <c r="B6453" s="3"/>
    </row>
    <row r="6454">
      <c r="B6454" s="3"/>
    </row>
    <row r="6455">
      <c r="B6455" s="3"/>
    </row>
    <row r="6456">
      <c r="B6456" s="3"/>
    </row>
    <row r="6457">
      <c r="B6457" s="3"/>
    </row>
    <row r="6458">
      <c r="B6458" s="3"/>
    </row>
    <row r="6459">
      <c r="B6459" s="3"/>
    </row>
    <row r="6460">
      <c r="B6460" s="3"/>
    </row>
    <row r="6461">
      <c r="B6461" s="3"/>
    </row>
    <row r="6462">
      <c r="B6462" s="3"/>
    </row>
    <row r="6463">
      <c r="B6463" s="3"/>
    </row>
    <row r="6464">
      <c r="B6464" s="3"/>
    </row>
    <row r="6465">
      <c r="B6465" s="3"/>
    </row>
    <row r="6466">
      <c r="B6466" s="3"/>
    </row>
    <row r="6467">
      <c r="B6467" s="3"/>
    </row>
    <row r="6468">
      <c r="B6468" s="3"/>
    </row>
    <row r="6469">
      <c r="B6469" s="3"/>
    </row>
    <row r="6470">
      <c r="B6470" s="3"/>
    </row>
    <row r="6471">
      <c r="B6471" s="3"/>
    </row>
    <row r="6472">
      <c r="B6472" s="3"/>
    </row>
    <row r="6473">
      <c r="B6473" s="3"/>
    </row>
    <row r="6474">
      <c r="B6474" s="3"/>
    </row>
    <row r="6475">
      <c r="B6475" s="3"/>
    </row>
    <row r="6476">
      <c r="B6476" s="3"/>
    </row>
    <row r="6477">
      <c r="B6477" s="3"/>
    </row>
    <row r="6478">
      <c r="B6478" s="3"/>
    </row>
    <row r="6479">
      <c r="B6479" s="3"/>
    </row>
    <row r="6480">
      <c r="B6480" s="3"/>
    </row>
    <row r="6481">
      <c r="B6481" s="3"/>
    </row>
    <row r="6482">
      <c r="B6482" s="3"/>
    </row>
    <row r="6483">
      <c r="B6483" s="3"/>
    </row>
    <row r="6484">
      <c r="B6484" s="3"/>
    </row>
    <row r="6485">
      <c r="B6485" s="3"/>
    </row>
    <row r="6486">
      <c r="B6486" s="3"/>
    </row>
    <row r="6487">
      <c r="B6487" s="3"/>
    </row>
    <row r="6488">
      <c r="B6488" s="3"/>
    </row>
    <row r="6489">
      <c r="B6489" s="3"/>
    </row>
    <row r="6490">
      <c r="B6490" s="3"/>
    </row>
    <row r="6491">
      <c r="B6491" s="3"/>
    </row>
    <row r="6492">
      <c r="B6492" s="3"/>
    </row>
    <row r="6493">
      <c r="B6493" s="3"/>
    </row>
    <row r="6494">
      <c r="B6494" s="3"/>
    </row>
    <row r="6495">
      <c r="B6495" s="3"/>
    </row>
    <row r="6496">
      <c r="B6496" s="3"/>
    </row>
    <row r="6497">
      <c r="B6497" s="3"/>
    </row>
    <row r="6498">
      <c r="B6498" s="3"/>
    </row>
    <row r="6499">
      <c r="B6499" s="3"/>
    </row>
    <row r="6500">
      <c r="B6500" s="3"/>
    </row>
    <row r="6501">
      <c r="B6501" s="3"/>
    </row>
    <row r="6502">
      <c r="B6502" s="3"/>
    </row>
    <row r="6503">
      <c r="B6503" s="3"/>
    </row>
    <row r="6504">
      <c r="B6504" s="3"/>
    </row>
    <row r="6505">
      <c r="B6505" s="3"/>
    </row>
    <row r="6506">
      <c r="B6506" s="3"/>
    </row>
    <row r="6507">
      <c r="B6507" s="3"/>
    </row>
    <row r="6508">
      <c r="B6508" s="3"/>
    </row>
    <row r="6509">
      <c r="B6509" s="3"/>
    </row>
    <row r="6510">
      <c r="B6510" s="3"/>
    </row>
    <row r="6511">
      <c r="B6511" s="3"/>
    </row>
    <row r="6512">
      <c r="B6512" s="3"/>
    </row>
    <row r="6513">
      <c r="B6513" s="3"/>
    </row>
    <row r="6514">
      <c r="B6514" s="3"/>
    </row>
    <row r="6515">
      <c r="B6515" s="3"/>
    </row>
    <row r="6516">
      <c r="B6516" s="3"/>
    </row>
    <row r="6517">
      <c r="B6517" s="3"/>
    </row>
    <row r="6518">
      <c r="B6518" s="3"/>
    </row>
    <row r="6519">
      <c r="B6519" s="3"/>
    </row>
    <row r="6520">
      <c r="B6520" s="3"/>
    </row>
    <row r="6521">
      <c r="B6521" s="3"/>
    </row>
    <row r="6522">
      <c r="B6522" s="3"/>
    </row>
    <row r="6523">
      <c r="B6523" s="3"/>
    </row>
    <row r="6524">
      <c r="B6524" s="3"/>
    </row>
    <row r="6525">
      <c r="B6525" s="3"/>
    </row>
    <row r="6526">
      <c r="B6526" s="3"/>
    </row>
    <row r="6527">
      <c r="B6527" s="3"/>
    </row>
    <row r="6528">
      <c r="B6528" s="3"/>
    </row>
    <row r="6529">
      <c r="B6529" s="3"/>
    </row>
    <row r="6530">
      <c r="B6530" s="3"/>
    </row>
    <row r="6531">
      <c r="B6531" s="3"/>
    </row>
    <row r="6532">
      <c r="B6532" s="3"/>
    </row>
    <row r="6533">
      <c r="B6533" s="3"/>
    </row>
    <row r="6534">
      <c r="B6534" s="3"/>
    </row>
    <row r="6535">
      <c r="B6535" s="3"/>
    </row>
    <row r="6536">
      <c r="B6536" s="3"/>
    </row>
    <row r="6537">
      <c r="B6537" s="3"/>
    </row>
    <row r="6538">
      <c r="B6538" s="3"/>
    </row>
    <row r="6539">
      <c r="B6539" s="3"/>
    </row>
    <row r="6540">
      <c r="B6540" s="3"/>
    </row>
    <row r="6541">
      <c r="B6541" s="3"/>
    </row>
    <row r="6542">
      <c r="B6542" s="3"/>
    </row>
    <row r="6543">
      <c r="B6543" s="3"/>
    </row>
    <row r="6544">
      <c r="B6544" s="3"/>
    </row>
    <row r="6545">
      <c r="B6545" s="3"/>
    </row>
    <row r="6546">
      <c r="B6546" s="3"/>
    </row>
    <row r="6547">
      <c r="B6547" s="3"/>
    </row>
    <row r="6548">
      <c r="B6548" s="3"/>
    </row>
    <row r="6549">
      <c r="B6549" s="3"/>
    </row>
    <row r="6550">
      <c r="B6550" s="3"/>
    </row>
    <row r="6551">
      <c r="B6551" s="3"/>
    </row>
    <row r="6552">
      <c r="B6552" s="3"/>
    </row>
    <row r="6553">
      <c r="B6553" s="3"/>
    </row>
    <row r="6554">
      <c r="B6554" s="3"/>
    </row>
    <row r="6555">
      <c r="B6555" s="3"/>
    </row>
    <row r="6556">
      <c r="B6556" s="3"/>
    </row>
    <row r="6557">
      <c r="B6557" s="3"/>
    </row>
    <row r="6558">
      <c r="B6558" s="3"/>
    </row>
    <row r="6559">
      <c r="B6559" s="3"/>
    </row>
    <row r="6560">
      <c r="B6560" s="3"/>
    </row>
    <row r="6561">
      <c r="B6561" s="3"/>
    </row>
    <row r="6562">
      <c r="B6562" s="3"/>
    </row>
    <row r="6563">
      <c r="B6563" s="3"/>
    </row>
    <row r="6564">
      <c r="B6564" s="3"/>
    </row>
    <row r="6565">
      <c r="B6565" s="3"/>
    </row>
    <row r="6566">
      <c r="B6566" s="3"/>
    </row>
    <row r="6567">
      <c r="B6567" s="3"/>
    </row>
    <row r="6568">
      <c r="B6568" s="3"/>
    </row>
    <row r="6569">
      <c r="B6569" s="3"/>
    </row>
    <row r="6570">
      <c r="B6570" s="3"/>
    </row>
    <row r="6571">
      <c r="B6571" s="3"/>
    </row>
    <row r="6572">
      <c r="B6572" s="3"/>
    </row>
    <row r="6573">
      <c r="B6573" s="3"/>
    </row>
    <row r="6574">
      <c r="B6574" s="3"/>
    </row>
    <row r="6575">
      <c r="B6575" s="3"/>
    </row>
    <row r="6576">
      <c r="B6576" s="3"/>
    </row>
    <row r="6577">
      <c r="B6577" s="3"/>
    </row>
    <row r="6578">
      <c r="B6578" s="3"/>
    </row>
    <row r="6579">
      <c r="B6579" s="3"/>
    </row>
    <row r="6580">
      <c r="B6580" s="3"/>
    </row>
    <row r="6581">
      <c r="B6581" s="3"/>
    </row>
    <row r="6582">
      <c r="B6582" s="3"/>
    </row>
    <row r="6583">
      <c r="B6583" s="3"/>
    </row>
    <row r="6584">
      <c r="B6584" s="3"/>
    </row>
    <row r="6585">
      <c r="B6585" s="3"/>
    </row>
    <row r="6586">
      <c r="B6586" s="3"/>
    </row>
    <row r="6587">
      <c r="B6587" s="3"/>
    </row>
    <row r="6588">
      <c r="B6588" s="3"/>
    </row>
    <row r="6589">
      <c r="B6589" s="3"/>
    </row>
    <row r="6590">
      <c r="B6590" s="3"/>
    </row>
    <row r="6591">
      <c r="B6591" s="3"/>
    </row>
    <row r="6592">
      <c r="B6592" s="3"/>
    </row>
    <row r="6593">
      <c r="B6593" s="3"/>
    </row>
    <row r="6594">
      <c r="B6594" s="3"/>
    </row>
    <row r="6595">
      <c r="B6595" s="3"/>
    </row>
    <row r="6596">
      <c r="B6596" s="3"/>
    </row>
    <row r="6597">
      <c r="B6597" s="3"/>
    </row>
    <row r="6598">
      <c r="B6598" s="3"/>
    </row>
    <row r="6599">
      <c r="B6599" s="3"/>
    </row>
    <row r="6600">
      <c r="B6600" s="3"/>
    </row>
    <row r="6601">
      <c r="B6601" s="3"/>
    </row>
    <row r="6602">
      <c r="B6602" s="3"/>
    </row>
    <row r="6603">
      <c r="B6603" s="3"/>
    </row>
    <row r="6604">
      <c r="B6604" s="3"/>
    </row>
    <row r="6605">
      <c r="B6605" s="3"/>
    </row>
    <row r="6606">
      <c r="B6606" s="3"/>
    </row>
    <row r="6607">
      <c r="B6607" s="3"/>
    </row>
    <row r="6608">
      <c r="B6608" s="3"/>
    </row>
    <row r="6609">
      <c r="B6609" s="3"/>
    </row>
    <row r="6610">
      <c r="B6610" s="3"/>
    </row>
    <row r="6611">
      <c r="B6611" s="3"/>
    </row>
    <row r="6612">
      <c r="B6612" s="3"/>
    </row>
    <row r="6613">
      <c r="B6613" s="3"/>
    </row>
    <row r="6614">
      <c r="B6614" s="3"/>
    </row>
    <row r="6615">
      <c r="B6615" s="3"/>
    </row>
    <row r="6616">
      <c r="B6616" s="3"/>
    </row>
    <row r="6617">
      <c r="B6617" s="3"/>
    </row>
    <row r="6618">
      <c r="B6618" s="3"/>
    </row>
    <row r="6619">
      <c r="B6619" s="3"/>
    </row>
    <row r="6620">
      <c r="B6620" s="3"/>
    </row>
    <row r="6621">
      <c r="B6621" s="3"/>
    </row>
    <row r="6622">
      <c r="B6622" s="3"/>
    </row>
    <row r="6623">
      <c r="B6623" s="3"/>
    </row>
    <row r="6624">
      <c r="B6624" s="3"/>
    </row>
    <row r="6625">
      <c r="B6625" s="3"/>
    </row>
    <row r="6626">
      <c r="B6626" s="3"/>
    </row>
    <row r="6627">
      <c r="B6627" s="3"/>
    </row>
    <row r="6628">
      <c r="B6628" s="3"/>
    </row>
    <row r="6629">
      <c r="B6629" s="3"/>
    </row>
    <row r="6630">
      <c r="B6630" s="3"/>
    </row>
    <row r="6631">
      <c r="B6631" s="3"/>
    </row>
    <row r="6632">
      <c r="B6632" s="3"/>
    </row>
    <row r="6633">
      <c r="B6633" s="3"/>
    </row>
    <row r="6634">
      <c r="B6634" s="3"/>
    </row>
    <row r="6635">
      <c r="B6635" s="3"/>
    </row>
    <row r="6636">
      <c r="B6636" s="3"/>
    </row>
    <row r="6637">
      <c r="B6637" s="3"/>
    </row>
    <row r="6638">
      <c r="B6638" s="3"/>
    </row>
    <row r="6639">
      <c r="B6639" s="3"/>
    </row>
    <row r="6640">
      <c r="B6640" s="3"/>
    </row>
    <row r="6641">
      <c r="B6641" s="3"/>
    </row>
    <row r="6642">
      <c r="B6642" s="3"/>
    </row>
    <row r="6643">
      <c r="B6643" s="3"/>
    </row>
    <row r="6644">
      <c r="B6644" s="3"/>
    </row>
    <row r="6645">
      <c r="B6645" s="3"/>
    </row>
    <row r="6646">
      <c r="B6646" s="3"/>
    </row>
    <row r="6647">
      <c r="B6647" s="3"/>
    </row>
    <row r="6648">
      <c r="B6648" s="3"/>
    </row>
    <row r="6649">
      <c r="B6649" s="3"/>
    </row>
    <row r="6650">
      <c r="B6650" s="3"/>
    </row>
    <row r="6651">
      <c r="B6651" s="3"/>
    </row>
    <row r="6652">
      <c r="B6652" s="3"/>
    </row>
    <row r="6653">
      <c r="B6653" s="3"/>
    </row>
    <row r="6654">
      <c r="B6654" s="3"/>
    </row>
    <row r="6655">
      <c r="B6655" s="3"/>
    </row>
    <row r="6656">
      <c r="B6656" s="3"/>
    </row>
    <row r="6657">
      <c r="B6657" s="3"/>
    </row>
    <row r="6658">
      <c r="B6658" s="3"/>
    </row>
    <row r="6659">
      <c r="B6659" s="3"/>
    </row>
    <row r="6660">
      <c r="B6660" s="3"/>
    </row>
    <row r="6661">
      <c r="B6661" s="3"/>
    </row>
    <row r="6662">
      <c r="B6662" s="3"/>
    </row>
    <row r="6663">
      <c r="B6663" s="3"/>
    </row>
    <row r="6664">
      <c r="B6664" s="3"/>
    </row>
    <row r="6665">
      <c r="B6665" s="3"/>
    </row>
    <row r="6666">
      <c r="B6666" s="3"/>
    </row>
    <row r="6667">
      <c r="B6667" s="3"/>
    </row>
    <row r="6668">
      <c r="B6668" s="3"/>
    </row>
    <row r="6669">
      <c r="B6669" s="3"/>
    </row>
    <row r="6670">
      <c r="B6670" s="3"/>
    </row>
    <row r="6671">
      <c r="B6671" s="3"/>
    </row>
    <row r="6672">
      <c r="B6672" s="3"/>
    </row>
    <row r="6673">
      <c r="B6673" s="3"/>
    </row>
    <row r="6674">
      <c r="B6674" s="3"/>
    </row>
    <row r="6675">
      <c r="B6675" s="3"/>
    </row>
    <row r="6676">
      <c r="B6676" s="3"/>
    </row>
    <row r="6677">
      <c r="B6677" s="3"/>
    </row>
    <row r="6678">
      <c r="B6678" s="3"/>
    </row>
    <row r="6679">
      <c r="B6679" s="3"/>
    </row>
    <row r="6680">
      <c r="B6680" s="3"/>
    </row>
    <row r="6681">
      <c r="B6681" s="3"/>
    </row>
    <row r="6682">
      <c r="B6682" s="3"/>
    </row>
    <row r="6683">
      <c r="B6683" s="3"/>
    </row>
    <row r="6684">
      <c r="B6684" s="3"/>
    </row>
    <row r="6685">
      <c r="B6685" s="3"/>
    </row>
    <row r="6686">
      <c r="B6686" s="3"/>
    </row>
    <row r="6687">
      <c r="B6687" s="3"/>
    </row>
    <row r="6688">
      <c r="B6688" s="3"/>
    </row>
    <row r="6689">
      <c r="B6689" s="3"/>
    </row>
    <row r="6690">
      <c r="B6690" s="3"/>
    </row>
    <row r="6691">
      <c r="B6691" s="3"/>
    </row>
    <row r="6692">
      <c r="B6692" s="3"/>
    </row>
    <row r="6693">
      <c r="B6693" s="3"/>
    </row>
    <row r="6694">
      <c r="B6694" s="3"/>
    </row>
    <row r="6695">
      <c r="B6695" s="3"/>
    </row>
    <row r="6696">
      <c r="B6696" s="3"/>
    </row>
    <row r="6697">
      <c r="B6697" s="3"/>
    </row>
    <row r="6698">
      <c r="B6698" s="3"/>
    </row>
    <row r="6699">
      <c r="B6699" s="3"/>
    </row>
    <row r="6700">
      <c r="B6700" s="3"/>
    </row>
    <row r="6701">
      <c r="B6701" s="3"/>
    </row>
    <row r="6702">
      <c r="B6702" s="3"/>
    </row>
    <row r="6703">
      <c r="B6703" s="3"/>
    </row>
    <row r="6704">
      <c r="B6704" s="3"/>
    </row>
    <row r="6705">
      <c r="B6705" s="3"/>
    </row>
    <row r="6706">
      <c r="B6706" s="3"/>
    </row>
    <row r="6707">
      <c r="B6707" s="3"/>
    </row>
    <row r="6708">
      <c r="B6708" s="3"/>
    </row>
    <row r="6709">
      <c r="B6709" s="3"/>
    </row>
    <row r="6710">
      <c r="B6710" s="3"/>
    </row>
    <row r="6711">
      <c r="B6711" s="3"/>
    </row>
    <row r="6712">
      <c r="B6712" s="3"/>
    </row>
    <row r="6713">
      <c r="B6713" s="3"/>
    </row>
    <row r="6714">
      <c r="B6714" s="3"/>
    </row>
    <row r="6715">
      <c r="B6715" s="3"/>
    </row>
    <row r="6716">
      <c r="B6716" s="3"/>
    </row>
    <row r="6717">
      <c r="B6717" s="3"/>
    </row>
    <row r="6718">
      <c r="B6718" s="3"/>
    </row>
    <row r="6719">
      <c r="B6719" s="3"/>
    </row>
    <row r="6720">
      <c r="B6720" s="3"/>
    </row>
    <row r="6721">
      <c r="B6721" s="3"/>
    </row>
    <row r="6722">
      <c r="B6722" s="3"/>
    </row>
    <row r="6723">
      <c r="B6723" s="3"/>
    </row>
    <row r="6724">
      <c r="B6724" s="3"/>
    </row>
    <row r="6725">
      <c r="B6725" s="3"/>
    </row>
    <row r="6726">
      <c r="B6726" s="3"/>
    </row>
    <row r="6727">
      <c r="B6727" s="3"/>
    </row>
    <row r="6728">
      <c r="B6728" s="3"/>
    </row>
    <row r="6729">
      <c r="B6729" s="3"/>
    </row>
    <row r="6730">
      <c r="B6730" s="3"/>
    </row>
    <row r="6731">
      <c r="B6731" s="3"/>
    </row>
    <row r="6732">
      <c r="B6732" s="3"/>
    </row>
    <row r="6733">
      <c r="B6733" s="3"/>
    </row>
    <row r="6734">
      <c r="B6734" s="3"/>
    </row>
    <row r="6735">
      <c r="B6735" s="3"/>
    </row>
    <row r="6736">
      <c r="B6736" s="3"/>
    </row>
    <row r="6737">
      <c r="B6737" s="3"/>
    </row>
    <row r="6738">
      <c r="B6738" s="3"/>
    </row>
    <row r="6739">
      <c r="B6739" s="3"/>
    </row>
    <row r="6740">
      <c r="B6740" s="3"/>
    </row>
    <row r="6741">
      <c r="B6741" s="3"/>
    </row>
    <row r="6742">
      <c r="B6742" s="3"/>
    </row>
    <row r="6743">
      <c r="B6743" s="3"/>
    </row>
    <row r="6744">
      <c r="B6744" s="3"/>
    </row>
    <row r="6745">
      <c r="B6745" s="3"/>
    </row>
    <row r="6746">
      <c r="B6746" s="3"/>
    </row>
    <row r="6747">
      <c r="B6747" s="3"/>
    </row>
    <row r="6748">
      <c r="B6748" s="3"/>
    </row>
    <row r="6749">
      <c r="B6749" s="3"/>
    </row>
    <row r="6750">
      <c r="B6750" s="3"/>
    </row>
    <row r="6751">
      <c r="B6751" s="3"/>
    </row>
    <row r="6752">
      <c r="B6752" s="3"/>
    </row>
    <row r="6753">
      <c r="B6753" s="3"/>
    </row>
    <row r="6754">
      <c r="B6754" s="3"/>
    </row>
    <row r="6755">
      <c r="B6755" s="3"/>
    </row>
    <row r="6756">
      <c r="B6756" s="3"/>
    </row>
    <row r="6757">
      <c r="B6757" s="3"/>
    </row>
    <row r="6758">
      <c r="B6758" s="3"/>
    </row>
    <row r="6759">
      <c r="B6759" s="3"/>
    </row>
    <row r="6760">
      <c r="B6760" s="3"/>
    </row>
    <row r="6761">
      <c r="B6761" s="3"/>
    </row>
    <row r="6762">
      <c r="B6762" s="3"/>
    </row>
    <row r="6763">
      <c r="B6763" s="3"/>
    </row>
    <row r="6764">
      <c r="B6764" s="3"/>
    </row>
    <row r="6765">
      <c r="B6765" s="3"/>
    </row>
    <row r="6766">
      <c r="B6766" s="3"/>
    </row>
    <row r="6767">
      <c r="B6767" s="3"/>
    </row>
    <row r="6768">
      <c r="B6768" s="3"/>
    </row>
    <row r="6769">
      <c r="B6769" s="3"/>
    </row>
    <row r="6770">
      <c r="B6770" s="3"/>
    </row>
    <row r="6771">
      <c r="B6771" s="3"/>
    </row>
    <row r="6772">
      <c r="B6772" s="3"/>
    </row>
    <row r="6773">
      <c r="B6773" s="3"/>
    </row>
    <row r="6774">
      <c r="B6774" s="3"/>
    </row>
    <row r="6775">
      <c r="B6775" s="3"/>
    </row>
    <row r="6776">
      <c r="B6776" s="3"/>
    </row>
    <row r="6777">
      <c r="B6777" s="3"/>
    </row>
    <row r="6778">
      <c r="B6778" s="3"/>
    </row>
    <row r="6779">
      <c r="B6779" s="3"/>
    </row>
    <row r="6780">
      <c r="B6780" s="3"/>
    </row>
    <row r="6781">
      <c r="B6781" s="3"/>
    </row>
    <row r="6782">
      <c r="B6782" s="3"/>
    </row>
    <row r="6783">
      <c r="B6783" s="3"/>
    </row>
    <row r="6784">
      <c r="B6784" s="3"/>
    </row>
    <row r="6785">
      <c r="B6785" s="3"/>
    </row>
    <row r="6786">
      <c r="B6786" s="3"/>
    </row>
    <row r="6787">
      <c r="B6787" s="3"/>
    </row>
    <row r="6788">
      <c r="B6788" s="3"/>
    </row>
    <row r="6789">
      <c r="B6789" s="3"/>
    </row>
    <row r="6790">
      <c r="B6790" s="3"/>
    </row>
    <row r="6791">
      <c r="B6791" s="3"/>
    </row>
    <row r="6792">
      <c r="B6792" s="3"/>
    </row>
    <row r="6793">
      <c r="B6793" s="3"/>
    </row>
    <row r="6794">
      <c r="B6794" s="3"/>
    </row>
    <row r="6795">
      <c r="B6795" s="3"/>
    </row>
    <row r="6796">
      <c r="B6796" s="3"/>
    </row>
    <row r="6797">
      <c r="B6797" s="3"/>
    </row>
    <row r="6798">
      <c r="B6798" s="3"/>
    </row>
    <row r="6799">
      <c r="B6799" s="3"/>
    </row>
    <row r="6800">
      <c r="B6800" s="3"/>
    </row>
    <row r="6801">
      <c r="B6801" s="3"/>
    </row>
    <row r="6802">
      <c r="B6802" s="3"/>
    </row>
    <row r="6803">
      <c r="B6803" s="3"/>
    </row>
    <row r="6804">
      <c r="B6804" s="3"/>
    </row>
    <row r="6805">
      <c r="B6805" s="3"/>
    </row>
    <row r="6806">
      <c r="B6806" s="3"/>
    </row>
    <row r="6807">
      <c r="B6807" s="3"/>
    </row>
    <row r="6808">
      <c r="B6808" s="3"/>
    </row>
    <row r="6809">
      <c r="B6809" s="3"/>
    </row>
    <row r="6810">
      <c r="B6810" s="3"/>
    </row>
    <row r="6811">
      <c r="B6811" s="3"/>
    </row>
    <row r="6812">
      <c r="B6812" s="3"/>
    </row>
    <row r="6813">
      <c r="B6813" s="3"/>
    </row>
    <row r="6814">
      <c r="B6814" s="3"/>
    </row>
    <row r="6815">
      <c r="B6815" s="3"/>
    </row>
    <row r="6816">
      <c r="B6816" s="3"/>
    </row>
    <row r="6817">
      <c r="B6817" s="3"/>
    </row>
    <row r="6818">
      <c r="B6818" s="3"/>
    </row>
    <row r="6819">
      <c r="B6819" s="3"/>
    </row>
    <row r="6820">
      <c r="B6820" s="3"/>
    </row>
    <row r="6821">
      <c r="B6821" s="3"/>
    </row>
    <row r="6822">
      <c r="B6822" s="3"/>
    </row>
    <row r="6823">
      <c r="B6823" s="3"/>
    </row>
    <row r="6824">
      <c r="B6824" s="3"/>
    </row>
    <row r="6825">
      <c r="B6825" s="3"/>
    </row>
    <row r="6826">
      <c r="B6826" s="3"/>
    </row>
    <row r="6827">
      <c r="B6827" s="3"/>
    </row>
    <row r="6828">
      <c r="B6828" s="3"/>
    </row>
    <row r="6829">
      <c r="B6829" s="3"/>
    </row>
    <row r="6830">
      <c r="B6830" s="3"/>
    </row>
    <row r="6831">
      <c r="B6831" s="3"/>
    </row>
    <row r="6832">
      <c r="B6832" s="3"/>
    </row>
    <row r="6833">
      <c r="B6833" s="3"/>
    </row>
    <row r="6834">
      <c r="B6834" s="3"/>
    </row>
    <row r="6835">
      <c r="B6835" s="3"/>
    </row>
    <row r="6836">
      <c r="B6836" s="3"/>
    </row>
    <row r="6837">
      <c r="B6837" s="3"/>
    </row>
    <row r="6838">
      <c r="B6838" s="3"/>
    </row>
    <row r="6839">
      <c r="B6839" s="3"/>
    </row>
    <row r="6840">
      <c r="B6840" s="3"/>
    </row>
    <row r="6841">
      <c r="B6841" s="3"/>
    </row>
    <row r="6842">
      <c r="B6842" s="3"/>
    </row>
    <row r="6843">
      <c r="B6843" s="3"/>
    </row>
    <row r="6844">
      <c r="B6844" s="3"/>
    </row>
    <row r="6845">
      <c r="B6845" s="3"/>
    </row>
    <row r="6846">
      <c r="B6846" s="3"/>
    </row>
    <row r="6847">
      <c r="B6847" s="3"/>
    </row>
    <row r="6848">
      <c r="B6848" s="3"/>
    </row>
    <row r="6849">
      <c r="B6849" s="3"/>
    </row>
    <row r="6850">
      <c r="B6850" s="3"/>
    </row>
    <row r="6851">
      <c r="B6851" s="3"/>
    </row>
    <row r="6852">
      <c r="B6852" s="3"/>
    </row>
    <row r="6853">
      <c r="B6853" s="3"/>
    </row>
    <row r="6854">
      <c r="B6854" s="3"/>
    </row>
    <row r="6855">
      <c r="B6855" s="3"/>
    </row>
    <row r="6856">
      <c r="B6856" s="3"/>
    </row>
    <row r="6857">
      <c r="B6857" s="3"/>
    </row>
    <row r="6858">
      <c r="B6858" s="3"/>
    </row>
    <row r="6859">
      <c r="B6859" s="3"/>
    </row>
    <row r="6860">
      <c r="B6860" s="3"/>
    </row>
    <row r="6861">
      <c r="B6861" s="3"/>
    </row>
    <row r="6862">
      <c r="B6862" s="3"/>
    </row>
    <row r="6863">
      <c r="B6863" s="3"/>
    </row>
    <row r="6864">
      <c r="B6864" s="3"/>
    </row>
    <row r="6865">
      <c r="B6865" s="3"/>
    </row>
    <row r="6866">
      <c r="B6866" s="3"/>
    </row>
    <row r="6867">
      <c r="B6867" s="3"/>
    </row>
    <row r="6868">
      <c r="B6868" s="3"/>
    </row>
    <row r="6869">
      <c r="B6869" s="3"/>
    </row>
    <row r="6870">
      <c r="B6870" s="3"/>
    </row>
    <row r="6871">
      <c r="B6871" s="3"/>
    </row>
    <row r="6872">
      <c r="B6872" s="3"/>
    </row>
    <row r="6873">
      <c r="B6873" s="3"/>
    </row>
    <row r="6874">
      <c r="B6874" s="3"/>
    </row>
    <row r="6875">
      <c r="B6875" s="3"/>
    </row>
    <row r="6876">
      <c r="B6876" s="3"/>
    </row>
    <row r="6877">
      <c r="B6877" s="3"/>
    </row>
    <row r="6878">
      <c r="B6878" s="3"/>
    </row>
    <row r="6879">
      <c r="B6879" s="3"/>
    </row>
    <row r="6880">
      <c r="B6880" s="3"/>
    </row>
    <row r="6881">
      <c r="B6881" s="3"/>
    </row>
    <row r="6882">
      <c r="B6882" s="3"/>
    </row>
    <row r="6883">
      <c r="B6883" s="3"/>
    </row>
    <row r="6884">
      <c r="B6884" s="3"/>
    </row>
    <row r="6885">
      <c r="B6885" s="3"/>
    </row>
    <row r="6886">
      <c r="B6886" s="3"/>
    </row>
    <row r="6887">
      <c r="B6887" s="3"/>
    </row>
    <row r="6888">
      <c r="B6888" s="3"/>
    </row>
    <row r="6889">
      <c r="B6889" s="3"/>
    </row>
    <row r="6890">
      <c r="B6890" s="3"/>
    </row>
    <row r="6891">
      <c r="B6891" s="3"/>
    </row>
    <row r="6892">
      <c r="B6892" s="3"/>
    </row>
    <row r="6893">
      <c r="B6893" s="3"/>
    </row>
    <row r="6894">
      <c r="B6894" s="3"/>
    </row>
    <row r="6895">
      <c r="B6895" s="3"/>
    </row>
    <row r="6896">
      <c r="B6896" s="3"/>
    </row>
    <row r="6897">
      <c r="B6897" s="3"/>
    </row>
    <row r="6898">
      <c r="B6898" s="3"/>
    </row>
    <row r="6899">
      <c r="B6899" s="3"/>
    </row>
    <row r="6900">
      <c r="B6900" s="3"/>
    </row>
    <row r="6901">
      <c r="B6901" s="3"/>
    </row>
    <row r="6902">
      <c r="B6902" s="3"/>
    </row>
    <row r="6903">
      <c r="B6903" s="3"/>
    </row>
    <row r="6904">
      <c r="B6904" s="3"/>
    </row>
    <row r="6905">
      <c r="B6905" s="3"/>
    </row>
    <row r="6906">
      <c r="B6906" s="3"/>
    </row>
    <row r="6907">
      <c r="B6907" s="3"/>
    </row>
    <row r="6908">
      <c r="B6908" s="3"/>
    </row>
    <row r="6909">
      <c r="B6909" s="3"/>
    </row>
    <row r="6910">
      <c r="B6910" s="3"/>
    </row>
    <row r="6911">
      <c r="B6911" s="3"/>
    </row>
    <row r="6912">
      <c r="B6912" s="3"/>
    </row>
    <row r="6913">
      <c r="B6913" s="3"/>
    </row>
    <row r="6914">
      <c r="B6914" s="3"/>
    </row>
    <row r="6915">
      <c r="B6915" s="3"/>
    </row>
    <row r="6916">
      <c r="B6916" s="3"/>
    </row>
    <row r="6917">
      <c r="B6917" s="3"/>
    </row>
    <row r="6918">
      <c r="B6918" s="3"/>
    </row>
    <row r="6919">
      <c r="B6919" s="3"/>
    </row>
    <row r="6920">
      <c r="B6920" s="3"/>
    </row>
    <row r="6921">
      <c r="B6921" s="3"/>
    </row>
    <row r="6922">
      <c r="B6922" s="3"/>
    </row>
    <row r="6923">
      <c r="B6923" s="3"/>
    </row>
    <row r="6924">
      <c r="B6924" s="3"/>
    </row>
    <row r="6925">
      <c r="B6925" s="3"/>
    </row>
    <row r="6926">
      <c r="B6926" s="3"/>
    </row>
    <row r="6927">
      <c r="B6927" s="3"/>
    </row>
    <row r="6928">
      <c r="B6928" s="3"/>
    </row>
    <row r="6929">
      <c r="B6929" s="3"/>
    </row>
    <row r="6930">
      <c r="B6930" s="3"/>
    </row>
    <row r="6931">
      <c r="B6931" s="3"/>
    </row>
    <row r="6932">
      <c r="B6932" s="3"/>
    </row>
    <row r="6933">
      <c r="B6933" s="3"/>
    </row>
    <row r="6934">
      <c r="B6934" s="3"/>
    </row>
    <row r="6935">
      <c r="B6935" s="3"/>
    </row>
    <row r="6936">
      <c r="B6936" s="3"/>
    </row>
    <row r="6937">
      <c r="B6937" s="3"/>
    </row>
    <row r="6938">
      <c r="B6938" s="3"/>
    </row>
    <row r="6939">
      <c r="B6939" s="3"/>
    </row>
    <row r="6940">
      <c r="B6940" s="3"/>
    </row>
    <row r="6941">
      <c r="B6941" s="3"/>
    </row>
    <row r="6942">
      <c r="B6942" s="3"/>
    </row>
    <row r="6943">
      <c r="B6943" s="3"/>
    </row>
    <row r="6944">
      <c r="B6944" s="3"/>
    </row>
    <row r="6945">
      <c r="B6945" s="3"/>
    </row>
    <row r="6946">
      <c r="B6946" s="3"/>
    </row>
    <row r="6947">
      <c r="B6947" s="3"/>
    </row>
    <row r="6948">
      <c r="B6948" s="3"/>
    </row>
    <row r="6949">
      <c r="B6949" s="3"/>
    </row>
    <row r="6950">
      <c r="B6950" s="3"/>
    </row>
    <row r="6951">
      <c r="B6951" s="3"/>
    </row>
    <row r="6952">
      <c r="B6952" s="3"/>
    </row>
    <row r="6953">
      <c r="B6953" s="3"/>
    </row>
    <row r="6954">
      <c r="B6954" s="3"/>
    </row>
    <row r="6955">
      <c r="B6955" s="3"/>
    </row>
    <row r="6956">
      <c r="B6956" s="3"/>
    </row>
    <row r="6957">
      <c r="B6957" s="3"/>
    </row>
    <row r="6958">
      <c r="B6958" s="3"/>
    </row>
    <row r="6959">
      <c r="B6959" s="3"/>
    </row>
    <row r="6960">
      <c r="B6960" s="3"/>
    </row>
    <row r="6961">
      <c r="B6961" s="3"/>
    </row>
    <row r="6962">
      <c r="B6962" s="3"/>
    </row>
    <row r="6963">
      <c r="B6963" s="3"/>
    </row>
    <row r="6964">
      <c r="B6964" s="3"/>
    </row>
    <row r="6965">
      <c r="B6965" s="3"/>
    </row>
    <row r="6966">
      <c r="B6966" s="3"/>
    </row>
    <row r="6967">
      <c r="B6967" s="3"/>
    </row>
    <row r="6968">
      <c r="B6968" s="3"/>
    </row>
    <row r="6969">
      <c r="B6969" s="3"/>
    </row>
    <row r="6970">
      <c r="B6970" s="3"/>
    </row>
    <row r="6971">
      <c r="B6971" s="3"/>
    </row>
    <row r="6972">
      <c r="B6972" s="3"/>
    </row>
    <row r="6973">
      <c r="B6973" s="3"/>
    </row>
    <row r="6974">
      <c r="B6974" s="3"/>
    </row>
    <row r="6975">
      <c r="B6975" s="3"/>
    </row>
    <row r="6976">
      <c r="B6976" s="3"/>
    </row>
    <row r="6977">
      <c r="B6977" s="3"/>
    </row>
    <row r="6978">
      <c r="B6978" s="3"/>
    </row>
    <row r="6979">
      <c r="B6979" s="3"/>
    </row>
    <row r="6980">
      <c r="B6980" s="3"/>
    </row>
    <row r="6981">
      <c r="B6981" s="3"/>
    </row>
    <row r="6982">
      <c r="B6982" s="3"/>
    </row>
    <row r="6983">
      <c r="B6983" s="3"/>
    </row>
    <row r="6984">
      <c r="B6984" s="3"/>
    </row>
    <row r="6985">
      <c r="B6985" s="3"/>
    </row>
    <row r="6986">
      <c r="B6986" s="3"/>
    </row>
    <row r="6987">
      <c r="B6987" s="3"/>
    </row>
    <row r="6988">
      <c r="B6988" s="3"/>
    </row>
    <row r="6989">
      <c r="B6989" s="3"/>
    </row>
    <row r="6990">
      <c r="B6990" s="3"/>
    </row>
    <row r="6991">
      <c r="B6991" s="3"/>
    </row>
    <row r="6992">
      <c r="B6992" s="3"/>
    </row>
    <row r="6993">
      <c r="B6993" s="3"/>
    </row>
    <row r="6994">
      <c r="B6994" s="3"/>
    </row>
    <row r="6995">
      <c r="B6995" s="3"/>
    </row>
    <row r="6996">
      <c r="B6996" s="3"/>
    </row>
    <row r="6997">
      <c r="B6997" s="3"/>
    </row>
    <row r="6998">
      <c r="B6998" s="3"/>
    </row>
    <row r="6999">
      <c r="B6999" s="3"/>
    </row>
    <row r="7000">
      <c r="B7000" s="3"/>
    </row>
    <row r="7001">
      <c r="B7001" s="3"/>
    </row>
    <row r="7002">
      <c r="B7002" s="3"/>
    </row>
    <row r="7003">
      <c r="B7003" s="3"/>
    </row>
    <row r="7004">
      <c r="B7004" s="3"/>
    </row>
    <row r="7005">
      <c r="B7005" s="3"/>
    </row>
    <row r="7006">
      <c r="B7006" s="3"/>
    </row>
    <row r="7007">
      <c r="B7007" s="3"/>
    </row>
    <row r="7008">
      <c r="B7008" s="3"/>
    </row>
    <row r="7009">
      <c r="B7009" s="3"/>
    </row>
    <row r="7010">
      <c r="B7010" s="3"/>
    </row>
    <row r="7011">
      <c r="B7011" s="3"/>
    </row>
    <row r="7012">
      <c r="B7012" s="3"/>
    </row>
    <row r="7013">
      <c r="B7013" s="3"/>
    </row>
    <row r="7014">
      <c r="B7014" s="3"/>
    </row>
    <row r="7015">
      <c r="B7015" s="3"/>
    </row>
    <row r="7016">
      <c r="B7016" s="3"/>
    </row>
    <row r="7017">
      <c r="B7017" s="3"/>
    </row>
    <row r="7018">
      <c r="B7018" s="3"/>
    </row>
    <row r="7019">
      <c r="B7019" s="3"/>
    </row>
    <row r="7020">
      <c r="B7020" s="3"/>
    </row>
    <row r="7021">
      <c r="B7021" s="3"/>
    </row>
    <row r="7022">
      <c r="B7022" s="3"/>
    </row>
    <row r="7023">
      <c r="B7023" s="3"/>
    </row>
    <row r="7024">
      <c r="B7024" s="3"/>
    </row>
    <row r="7025">
      <c r="B7025" s="3"/>
    </row>
    <row r="7026">
      <c r="B7026" s="3"/>
    </row>
    <row r="7027">
      <c r="B7027" s="3"/>
    </row>
    <row r="7028">
      <c r="B7028" s="3"/>
    </row>
    <row r="7029">
      <c r="B7029" s="3"/>
    </row>
    <row r="7030">
      <c r="B7030" s="3"/>
    </row>
    <row r="7031">
      <c r="B7031" s="3"/>
    </row>
    <row r="7032">
      <c r="B7032" s="3"/>
    </row>
    <row r="7033">
      <c r="B7033" s="3"/>
    </row>
    <row r="7034">
      <c r="B7034" s="3"/>
    </row>
    <row r="7035">
      <c r="B7035" s="3"/>
    </row>
    <row r="7036">
      <c r="B7036" s="3"/>
    </row>
    <row r="7037">
      <c r="B7037" s="3"/>
    </row>
    <row r="7038">
      <c r="B7038" s="3"/>
    </row>
    <row r="7039">
      <c r="B7039" s="3"/>
    </row>
    <row r="7040">
      <c r="B7040" s="3"/>
    </row>
    <row r="7041">
      <c r="B7041" s="3"/>
    </row>
    <row r="7042">
      <c r="B7042" s="3"/>
    </row>
    <row r="7043">
      <c r="B7043" s="3"/>
    </row>
    <row r="7044">
      <c r="B7044" s="3"/>
    </row>
    <row r="7045">
      <c r="B7045" s="3"/>
    </row>
    <row r="7046">
      <c r="B7046" s="3"/>
    </row>
    <row r="7047">
      <c r="B7047" s="3"/>
    </row>
    <row r="7048">
      <c r="B7048" s="3"/>
    </row>
    <row r="7049">
      <c r="B7049" s="3"/>
    </row>
    <row r="7050">
      <c r="B7050" s="3"/>
    </row>
    <row r="7051">
      <c r="B7051" s="3"/>
    </row>
    <row r="7052">
      <c r="B7052" s="3"/>
    </row>
    <row r="7053">
      <c r="B7053" s="3"/>
    </row>
    <row r="7054">
      <c r="B7054" s="3"/>
    </row>
    <row r="7055">
      <c r="B7055" s="3"/>
    </row>
    <row r="7056">
      <c r="B7056" s="3"/>
    </row>
    <row r="7057">
      <c r="B7057" s="3"/>
    </row>
    <row r="7058">
      <c r="B7058" s="3"/>
    </row>
    <row r="7059">
      <c r="B7059" s="3"/>
    </row>
    <row r="7060">
      <c r="B7060" s="3"/>
    </row>
    <row r="7061">
      <c r="B7061" s="3"/>
    </row>
    <row r="7062">
      <c r="B7062" s="3"/>
    </row>
    <row r="7063">
      <c r="B7063" s="3"/>
    </row>
    <row r="7064">
      <c r="B7064" s="3"/>
    </row>
    <row r="7065">
      <c r="B7065" s="3"/>
    </row>
    <row r="7066">
      <c r="B7066" s="3"/>
    </row>
    <row r="7067">
      <c r="B7067" s="3"/>
    </row>
    <row r="7068">
      <c r="B7068" s="3"/>
    </row>
    <row r="7069">
      <c r="B7069" s="3"/>
    </row>
    <row r="7070">
      <c r="B7070" s="3"/>
    </row>
    <row r="7071">
      <c r="B7071" s="3"/>
    </row>
    <row r="7072">
      <c r="B7072" s="3"/>
    </row>
    <row r="7073">
      <c r="B7073" s="3"/>
    </row>
    <row r="7074">
      <c r="B7074" s="3"/>
    </row>
    <row r="7075">
      <c r="B7075" s="3"/>
    </row>
    <row r="7076">
      <c r="B7076" s="3"/>
    </row>
    <row r="7077">
      <c r="B7077" s="3"/>
    </row>
    <row r="7078">
      <c r="B7078" s="3"/>
    </row>
    <row r="7079">
      <c r="B7079" s="3"/>
    </row>
    <row r="7080">
      <c r="B7080" s="3"/>
    </row>
    <row r="7081">
      <c r="B7081" s="3"/>
    </row>
    <row r="7082">
      <c r="B7082" s="3"/>
    </row>
    <row r="7083">
      <c r="B7083" s="3"/>
    </row>
    <row r="7084">
      <c r="B7084" s="3"/>
    </row>
    <row r="7085">
      <c r="B7085" s="3"/>
    </row>
    <row r="7086">
      <c r="B7086" s="3"/>
    </row>
    <row r="7087">
      <c r="B7087" s="3"/>
    </row>
    <row r="7088">
      <c r="B7088" s="3"/>
    </row>
    <row r="7089">
      <c r="B7089" s="3"/>
    </row>
    <row r="7090">
      <c r="B7090" s="3"/>
    </row>
    <row r="7091">
      <c r="B7091" s="3"/>
    </row>
    <row r="7092">
      <c r="B7092" s="3"/>
    </row>
    <row r="7093">
      <c r="B7093" s="3"/>
    </row>
    <row r="7094">
      <c r="B7094" s="3"/>
    </row>
    <row r="7095">
      <c r="B7095" s="3"/>
    </row>
    <row r="7096">
      <c r="B7096" s="3"/>
    </row>
    <row r="7097">
      <c r="B7097" s="3"/>
    </row>
    <row r="7098">
      <c r="B7098" s="3"/>
    </row>
    <row r="7099">
      <c r="B7099" s="3"/>
    </row>
    <row r="7100">
      <c r="B7100" s="3"/>
    </row>
    <row r="7101">
      <c r="B7101" s="3"/>
    </row>
    <row r="7102">
      <c r="B7102" s="3"/>
    </row>
    <row r="7103">
      <c r="B7103" s="3"/>
    </row>
    <row r="7104">
      <c r="B7104" s="3"/>
    </row>
    <row r="7105">
      <c r="B7105" s="3"/>
    </row>
    <row r="7106">
      <c r="B7106" s="3"/>
    </row>
    <row r="7107">
      <c r="B7107" s="3"/>
    </row>
    <row r="7108">
      <c r="B7108" s="3"/>
    </row>
    <row r="7109">
      <c r="B7109" s="3"/>
    </row>
    <row r="7110">
      <c r="B7110" s="3"/>
    </row>
    <row r="7111">
      <c r="B7111" s="3"/>
    </row>
    <row r="7112">
      <c r="B7112" s="3"/>
    </row>
    <row r="7113">
      <c r="B7113" s="3"/>
    </row>
    <row r="7114">
      <c r="B7114" s="3"/>
    </row>
    <row r="7115">
      <c r="B7115" s="3"/>
    </row>
    <row r="7116">
      <c r="B7116" s="3"/>
    </row>
    <row r="7117">
      <c r="B7117" s="3"/>
    </row>
    <row r="7118">
      <c r="B7118" s="3"/>
    </row>
    <row r="7119">
      <c r="B7119" s="3"/>
    </row>
    <row r="7120">
      <c r="B7120" s="3"/>
    </row>
    <row r="7121">
      <c r="B7121" s="3"/>
    </row>
    <row r="7122">
      <c r="B7122" s="3"/>
    </row>
    <row r="7123">
      <c r="B7123" s="3"/>
    </row>
    <row r="7124">
      <c r="B7124" s="3"/>
    </row>
    <row r="7125">
      <c r="B7125" s="3"/>
    </row>
    <row r="7126">
      <c r="B7126" s="3"/>
    </row>
    <row r="7127">
      <c r="B7127" s="3"/>
    </row>
    <row r="7128">
      <c r="B7128" s="3"/>
    </row>
    <row r="7129">
      <c r="B7129" s="3"/>
    </row>
    <row r="7130">
      <c r="B7130" s="3"/>
    </row>
    <row r="7131">
      <c r="B7131" s="3"/>
    </row>
    <row r="7132">
      <c r="B7132" s="3"/>
    </row>
    <row r="7133">
      <c r="B7133" s="3"/>
    </row>
    <row r="7134">
      <c r="B7134" s="3"/>
    </row>
    <row r="7135">
      <c r="B7135" s="3"/>
    </row>
    <row r="7136">
      <c r="B7136" s="3"/>
    </row>
    <row r="7137">
      <c r="B7137" s="3"/>
    </row>
    <row r="7138">
      <c r="B7138" s="3"/>
    </row>
    <row r="7139">
      <c r="B7139" s="3"/>
    </row>
    <row r="7140">
      <c r="B7140" s="3"/>
    </row>
    <row r="7141">
      <c r="B7141" s="3"/>
    </row>
    <row r="7142">
      <c r="B7142" s="3"/>
    </row>
    <row r="7143">
      <c r="B7143" s="3"/>
    </row>
    <row r="7144">
      <c r="B7144" s="3"/>
    </row>
    <row r="7145">
      <c r="B7145" s="3"/>
    </row>
    <row r="7146">
      <c r="B7146" s="3"/>
    </row>
    <row r="7147">
      <c r="B7147" s="3"/>
    </row>
    <row r="7148">
      <c r="B7148" s="3"/>
    </row>
    <row r="7149">
      <c r="B7149" s="3"/>
    </row>
    <row r="7150">
      <c r="B7150" s="3"/>
    </row>
    <row r="7151">
      <c r="B7151" s="3"/>
    </row>
    <row r="7152">
      <c r="B7152" s="3"/>
    </row>
    <row r="7153">
      <c r="B7153" s="3"/>
    </row>
    <row r="7154">
      <c r="B7154" s="3"/>
    </row>
    <row r="7155">
      <c r="B7155" s="3"/>
    </row>
    <row r="7156">
      <c r="B7156" s="3"/>
    </row>
    <row r="7157">
      <c r="B7157" s="3"/>
    </row>
    <row r="7158">
      <c r="B7158" s="3"/>
    </row>
    <row r="7159">
      <c r="B7159" s="3"/>
    </row>
    <row r="7160">
      <c r="B7160" s="3"/>
    </row>
    <row r="7161">
      <c r="B7161" s="3"/>
    </row>
    <row r="7162">
      <c r="B7162" s="3"/>
    </row>
    <row r="7163">
      <c r="B7163" s="3"/>
    </row>
    <row r="7164">
      <c r="B7164" s="3"/>
    </row>
    <row r="7165">
      <c r="B7165" s="3"/>
    </row>
    <row r="7166">
      <c r="B7166" s="3"/>
    </row>
    <row r="7167">
      <c r="B7167" s="3"/>
    </row>
    <row r="7168">
      <c r="B7168" s="3"/>
    </row>
    <row r="7169">
      <c r="B7169" s="3"/>
    </row>
    <row r="7170">
      <c r="B7170" s="3"/>
    </row>
    <row r="7171">
      <c r="B7171" s="3"/>
    </row>
    <row r="7172">
      <c r="B7172" s="3"/>
    </row>
    <row r="7173">
      <c r="B7173" s="3"/>
    </row>
    <row r="7174">
      <c r="B7174" s="3"/>
    </row>
    <row r="7175">
      <c r="B7175" s="3"/>
    </row>
    <row r="7176">
      <c r="B7176" s="3"/>
    </row>
    <row r="7177">
      <c r="B7177" s="3"/>
    </row>
    <row r="7178">
      <c r="B7178" s="3"/>
    </row>
    <row r="7179">
      <c r="B7179" s="3"/>
    </row>
    <row r="7180">
      <c r="B7180" s="3"/>
    </row>
    <row r="7181">
      <c r="B7181" s="3"/>
    </row>
    <row r="7182">
      <c r="B7182" s="3"/>
    </row>
    <row r="7183">
      <c r="B7183" s="3"/>
    </row>
    <row r="7184">
      <c r="B7184" s="3"/>
    </row>
    <row r="7185">
      <c r="B7185" s="3"/>
    </row>
    <row r="7186">
      <c r="B7186" s="3"/>
    </row>
    <row r="7187">
      <c r="B7187" s="3"/>
    </row>
    <row r="7188">
      <c r="B7188" s="3"/>
    </row>
    <row r="7189">
      <c r="B7189" s="3"/>
    </row>
    <row r="7190">
      <c r="B7190" s="3"/>
    </row>
    <row r="7191">
      <c r="B7191" s="3"/>
    </row>
    <row r="7192">
      <c r="B7192" s="3"/>
    </row>
    <row r="7193">
      <c r="B7193" s="3"/>
    </row>
    <row r="7194">
      <c r="B7194" s="3"/>
    </row>
    <row r="7195">
      <c r="B7195" s="3"/>
    </row>
    <row r="7196">
      <c r="B7196" s="3"/>
    </row>
    <row r="7197">
      <c r="B7197" s="3"/>
    </row>
    <row r="7198">
      <c r="B7198" s="3"/>
    </row>
    <row r="7199">
      <c r="B7199" s="3"/>
    </row>
    <row r="7200">
      <c r="B7200" s="3"/>
    </row>
    <row r="7201">
      <c r="B7201" s="3"/>
    </row>
    <row r="7202">
      <c r="B7202" s="3"/>
    </row>
    <row r="7203">
      <c r="B7203" s="3"/>
    </row>
    <row r="7204">
      <c r="B7204" s="3"/>
    </row>
    <row r="7205">
      <c r="B7205" s="3"/>
    </row>
    <row r="7206">
      <c r="B7206" s="3"/>
    </row>
    <row r="7207">
      <c r="B7207" s="3"/>
    </row>
    <row r="7208">
      <c r="B7208" s="3"/>
    </row>
    <row r="7209">
      <c r="B7209" s="3"/>
    </row>
    <row r="7210">
      <c r="B7210" s="3"/>
    </row>
    <row r="7211">
      <c r="B7211" s="3"/>
    </row>
    <row r="7212">
      <c r="B7212" s="3"/>
    </row>
    <row r="7213">
      <c r="B7213" s="3"/>
    </row>
    <row r="7214">
      <c r="B7214" s="3"/>
    </row>
    <row r="7215">
      <c r="B7215" s="3"/>
    </row>
    <row r="7216">
      <c r="B7216" s="3"/>
    </row>
    <row r="7217">
      <c r="B7217" s="3"/>
    </row>
    <row r="7218">
      <c r="B7218" s="3"/>
    </row>
    <row r="7219">
      <c r="B7219" s="3"/>
    </row>
    <row r="7220">
      <c r="B7220" s="3"/>
    </row>
    <row r="7221">
      <c r="B7221" s="3"/>
    </row>
    <row r="7222">
      <c r="B7222" s="3"/>
    </row>
    <row r="7223">
      <c r="B7223" s="3"/>
    </row>
    <row r="7224">
      <c r="B7224" s="3"/>
    </row>
    <row r="7225">
      <c r="B7225" s="3"/>
    </row>
    <row r="7226">
      <c r="B7226" s="3"/>
    </row>
    <row r="7227">
      <c r="B7227" s="3"/>
    </row>
    <row r="7228">
      <c r="B7228" s="3"/>
    </row>
    <row r="7229">
      <c r="B7229" s="3"/>
    </row>
    <row r="7230">
      <c r="B7230" s="3"/>
    </row>
    <row r="7231">
      <c r="B7231" s="3"/>
    </row>
    <row r="7232">
      <c r="B7232" s="3"/>
    </row>
    <row r="7233">
      <c r="B7233" s="3"/>
    </row>
    <row r="7234">
      <c r="B7234" s="3"/>
    </row>
    <row r="7235">
      <c r="B7235" s="3"/>
    </row>
    <row r="7236">
      <c r="B7236" s="3"/>
    </row>
    <row r="7237">
      <c r="B7237" s="3"/>
    </row>
    <row r="7238">
      <c r="B7238" s="3"/>
    </row>
    <row r="7239">
      <c r="B7239" s="3"/>
    </row>
    <row r="7240">
      <c r="B7240" s="3"/>
    </row>
    <row r="7241">
      <c r="B7241" s="3"/>
    </row>
    <row r="7242">
      <c r="B7242" s="3"/>
    </row>
    <row r="7243">
      <c r="B7243" s="3"/>
    </row>
    <row r="7244">
      <c r="B7244" s="3"/>
    </row>
    <row r="7245">
      <c r="B7245" s="3"/>
    </row>
    <row r="7246">
      <c r="B7246" s="3"/>
    </row>
    <row r="7247">
      <c r="B7247" s="3"/>
    </row>
    <row r="7248">
      <c r="B7248" s="3"/>
    </row>
    <row r="7249">
      <c r="B7249" s="3"/>
    </row>
    <row r="7250">
      <c r="B7250" s="3"/>
    </row>
    <row r="7251">
      <c r="B7251" s="3"/>
    </row>
    <row r="7252">
      <c r="B7252" s="3"/>
    </row>
    <row r="7253">
      <c r="B7253" s="3"/>
    </row>
    <row r="7254">
      <c r="B7254" s="3"/>
    </row>
    <row r="7255">
      <c r="B7255" s="3"/>
    </row>
    <row r="7256">
      <c r="B7256" s="3"/>
    </row>
    <row r="7257">
      <c r="B7257" s="3"/>
    </row>
    <row r="7258">
      <c r="B7258" s="3"/>
    </row>
    <row r="7259">
      <c r="B7259" s="3"/>
    </row>
    <row r="7260">
      <c r="B7260" s="3"/>
    </row>
    <row r="7261">
      <c r="B7261" s="3"/>
    </row>
    <row r="7262">
      <c r="B7262" s="3"/>
    </row>
    <row r="7263">
      <c r="B7263" s="3"/>
    </row>
    <row r="7264">
      <c r="B7264" s="3"/>
    </row>
    <row r="7265">
      <c r="B7265" s="3"/>
    </row>
    <row r="7266">
      <c r="B7266" s="3"/>
    </row>
    <row r="7267">
      <c r="B7267" s="3"/>
    </row>
    <row r="7268">
      <c r="B7268" s="3"/>
    </row>
    <row r="7269">
      <c r="B7269" s="3"/>
    </row>
    <row r="7270">
      <c r="B7270" s="3"/>
    </row>
    <row r="7271">
      <c r="B7271" s="3"/>
    </row>
    <row r="7272">
      <c r="B7272" s="3"/>
    </row>
    <row r="7273">
      <c r="B7273" s="3"/>
    </row>
    <row r="7274">
      <c r="B7274" s="3"/>
    </row>
    <row r="7275">
      <c r="B7275" s="3"/>
    </row>
    <row r="7276">
      <c r="B7276" s="3"/>
    </row>
    <row r="7277">
      <c r="B7277" s="3"/>
    </row>
    <row r="7278">
      <c r="B7278" s="3"/>
    </row>
    <row r="7279">
      <c r="B7279" s="3"/>
    </row>
    <row r="7280">
      <c r="B7280" s="3"/>
    </row>
    <row r="7281">
      <c r="B7281" s="3"/>
    </row>
    <row r="7282">
      <c r="B7282" s="3"/>
    </row>
    <row r="7283">
      <c r="B7283" s="3"/>
    </row>
    <row r="7284">
      <c r="B7284" s="3"/>
    </row>
    <row r="7285">
      <c r="B7285" s="3"/>
    </row>
    <row r="7286">
      <c r="B7286" s="3"/>
    </row>
    <row r="7287">
      <c r="B7287" s="3"/>
    </row>
    <row r="7288">
      <c r="B7288" s="3"/>
    </row>
    <row r="7289">
      <c r="B7289" s="3"/>
    </row>
    <row r="7290">
      <c r="B7290" s="3"/>
    </row>
    <row r="7291">
      <c r="B7291" s="3"/>
    </row>
    <row r="7292">
      <c r="B7292" s="3"/>
    </row>
    <row r="7293">
      <c r="B7293" s="3"/>
    </row>
    <row r="7294">
      <c r="B7294" s="3"/>
    </row>
    <row r="7295">
      <c r="B7295" s="3"/>
    </row>
    <row r="7296">
      <c r="B7296" s="3"/>
    </row>
    <row r="7297">
      <c r="B7297" s="3"/>
    </row>
    <row r="7298">
      <c r="B7298" s="3"/>
    </row>
    <row r="7299">
      <c r="B7299" s="3"/>
    </row>
    <row r="7300">
      <c r="B7300" s="3"/>
    </row>
    <row r="7301">
      <c r="B7301" s="3"/>
    </row>
    <row r="7302">
      <c r="B7302" s="3"/>
    </row>
    <row r="7303">
      <c r="B7303" s="3"/>
    </row>
    <row r="7304">
      <c r="B7304" s="3"/>
    </row>
    <row r="7305">
      <c r="B7305" s="3"/>
    </row>
    <row r="7306">
      <c r="B7306" s="3"/>
    </row>
    <row r="7307">
      <c r="B7307" s="3"/>
    </row>
    <row r="7308">
      <c r="B7308" s="3"/>
    </row>
    <row r="7309">
      <c r="B7309" s="3"/>
    </row>
    <row r="7310">
      <c r="B7310" s="3"/>
    </row>
    <row r="7311">
      <c r="B7311" s="3"/>
    </row>
    <row r="7312">
      <c r="B7312" s="3"/>
    </row>
    <row r="7313">
      <c r="B7313" s="3"/>
    </row>
    <row r="7314">
      <c r="B7314" s="3"/>
    </row>
    <row r="7315">
      <c r="B7315" s="3"/>
    </row>
    <row r="7316">
      <c r="B7316" s="3"/>
    </row>
    <row r="7317">
      <c r="B7317" s="3"/>
    </row>
    <row r="7318">
      <c r="B7318" s="3"/>
    </row>
    <row r="7319">
      <c r="B7319" s="3"/>
    </row>
    <row r="7320">
      <c r="B7320" s="3"/>
    </row>
    <row r="7321">
      <c r="B7321" s="3"/>
    </row>
    <row r="7322">
      <c r="B7322" s="3"/>
    </row>
    <row r="7323">
      <c r="B7323" s="3"/>
    </row>
    <row r="7324">
      <c r="B7324" s="3"/>
    </row>
    <row r="7325">
      <c r="B7325" s="3"/>
    </row>
    <row r="7326">
      <c r="B7326" s="3"/>
    </row>
    <row r="7327">
      <c r="B7327" s="3"/>
    </row>
    <row r="7328">
      <c r="B7328" s="3"/>
    </row>
    <row r="7329">
      <c r="B7329" s="3"/>
    </row>
    <row r="7330">
      <c r="B7330" s="3"/>
    </row>
    <row r="7331">
      <c r="B7331" s="3"/>
    </row>
    <row r="7332">
      <c r="B7332" s="3"/>
    </row>
    <row r="7333">
      <c r="B7333" s="3"/>
    </row>
    <row r="7334">
      <c r="B7334" s="3"/>
    </row>
    <row r="7335">
      <c r="B7335" s="3"/>
    </row>
    <row r="7336">
      <c r="B7336" s="3"/>
    </row>
    <row r="7337">
      <c r="B7337" s="3"/>
    </row>
    <row r="7338">
      <c r="B7338" s="3"/>
    </row>
    <row r="7339">
      <c r="B7339" s="3"/>
    </row>
    <row r="7340">
      <c r="B7340" s="3"/>
    </row>
    <row r="7341">
      <c r="B7341" s="3"/>
    </row>
    <row r="7342">
      <c r="B7342" s="3"/>
    </row>
    <row r="7343">
      <c r="B7343" s="3"/>
    </row>
    <row r="7344">
      <c r="B7344" s="3"/>
    </row>
    <row r="7345">
      <c r="B7345" s="3"/>
    </row>
    <row r="7346">
      <c r="B7346" s="3"/>
    </row>
    <row r="7347">
      <c r="B7347" s="3"/>
    </row>
    <row r="7348">
      <c r="B7348" s="3"/>
    </row>
    <row r="7349">
      <c r="B7349" s="3"/>
    </row>
    <row r="7350">
      <c r="B7350" s="3"/>
    </row>
    <row r="7351">
      <c r="B7351" s="3"/>
    </row>
    <row r="7352">
      <c r="B7352" s="3"/>
    </row>
    <row r="7353">
      <c r="B7353" s="3"/>
    </row>
    <row r="7354">
      <c r="B7354" s="3"/>
    </row>
    <row r="7355">
      <c r="B7355" s="3"/>
    </row>
    <row r="7356">
      <c r="B7356" s="3"/>
    </row>
    <row r="7357">
      <c r="B7357" s="3"/>
    </row>
    <row r="7358">
      <c r="B7358" s="3"/>
    </row>
    <row r="7359">
      <c r="B7359" s="3"/>
    </row>
    <row r="7360">
      <c r="B7360" s="3"/>
    </row>
    <row r="7361">
      <c r="B7361" s="3"/>
    </row>
    <row r="7362">
      <c r="B7362" s="3"/>
    </row>
    <row r="7363">
      <c r="B7363" s="3"/>
    </row>
    <row r="7364">
      <c r="B7364" s="3"/>
    </row>
    <row r="7365">
      <c r="B7365" s="3"/>
    </row>
    <row r="7366">
      <c r="B7366" s="3"/>
    </row>
    <row r="7367">
      <c r="B7367" s="3"/>
    </row>
    <row r="7368">
      <c r="B7368" s="3"/>
    </row>
    <row r="7369">
      <c r="B7369" s="3"/>
    </row>
    <row r="7370">
      <c r="B7370" s="3"/>
    </row>
    <row r="7371">
      <c r="B7371" s="3"/>
    </row>
    <row r="7372">
      <c r="B7372" s="3"/>
    </row>
    <row r="7373">
      <c r="B7373" s="3"/>
    </row>
    <row r="7374">
      <c r="B7374" s="3"/>
    </row>
    <row r="7375">
      <c r="B7375" s="3"/>
    </row>
    <row r="7376">
      <c r="B7376" s="3"/>
    </row>
    <row r="7377">
      <c r="B7377" s="3"/>
    </row>
    <row r="7378">
      <c r="B7378" s="3"/>
    </row>
    <row r="7379">
      <c r="B7379" s="3"/>
    </row>
    <row r="7380">
      <c r="B7380" s="3"/>
    </row>
    <row r="7381">
      <c r="B7381" s="3"/>
    </row>
    <row r="7382">
      <c r="B7382" s="3"/>
    </row>
    <row r="7383">
      <c r="B7383" s="3"/>
    </row>
    <row r="7384">
      <c r="B7384" s="3"/>
    </row>
    <row r="7385">
      <c r="B7385" s="3"/>
    </row>
    <row r="7386">
      <c r="B7386" s="3"/>
    </row>
    <row r="7387">
      <c r="B7387" s="3"/>
    </row>
    <row r="7388">
      <c r="B7388" s="3"/>
    </row>
    <row r="7389">
      <c r="B7389" s="3"/>
    </row>
    <row r="7390">
      <c r="B7390" s="3"/>
    </row>
    <row r="7391">
      <c r="B7391" s="3"/>
    </row>
    <row r="7392">
      <c r="B7392" s="3"/>
    </row>
    <row r="7393">
      <c r="B7393" s="3"/>
    </row>
    <row r="7394">
      <c r="B7394" s="3"/>
    </row>
    <row r="7395">
      <c r="B7395" s="3"/>
    </row>
    <row r="7396">
      <c r="B7396" s="3"/>
    </row>
    <row r="7397">
      <c r="B7397" s="3"/>
    </row>
    <row r="7398">
      <c r="B7398" s="3"/>
    </row>
    <row r="7399">
      <c r="B7399" s="3"/>
    </row>
    <row r="7400">
      <c r="B7400" s="3"/>
    </row>
    <row r="7401">
      <c r="B7401" s="3"/>
    </row>
    <row r="7402">
      <c r="B7402" s="3"/>
    </row>
    <row r="7403">
      <c r="B7403" s="3"/>
    </row>
    <row r="7404">
      <c r="B7404" s="3"/>
    </row>
    <row r="7405">
      <c r="B7405" s="3"/>
    </row>
    <row r="7406">
      <c r="B7406" s="3"/>
    </row>
    <row r="7407">
      <c r="B7407" s="3"/>
    </row>
    <row r="7408">
      <c r="B7408" s="3"/>
    </row>
    <row r="7409">
      <c r="B7409" s="3"/>
    </row>
    <row r="7410">
      <c r="B7410" s="3"/>
    </row>
    <row r="7411">
      <c r="B7411" s="3"/>
    </row>
    <row r="7412">
      <c r="B7412" s="3"/>
    </row>
    <row r="7413">
      <c r="B7413" s="3"/>
    </row>
    <row r="7414">
      <c r="B7414" s="3"/>
    </row>
    <row r="7415">
      <c r="B7415" s="3"/>
    </row>
    <row r="7416">
      <c r="B7416" s="3"/>
    </row>
    <row r="7417">
      <c r="B7417" s="3"/>
    </row>
    <row r="7418">
      <c r="B7418" s="3"/>
    </row>
    <row r="7419">
      <c r="B7419" s="3"/>
    </row>
    <row r="7420">
      <c r="B7420" s="3"/>
    </row>
    <row r="7421">
      <c r="B7421" s="3"/>
    </row>
    <row r="7422">
      <c r="B7422" s="3"/>
    </row>
    <row r="7423">
      <c r="B7423" s="3"/>
    </row>
    <row r="7424">
      <c r="B7424" s="3"/>
    </row>
    <row r="7425">
      <c r="B7425" s="3"/>
    </row>
    <row r="7426">
      <c r="B7426" s="3"/>
    </row>
    <row r="7427">
      <c r="B7427" s="3"/>
    </row>
    <row r="7428">
      <c r="B7428" s="3"/>
    </row>
    <row r="7429">
      <c r="B7429" s="3"/>
    </row>
    <row r="7430">
      <c r="B7430" s="3"/>
    </row>
    <row r="7431">
      <c r="B7431" s="3"/>
    </row>
    <row r="7432">
      <c r="B7432" s="3"/>
    </row>
    <row r="7433">
      <c r="B7433" s="3"/>
    </row>
    <row r="7434">
      <c r="B7434" s="3"/>
    </row>
    <row r="7435">
      <c r="B7435" s="3"/>
    </row>
    <row r="7436">
      <c r="B7436" s="3"/>
    </row>
    <row r="7437">
      <c r="B7437" s="3"/>
    </row>
    <row r="7438">
      <c r="B7438" s="3"/>
    </row>
    <row r="7439">
      <c r="B7439" s="3"/>
    </row>
    <row r="7440">
      <c r="B7440" s="3"/>
    </row>
    <row r="7441">
      <c r="B7441" s="3"/>
    </row>
    <row r="7442">
      <c r="B7442" s="3"/>
    </row>
    <row r="7443">
      <c r="B7443" s="3"/>
    </row>
    <row r="7444">
      <c r="B7444" s="3"/>
    </row>
    <row r="7445">
      <c r="B7445" s="3"/>
    </row>
    <row r="7446">
      <c r="B7446" s="3"/>
    </row>
    <row r="7447">
      <c r="B7447" s="3"/>
    </row>
    <row r="7448">
      <c r="B7448" s="3"/>
    </row>
    <row r="7449">
      <c r="B7449" s="3"/>
    </row>
    <row r="7450">
      <c r="B7450" s="3"/>
    </row>
    <row r="7451">
      <c r="B7451" s="3"/>
    </row>
    <row r="7452">
      <c r="B7452" s="3"/>
    </row>
    <row r="7453">
      <c r="B7453" s="3"/>
    </row>
    <row r="7454">
      <c r="B7454" s="3"/>
    </row>
    <row r="7455">
      <c r="B7455" s="3"/>
    </row>
    <row r="7456">
      <c r="B7456" s="3"/>
    </row>
    <row r="7457">
      <c r="B7457" s="3"/>
    </row>
    <row r="7458">
      <c r="B7458" s="3"/>
    </row>
    <row r="7459">
      <c r="B7459" s="3"/>
    </row>
    <row r="7460">
      <c r="B7460" s="3"/>
    </row>
    <row r="7461">
      <c r="B7461" s="3"/>
    </row>
    <row r="7462">
      <c r="B7462" s="3"/>
    </row>
    <row r="7463">
      <c r="B7463" s="3"/>
    </row>
    <row r="7464">
      <c r="B7464" s="3"/>
    </row>
    <row r="7465">
      <c r="B7465" s="3"/>
    </row>
    <row r="7466">
      <c r="B7466" s="3"/>
    </row>
    <row r="7467">
      <c r="B7467" s="3"/>
    </row>
    <row r="7468">
      <c r="B7468" s="3"/>
    </row>
    <row r="7469">
      <c r="B7469" s="3"/>
    </row>
    <row r="7470">
      <c r="B7470" s="3"/>
    </row>
    <row r="7471">
      <c r="B7471" s="3"/>
    </row>
    <row r="7472">
      <c r="B7472" s="3"/>
    </row>
    <row r="7473">
      <c r="B7473" s="3"/>
    </row>
    <row r="7474">
      <c r="B7474" s="3"/>
    </row>
    <row r="7475">
      <c r="B7475" s="3"/>
    </row>
    <row r="7476">
      <c r="B7476" s="3"/>
    </row>
    <row r="7477">
      <c r="B7477" s="3"/>
    </row>
    <row r="7478">
      <c r="B7478" s="3"/>
    </row>
    <row r="7479">
      <c r="B7479" s="3"/>
    </row>
    <row r="7480">
      <c r="B7480" s="3"/>
    </row>
    <row r="7481">
      <c r="B7481" s="3"/>
    </row>
    <row r="7482">
      <c r="B7482" s="3"/>
    </row>
    <row r="7483">
      <c r="B7483" s="3"/>
    </row>
    <row r="7484">
      <c r="B7484" s="3"/>
    </row>
    <row r="7485">
      <c r="B7485" s="3"/>
    </row>
    <row r="7486">
      <c r="B7486" s="3"/>
    </row>
    <row r="7487">
      <c r="B7487" s="3"/>
    </row>
    <row r="7488">
      <c r="B7488" s="3"/>
    </row>
    <row r="7489">
      <c r="B7489" s="3"/>
    </row>
    <row r="7490">
      <c r="B7490" s="3"/>
    </row>
    <row r="7491">
      <c r="B7491" s="3"/>
    </row>
    <row r="7492">
      <c r="B7492" s="3"/>
    </row>
    <row r="7493">
      <c r="B7493" s="3"/>
    </row>
    <row r="7494">
      <c r="B7494" s="3"/>
    </row>
    <row r="7495">
      <c r="B7495" s="3"/>
    </row>
    <row r="7496">
      <c r="B7496" s="3"/>
    </row>
    <row r="7497">
      <c r="B7497" s="3"/>
    </row>
    <row r="7498">
      <c r="B7498" s="3"/>
    </row>
    <row r="7499">
      <c r="B7499" s="3"/>
    </row>
    <row r="7500">
      <c r="B7500" s="3"/>
    </row>
    <row r="7501">
      <c r="B7501" s="3"/>
    </row>
    <row r="7502">
      <c r="B7502" s="3"/>
    </row>
    <row r="7503">
      <c r="B7503" s="3"/>
    </row>
    <row r="7504">
      <c r="B7504" s="3"/>
    </row>
    <row r="7505">
      <c r="B7505" s="3"/>
    </row>
    <row r="7506">
      <c r="B7506" s="3"/>
    </row>
    <row r="7507">
      <c r="B7507" s="3"/>
    </row>
    <row r="7508">
      <c r="B7508" s="3"/>
    </row>
    <row r="7509">
      <c r="B7509" s="3"/>
    </row>
    <row r="7510">
      <c r="B7510" s="3"/>
    </row>
    <row r="7511">
      <c r="B7511" s="3"/>
    </row>
    <row r="7512">
      <c r="B7512" s="3"/>
    </row>
    <row r="7513">
      <c r="B7513" s="3"/>
    </row>
    <row r="7514">
      <c r="B7514" s="3"/>
    </row>
    <row r="7515">
      <c r="B7515" s="3"/>
    </row>
    <row r="7516">
      <c r="B7516" s="3"/>
    </row>
    <row r="7517">
      <c r="B7517" s="3"/>
    </row>
    <row r="7518">
      <c r="B7518" s="3"/>
    </row>
    <row r="7519">
      <c r="B7519" s="3"/>
    </row>
    <row r="7520">
      <c r="B7520" s="3"/>
    </row>
    <row r="7521">
      <c r="B7521" s="3"/>
    </row>
    <row r="7522">
      <c r="B7522" s="3"/>
    </row>
    <row r="7523">
      <c r="B7523" s="3"/>
    </row>
    <row r="7524">
      <c r="B7524" s="3"/>
    </row>
    <row r="7525">
      <c r="B7525" s="3"/>
    </row>
    <row r="7526">
      <c r="B7526" s="3"/>
    </row>
    <row r="7527">
      <c r="B7527" s="3"/>
    </row>
    <row r="7528">
      <c r="B7528" s="3"/>
    </row>
    <row r="7529">
      <c r="B7529" s="3"/>
    </row>
    <row r="7530">
      <c r="B7530" s="3"/>
    </row>
    <row r="7531">
      <c r="B7531" s="3"/>
    </row>
    <row r="7532">
      <c r="B7532" s="3"/>
    </row>
    <row r="7533">
      <c r="B7533" s="3"/>
    </row>
    <row r="7534">
      <c r="B7534" s="3"/>
    </row>
    <row r="7535">
      <c r="B7535" s="3"/>
    </row>
    <row r="7536">
      <c r="B7536" s="3"/>
    </row>
    <row r="7537">
      <c r="B7537" s="3"/>
    </row>
    <row r="7538">
      <c r="B7538" s="3"/>
    </row>
    <row r="7539">
      <c r="B7539" s="3"/>
    </row>
    <row r="7540">
      <c r="B7540" s="3"/>
    </row>
    <row r="7541">
      <c r="B7541" s="3"/>
    </row>
    <row r="7542">
      <c r="B7542" s="3"/>
    </row>
    <row r="7543">
      <c r="B7543" s="3"/>
    </row>
    <row r="7544">
      <c r="B7544" s="3"/>
    </row>
    <row r="7545">
      <c r="B7545" s="3"/>
    </row>
    <row r="7546">
      <c r="B7546" s="3"/>
    </row>
    <row r="7547">
      <c r="B7547" s="3"/>
    </row>
    <row r="7548">
      <c r="B7548" s="3"/>
    </row>
    <row r="7549">
      <c r="B7549" s="3"/>
    </row>
    <row r="7550">
      <c r="B7550" s="3"/>
    </row>
    <row r="7551">
      <c r="B7551" s="3"/>
    </row>
    <row r="7552">
      <c r="B7552" s="3"/>
    </row>
    <row r="7553">
      <c r="B7553" s="3"/>
    </row>
    <row r="7554">
      <c r="B7554" s="3"/>
    </row>
    <row r="7555">
      <c r="B7555" s="3"/>
    </row>
    <row r="7556">
      <c r="B7556" s="3"/>
    </row>
    <row r="7557">
      <c r="B7557" s="3"/>
    </row>
    <row r="7558">
      <c r="B7558" s="3"/>
    </row>
    <row r="7559">
      <c r="B7559" s="3"/>
    </row>
    <row r="7560">
      <c r="B7560" s="3"/>
    </row>
    <row r="7561">
      <c r="B7561" s="3"/>
    </row>
    <row r="7562">
      <c r="B7562" s="3"/>
    </row>
    <row r="7563">
      <c r="B7563" s="3"/>
    </row>
    <row r="7564">
      <c r="B7564" s="3"/>
    </row>
    <row r="7565">
      <c r="B7565" s="3"/>
    </row>
    <row r="7566">
      <c r="B7566" s="3"/>
    </row>
    <row r="7567">
      <c r="B7567" s="3"/>
    </row>
    <row r="7568">
      <c r="B7568" s="3"/>
    </row>
    <row r="7569">
      <c r="B7569" s="3"/>
    </row>
    <row r="7570">
      <c r="B7570" s="3"/>
    </row>
    <row r="7571">
      <c r="B7571" s="3"/>
    </row>
    <row r="7572">
      <c r="B7572" s="3"/>
    </row>
    <row r="7573">
      <c r="B7573" s="3"/>
    </row>
    <row r="7574">
      <c r="B7574" s="3"/>
    </row>
    <row r="7575">
      <c r="B7575" s="3"/>
    </row>
    <row r="7576">
      <c r="B7576" s="3"/>
    </row>
    <row r="7577">
      <c r="B7577" s="3"/>
    </row>
    <row r="7578">
      <c r="B7578" s="3"/>
    </row>
    <row r="7579">
      <c r="B7579" s="3"/>
    </row>
    <row r="7580">
      <c r="B7580" s="3"/>
    </row>
    <row r="7581">
      <c r="B7581" s="3"/>
    </row>
    <row r="7582">
      <c r="B7582" s="3"/>
    </row>
    <row r="7583">
      <c r="B7583" s="3"/>
    </row>
    <row r="7584">
      <c r="B7584" s="3"/>
    </row>
    <row r="7585">
      <c r="B7585" s="3"/>
    </row>
    <row r="7586">
      <c r="B7586" s="3"/>
    </row>
    <row r="7587">
      <c r="B7587" s="3"/>
    </row>
    <row r="7588">
      <c r="B7588" s="3"/>
    </row>
    <row r="7589">
      <c r="B7589" s="3"/>
    </row>
    <row r="7590">
      <c r="B7590" s="3"/>
    </row>
    <row r="7591">
      <c r="B7591" s="3"/>
    </row>
    <row r="7592">
      <c r="B7592" s="3"/>
    </row>
    <row r="7593">
      <c r="B7593" s="3"/>
    </row>
    <row r="7594">
      <c r="B7594" s="3"/>
    </row>
    <row r="7595">
      <c r="B7595" s="3"/>
    </row>
    <row r="7596">
      <c r="B7596" s="3"/>
    </row>
    <row r="7597">
      <c r="B7597" s="3"/>
    </row>
    <row r="7598">
      <c r="B7598" s="3"/>
    </row>
    <row r="7599">
      <c r="B7599" s="3"/>
    </row>
    <row r="7600">
      <c r="B7600" s="3"/>
    </row>
    <row r="7601">
      <c r="B7601" s="3"/>
    </row>
    <row r="7602">
      <c r="B7602" s="3"/>
    </row>
    <row r="7603">
      <c r="B7603" s="3"/>
    </row>
    <row r="7604">
      <c r="B7604" s="3"/>
    </row>
    <row r="7605">
      <c r="B7605" s="3"/>
    </row>
    <row r="7606">
      <c r="B7606" s="3"/>
    </row>
    <row r="7607">
      <c r="B7607" s="3"/>
    </row>
    <row r="7608">
      <c r="B7608" s="3"/>
    </row>
    <row r="7609">
      <c r="B7609" s="3"/>
    </row>
    <row r="7610">
      <c r="B7610" s="3"/>
    </row>
    <row r="7611">
      <c r="B7611" s="3"/>
    </row>
    <row r="7612">
      <c r="B7612" s="3"/>
    </row>
    <row r="7613">
      <c r="B7613" s="3"/>
    </row>
    <row r="7614">
      <c r="B7614" s="3"/>
    </row>
    <row r="7615">
      <c r="B7615" s="3"/>
    </row>
    <row r="7616">
      <c r="B7616" s="3"/>
    </row>
    <row r="7617">
      <c r="B7617" s="3"/>
    </row>
    <row r="7618">
      <c r="B7618" s="3"/>
    </row>
    <row r="7619">
      <c r="B7619" s="3"/>
    </row>
    <row r="7620">
      <c r="B7620" s="3"/>
    </row>
    <row r="7621">
      <c r="B7621" s="3"/>
    </row>
    <row r="7622">
      <c r="B7622" s="3"/>
    </row>
    <row r="7623">
      <c r="B7623" s="3"/>
    </row>
    <row r="7624">
      <c r="B7624" s="3"/>
    </row>
    <row r="7625">
      <c r="B7625" s="3"/>
    </row>
    <row r="7626">
      <c r="B7626" s="3"/>
    </row>
    <row r="7627">
      <c r="B7627" s="3"/>
    </row>
    <row r="7628">
      <c r="B7628" s="3"/>
    </row>
    <row r="7629">
      <c r="B7629" s="3"/>
    </row>
    <row r="7630">
      <c r="B7630" s="3"/>
    </row>
    <row r="7631">
      <c r="B7631" s="3"/>
    </row>
    <row r="7632">
      <c r="B7632" s="3"/>
    </row>
    <row r="7633">
      <c r="B7633" s="3"/>
    </row>
    <row r="7634">
      <c r="B7634" s="3"/>
    </row>
    <row r="7635">
      <c r="B7635" s="3"/>
    </row>
    <row r="7636">
      <c r="B7636" s="3"/>
    </row>
    <row r="7637">
      <c r="B7637" s="3"/>
    </row>
    <row r="7638">
      <c r="B7638" s="3"/>
    </row>
    <row r="7639">
      <c r="B7639" s="3"/>
    </row>
    <row r="7640">
      <c r="B7640" s="3"/>
    </row>
    <row r="7641">
      <c r="B7641" s="3"/>
    </row>
    <row r="7642">
      <c r="B7642" s="3"/>
    </row>
    <row r="7643">
      <c r="B7643" s="3"/>
    </row>
    <row r="7644">
      <c r="B7644" s="3"/>
    </row>
    <row r="7645">
      <c r="B7645" s="3"/>
    </row>
    <row r="7646">
      <c r="B7646" s="3"/>
    </row>
    <row r="7647">
      <c r="B7647" s="3"/>
    </row>
    <row r="7648">
      <c r="B7648" s="3"/>
    </row>
    <row r="7649">
      <c r="B7649" s="3"/>
    </row>
    <row r="7650">
      <c r="B7650" s="3"/>
    </row>
    <row r="7651">
      <c r="B7651" s="3"/>
    </row>
    <row r="7652">
      <c r="B7652" s="3"/>
    </row>
    <row r="7653">
      <c r="B7653" s="3"/>
    </row>
    <row r="7654">
      <c r="B7654" s="3"/>
    </row>
    <row r="7655">
      <c r="B7655" s="3"/>
    </row>
    <row r="7656">
      <c r="B7656" s="3"/>
    </row>
    <row r="7657">
      <c r="B7657" s="3"/>
    </row>
    <row r="7658">
      <c r="B7658" s="3"/>
    </row>
    <row r="7659">
      <c r="B7659" s="3"/>
    </row>
    <row r="7660">
      <c r="B7660" s="3"/>
    </row>
    <row r="7661">
      <c r="B7661" s="3"/>
    </row>
    <row r="7662">
      <c r="B7662" s="3"/>
    </row>
    <row r="7663">
      <c r="B7663" s="3"/>
    </row>
    <row r="7664">
      <c r="B7664" s="3"/>
    </row>
    <row r="7665">
      <c r="B7665" s="3"/>
    </row>
    <row r="7666">
      <c r="B7666" s="3"/>
    </row>
    <row r="7667">
      <c r="B7667" s="3"/>
    </row>
    <row r="7668">
      <c r="B7668" s="3"/>
    </row>
    <row r="7669">
      <c r="B7669" s="3"/>
    </row>
    <row r="7670">
      <c r="B7670" s="3"/>
    </row>
    <row r="7671">
      <c r="B7671" s="3"/>
    </row>
    <row r="7672">
      <c r="B7672" s="3"/>
    </row>
    <row r="7673">
      <c r="B7673" s="3"/>
    </row>
    <row r="7674">
      <c r="B7674" s="3"/>
    </row>
    <row r="7675">
      <c r="B7675" s="3"/>
    </row>
    <row r="7676">
      <c r="B7676" s="3"/>
    </row>
    <row r="7677">
      <c r="B7677" s="3"/>
    </row>
    <row r="7678">
      <c r="B7678" s="3"/>
    </row>
    <row r="7679">
      <c r="B7679" s="3"/>
    </row>
    <row r="7680">
      <c r="B7680" s="3"/>
    </row>
    <row r="7681">
      <c r="B7681" s="3"/>
    </row>
    <row r="7682">
      <c r="B7682" s="3"/>
    </row>
    <row r="7683">
      <c r="B7683" s="3"/>
    </row>
    <row r="7684">
      <c r="B7684" s="3"/>
    </row>
    <row r="7685">
      <c r="B7685" s="3"/>
    </row>
    <row r="7686">
      <c r="B7686" s="3"/>
    </row>
    <row r="7687">
      <c r="B7687" s="3"/>
    </row>
    <row r="7688">
      <c r="B7688" s="3"/>
    </row>
    <row r="7689">
      <c r="B7689" s="3"/>
    </row>
    <row r="7690">
      <c r="B7690" s="3"/>
    </row>
    <row r="7691">
      <c r="B7691" s="3"/>
    </row>
    <row r="7692">
      <c r="B7692" s="3"/>
    </row>
    <row r="7693">
      <c r="B7693" s="3"/>
    </row>
    <row r="7694">
      <c r="B7694" s="3"/>
    </row>
    <row r="7695">
      <c r="B7695" s="3"/>
    </row>
    <row r="7696">
      <c r="B7696" s="3"/>
    </row>
    <row r="7697">
      <c r="B7697" s="3"/>
    </row>
    <row r="7698">
      <c r="B7698" s="3"/>
    </row>
    <row r="7699">
      <c r="B7699" s="3"/>
    </row>
    <row r="7700">
      <c r="B7700" s="3"/>
    </row>
    <row r="7701">
      <c r="B7701" s="3"/>
    </row>
    <row r="7702">
      <c r="B7702" s="3"/>
    </row>
    <row r="7703">
      <c r="B7703" s="3"/>
    </row>
    <row r="7704">
      <c r="B7704" s="3"/>
    </row>
    <row r="7705">
      <c r="B7705" s="3"/>
    </row>
    <row r="7706">
      <c r="B7706" s="3"/>
    </row>
    <row r="7707">
      <c r="B7707" s="3"/>
    </row>
    <row r="7708">
      <c r="B7708" s="3"/>
    </row>
    <row r="7709">
      <c r="B7709" s="3"/>
    </row>
    <row r="7710">
      <c r="B7710" s="3"/>
    </row>
    <row r="7711">
      <c r="B7711" s="3"/>
    </row>
    <row r="7712">
      <c r="B7712" s="3"/>
    </row>
    <row r="7713">
      <c r="B7713" s="3"/>
    </row>
    <row r="7714">
      <c r="B7714" s="3"/>
    </row>
    <row r="7715">
      <c r="B7715" s="3"/>
    </row>
    <row r="7716">
      <c r="B7716" s="3"/>
    </row>
    <row r="7717">
      <c r="B7717" s="3"/>
    </row>
    <row r="7718">
      <c r="B7718" s="3"/>
    </row>
    <row r="7719">
      <c r="B7719" s="3"/>
    </row>
    <row r="7720">
      <c r="B7720" s="3"/>
    </row>
    <row r="7721">
      <c r="B7721" s="3"/>
    </row>
    <row r="7722">
      <c r="B7722" s="3"/>
    </row>
    <row r="7723">
      <c r="B7723" s="3"/>
    </row>
    <row r="7724">
      <c r="B7724" s="3"/>
    </row>
    <row r="7725">
      <c r="B7725" s="3"/>
    </row>
    <row r="7726">
      <c r="B7726" s="3"/>
    </row>
    <row r="7727">
      <c r="B7727" s="3"/>
    </row>
    <row r="7728">
      <c r="B7728" s="3"/>
    </row>
    <row r="7729">
      <c r="B7729" s="3"/>
    </row>
    <row r="7730">
      <c r="B7730" s="3"/>
    </row>
    <row r="7731">
      <c r="B7731" s="3"/>
    </row>
    <row r="7732">
      <c r="B7732" s="3"/>
    </row>
    <row r="7733">
      <c r="B7733" s="3"/>
    </row>
    <row r="7734">
      <c r="B7734" s="3"/>
    </row>
    <row r="7735">
      <c r="B7735" s="3"/>
    </row>
    <row r="7736">
      <c r="B7736" s="3"/>
    </row>
    <row r="7737">
      <c r="B7737" s="3"/>
    </row>
    <row r="7738">
      <c r="B7738" s="3"/>
    </row>
    <row r="7739">
      <c r="B7739" s="3"/>
    </row>
    <row r="7740">
      <c r="B7740" s="3"/>
    </row>
    <row r="7741">
      <c r="B7741" s="3"/>
    </row>
    <row r="7742">
      <c r="B7742" s="3"/>
    </row>
    <row r="7743">
      <c r="B7743" s="3"/>
    </row>
    <row r="7744">
      <c r="B7744" s="3"/>
    </row>
    <row r="7745">
      <c r="B7745" s="3"/>
    </row>
    <row r="7746">
      <c r="B7746" s="3"/>
    </row>
    <row r="7747">
      <c r="B7747" s="3"/>
    </row>
    <row r="7748">
      <c r="B7748" s="3"/>
    </row>
    <row r="7749">
      <c r="B7749" s="3"/>
    </row>
    <row r="7750">
      <c r="B7750" s="3"/>
    </row>
    <row r="7751">
      <c r="B7751" s="3"/>
    </row>
    <row r="7752">
      <c r="B7752" s="3"/>
    </row>
    <row r="7753">
      <c r="B7753" s="3"/>
    </row>
    <row r="7754">
      <c r="B7754" s="3"/>
    </row>
    <row r="7755">
      <c r="B7755" s="3"/>
    </row>
    <row r="7756">
      <c r="B7756" s="3"/>
    </row>
    <row r="7757">
      <c r="B7757" s="3"/>
    </row>
    <row r="7758">
      <c r="B7758" s="3"/>
    </row>
    <row r="7759">
      <c r="B7759" s="3"/>
    </row>
    <row r="7760">
      <c r="B7760" s="3"/>
    </row>
    <row r="7761">
      <c r="B7761" s="3"/>
    </row>
    <row r="7762">
      <c r="B7762" s="3"/>
    </row>
    <row r="7763">
      <c r="B7763" s="3"/>
    </row>
    <row r="7764">
      <c r="B7764" s="3"/>
    </row>
    <row r="7765">
      <c r="B7765" s="3"/>
    </row>
    <row r="7766">
      <c r="B7766" s="3"/>
    </row>
    <row r="7767">
      <c r="B7767" s="3"/>
    </row>
    <row r="7768">
      <c r="B7768" s="3"/>
    </row>
    <row r="7769">
      <c r="B7769" s="3"/>
    </row>
    <row r="7770">
      <c r="B7770" s="3"/>
    </row>
    <row r="7771">
      <c r="B7771" s="3"/>
    </row>
    <row r="7772">
      <c r="B7772" s="3"/>
    </row>
    <row r="7773">
      <c r="B7773" s="3"/>
    </row>
    <row r="7774">
      <c r="B7774" s="3"/>
    </row>
    <row r="7775">
      <c r="B7775" s="3"/>
    </row>
    <row r="7776">
      <c r="B7776" s="3"/>
    </row>
    <row r="7777">
      <c r="B7777" s="3"/>
    </row>
    <row r="7778">
      <c r="B7778" s="3"/>
    </row>
    <row r="7779">
      <c r="B7779" s="3"/>
    </row>
    <row r="7780">
      <c r="B7780" s="3"/>
    </row>
    <row r="7781">
      <c r="B7781" s="3"/>
    </row>
    <row r="7782">
      <c r="B7782" s="3"/>
    </row>
    <row r="7783">
      <c r="B7783" s="3"/>
    </row>
    <row r="7784">
      <c r="B7784" s="3"/>
    </row>
    <row r="7785">
      <c r="B7785" s="3"/>
    </row>
    <row r="7786">
      <c r="B7786" s="3"/>
    </row>
    <row r="7787">
      <c r="B7787" s="3"/>
    </row>
    <row r="7788">
      <c r="B7788" s="3"/>
    </row>
    <row r="7789">
      <c r="B7789" s="3"/>
    </row>
    <row r="7790">
      <c r="B7790" s="3"/>
    </row>
    <row r="7791">
      <c r="B7791" s="3"/>
    </row>
    <row r="7792">
      <c r="B7792" s="3"/>
    </row>
    <row r="7793">
      <c r="B7793" s="3"/>
    </row>
    <row r="7794">
      <c r="B7794" s="3"/>
    </row>
    <row r="7795">
      <c r="B7795" s="3"/>
    </row>
    <row r="7796">
      <c r="B7796" s="3"/>
    </row>
    <row r="7797">
      <c r="B7797" s="3"/>
    </row>
    <row r="7798">
      <c r="B7798" s="3"/>
    </row>
    <row r="7799">
      <c r="B7799" s="3"/>
    </row>
    <row r="7800">
      <c r="B7800" s="3"/>
    </row>
    <row r="7801">
      <c r="B7801" s="3"/>
    </row>
    <row r="7802">
      <c r="B7802" s="3"/>
    </row>
    <row r="7803">
      <c r="B7803" s="3"/>
    </row>
    <row r="7804">
      <c r="B7804" s="3"/>
    </row>
    <row r="7805">
      <c r="B7805" s="3"/>
    </row>
    <row r="7806">
      <c r="B7806" s="3"/>
    </row>
    <row r="7807">
      <c r="B7807" s="3"/>
    </row>
    <row r="7808">
      <c r="B7808" s="3"/>
    </row>
    <row r="7809">
      <c r="B7809" s="3"/>
    </row>
    <row r="7810">
      <c r="B7810" s="3"/>
    </row>
    <row r="7811">
      <c r="B7811" s="3"/>
    </row>
    <row r="7812">
      <c r="B7812" s="3"/>
    </row>
    <row r="7813">
      <c r="B7813" s="3"/>
    </row>
    <row r="7814">
      <c r="B7814" s="3"/>
    </row>
    <row r="7815">
      <c r="B7815" s="3"/>
    </row>
    <row r="7816">
      <c r="B7816" s="3"/>
    </row>
    <row r="7817">
      <c r="B7817" s="3"/>
    </row>
    <row r="7818">
      <c r="B7818" s="3"/>
    </row>
    <row r="7819">
      <c r="B7819" s="3"/>
    </row>
    <row r="7820">
      <c r="B7820" s="3"/>
    </row>
    <row r="7821">
      <c r="B7821" s="3"/>
    </row>
    <row r="7822">
      <c r="B7822" s="3"/>
    </row>
    <row r="7823">
      <c r="B7823" s="3"/>
    </row>
    <row r="7824">
      <c r="B7824" s="3"/>
    </row>
    <row r="7825">
      <c r="B7825" s="3"/>
    </row>
    <row r="7826">
      <c r="B7826" s="3"/>
    </row>
    <row r="7827">
      <c r="B7827" s="3"/>
    </row>
    <row r="7828">
      <c r="B7828" s="3"/>
    </row>
    <row r="7829">
      <c r="B7829" s="3"/>
    </row>
    <row r="7830">
      <c r="B7830" s="3"/>
    </row>
    <row r="7831">
      <c r="B7831" s="3"/>
    </row>
    <row r="7832">
      <c r="B7832" s="3"/>
    </row>
    <row r="7833">
      <c r="B7833" s="3"/>
    </row>
    <row r="7834">
      <c r="B7834" s="3"/>
    </row>
  </sheetData>
  <autoFilter ref="$B$1:$B$7834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37.29"/>
    <col customWidth="1" min="4" max="4" width="24.71"/>
    <col customWidth="1" min="5" max="5" width="111.29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45821.544641203705</v>
      </c>
      <c r="B2" s="5" t="s">
        <v>26</v>
      </c>
      <c r="C2" s="6" t="s">
        <v>375</v>
      </c>
      <c r="E2" s="6" t="s">
        <v>376</v>
      </c>
      <c r="F2" s="7" t="str">
        <f>TEXT("6256002572323155039","0")</f>
        <v>6256002572323155039</v>
      </c>
    </row>
    <row r="3">
      <c r="A3" s="4">
        <v>45821.556608796294</v>
      </c>
      <c r="B3" s="5" t="s">
        <v>23</v>
      </c>
      <c r="C3" s="6" t="s">
        <v>377</v>
      </c>
      <c r="E3" s="6" t="s">
        <v>378</v>
      </c>
      <c r="F3" s="7" t="str">
        <f>TEXT("6256012918841257153","0")</f>
        <v>6256012918841257153</v>
      </c>
    </row>
    <row r="4">
      <c r="A4" s="4">
        <v>45821.55731481482</v>
      </c>
      <c r="B4" s="5" t="s">
        <v>26</v>
      </c>
      <c r="C4" s="6" t="s">
        <v>377</v>
      </c>
      <c r="E4" s="6" t="s">
        <v>379</v>
      </c>
      <c r="F4" s="7" t="str">
        <f>TEXT("6256013528845373342","0")</f>
        <v>6256013528845373342</v>
      </c>
    </row>
    <row r="5">
      <c r="A5" s="4">
        <v>45821.57582175926</v>
      </c>
      <c r="B5" s="5" t="s">
        <v>26</v>
      </c>
      <c r="C5" s="6" t="s">
        <v>380</v>
      </c>
      <c r="E5" s="6" t="s">
        <v>381</v>
      </c>
      <c r="F5" s="7" t="str">
        <f>TEXT("6256029516111827163","0")</f>
        <v>6256029516111827163</v>
      </c>
    </row>
    <row r="6">
      <c r="A6" s="4">
        <v>45824.46857638889</v>
      </c>
      <c r="B6" s="5" t="s">
        <v>56</v>
      </c>
      <c r="C6" s="6" t="s">
        <v>377</v>
      </c>
      <c r="E6" s="6" t="s">
        <v>382</v>
      </c>
      <c r="F6" s="7" t="str">
        <f>TEXT("6258528858278198656","0")</f>
        <v>6258528858278198656</v>
      </c>
    </row>
    <row r="7">
      <c r="A7" s="4">
        <v>45824.48967592593</v>
      </c>
      <c r="B7" s="5" t="s">
        <v>56</v>
      </c>
      <c r="C7" s="6" t="s">
        <v>383</v>
      </c>
      <c r="E7" s="6" t="s">
        <v>384</v>
      </c>
      <c r="F7" s="7" t="str">
        <f>TEXT("6258547086917425366","0")</f>
        <v>6258547086917425366</v>
      </c>
    </row>
    <row r="8">
      <c r="A8" s="4">
        <v>45824.597719907404</v>
      </c>
      <c r="B8" s="5" t="s">
        <v>56</v>
      </c>
      <c r="C8" s="6" t="s">
        <v>385</v>
      </c>
      <c r="E8" s="6" t="s">
        <v>386</v>
      </c>
      <c r="F8" s="7" t="str">
        <f>TEXT("6258640438811378935","0")</f>
        <v>6258640438811378935</v>
      </c>
    </row>
    <row r="9">
      <c r="A9" s="4">
        <v>45824.619837962964</v>
      </c>
      <c r="B9" s="5" t="s">
        <v>56</v>
      </c>
      <c r="C9" s="6" t="s">
        <v>375</v>
      </c>
      <c r="E9" s="6" t="s">
        <v>387</v>
      </c>
      <c r="F9" s="7" t="str">
        <f>TEXT("6258659541312484172","0")</f>
        <v>6258659541312484172</v>
      </c>
    </row>
    <row r="10">
      <c r="A10" s="4">
        <v>45824.6430787037</v>
      </c>
      <c r="B10" s="5" t="s">
        <v>56</v>
      </c>
      <c r="C10" s="6" t="s">
        <v>388</v>
      </c>
      <c r="E10" s="6" t="s">
        <v>389</v>
      </c>
      <c r="F10" s="7" t="str">
        <f>TEXT("6258679627319397310","0")</f>
        <v>6258679627319397310</v>
      </c>
    </row>
    <row r="11">
      <c r="A11" s="4">
        <v>45824.727685185186</v>
      </c>
      <c r="B11" s="5" t="s">
        <v>56</v>
      </c>
      <c r="C11" s="6" t="s">
        <v>380</v>
      </c>
      <c r="E11" s="6" t="s">
        <v>390</v>
      </c>
      <c r="F11" s="7" t="str">
        <f>TEXT("6258752721412399451","0")</f>
        <v>6258752721412399451</v>
      </c>
    </row>
    <row r="12">
      <c r="A12" s="4">
        <v>45825.636458333334</v>
      </c>
      <c r="B12" s="5" t="s">
        <v>65</v>
      </c>
      <c r="C12" s="6" t="s">
        <v>391</v>
      </c>
      <c r="E12" s="6" t="s">
        <v>392</v>
      </c>
      <c r="F12" s="7" t="str">
        <f>TEXT("6259537908818092512","0")</f>
        <v>6259537908818092512</v>
      </c>
    </row>
    <row r="13">
      <c r="A13" s="4">
        <v>45825.63659722222</v>
      </c>
      <c r="B13" s="5" t="s">
        <v>65</v>
      </c>
      <c r="C13" s="6" t="s">
        <v>377</v>
      </c>
      <c r="E13" s="6" t="s">
        <v>393</v>
      </c>
      <c r="F13" s="7" t="str">
        <f>TEXT("6259538020464818649","0")</f>
        <v>6259538020464818649</v>
      </c>
    </row>
    <row r="14">
      <c r="A14" s="4">
        <v>45826.477268518516</v>
      </c>
      <c r="B14" s="5" t="s">
        <v>69</v>
      </c>
      <c r="C14" s="6" t="s">
        <v>385</v>
      </c>
      <c r="E14" s="6" t="s">
        <v>394</v>
      </c>
      <c r="F14" s="7" t="str">
        <f>TEXT("6260264361818264387","0")</f>
        <v>6260264361818264387</v>
      </c>
    </row>
    <row r="15">
      <c r="A15" s="4">
        <v>45826.56761574074</v>
      </c>
      <c r="B15" s="5" t="s">
        <v>69</v>
      </c>
      <c r="C15" s="6" t="s">
        <v>375</v>
      </c>
      <c r="E15" s="6" t="s">
        <v>395</v>
      </c>
      <c r="F15" s="7" t="str">
        <f>TEXT("6260342422222497494","0")</f>
        <v>6260342422222497494</v>
      </c>
    </row>
    <row r="16">
      <c r="A16" s="4">
        <v>45826.57135416667</v>
      </c>
      <c r="B16" s="5" t="s">
        <v>69</v>
      </c>
      <c r="C16" s="6" t="s">
        <v>383</v>
      </c>
      <c r="E16" s="6" t="s">
        <v>396</v>
      </c>
      <c r="F16" s="7" t="str">
        <f>TEXT("6260345656911622098","0")</f>
        <v>6260345656911622098</v>
      </c>
    </row>
    <row r="17">
      <c r="A17" s="4">
        <v>45826.64738425926</v>
      </c>
      <c r="B17" s="5" t="s">
        <v>69</v>
      </c>
      <c r="C17" s="6" t="s">
        <v>397</v>
      </c>
      <c r="E17" s="6" t="s">
        <v>398</v>
      </c>
      <c r="F17" s="7" t="str">
        <f>TEXT("6260411346325422452","0")</f>
        <v>6260411346325422452</v>
      </c>
    </row>
    <row r="18">
      <c r="A18" s="4">
        <v>45826.712592592594</v>
      </c>
      <c r="B18" s="5" t="s">
        <v>69</v>
      </c>
      <c r="C18" s="6" t="s">
        <v>380</v>
      </c>
      <c r="E18" s="6" t="s">
        <v>399</v>
      </c>
      <c r="F18" s="7" t="str">
        <f>TEXT("6260467681411473084","0")</f>
        <v>6260467681411473084</v>
      </c>
    </row>
    <row r="19">
      <c r="A19" s="4">
        <v>45827.55743055556</v>
      </c>
      <c r="B19" s="5" t="s">
        <v>27</v>
      </c>
      <c r="C19" s="6" t="s">
        <v>388</v>
      </c>
      <c r="E19" s="6" t="s">
        <v>400</v>
      </c>
      <c r="F19" s="7" t="str">
        <f>TEXT("6261197626326551204","0")</f>
        <v>6261197626326551204</v>
      </c>
    </row>
    <row r="20">
      <c r="A20" s="4">
        <v>45827.56619212963</v>
      </c>
      <c r="B20" s="5" t="s">
        <v>73</v>
      </c>
      <c r="C20" s="6" t="s">
        <v>397</v>
      </c>
      <c r="E20" s="6" t="s">
        <v>401</v>
      </c>
      <c r="F20" s="7" t="str">
        <f>TEXT("6261205194739957411","0")</f>
        <v>6261205194739957411</v>
      </c>
    </row>
    <row r="21">
      <c r="A21" s="4">
        <v>45827.571435185186</v>
      </c>
      <c r="B21" s="5" t="s">
        <v>74</v>
      </c>
      <c r="C21" s="6" t="s">
        <v>388</v>
      </c>
      <c r="E21" s="6" t="s">
        <v>402</v>
      </c>
      <c r="F21" s="7" t="str">
        <f>TEXT("6261209726321801412","0")</f>
        <v>6261209726321801412</v>
      </c>
    </row>
    <row r="22">
      <c r="A22" s="4">
        <v>45827.593252314815</v>
      </c>
      <c r="B22" s="5" t="s">
        <v>27</v>
      </c>
      <c r="C22" s="6" t="s">
        <v>375</v>
      </c>
      <c r="E22" s="6" t="s">
        <v>393</v>
      </c>
      <c r="F22" s="7" t="str">
        <f>TEXT("6261228579464702171","0")</f>
        <v>6261228579464702171</v>
      </c>
    </row>
    <row r="23">
      <c r="A23" s="4">
        <v>45827.609814814816</v>
      </c>
      <c r="B23" s="5" t="s">
        <v>27</v>
      </c>
      <c r="C23" s="6" t="s">
        <v>380</v>
      </c>
      <c r="E23" s="6" t="s">
        <v>403</v>
      </c>
      <c r="F23" s="7" t="str">
        <f>TEXT("6261242884718035369","0")</f>
        <v>6261242884718035369</v>
      </c>
    </row>
    <row r="24">
      <c r="A24" s="4">
        <v>45827.61450231481</v>
      </c>
      <c r="B24" s="5" t="s">
        <v>74</v>
      </c>
      <c r="C24" s="6" t="s">
        <v>380</v>
      </c>
      <c r="E24" s="6" t="s">
        <v>404</v>
      </c>
      <c r="F24" s="7" t="str">
        <f>TEXT("6261246934717516794","0")</f>
        <v>6261246934717516794</v>
      </c>
    </row>
    <row r="25">
      <c r="A25" s="4">
        <v>45827.614965277775</v>
      </c>
      <c r="B25" s="5" t="s">
        <v>27</v>
      </c>
      <c r="C25" s="6" t="s">
        <v>380</v>
      </c>
      <c r="E25" s="6" t="s">
        <v>405</v>
      </c>
      <c r="F25" s="7" t="str">
        <f>TEXT("6261247334717190804","0")</f>
        <v>6261247334717190804</v>
      </c>
    </row>
    <row r="26">
      <c r="A26" s="4">
        <v>45827.61576388889</v>
      </c>
      <c r="B26" s="5" t="s">
        <v>74</v>
      </c>
      <c r="C26" s="6" t="s">
        <v>397</v>
      </c>
      <c r="E26" s="6" t="s">
        <v>406</v>
      </c>
      <c r="F26" s="7" t="str">
        <f>TEXT("6261248024738821824","0")</f>
        <v>6261248024738821824</v>
      </c>
    </row>
    <row r="27">
      <c r="A27" s="4">
        <v>45827.62427083333</v>
      </c>
      <c r="B27" s="5" t="s">
        <v>27</v>
      </c>
      <c r="C27" s="6" t="s">
        <v>385</v>
      </c>
      <c r="E27" s="6" t="s">
        <v>407</v>
      </c>
      <c r="F27" s="7" t="str">
        <f>TEXT("6261255372194485022","0")</f>
        <v>6261255372194485022</v>
      </c>
    </row>
    <row r="28">
      <c r="A28" s="4">
        <v>45827.630057870374</v>
      </c>
      <c r="B28" s="5" t="s">
        <v>73</v>
      </c>
      <c r="C28" s="6" t="s">
        <v>385</v>
      </c>
      <c r="E28" s="6" t="s">
        <v>408</v>
      </c>
      <c r="F28" s="7" t="str">
        <f>TEXT("6261260372192889762","0")</f>
        <v>6261260372192889762</v>
      </c>
    </row>
    <row r="29">
      <c r="A29" s="4">
        <v>45827.632048611114</v>
      </c>
      <c r="B29" s="5" t="s">
        <v>74</v>
      </c>
      <c r="C29" s="6" t="s">
        <v>385</v>
      </c>
      <c r="E29" s="6" t="s">
        <v>409</v>
      </c>
      <c r="F29" s="7" t="str">
        <f>TEXT("6261262092193221615","0")</f>
        <v>6261262092193221615</v>
      </c>
    </row>
    <row r="30">
      <c r="A30" s="4">
        <v>45827.63689814815</v>
      </c>
      <c r="B30" s="5" t="s">
        <v>73</v>
      </c>
      <c r="C30" s="6" t="s">
        <v>391</v>
      </c>
      <c r="E30" s="6" t="s">
        <v>410</v>
      </c>
      <c r="F30" s="7" t="str">
        <f>TEXT("6261266283911086841","0")</f>
        <v>6261266283911086841</v>
      </c>
    </row>
    <row r="31">
      <c r="A31" s="4">
        <v>45827.858506944445</v>
      </c>
      <c r="B31" s="5" t="s">
        <v>73</v>
      </c>
      <c r="C31" s="6" t="s">
        <v>383</v>
      </c>
      <c r="E31" s="6" t="s">
        <v>411</v>
      </c>
      <c r="F31" s="7" t="str">
        <f>TEXT("6261457756915164129","0")</f>
        <v>6261457756915164129</v>
      </c>
    </row>
    <row r="32">
      <c r="A32" s="4">
        <v>45827.86094907407</v>
      </c>
      <c r="B32" s="5" t="s">
        <v>74</v>
      </c>
      <c r="C32" s="6" t="s">
        <v>383</v>
      </c>
      <c r="E32" s="6" t="s">
        <v>412</v>
      </c>
      <c r="F32" s="7" t="str">
        <f>TEXT("6261459866915448355","0")</f>
        <v>6261459866915448355</v>
      </c>
    </row>
    <row r="33">
      <c r="A33" s="4">
        <v>45827.863645833335</v>
      </c>
      <c r="B33" s="5" t="s">
        <v>73</v>
      </c>
      <c r="C33" s="6" t="s">
        <v>377</v>
      </c>
      <c r="E33" s="6" t="s">
        <v>413</v>
      </c>
      <c r="F33" s="7" t="str">
        <f>TEXT("6261462191541744840","0")</f>
        <v>6261462191541744840</v>
      </c>
    </row>
    <row r="34">
      <c r="A34" s="4">
        <v>45828.43152777778</v>
      </c>
      <c r="B34" s="5" t="s">
        <v>73</v>
      </c>
      <c r="C34" s="6" t="s">
        <v>375</v>
      </c>
      <c r="E34" s="6" t="s">
        <v>414</v>
      </c>
      <c r="F34" s="7" t="str">
        <f>TEXT("6261952846916638961","0")</f>
        <v>6261952846916638961</v>
      </c>
    </row>
    <row r="35">
      <c r="A35" s="4">
        <v>45828.43336805556</v>
      </c>
      <c r="B35" s="5" t="s">
        <v>74</v>
      </c>
      <c r="C35" s="6" t="s">
        <v>375</v>
      </c>
      <c r="E35" s="6" t="s">
        <v>415</v>
      </c>
      <c r="F35" s="7" t="str">
        <f>TEXT("6261954436917184749","0")</f>
        <v>6261954436917184749</v>
      </c>
    </row>
    <row r="36">
      <c r="A36" s="4">
        <v>45831.498460648145</v>
      </c>
      <c r="B36" s="5" t="s">
        <v>75</v>
      </c>
      <c r="C36" s="6" t="s">
        <v>383</v>
      </c>
      <c r="E36" s="6" t="s">
        <v>416</v>
      </c>
      <c r="F36" s="7" t="str">
        <f>TEXT("6264602678832810802","0")</f>
        <v>6264602678832810802</v>
      </c>
    </row>
    <row r="37">
      <c r="A37" s="4">
        <v>45831.52869212963</v>
      </c>
      <c r="B37" s="5" t="s">
        <v>75</v>
      </c>
      <c r="C37" s="6" t="s">
        <v>385</v>
      </c>
      <c r="E37" s="6" t="s">
        <v>417</v>
      </c>
      <c r="F37" s="7" t="str">
        <f>TEXT("6264628795217264782","0")</f>
        <v>6264628795217264782</v>
      </c>
    </row>
    <row r="38">
      <c r="A38" s="4">
        <v>45831.66612268519</v>
      </c>
      <c r="B38" s="5" t="s">
        <v>75</v>
      </c>
      <c r="C38" s="6" t="s">
        <v>380</v>
      </c>
      <c r="E38" s="6" t="s">
        <v>418</v>
      </c>
      <c r="F38" s="7" t="str">
        <f>TEXT("6264747539974283142","0")</f>
        <v>6264747539974283142</v>
      </c>
    </row>
    <row r="39">
      <c r="A39" s="4">
        <v>45831.669907407406</v>
      </c>
      <c r="B39" s="5" t="s">
        <v>75</v>
      </c>
      <c r="C39" s="6" t="s">
        <v>375</v>
      </c>
      <c r="E39" s="6" t="s">
        <v>419</v>
      </c>
      <c r="F39" s="7" t="str">
        <f>TEXT("6264750800126071852","0")</f>
        <v>6264750800126071852</v>
      </c>
    </row>
    <row r="40">
      <c r="A40" s="4">
        <v>45831.714780092596</v>
      </c>
      <c r="B40" s="5" t="s">
        <v>75</v>
      </c>
      <c r="C40" s="6" t="s">
        <v>375</v>
      </c>
      <c r="E40" s="6" t="s">
        <v>420</v>
      </c>
      <c r="F40" s="7" t="str">
        <f>TEXT("6264789575168158249","0")</f>
        <v>6264789575168158249</v>
      </c>
    </row>
    <row r="41">
      <c r="A41" s="4">
        <v>45831.75796296296</v>
      </c>
      <c r="B41" s="5" t="s">
        <v>75</v>
      </c>
      <c r="C41" s="6" t="s">
        <v>377</v>
      </c>
      <c r="E41" s="6" t="s">
        <v>421</v>
      </c>
      <c r="F41" s="7" t="str">
        <f>TEXT("6264826885265731403","0")</f>
        <v>6264826885265731403</v>
      </c>
    </row>
    <row r="42">
      <c r="A42" s="4">
        <v>45832.55935185185</v>
      </c>
      <c r="B42" s="5" t="s">
        <v>28</v>
      </c>
      <c r="C42" s="6" t="s">
        <v>385</v>
      </c>
      <c r="E42" s="6" t="s">
        <v>422</v>
      </c>
      <c r="F42" s="7" t="str">
        <f>TEXT("6265519284629993661","0")</f>
        <v>6265519284629993661</v>
      </c>
    </row>
    <row r="43">
      <c r="A43" s="4">
        <v>45832.56233796296</v>
      </c>
      <c r="B43" s="5" t="s">
        <v>28</v>
      </c>
      <c r="C43" s="6" t="s">
        <v>377</v>
      </c>
      <c r="E43" s="6" t="s">
        <v>423</v>
      </c>
      <c r="F43" s="7" t="str">
        <f>TEXT("6265521865936337074","0")</f>
        <v>6265521865936337074</v>
      </c>
    </row>
    <row r="44">
      <c r="A44" s="4">
        <v>45832.674837962964</v>
      </c>
      <c r="B44" s="5" t="s">
        <v>28</v>
      </c>
      <c r="C44" s="6" t="s">
        <v>380</v>
      </c>
      <c r="E44" s="6" t="s">
        <v>424</v>
      </c>
      <c r="F44" s="7" t="str">
        <f>TEXT("6265619065715705249","0")</f>
        <v>6265619065715705249</v>
      </c>
    </row>
    <row r="45">
      <c r="A45" s="4">
        <v>45833.5046875</v>
      </c>
      <c r="B45" s="5" t="s">
        <v>6</v>
      </c>
      <c r="C45" s="6" t="s">
        <v>388</v>
      </c>
      <c r="E45" s="6" t="s">
        <v>425</v>
      </c>
      <c r="F45" s="7" t="str">
        <f>TEXT("6266336054028224315","0")</f>
        <v>6266336054028224315</v>
      </c>
    </row>
    <row r="46">
      <c r="A46" s="4">
        <v>45833.6346875</v>
      </c>
      <c r="B46" s="5" t="s">
        <v>6</v>
      </c>
      <c r="C46" s="6" t="s">
        <v>397</v>
      </c>
      <c r="E46" s="6" t="s">
        <v>426</v>
      </c>
      <c r="F46" s="7" t="str">
        <f>TEXT("6266448372412262958","0")</f>
        <v>6266448372412262958</v>
      </c>
    </row>
    <row r="47">
      <c r="A47" s="4">
        <v>45833.63539351852</v>
      </c>
      <c r="B47" s="5" t="s">
        <v>6</v>
      </c>
      <c r="C47" s="6" t="s">
        <v>377</v>
      </c>
      <c r="E47" s="6" t="s">
        <v>427</v>
      </c>
      <c r="F47" s="7" t="str">
        <f>TEXT("6266448989855453694","0")</f>
        <v>6266448989855453694</v>
      </c>
    </row>
    <row r="48">
      <c r="A48" s="4">
        <v>45833.66474537037</v>
      </c>
      <c r="B48" s="5" t="s">
        <v>6</v>
      </c>
      <c r="C48" s="6" t="s">
        <v>380</v>
      </c>
      <c r="E48" s="6" t="s">
        <v>428</v>
      </c>
      <c r="F48" s="7" t="str">
        <f>TEXT("6266474341212352248","0")</f>
        <v>6266474341212352248</v>
      </c>
    </row>
    <row r="49">
      <c r="A49" s="4">
        <v>45834.45017361111</v>
      </c>
      <c r="B49" s="5" t="s">
        <v>82</v>
      </c>
      <c r="C49" s="6" t="s">
        <v>388</v>
      </c>
      <c r="E49" s="6" t="s">
        <v>429</v>
      </c>
      <c r="F49" s="7" t="str">
        <f>TEXT("6267152956123360715","0")</f>
        <v>6267152956123360715</v>
      </c>
    </row>
    <row r="50">
      <c r="A50" s="4">
        <v>45834.499444444446</v>
      </c>
      <c r="B50" s="5" t="s">
        <v>82</v>
      </c>
      <c r="C50" s="6" t="s">
        <v>385</v>
      </c>
      <c r="E50" s="6" t="s">
        <v>430</v>
      </c>
      <c r="F50" s="7" t="str">
        <f>TEXT("6267195529667467715","0")</f>
        <v>6267195529667467715</v>
      </c>
    </row>
    <row r="51">
      <c r="A51" s="4">
        <v>45834.541342592594</v>
      </c>
      <c r="B51" s="5" t="s">
        <v>82</v>
      </c>
      <c r="C51" s="6" t="s">
        <v>383</v>
      </c>
      <c r="E51" s="6" t="s">
        <v>431</v>
      </c>
      <c r="F51" s="7" t="str">
        <f>TEXT("6267231724522259762","0")</f>
        <v>6267231724522259762</v>
      </c>
    </row>
    <row r="52">
      <c r="A52" s="4">
        <v>45834.590219907404</v>
      </c>
      <c r="B52" s="5" t="s">
        <v>82</v>
      </c>
      <c r="C52" s="6" t="s">
        <v>375</v>
      </c>
      <c r="E52" s="6" t="s">
        <v>432</v>
      </c>
      <c r="F52" s="7" t="str">
        <f>TEXT("6267273955417770248","0")</f>
        <v>6267273955417770248</v>
      </c>
    </row>
    <row r="53">
      <c r="A53" s="4">
        <v>45834.60039351852</v>
      </c>
      <c r="B53" s="5" t="s">
        <v>82</v>
      </c>
      <c r="C53" s="6" t="s">
        <v>397</v>
      </c>
      <c r="E53" s="6" t="s">
        <v>433</v>
      </c>
      <c r="F53" s="7" t="str">
        <f>TEXT("6267282748222155342","0")</f>
        <v>6267282748222155342</v>
      </c>
    </row>
    <row r="54">
      <c r="A54" s="4">
        <v>45834.66883101852</v>
      </c>
      <c r="B54" s="5" t="s">
        <v>82</v>
      </c>
      <c r="C54" s="6" t="s">
        <v>380</v>
      </c>
      <c r="E54" s="6" t="s">
        <v>434</v>
      </c>
      <c r="F54" s="7" t="str">
        <f>TEXT("6267341871217467508","0")</f>
        <v>6267341871217467508</v>
      </c>
    </row>
    <row r="55">
      <c r="A55" s="4">
        <v>45835.49074074074</v>
      </c>
      <c r="B55" s="5" t="s">
        <v>31</v>
      </c>
      <c r="C55" s="6" t="s">
        <v>385</v>
      </c>
      <c r="E55" s="6" t="s">
        <v>435</v>
      </c>
      <c r="F55" s="7" t="str">
        <f>TEXT("6268052009311651533","0")</f>
        <v>6268052009311651533</v>
      </c>
    </row>
    <row r="56">
      <c r="A56" s="4">
        <v>45835.49306712963</v>
      </c>
      <c r="B56" s="5" t="s">
        <v>33</v>
      </c>
      <c r="C56" s="6" t="s">
        <v>385</v>
      </c>
      <c r="E56" s="6" t="s">
        <v>436</v>
      </c>
      <c r="F56" s="7" t="str">
        <f>TEXT("6268054019312493905","0")</f>
        <v>6268054019312493905</v>
      </c>
    </row>
    <row r="57">
      <c r="A57" s="4">
        <v>45835.52646990741</v>
      </c>
      <c r="B57" s="5" t="s">
        <v>31</v>
      </c>
      <c r="C57" s="6" t="s">
        <v>377</v>
      </c>
      <c r="E57" s="6" t="s">
        <v>437</v>
      </c>
      <c r="F57" s="7" t="str">
        <f>TEXT("6268082876615912245","0")</f>
        <v>6268082876615912245</v>
      </c>
    </row>
    <row r="58">
      <c r="A58" s="4">
        <v>45835.52736111111</v>
      </c>
      <c r="B58" s="5" t="s">
        <v>33</v>
      </c>
      <c r="C58" s="6" t="s">
        <v>377</v>
      </c>
      <c r="E58" s="6" t="s">
        <v>438</v>
      </c>
      <c r="F58" s="7" t="str">
        <f>TEXT("6268083646618041689","0")</f>
        <v>6268083646618041689</v>
      </c>
    </row>
    <row r="59">
      <c r="A59" s="4">
        <v>45835.5415162037</v>
      </c>
      <c r="B59" s="5" t="s">
        <v>31</v>
      </c>
      <c r="C59" s="6" t="s">
        <v>375</v>
      </c>
      <c r="E59" s="6" t="s">
        <v>439</v>
      </c>
      <c r="F59" s="7" t="str">
        <f>TEXT("6268095874414334303","0")</f>
        <v>6268095874414334303</v>
      </c>
    </row>
    <row r="60">
      <c r="A60" s="4">
        <v>45835.57369212963</v>
      </c>
      <c r="B60" s="5" t="s">
        <v>31</v>
      </c>
      <c r="C60" s="6" t="s">
        <v>388</v>
      </c>
      <c r="E60" s="6" t="s">
        <v>440</v>
      </c>
      <c r="F60" s="7" t="str">
        <f>TEXT("6268123671498479690","0")</f>
        <v>6268123671498479690</v>
      </c>
    </row>
    <row r="61">
      <c r="A61" s="4">
        <v>45835.57412037037</v>
      </c>
      <c r="B61" s="5" t="s">
        <v>33</v>
      </c>
      <c r="C61" s="6" t="s">
        <v>375</v>
      </c>
      <c r="E61" s="6" t="s">
        <v>441</v>
      </c>
      <c r="F61" s="7" t="str">
        <f>TEXT("6268124044415041848","0")</f>
        <v>6268124044415041848</v>
      </c>
    </row>
    <row r="62">
      <c r="A62" s="4">
        <v>45835.676840277774</v>
      </c>
      <c r="B62" s="5" t="s">
        <v>33</v>
      </c>
      <c r="C62" s="6" t="s">
        <v>380</v>
      </c>
      <c r="E62" s="6" t="s">
        <v>442</v>
      </c>
      <c r="F62" s="7" t="str">
        <f>TEXT("6268212794424156135","0")</f>
        <v>6268212794424156135</v>
      </c>
    </row>
    <row r="63">
      <c r="A63" s="4">
        <v>45835.677465277775</v>
      </c>
      <c r="B63" s="5" t="s">
        <v>31</v>
      </c>
      <c r="C63" s="6" t="s">
        <v>397</v>
      </c>
      <c r="E63" s="6" t="s">
        <v>443</v>
      </c>
      <c r="F63" s="7" t="str">
        <f>TEXT("6268213332417821533","0")</f>
        <v>6268213332417821533</v>
      </c>
    </row>
    <row r="64">
      <c r="A64" s="4">
        <v>45837.84186342593</v>
      </c>
      <c r="B64" s="5" t="s">
        <v>33</v>
      </c>
      <c r="C64" s="6" t="s">
        <v>397</v>
      </c>
      <c r="E64" s="6" t="s">
        <v>401</v>
      </c>
      <c r="F64" s="7" t="str">
        <f>TEXT("6270083376911711267","0")</f>
        <v>6270083376911711267</v>
      </c>
    </row>
    <row r="65">
      <c r="A65" s="4">
        <v>45838.466157407405</v>
      </c>
      <c r="B65" s="5" t="s">
        <v>86</v>
      </c>
      <c r="C65" s="6" t="s">
        <v>388</v>
      </c>
      <c r="E65" s="6" t="s">
        <v>444</v>
      </c>
      <c r="F65" s="7" t="str">
        <f>TEXT("6270622760296999320","0")</f>
        <v>6270622760296999320</v>
      </c>
    </row>
    <row r="66">
      <c r="A66" s="4">
        <v>45838.61662037037</v>
      </c>
      <c r="B66" s="5" t="s">
        <v>86</v>
      </c>
      <c r="C66" s="6" t="s">
        <v>385</v>
      </c>
      <c r="E66" s="6" t="s">
        <v>445</v>
      </c>
      <c r="F66" s="7" t="str">
        <f>TEXT("6270752765518019253","0")</f>
        <v>6270752765518019253</v>
      </c>
    </row>
    <row r="67">
      <c r="A67" s="4">
        <v>45838.64450231481</v>
      </c>
      <c r="B67" s="5" t="s">
        <v>86</v>
      </c>
      <c r="C67" s="6" t="s">
        <v>397</v>
      </c>
      <c r="E67" s="6" t="s">
        <v>446</v>
      </c>
      <c r="F67" s="7" t="str">
        <f>TEXT("6270776851115047313","0")</f>
        <v>6270776851115047313</v>
      </c>
    </row>
    <row r="68">
      <c r="A68" s="4">
        <v>45838.657326388886</v>
      </c>
      <c r="B68" s="5" t="s">
        <v>86</v>
      </c>
      <c r="C68" s="6" t="s">
        <v>377</v>
      </c>
      <c r="E68" s="6" t="s">
        <v>447</v>
      </c>
      <c r="F68" s="7" t="str">
        <f>TEXT("6270787931979287744","0")</f>
        <v>6270787931979287744</v>
      </c>
    </row>
    <row r="69">
      <c r="A69" s="4">
        <v>45838.6662037037</v>
      </c>
      <c r="B69" s="5" t="s">
        <v>86</v>
      </c>
      <c r="C69" s="6" t="s">
        <v>380</v>
      </c>
      <c r="E69" s="6" t="s">
        <v>448</v>
      </c>
      <c r="F69" s="7" t="str">
        <f>TEXT("6270795605612404424","0")</f>
        <v>6270795605612404424</v>
      </c>
    </row>
    <row r="70">
      <c r="A70" s="4">
        <v>45838.67383101852</v>
      </c>
      <c r="B70" s="5" t="s">
        <v>86</v>
      </c>
      <c r="C70" s="6" t="s">
        <v>380</v>
      </c>
      <c r="E70" s="6" t="s">
        <v>449</v>
      </c>
      <c r="F70" s="7" t="str">
        <f>TEXT("6270802195611560426","0")</f>
        <v>6270802195611560426</v>
      </c>
    </row>
    <row r="71">
      <c r="A71" s="4">
        <v>45839.606724537036</v>
      </c>
      <c r="B71" s="5" t="s">
        <v>34</v>
      </c>
      <c r="C71" s="6" t="s">
        <v>375</v>
      </c>
      <c r="E71" s="6" t="s">
        <v>450</v>
      </c>
      <c r="F71" s="7" t="str">
        <f>TEXT("6271608216215288058","0")</f>
        <v>6271608216215288058</v>
      </c>
    </row>
    <row r="72">
      <c r="A72" s="4">
        <v>45839.63648148148</v>
      </c>
      <c r="B72" s="5" t="s">
        <v>34</v>
      </c>
      <c r="C72" s="6" t="s">
        <v>380</v>
      </c>
      <c r="E72" s="6" t="s">
        <v>451</v>
      </c>
      <c r="F72" s="7" t="str">
        <f>TEXT("6271633921913426802","0")</f>
        <v>6271633921913426802</v>
      </c>
    </row>
    <row r="73">
      <c r="A73" s="4">
        <v>45839.643425925926</v>
      </c>
      <c r="B73" s="5" t="s">
        <v>34</v>
      </c>
      <c r="C73" s="6" t="s">
        <v>377</v>
      </c>
      <c r="E73" s="6" t="s">
        <v>452</v>
      </c>
      <c r="F73" s="7" t="str">
        <f>TEXT("6271639923383788847","0")</f>
        <v>6271639923383788847</v>
      </c>
    </row>
    <row r="74">
      <c r="A74" s="4">
        <v>45840.4252662037</v>
      </c>
      <c r="B74" s="5" t="s">
        <v>93</v>
      </c>
      <c r="C74" s="6" t="s">
        <v>385</v>
      </c>
      <c r="E74" s="6" t="s">
        <v>453</v>
      </c>
      <c r="F74" s="7" t="str">
        <f>TEXT("6272315434261072592","0")</f>
        <v>6272315434261072592</v>
      </c>
    </row>
    <row r="75">
      <c r="A75" s="4">
        <v>45840.52576388889</v>
      </c>
      <c r="B75" s="5" t="s">
        <v>93</v>
      </c>
      <c r="C75" s="6" t="s">
        <v>397</v>
      </c>
      <c r="E75" s="6" t="s">
        <v>454</v>
      </c>
      <c r="F75" s="7" t="str">
        <f>TEXT("6272402264917111048","0")</f>
        <v>6272402264917111048</v>
      </c>
    </row>
    <row r="76">
      <c r="A76" s="4">
        <v>45840.598020833335</v>
      </c>
      <c r="B76" s="5" t="s">
        <v>93</v>
      </c>
      <c r="C76" s="6" t="s">
        <v>377</v>
      </c>
      <c r="E76" s="6" t="s">
        <v>455</v>
      </c>
      <c r="F76" s="7" t="str">
        <f>TEXT("6272464693614586750","0")</f>
        <v>6272464693614586750</v>
      </c>
    </row>
    <row r="77">
      <c r="A77" s="4">
        <v>45840.65996527778</v>
      </c>
      <c r="B77" s="5" t="s">
        <v>93</v>
      </c>
      <c r="C77" s="6" t="s">
        <v>380</v>
      </c>
      <c r="E77" s="6" t="s">
        <v>456</v>
      </c>
      <c r="F77" s="7" t="str">
        <f>TEXT("6272518211915300264","0")</f>
        <v>6272518211915300264</v>
      </c>
    </row>
    <row r="78">
      <c r="A78" s="4">
        <v>45841.52979166667</v>
      </c>
      <c r="B78" s="5" t="s">
        <v>35</v>
      </c>
      <c r="C78" s="6" t="s">
        <v>388</v>
      </c>
      <c r="E78" s="6" t="s">
        <v>457</v>
      </c>
      <c r="F78" s="7" t="str">
        <f>TEXT("6273269745319768161","0")</f>
        <v>6273269745319768161</v>
      </c>
    </row>
    <row r="79">
      <c r="A79" s="4">
        <v>45841.53827546296</v>
      </c>
      <c r="B79" s="5" t="s">
        <v>35</v>
      </c>
      <c r="C79" s="6" t="s">
        <v>385</v>
      </c>
      <c r="E79" s="6" t="s">
        <v>458</v>
      </c>
      <c r="F79" s="7" t="str">
        <f>TEXT("6273277076216679531","0")</f>
        <v>6273277076216679531</v>
      </c>
    </row>
    <row r="80">
      <c r="A80" s="4">
        <v>45841.57981481482</v>
      </c>
      <c r="B80" s="5" t="s">
        <v>35</v>
      </c>
      <c r="C80" s="6" t="s">
        <v>380</v>
      </c>
      <c r="E80" s="6" t="s">
        <v>459</v>
      </c>
      <c r="F80" s="7" t="str">
        <f>TEXT("6273312966918643029","0")</f>
        <v>6273312966918643029</v>
      </c>
    </row>
    <row r="81">
      <c r="A81" s="4">
        <v>45841.65292824074</v>
      </c>
      <c r="B81" s="5" t="s">
        <v>35</v>
      </c>
      <c r="C81" s="6" t="s">
        <v>375</v>
      </c>
      <c r="E81" s="6" t="s">
        <v>401</v>
      </c>
      <c r="F81" s="7" t="str">
        <f>TEXT("6273376136294641177","0")</f>
        <v>6273376136294641177</v>
      </c>
    </row>
    <row r="82">
      <c r="A82" s="4">
        <v>45841.6743287037</v>
      </c>
      <c r="B82" s="5" t="s">
        <v>35</v>
      </c>
      <c r="C82" s="6" t="s">
        <v>380</v>
      </c>
      <c r="E82" s="6" t="s">
        <v>460</v>
      </c>
      <c r="F82" s="7" t="str">
        <f>TEXT("6273394626911384189","0")</f>
        <v>6273394626911384189</v>
      </c>
    </row>
    <row r="83">
      <c r="A83" s="4">
        <v>45842.51850694444</v>
      </c>
      <c r="B83" s="5" t="s">
        <v>184</v>
      </c>
      <c r="C83" s="6" t="s">
        <v>397</v>
      </c>
      <c r="E83" s="6" t="s">
        <v>461</v>
      </c>
      <c r="F83" s="7" t="str">
        <f>TEXT("6274123996222494366","0")</f>
        <v>6274123996222494366</v>
      </c>
    </row>
    <row r="84">
      <c r="A84" s="4">
        <v>45842.52868055556</v>
      </c>
      <c r="B84" s="5" t="s">
        <v>184</v>
      </c>
      <c r="C84" s="6" t="s">
        <v>385</v>
      </c>
      <c r="E84" s="6" t="s">
        <v>462</v>
      </c>
      <c r="F84" s="7" t="str">
        <f>TEXT("6274132787615121479","0")</f>
        <v>6274132787615121479</v>
      </c>
    </row>
    <row r="85">
      <c r="A85" s="4">
        <v>45842.53041666667</v>
      </c>
      <c r="B85" s="5" t="s">
        <v>101</v>
      </c>
      <c r="C85" s="6" t="s">
        <v>385</v>
      </c>
      <c r="E85" s="6" t="s">
        <v>463</v>
      </c>
      <c r="F85" s="7" t="str">
        <f>TEXT("6274134287618185937","0")</f>
        <v>6274134287618185937</v>
      </c>
    </row>
    <row r="86">
      <c r="A86" s="4">
        <v>45842.56115740741</v>
      </c>
      <c r="B86" s="5" t="s">
        <v>184</v>
      </c>
      <c r="C86" s="6" t="s">
        <v>388</v>
      </c>
      <c r="E86" s="6" t="s">
        <v>464</v>
      </c>
      <c r="F86" s="7" t="str">
        <f>TEXT("6274160849298566036","0")</f>
        <v>6274160849298566036</v>
      </c>
    </row>
    <row r="87">
      <c r="A87" s="4">
        <v>45842.56208333333</v>
      </c>
      <c r="B87" s="5" t="s">
        <v>101</v>
      </c>
      <c r="C87" s="6" t="s">
        <v>388</v>
      </c>
      <c r="E87" s="6" t="s">
        <v>465</v>
      </c>
      <c r="F87" s="7" t="str">
        <f>TEXT("6274161649294416599","0")</f>
        <v>6274161649294416599</v>
      </c>
    </row>
    <row r="88">
      <c r="A88" s="4">
        <v>45842.570289351854</v>
      </c>
      <c r="B88" s="5" t="s">
        <v>184</v>
      </c>
      <c r="C88" s="6" t="s">
        <v>377</v>
      </c>
      <c r="E88" s="6" t="s">
        <v>466</v>
      </c>
      <c r="F88" s="7" t="str">
        <f>TEXT("6274168739261469986","0")</f>
        <v>6274168739261469986</v>
      </c>
    </row>
    <row r="89">
      <c r="A89" s="4">
        <v>45842.57142361111</v>
      </c>
      <c r="B89" s="5" t="s">
        <v>101</v>
      </c>
      <c r="C89" s="6" t="s">
        <v>377</v>
      </c>
      <c r="E89" s="6" t="s">
        <v>467</v>
      </c>
      <c r="F89" s="7" t="str">
        <f>TEXT("6274169719262566532","0")</f>
        <v>6274169719262566532</v>
      </c>
    </row>
    <row r="90">
      <c r="A90" s="4">
        <v>45842.607615740744</v>
      </c>
      <c r="B90" s="5" t="s">
        <v>101</v>
      </c>
      <c r="C90" s="6" t="s">
        <v>397</v>
      </c>
      <c r="E90" s="6" t="s">
        <v>468</v>
      </c>
      <c r="F90" s="7" t="str">
        <f>TEXT("6274200987171175072","0")</f>
        <v>6274200987171175072</v>
      </c>
    </row>
    <row r="91">
      <c r="A91" s="4">
        <v>45842.62042824074</v>
      </c>
      <c r="B91" s="5" t="s">
        <v>184</v>
      </c>
      <c r="C91" s="6" t="s">
        <v>375</v>
      </c>
      <c r="E91" s="6" t="s">
        <v>469</v>
      </c>
      <c r="F91" s="7" t="str">
        <f>TEXT("6274212053917163150","0")</f>
        <v>6274212053917163150</v>
      </c>
    </row>
    <row r="92">
      <c r="A92" s="4">
        <v>45842.62831018519</v>
      </c>
      <c r="B92" s="5" t="s">
        <v>101</v>
      </c>
      <c r="C92" s="6" t="s">
        <v>375</v>
      </c>
      <c r="E92" s="6" t="s">
        <v>470</v>
      </c>
      <c r="F92" s="7" t="str">
        <f>TEXT("6274218863911501586","0")</f>
        <v>6274218863911501586</v>
      </c>
    </row>
    <row r="93">
      <c r="A93" s="4">
        <v>45842.87730324074</v>
      </c>
      <c r="B93" s="5" t="s">
        <v>184</v>
      </c>
      <c r="C93" s="6" t="s">
        <v>397</v>
      </c>
      <c r="E93" s="6" t="s">
        <v>471</v>
      </c>
      <c r="F93" s="7" t="str">
        <f>TEXT("6274433999228474107","0")</f>
        <v>6274433999228474107</v>
      </c>
    </row>
    <row r="94">
      <c r="A94" s="4">
        <v>45845.58173611111</v>
      </c>
      <c r="B94" s="5" t="s">
        <v>10</v>
      </c>
      <c r="C94" s="6" t="s">
        <v>388</v>
      </c>
      <c r="E94" s="6" t="s">
        <v>472</v>
      </c>
      <c r="F94" s="7" t="str">
        <f>TEXT("6276770629978264253","0")</f>
        <v>6276770629978264253</v>
      </c>
    </row>
    <row r="95">
      <c r="A95" s="4">
        <v>45845.59417824074</v>
      </c>
      <c r="B95" s="5" t="s">
        <v>10</v>
      </c>
      <c r="C95" s="6" t="s">
        <v>377</v>
      </c>
      <c r="E95" s="6" t="s">
        <v>473</v>
      </c>
      <c r="F95" s="7" t="str">
        <f>TEXT("6276781378393370402","0")</f>
        <v>6276781378393370402</v>
      </c>
    </row>
    <row r="96">
      <c r="A96" s="4">
        <v>45845.599907407406</v>
      </c>
      <c r="B96" s="5" t="s">
        <v>10</v>
      </c>
      <c r="C96" s="6" t="s">
        <v>385</v>
      </c>
      <c r="E96" s="6" t="s">
        <v>474</v>
      </c>
      <c r="F96" s="7" t="str">
        <f>TEXT("6276786325293514315","0")</f>
        <v>6276786325293514315</v>
      </c>
    </row>
    <row r="97">
      <c r="A97" s="4">
        <v>45845.64923611111</v>
      </c>
      <c r="B97" s="5" t="s">
        <v>10</v>
      </c>
      <c r="C97" s="6" t="s">
        <v>375</v>
      </c>
      <c r="E97" s="6" t="s">
        <v>475</v>
      </c>
      <c r="F97" s="7" t="str">
        <f>TEXT("6276828943323094775","0")</f>
        <v>6276828943323094775</v>
      </c>
    </row>
    <row r="98">
      <c r="A98" s="4">
        <v>45845.664039351854</v>
      </c>
      <c r="B98" s="5" t="s">
        <v>10</v>
      </c>
      <c r="C98" s="6" t="s">
        <v>397</v>
      </c>
      <c r="E98" s="6" t="s">
        <v>476</v>
      </c>
      <c r="F98" s="7" t="str">
        <f>TEXT("6276841731227962283","0")</f>
        <v>6276841731227962283</v>
      </c>
    </row>
    <row r="99">
      <c r="A99" s="4">
        <v>45845.667395833334</v>
      </c>
      <c r="B99" s="5" t="s">
        <v>10</v>
      </c>
      <c r="C99" s="6" t="s">
        <v>380</v>
      </c>
      <c r="E99" s="6" t="s">
        <v>477</v>
      </c>
      <c r="F99" s="7" t="str">
        <f>TEXT("6276844634901602276","0")</f>
        <v>6276844634901602276</v>
      </c>
    </row>
    <row r="100">
      <c r="A100" s="4">
        <v>45845.68115740741</v>
      </c>
      <c r="B100" s="5" t="s">
        <v>10</v>
      </c>
      <c r="C100" s="6" t="s">
        <v>388</v>
      </c>
      <c r="E100" s="6" t="s">
        <v>478</v>
      </c>
      <c r="F100" s="7" t="str">
        <f>TEXT("6276856529515170499","0")</f>
        <v>6276856529515170499</v>
      </c>
    </row>
    <row r="101">
      <c r="A101" s="4">
        <v>45846.521053240744</v>
      </c>
      <c r="B101" s="5" t="s">
        <v>104</v>
      </c>
      <c r="C101" s="6" t="s">
        <v>385</v>
      </c>
      <c r="E101" s="6" t="s">
        <v>479</v>
      </c>
      <c r="F101" s="7" t="str">
        <f>TEXT("6277582197176686346","0")</f>
        <v>6277582197176686346</v>
      </c>
    </row>
    <row r="102">
      <c r="A102" s="4">
        <v>45846.60621527778</v>
      </c>
      <c r="B102" s="5" t="s">
        <v>104</v>
      </c>
      <c r="C102" s="6" t="s">
        <v>375</v>
      </c>
      <c r="E102" s="6" t="s">
        <v>480</v>
      </c>
      <c r="F102" s="7" t="str">
        <f>TEXT("6277655772017093377","0")</f>
        <v>6277655772017093377</v>
      </c>
    </row>
    <row r="103">
      <c r="A103" s="4">
        <v>45846.60628472222</v>
      </c>
      <c r="B103" s="5" t="s">
        <v>104</v>
      </c>
      <c r="C103" s="6" t="s">
        <v>377</v>
      </c>
      <c r="E103" s="6" t="s">
        <v>481</v>
      </c>
      <c r="F103" s="7" t="str">
        <f>TEXT("6277655835361517312","0")</f>
        <v>6277655835361517312</v>
      </c>
    </row>
    <row r="104">
      <c r="A104" s="4">
        <v>45846.66402777778</v>
      </c>
      <c r="B104" s="5" t="s">
        <v>104</v>
      </c>
      <c r="C104" s="6" t="s">
        <v>380</v>
      </c>
      <c r="E104" s="6" t="s">
        <v>482</v>
      </c>
      <c r="F104" s="7" t="str">
        <f>TEXT("6277705721558931550","0")</f>
        <v>6277705721558931550</v>
      </c>
    </row>
    <row r="105">
      <c r="A105" s="4">
        <v>45846.67444444444</v>
      </c>
      <c r="B105" s="5" t="s">
        <v>104</v>
      </c>
      <c r="C105" s="6" t="s">
        <v>388</v>
      </c>
      <c r="E105" s="6" t="s">
        <v>483</v>
      </c>
      <c r="F105" s="7" t="str">
        <f>TEXT("6277714721996893533","0")</f>
        <v>6277714721996893533</v>
      </c>
    </row>
    <row r="106">
      <c r="A106" s="4">
        <v>45847.541817129626</v>
      </c>
      <c r="B106" s="5" t="s">
        <v>37</v>
      </c>
      <c r="C106" s="6" t="s">
        <v>397</v>
      </c>
      <c r="E106" s="6" t="s">
        <v>484</v>
      </c>
      <c r="F106" s="7" t="str">
        <f>TEXT("6278464136228466590","0")</f>
        <v>6278464136228466590</v>
      </c>
    </row>
    <row r="107">
      <c r="A107" s="4">
        <v>45847.55403935185</v>
      </c>
      <c r="B107" s="5" t="s">
        <v>37</v>
      </c>
      <c r="C107" s="6" t="s">
        <v>385</v>
      </c>
      <c r="E107" s="6" t="s">
        <v>485</v>
      </c>
      <c r="F107" s="7" t="str">
        <f>TEXT("6278474690515590691","0")</f>
        <v>6278474690515590691</v>
      </c>
    </row>
    <row r="108">
      <c r="A108" s="4">
        <v>45847.58084490741</v>
      </c>
      <c r="B108" s="5" t="s">
        <v>37</v>
      </c>
      <c r="C108" s="6" t="s">
        <v>375</v>
      </c>
      <c r="E108" s="6" t="s">
        <v>486</v>
      </c>
      <c r="F108" s="7" t="str">
        <f>TEXT("6278497852121137977","0")</f>
        <v>6278497852121137977</v>
      </c>
    </row>
    <row r="109">
      <c r="A109" s="4">
        <v>45847.60184027778</v>
      </c>
      <c r="B109" s="5" t="s">
        <v>37</v>
      </c>
      <c r="C109" s="6" t="s">
        <v>388</v>
      </c>
      <c r="E109" s="6" t="s">
        <v>487</v>
      </c>
      <c r="F109" s="7" t="str">
        <f>TEXT("6278515991124649599","0")</f>
        <v>6278515991124649599</v>
      </c>
    </row>
    <row r="110">
      <c r="A110" s="4">
        <v>45847.668900462966</v>
      </c>
      <c r="B110" s="5" t="s">
        <v>37</v>
      </c>
      <c r="C110" s="6" t="s">
        <v>375</v>
      </c>
      <c r="E110" s="6" t="s">
        <v>488</v>
      </c>
      <c r="F110" s="7" t="str">
        <f>TEXT("6278573932129222852","0")</f>
        <v>6278573932129222852</v>
      </c>
    </row>
    <row r="111">
      <c r="A111" s="4">
        <v>45847.66920138889</v>
      </c>
      <c r="B111" s="5" t="s">
        <v>37</v>
      </c>
      <c r="C111" s="6" t="s">
        <v>380</v>
      </c>
      <c r="E111" s="6" t="s">
        <v>489</v>
      </c>
      <c r="F111" s="7" t="str">
        <f>TEXT("6278574196458461828","0")</f>
        <v>6278574196458461828</v>
      </c>
    </row>
    <row r="112">
      <c r="A112" s="4">
        <v>45848.500555555554</v>
      </c>
      <c r="B112" s="5" t="s">
        <v>110</v>
      </c>
      <c r="C112" s="6" t="s">
        <v>377</v>
      </c>
      <c r="E112" s="6" t="s">
        <v>401</v>
      </c>
      <c r="F112" s="7" t="str">
        <f>TEXT("6279292481451238604","0")</f>
        <v>6279292481451238604</v>
      </c>
    </row>
    <row r="113">
      <c r="A113" s="4">
        <v>45848.52177083334</v>
      </c>
      <c r="B113" s="5" t="s">
        <v>110</v>
      </c>
      <c r="C113" s="6" t="s">
        <v>385</v>
      </c>
      <c r="E113" s="6" t="s">
        <v>490</v>
      </c>
      <c r="F113" s="7" t="str">
        <f>TEXT("6279310815018559015","0")</f>
        <v>6279310815018559015</v>
      </c>
    </row>
    <row r="114">
      <c r="A114" s="4">
        <v>45848.65332175926</v>
      </c>
      <c r="B114" s="5" t="s">
        <v>110</v>
      </c>
      <c r="C114" s="6" t="s">
        <v>388</v>
      </c>
      <c r="E114" s="6" t="s">
        <v>491</v>
      </c>
      <c r="F114" s="7" t="str">
        <f>TEXT("6279424473854993514","0")</f>
        <v>6279424473854993514</v>
      </c>
    </row>
    <row r="115">
      <c r="A115" s="4">
        <v>45848.72217592593</v>
      </c>
      <c r="B115" s="5" t="s">
        <v>110</v>
      </c>
      <c r="C115" s="6" t="s">
        <v>380</v>
      </c>
      <c r="E115" s="6" t="s">
        <v>492</v>
      </c>
      <c r="F115" s="7" t="str">
        <f>TEXT("6279483967802579915","0")</f>
        <v>6279483967802579915</v>
      </c>
    </row>
    <row r="116">
      <c r="A116" s="4">
        <v>45849.534837962965</v>
      </c>
      <c r="B116" s="5" t="s">
        <v>112</v>
      </c>
      <c r="C116" s="6" t="s">
        <v>375</v>
      </c>
      <c r="E116" s="6" t="s">
        <v>493</v>
      </c>
      <c r="F116" s="7" t="str">
        <f>TEXT("6280186105219375688","0")</f>
        <v>6280186105219375688</v>
      </c>
    </row>
    <row r="117">
      <c r="A117" s="4">
        <v>45849.542719907404</v>
      </c>
      <c r="B117" s="5" t="s">
        <v>112</v>
      </c>
      <c r="C117" s="6" t="s">
        <v>397</v>
      </c>
      <c r="E117" s="6" t="s">
        <v>494</v>
      </c>
      <c r="F117" s="7" t="str">
        <f>TEXT("6280192911224409230","0")</f>
        <v>6280192911224409230</v>
      </c>
    </row>
    <row r="118">
      <c r="A118" s="4">
        <v>45849.543703703705</v>
      </c>
      <c r="B118" s="5" t="s">
        <v>112</v>
      </c>
      <c r="C118" s="6" t="s">
        <v>385</v>
      </c>
      <c r="E118" s="6" t="s">
        <v>495</v>
      </c>
      <c r="F118" s="7" t="str">
        <f>TEXT("6280193766809286692","0")</f>
        <v>6280193766809286692</v>
      </c>
    </row>
    <row r="119">
      <c r="A119" s="4">
        <v>45849.54550925926</v>
      </c>
      <c r="B119" s="5" t="s">
        <v>113</v>
      </c>
      <c r="C119" s="6" t="s">
        <v>375</v>
      </c>
      <c r="E119" s="6" t="s">
        <v>496</v>
      </c>
      <c r="F119" s="7" t="str">
        <f>TEXT("6280195325214991213","0")</f>
        <v>6280195325214991213</v>
      </c>
    </row>
    <row r="120">
      <c r="A120" s="4">
        <v>45849.5456712963</v>
      </c>
      <c r="B120" s="5" t="s">
        <v>113</v>
      </c>
      <c r="C120" s="6" t="s">
        <v>385</v>
      </c>
      <c r="E120" s="6" t="s">
        <v>497</v>
      </c>
      <c r="F120" s="7" t="str">
        <f>TEXT("6280195466806313492","0")</f>
        <v>6280195466806313492</v>
      </c>
    </row>
    <row r="121">
      <c r="A121" s="4">
        <v>45849.545960648145</v>
      </c>
      <c r="B121" s="5" t="s">
        <v>113</v>
      </c>
      <c r="C121" s="6" t="s">
        <v>397</v>
      </c>
      <c r="E121" s="6" t="s">
        <v>498</v>
      </c>
      <c r="F121" s="7" t="str">
        <f>TEXT("6280195711221023047","0")</f>
        <v>6280195711221023047</v>
      </c>
    </row>
    <row r="122">
      <c r="A122" s="4">
        <v>45849.54759259259</v>
      </c>
      <c r="B122" s="5" t="s">
        <v>112</v>
      </c>
      <c r="C122" s="6" t="s">
        <v>388</v>
      </c>
      <c r="E122" s="6" t="s">
        <v>499</v>
      </c>
      <c r="F122" s="7" t="str">
        <f>TEXT("6280197123427502109","0")</f>
        <v>6280197123427502109</v>
      </c>
    </row>
    <row r="123">
      <c r="A123" s="4">
        <v>45849.54953703703</v>
      </c>
      <c r="B123" s="5" t="s">
        <v>113</v>
      </c>
      <c r="C123" s="6" t="s">
        <v>388</v>
      </c>
      <c r="E123" s="6" t="s">
        <v>500</v>
      </c>
      <c r="F123" s="7" t="str">
        <f>TEXT("6280198803427266008","0")</f>
        <v>6280198803427266008</v>
      </c>
    </row>
    <row r="124">
      <c r="A124" s="4">
        <v>45849.554375</v>
      </c>
      <c r="B124" s="5" t="s">
        <v>112</v>
      </c>
      <c r="C124" s="6" t="s">
        <v>377</v>
      </c>
      <c r="E124" s="6" t="s">
        <v>501</v>
      </c>
      <c r="F124" s="7" t="str">
        <f>TEXT("6280202985832499399","0")</f>
        <v>6280202985832499399</v>
      </c>
    </row>
    <row r="125">
      <c r="A125" s="4">
        <v>45849.55712962963</v>
      </c>
      <c r="B125" s="5" t="s">
        <v>113</v>
      </c>
      <c r="C125" s="6" t="s">
        <v>377</v>
      </c>
      <c r="E125" s="6" t="s">
        <v>502</v>
      </c>
      <c r="F125" s="7" t="str">
        <f>TEXT("6280205365839690105","0")</f>
        <v>6280205365839690105</v>
      </c>
    </row>
    <row r="126">
      <c r="A126" s="4">
        <v>45849.65628472222</v>
      </c>
      <c r="B126" s="5" t="s">
        <v>113</v>
      </c>
      <c r="C126" s="6" t="s">
        <v>380</v>
      </c>
      <c r="E126" s="6" t="s">
        <v>503</v>
      </c>
      <c r="F126" s="7" t="str">
        <f>TEXT("6280291036603896014","0")</f>
        <v>6280291036603896014</v>
      </c>
    </row>
    <row r="127">
      <c r="A127" s="4">
        <v>45852.62756944444</v>
      </c>
      <c r="B127" s="5" t="s">
        <v>12</v>
      </c>
      <c r="C127" s="6" t="s">
        <v>380</v>
      </c>
      <c r="E127" s="6" t="s">
        <v>504</v>
      </c>
      <c r="F127" s="7" t="str">
        <f>TEXT("6282858225576805211","0")</f>
        <v>6282858225576805211</v>
      </c>
    </row>
    <row r="128">
      <c r="A128" s="4">
        <v>45852.65429398148</v>
      </c>
      <c r="B128" s="5" t="s">
        <v>12</v>
      </c>
      <c r="C128" s="6" t="s">
        <v>385</v>
      </c>
      <c r="E128" s="6" t="s">
        <v>505</v>
      </c>
      <c r="F128" s="7" t="str">
        <f>TEXT("6282881316226100686","0")</f>
        <v>6282881316226100686</v>
      </c>
    </row>
    <row r="129">
      <c r="A129" s="4">
        <v>45853.48578703704</v>
      </c>
      <c r="B129" s="5" t="s">
        <v>119</v>
      </c>
      <c r="C129" s="6" t="s">
        <v>385</v>
      </c>
      <c r="E129" s="6" t="s">
        <v>506</v>
      </c>
      <c r="F129" s="7" t="str">
        <f>TEXT("6283599723993220373","0")</f>
        <v>6283599723993220373</v>
      </c>
    </row>
    <row r="130">
      <c r="A130" s="4">
        <v>45853.51435185185</v>
      </c>
      <c r="B130" s="5" t="s">
        <v>119</v>
      </c>
      <c r="C130" s="6" t="s">
        <v>385</v>
      </c>
      <c r="E130" s="6" t="s">
        <v>507</v>
      </c>
      <c r="F130" s="7" t="str">
        <f>TEXT("6283624403992974597","0")</f>
        <v>6283624403992974597</v>
      </c>
    </row>
    <row r="131">
      <c r="A131" s="4">
        <v>45853.53094907408</v>
      </c>
      <c r="B131" s="5" t="s">
        <v>119</v>
      </c>
      <c r="C131" s="6" t="s">
        <v>397</v>
      </c>
      <c r="E131" s="6" t="s">
        <v>508</v>
      </c>
      <c r="F131" s="7" t="str">
        <f>TEXT("6283638741222176825","0")</f>
        <v>6283638741222176825</v>
      </c>
    </row>
    <row r="132">
      <c r="A132" s="4">
        <v>45853.61439814815</v>
      </c>
      <c r="B132" s="5" t="s">
        <v>119</v>
      </c>
      <c r="C132" s="6" t="s">
        <v>375</v>
      </c>
      <c r="E132" s="6" t="s">
        <v>509</v>
      </c>
      <c r="F132" s="7" t="str">
        <f>TEXT("6283710845918284203","0")</f>
        <v>6283710845918284203</v>
      </c>
    </row>
    <row r="133">
      <c r="A133" s="4">
        <v>45853.65791666666</v>
      </c>
      <c r="B133" s="5" t="s">
        <v>119</v>
      </c>
      <c r="C133" s="6" t="s">
        <v>380</v>
      </c>
      <c r="E133" s="6" t="s">
        <v>510</v>
      </c>
      <c r="F133" s="7" t="str">
        <f>TEXT("6283748445579938528","0")</f>
        <v>6283748445579938528</v>
      </c>
    </row>
    <row r="134">
      <c r="A134" s="4">
        <v>45853.66578703704</v>
      </c>
      <c r="B134" s="5" t="s">
        <v>119</v>
      </c>
      <c r="C134" s="6" t="s">
        <v>380</v>
      </c>
      <c r="E134" s="6" t="s">
        <v>511</v>
      </c>
      <c r="F134" s="7" t="str">
        <f>TEXT("6283755245578665829","0")</f>
        <v>6283755245578665829</v>
      </c>
    </row>
    <row r="135">
      <c r="A135" s="4">
        <v>45853.738657407404</v>
      </c>
      <c r="B135" s="5" t="s">
        <v>119</v>
      </c>
      <c r="C135" s="6" t="s">
        <v>377</v>
      </c>
      <c r="E135" s="6" t="s">
        <v>401</v>
      </c>
      <c r="F135" s="7" t="str">
        <f>TEXT("6283818204021689948","0")</f>
        <v>6283818204021689948</v>
      </c>
    </row>
    <row r="136">
      <c r="A136" s="4">
        <v>45854.554814814815</v>
      </c>
      <c r="B136" s="5" t="s">
        <v>123</v>
      </c>
      <c r="C136" s="6" t="s">
        <v>397</v>
      </c>
      <c r="E136" s="6" t="s">
        <v>512</v>
      </c>
      <c r="F136" s="7" t="str">
        <f>TEXT("6284523361225180558","0")</f>
        <v>6284523361225180558</v>
      </c>
    </row>
    <row r="137">
      <c r="A137" s="4">
        <v>45854.56643518519</v>
      </c>
      <c r="B137" s="5" t="s">
        <v>123</v>
      </c>
      <c r="C137" s="6" t="s">
        <v>388</v>
      </c>
      <c r="E137" s="6" t="s">
        <v>513</v>
      </c>
      <c r="F137" s="7" t="str">
        <f>TEXT("6284533402228349815","0")</f>
        <v>6284533402228349815</v>
      </c>
    </row>
    <row r="138">
      <c r="A138" s="4">
        <v>45854.570925925924</v>
      </c>
      <c r="B138" s="5" t="s">
        <v>123</v>
      </c>
      <c r="C138" s="6" t="s">
        <v>385</v>
      </c>
      <c r="E138" s="6" t="s">
        <v>514</v>
      </c>
      <c r="F138" s="7" t="str">
        <f>TEXT("6284537284421805160","0")</f>
        <v>6284537284421805160</v>
      </c>
    </row>
    <row r="139">
      <c r="A139" s="4">
        <v>45854.59001157407</v>
      </c>
      <c r="B139" s="5" t="s">
        <v>123</v>
      </c>
      <c r="C139" s="6" t="s">
        <v>377</v>
      </c>
      <c r="E139" s="6" t="s">
        <v>515</v>
      </c>
      <c r="F139" s="7" t="str">
        <f>TEXT("6284553775417756764","0")</f>
        <v>6284553775417756764</v>
      </c>
    </row>
    <row r="140">
      <c r="A140" s="4">
        <v>45854.658784722225</v>
      </c>
      <c r="B140" s="5" t="s">
        <v>123</v>
      </c>
      <c r="C140" s="6" t="s">
        <v>380</v>
      </c>
      <c r="E140" s="6" t="s">
        <v>516</v>
      </c>
      <c r="F140" s="7" t="str">
        <f>TEXT("6284613190222693315","0")</f>
        <v>6284613190222693315</v>
      </c>
    </row>
    <row r="141">
      <c r="A141" s="4">
        <v>45855.498761574076</v>
      </c>
      <c r="B141" s="5" t="s">
        <v>126</v>
      </c>
      <c r="C141" s="6" t="s">
        <v>385</v>
      </c>
      <c r="E141" s="6" t="s">
        <v>517</v>
      </c>
      <c r="F141" s="7" t="str">
        <f>TEXT("6285338933528167006","0")</f>
        <v>6285338933528167006</v>
      </c>
    </row>
    <row r="142">
      <c r="A142" s="4">
        <v>45855.57104166667</v>
      </c>
      <c r="B142" s="5" t="s">
        <v>126</v>
      </c>
      <c r="C142" s="6" t="s">
        <v>375</v>
      </c>
      <c r="E142" s="6" t="s">
        <v>518</v>
      </c>
      <c r="F142" s="7" t="str">
        <f>TEXT("6285401382325466250","0")</f>
        <v>6285401382325466250</v>
      </c>
    </row>
    <row r="143">
      <c r="A143" s="4">
        <v>45855.66318287037</v>
      </c>
      <c r="B143" s="5" t="s">
        <v>126</v>
      </c>
      <c r="C143" s="6" t="s">
        <v>380</v>
      </c>
      <c r="E143" s="6" t="s">
        <v>519</v>
      </c>
      <c r="F143" s="7" t="str">
        <f>TEXT("6285480998715337683","0")</f>
        <v>6285480998715337683</v>
      </c>
    </row>
    <row r="144">
      <c r="A144" s="4">
        <v>45855.697962962964</v>
      </c>
      <c r="B144" s="5" t="s">
        <v>126</v>
      </c>
      <c r="C144" s="6" t="s">
        <v>388</v>
      </c>
      <c r="E144" s="6" t="s">
        <v>520</v>
      </c>
      <c r="F144" s="7" t="str">
        <f>TEXT("6285511040714526032","0")</f>
        <v>6285511040714526032</v>
      </c>
    </row>
    <row r="145">
      <c r="A145" s="4">
        <v>45856.46884259259</v>
      </c>
      <c r="B145" s="5" t="s">
        <v>40</v>
      </c>
      <c r="C145" s="6" t="s">
        <v>388</v>
      </c>
      <c r="E145" s="6" t="s">
        <v>521</v>
      </c>
      <c r="F145" s="7" t="str">
        <f>TEXT("6286177080718608117","0")</f>
        <v>6286177080718608117</v>
      </c>
    </row>
    <row r="146">
      <c r="A146" s="4">
        <v>45856.47047453704</v>
      </c>
      <c r="B146" s="5" t="s">
        <v>128</v>
      </c>
      <c r="C146" s="6" t="s">
        <v>388</v>
      </c>
      <c r="E146" s="6" t="s">
        <v>522</v>
      </c>
      <c r="F146" s="7" t="str">
        <f>TEXT("6286178490712676878","0")</f>
        <v>6286178490712676878</v>
      </c>
    </row>
    <row r="147">
      <c r="A147" s="4">
        <v>45856.51232638889</v>
      </c>
      <c r="B147" s="5" t="s">
        <v>40</v>
      </c>
      <c r="C147" s="6" t="s">
        <v>397</v>
      </c>
      <c r="E147" s="6" t="s">
        <v>523</v>
      </c>
      <c r="F147" s="7" t="str">
        <f>TEXT("6286214650711250473","0")</f>
        <v>6286214650711250473</v>
      </c>
    </row>
    <row r="148">
      <c r="A148" s="4">
        <v>45856.54467592593</v>
      </c>
      <c r="B148" s="5" t="s">
        <v>128</v>
      </c>
      <c r="C148" s="6" t="s">
        <v>397</v>
      </c>
      <c r="E148" s="6" t="s">
        <v>524</v>
      </c>
      <c r="F148" s="7" t="str">
        <f>TEXT("6286242601224924383","0")</f>
        <v>6286242601224924383</v>
      </c>
    </row>
    <row r="149">
      <c r="A149" s="4">
        <v>45856.596030092594</v>
      </c>
      <c r="B149" s="5" t="s">
        <v>40</v>
      </c>
      <c r="C149" s="6" t="s">
        <v>385</v>
      </c>
      <c r="E149" s="6" t="s">
        <v>525</v>
      </c>
      <c r="F149" s="7" t="str">
        <f>TEXT("6286286974321572466","0")</f>
        <v>6286286974321572466</v>
      </c>
    </row>
    <row r="150">
      <c r="A150" s="4">
        <v>45856.609247685185</v>
      </c>
      <c r="B150" s="5" t="s">
        <v>128</v>
      </c>
      <c r="C150" s="6" t="s">
        <v>385</v>
      </c>
      <c r="E150" s="6" t="s">
        <v>526</v>
      </c>
      <c r="F150" s="7" t="str">
        <f>TEXT("6286298394329780274","0")</f>
        <v>6286298394329780274</v>
      </c>
    </row>
    <row r="151">
      <c r="A151" s="4">
        <v>45856.61240740741</v>
      </c>
      <c r="B151" s="5" t="s">
        <v>40</v>
      </c>
      <c r="C151" s="6" t="s">
        <v>375</v>
      </c>
      <c r="E151" s="6" t="s">
        <v>527</v>
      </c>
      <c r="F151" s="7" t="str">
        <f>TEXT("6286301124323363491","0")</f>
        <v>6286301124323363491</v>
      </c>
    </row>
    <row r="152">
      <c r="A152" s="4">
        <v>45856.62121527778</v>
      </c>
      <c r="B152" s="5" t="s">
        <v>40</v>
      </c>
      <c r="C152" s="6" t="s">
        <v>377</v>
      </c>
      <c r="E152" s="6" t="s">
        <v>528</v>
      </c>
      <c r="F152" s="7" t="str">
        <f>TEXT("6286308732637527030","0")</f>
        <v>6286308732637527030</v>
      </c>
    </row>
    <row r="153">
      <c r="A153" s="4">
        <v>45856.64261574074</v>
      </c>
      <c r="B153" s="5" t="s">
        <v>128</v>
      </c>
      <c r="C153" s="6" t="s">
        <v>375</v>
      </c>
      <c r="E153" s="6" t="s">
        <v>529</v>
      </c>
      <c r="F153" s="7" t="str">
        <f>TEXT("6286327224322011907","0")</f>
        <v>6286327224322011907</v>
      </c>
    </row>
    <row r="154">
      <c r="A154" s="4">
        <v>45856.64333333333</v>
      </c>
      <c r="B154" s="5" t="s">
        <v>40</v>
      </c>
      <c r="C154" s="6" t="s">
        <v>375</v>
      </c>
      <c r="E154" s="6" t="s">
        <v>530</v>
      </c>
      <c r="F154" s="7" t="str">
        <f>TEXT("6286327844323867719","0")</f>
        <v>6286327844323867719</v>
      </c>
    </row>
    <row r="155">
      <c r="A155" s="4">
        <v>45856.67055555555</v>
      </c>
      <c r="B155" s="5" t="s">
        <v>128</v>
      </c>
      <c r="C155" s="6" t="s">
        <v>380</v>
      </c>
      <c r="E155" s="6" t="s">
        <v>531</v>
      </c>
      <c r="F155" s="7" t="str">
        <f>TEXT("6286351365914261827","0")</f>
        <v>6286351365914261827</v>
      </c>
    </row>
    <row r="156">
      <c r="A156" s="4">
        <v>45859.52211805555</v>
      </c>
      <c r="B156" s="5" t="s">
        <v>41</v>
      </c>
      <c r="C156" s="6" t="s">
        <v>385</v>
      </c>
      <c r="E156" s="6" t="s">
        <v>532</v>
      </c>
      <c r="F156" s="7" t="str">
        <f>TEXT("6288815119819182815","0")</f>
        <v>6288815119819182815</v>
      </c>
    </row>
    <row r="157">
      <c r="A157" s="4">
        <v>45859.5715162037</v>
      </c>
      <c r="B157" s="5" t="s">
        <v>41</v>
      </c>
      <c r="C157" s="6" t="s">
        <v>375</v>
      </c>
      <c r="E157" s="6" t="s">
        <v>533</v>
      </c>
      <c r="F157" s="7" t="str">
        <f>TEXT("6288857793119052336","0")</f>
        <v>6288857793119052336</v>
      </c>
    </row>
    <row r="158">
      <c r="A158" s="4">
        <v>45859.6459375</v>
      </c>
      <c r="B158" s="5" t="s">
        <v>41</v>
      </c>
      <c r="C158" s="6" t="s">
        <v>377</v>
      </c>
      <c r="E158" s="6" t="s">
        <v>534</v>
      </c>
      <c r="F158" s="7" t="str">
        <f>TEXT("6288922093784141467","0")</f>
        <v>6288922093784141467</v>
      </c>
    </row>
    <row r="159">
      <c r="A159" s="4">
        <v>45859.679293981484</v>
      </c>
      <c r="B159" s="5" t="s">
        <v>41</v>
      </c>
      <c r="C159" s="6" t="s">
        <v>380</v>
      </c>
      <c r="E159" s="6" t="s">
        <v>535</v>
      </c>
      <c r="F159" s="7" t="str">
        <f>TEXT("6288950916916011974","0")</f>
        <v>6288950916916011974</v>
      </c>
    </row>
    <row r="160">
      <c r="A160" s="4">
        <v>45859.731354166666</v>
      </c>
      <c r="B160" s="5" t="s">
        <v>41</v>
      </c>
      <c r="C160" s="6" t="s">
        <v>388</v>
      </c>
      <c r="E160" s="6" t="s">
        <v>536</v>
      </c>
      <c r="F160" s="7" t="str">
        <f>TEXT("6288995895021429833","0")</f>
        <v>6288995895021429833</v>
      </c>
    </row>
    <row r="161">
      <c r="A161" s="4">
        <v>45860.63880787037</v>
      </c>
      <c r="B161" s="5" t="s">
        <v>131</v>
      </c>
      <c r="C161" s="6" t="s">
        <v>397</v>
      </c>
      <c r="E161" s="6" t="s">
        <v>537</v>
      </c>
      <c r="F161" s="7" t="str">
        <f>TEXT("6289779939028029027","0")</f>
        <v>6289779939028029027</v>
      </c>
    </row>
    <row r="162">
      <c r="A162" s="4">
        <v>45860.65236111111</v>
      </c>
      <c r="B162" s="5" t="s">
        <v>131</v>
      </c>
      <c r="C162" s="6" t="s">
        <v>375</v>
      </c>
      <c r="E162" s="6" t="s">
        <v>538</v>
      </c>
      <c r="F162" s="7" t="str">
        <f>TEXT("6289791640122144094","0")</f>
        <v>6289791640122144094</v>
      </c>
    </row>
    <row r="163">
      <c r="A163" s="4">
        <v>45860.685162037036</v>
      </c>
      <c r="B163" s="5" t="s">
        <v>131</v>
      </c>
      <c r="C163" s="6" t="s">
        <v>377</v>
      </c>
      <c r="E163" s="6" t="s">
        <v>539</v>
      </c>
      <c r="F163" s="7" t="str">
        <f>TEXT("6289819986388964918","0")</f>
        <v>6289819986388964918</v>
      </c>
    </row>
    <row r="164">
      <c r="A164" s="4">
        <v>45860.721655092595</v>
      </c>
      <c r="B164" s="5" t="s">
        <v>131</v>
      </c>
      <c r="C164" s="6" t="s">
        <v>388</v>
      </c>
      <c r="E164" s="6" t="s">
        <v>540</v>
      </c>
      <c r="F164" s="7" t="str">
        <f>TEXT("6289851510418838646","0")</f>
        <v>6289851510418838646</v>
      </c>
    </row>
    <row r="165">
      <c r="A165" s="4">
        <v>45861.498344907406</v>
      </c>
      <c r="B165" s="5" t="s">
        <v>135</v>
      </c>
      <c r="C165" s="6" t="s">
        <v>385</v>
      </c>
      <c r="E165" s="6" t="s">
        <v>541</v>
      </c>
      <c r="F165" s="7" t="str">
        <f>TEXT("6290522573848077032","0")</f>
        <v>6290522573848077032</v>
      </c>
    </row>
    <row r="166">
      <c r="A166" s="4">
        <v>45861.503113425926</v>
      </c>
      <c r="B166" s="5" t="s">
        <v>135</v>
      </c>
      <c r="C166" s="6" t="s">
        <v>375</v>
      </c>
      <c r="E166" s="6" t="s">
        <v>542</v>
      </c>
      <c r="F166" s="7" t="str">
        <f>TEXT("6290526694102786111","0")</f>
        <v>6290526694102786111</v>
      </c>
    </row>
    <row r="167">
      <c r="A167" s="4">
        <v>45861.561527777776</v>
      </c>
      <c r="B167" s="5" t="s">
        <v>135</v>
      </c>
      <c r="C167" s="6" t="s">
        <v>388</v>
      </c>
      <c r="E167" s="6" t="s">
        <v>543</v>
      </c>
      <c r="F167" s="7" t="str">
        <f>TEXT("6290577162015567776","0")</f>
        <v>6290577162015567776</v>
      </c>
    </row>
    <row r="168">
      <c r="A168" s="4">
        <v>45861.62587962963</v>
      </c>
      <c r="B168" s="5" t="s">
        <v>135</v>
      </c>
      <c r="C168" s="6" t="s">
        <v>377</v>
      </c>
      <c r="E168" s="6" t="s">
        <v>544</v>
      </c>
      <c r="F168" s="7" t="str">
        <f>TEXT("6290632762817075991","0")</f>
        <v>6290632762817075991</v>
      </c>
    </row>
    <row r="169">
      <c r="A169" s="4">
        <v>45861.63909722222</v>
      </c>
      <c r="B169" s="5" t="s">
        <v>135</v>
      </c>
      <c r="C169" s="6" t="s">
        <v>377</v>
      </c>
      <c r="E169" s="6" t="s">
        <v>449</v>
      </c>
      <c r="F169" s="7" t="str">
        <f>TEXT("6290644183051258822","0")</f>
        <v>6290644183051258822</v>
      </c>
    </row>
    <row r="170">
      <c r="A170" s="4">
        <v>45861.647997685184</v>
      </c>
      <c r="B170" s="5" t="s">
        <v>135</v>
      </c>
      <c r="C170" s="6" t="s">
        <v>380</v>
      </c>
      <c r="E170" s="6" t="s">
        <v>545</v>
      </c>
      <c r="F170" s="7" t="str">
        <f>TEXT("6290651870121053540","0")</f>
        <v>6290651870121053540</v>
      </c>
    </row>
    <row r="171">
      <c r="A171" s="4">
        <v>45862.596180555556</v>
      </c>
      <c r="B171" s="5" t="s">
        <v>14</v>
      </c>
      <c r="C171" s="6" t="s">
        <v>397</v>
      </c>
      <c r="E171" s="6" t="s">
        <v>546</v>
      </c>
      <c r="F171" s="7" t="str">
        <f>TEXT("6291471106225204685","0")</f>
        <v>6291471106225204685</v>
      </c>
    </row>
    <row r="172">
      <c r="A172" s="4">
        <v>45862.64758101852</v>
      </c>
      <c r="B172" s="5" t="s">
        <v>14</v>
      </c>
      <c r="C172" s="6" t="s">
        <v>377</v>
      </c>
      <c r="E172" s="6" t="s">
        <v>547</v>
      </c>
      <c r="F172" s="7" t="str">
        <f>TEXT("6291515511537261759","0")</f>
        <v>6291515511537261759</v>
      </c>
    </row>
    <row r="173">
      <c r="A173" s="4">
        <v>45862.66324074074</v>
      </c>
      <c r="B173" s="5" t="s">
        <v>14</v>
      </c>
      <c r="C173" s="6" t="s">
        <v>380</v>
      </c>
      <c r="E173" s="6" t="s">
        <v>548</v>
      </c>
      <c r="F173" s="7" t="str">
        <f>TEXT("6291529046911883974","0")</f>
        <v>6291529046911883974</v>
      </c>
    </row>
    <row r="174">
      <c r="A174" s="4">
        <v>45862.67449074074</v>
      </c>
      <c r="B174" s="5" t="s">
        <v>14</v>
      </c>
      <c r="C174" s="6" t="s">
        <v>375</v>
      </c>
      <c r="E174" s="6" t="s">
        <v>549</v>
      </c>
      <c r="F174" s="7" t="str">
        <f>TEXT("6291538761911866740","0")</f>
        <v>6291538761911866740</v>
      </c>
    </row>
    <row r="175">
      <c r="A175" s="4">
        <v>45862.68525462963</v>
      </c>
      <c r="B175" s="5" t="s">
        <v>14</v>
      </c>
      <c r="C175" s="6" t="s">
        <v>388</v>
      </c>
      <c r="E175" s="6" t="s">
        <v>550</v>
      </c>
      <c r="F175" s="7" t="str">
        <f>TEXT("6291548061529791611","0")</f>
        <v>6291548061529791611</v>
      </c>
    </row>
    <row r="176">
      <c r="A176" s="4">
        <v>45863.48200231481</v>
      </c>
      <c r="B176" s="5" t="s">
        <v>43</v>
      </c>
      <c r="C176" s="6" t="s">
        <v>397</v>
      </c>
      <c r="E176" s="6" t="s">
        <v>551</v>
      </c>
      <c r="F176" s="7" t="str">
        <f>TEXT("6292236456229733717","0")</f>
        <v>6292236456229733717</v>
      </c>
    </row>
    <row r="177">
      <c r="A177" s="4">
        <v>45863.5003125</v>
      </c>
      <c r="B177" s="5" t="s">
        <v>43</v>
      </c>
      <c r="C177" s="6" t="s">
        <v>385</v>
      </c>
      <c r="E177" s="6" t="s">
        <v>552</v>
      </c>
      <c r="F177" s="7" t="str">
        <f>TEXT("6292252274618797757","0")</f>
        <v>6292252274618797757</v>
      </c>
    </row>
    <row r="178">
      <c r="A178" s="4">
        <v>45863.50141203704</v>
      </c>
      <c r="B178" s="5" t="s">
        <v>43</v>
      </c>
      <c r="C178" s="6" t="s">
        <v>375</v>
      </c>
      <c r="E178" s="6" t="s">
        <v>553</v>
      </c>
      <c r="F178" s="7" t="str">
        <f>TEXT("6292253220124019390","0")</f>
        <v>6292253220124019390</v>
      </c>
    </row>
    <row r="179">
      <c r="A179" s="4">
        <v>45863.50241898148</v>
      </c>
      <c r="B179" s="5" t="s">
        <v>137</v>
      </c>
      <c r="C179" s="6" t="s">
        <v>397</v>
      </c>
      <c r="E179" s="6" t="s">
        <v>410</v>
      </c>
      <c r="F179" s="7" t="str">
        <f>TEXT("6292254096229885630","0")</f>
        <v>6292254096229885630</v>
      </c>
    </row>
    <row r="180">
      <c r="A180" s="4">
        <v>45863.509050925924</v>
      </c>
      <c r="B180" s="5" t="s">
        <v>137</v>
      </c>
      <c r="C180" s="6" t="s">
        <v>385</v>
      </c>
      <c r="E180" s="6" t="s">
        <v>554</v>
      </c>
      <c r="F180" s="7" t="str">
        <f>TEXT("6292259824611755061","0")</f>
        <v>6292259824611755061</v>
      </c>
    </row>
    <row r="181">
      <c r="A181" s="4">
        <v>45863.54510416667</v>
      </c>
      <c r="B181" s="5" t="s">
        <v>43</v>
      </c>
      <c r="C181" s="6" t="s">
        <v>388</v>
      </c>
      <c r="E181" s="6" t="s">
        <v>555</v>
      </c>
      <c r="F181" s="7" t="str">
        <f>TEXT("6292290971021096433","0")</f>
        <v>6292290971021096433</v>
      </c>
    </row>
    <row r="182">
      <c r="A182" s="4">
        <v>45863.54634259259</v>
      </c>
      <c r="B182" s="5" t="s">
        <v>137</v>
      </c>
      <c r="C182" s="6" t="s">
        <v>388</v>
      </c>
      <c r="E182" s="6" t="s">
        <v>556</v>
      </c>
      <c r="F182" s="7" t="str">
        <f>TEXT("6292292041024672143","0")</f>
        <v>6292292041024672143</v>
      </c>
    </row>
    <row r="183">
      <c r="A183" s="4">
        <v>45863.54893518519</v>
      </c>
      <c r="B183" s="5" t="s">
        <v>137</v>
      </c>
      <c r="C183" s="6" t="s">
        <v>375</v>
      </c>
      <c r="E183" s="6" t="s">
        <v>557</v>
      </c>
      <c r="F183" s="7" t="str">
        <f>TEXT("6292294280125194309","0")</f>
        <v>6292294280125194309</v>
      </c>
    </row>
    <row r="184">
      <c r="A184" s="4">
        <v>45863.58112268519</v>
      </c>
      <c r="B184" s="5" t="s">
        <v>43</v>
      </c>
      <c r="C184" s="6" t="s">
        <v>377</v>
      </c>
      <c r="E184" s="6" t="s">
        <v>558</v>
      </c>
      <c r="F184" s="7" t="str">
        <f>TEXT("6292322091859602379","0")</f>
        <v>6292322091859602379</v>
      </c>
    </row>
    <row r="185">
      <c r="A185" s="4">
        <v>45863.58719907407</v>
      </c>
      <c r="B185" s="5" t="s">
        <v>137</v>
      </c>
      <c r="C185" s="6" t="s">
        <v>377</v>
      </c>
      <c r="E185" s="6" t="s">
        <v>559</v>
      </c>
      <c r="F185" s="7" t="str">
        <f>TEXT("6292327341856027885","0")</f>
        <v>6292327341856027885</v>
      </c>
    </row>
    <row r="186">
      <c r="A186" s="4">
        <v>45863.60648148148</v>
      </c>
      <c r="B186" s="5" t="s">
        <v>137</v>
      </c>
      <c r="C186" s="6" t="s">
        <v>380</v>
      </c>
      <c r="E186" s="6" t="s">
        <v>560</v>
      </c>
      <c r="F186" s="7" t="str">
        <f>TEXT("6292344005226842121","0")</f>
        <v>6292344005226842121</v>
      </c>
    </row>
    <row r="187">
      <c r="A187" s="4">
        <v>45863.809537037036</v>
      </c>
      <c r="B187" s="5" t="s">
        <v>43</v>
      </c>
      <c r="C187" s="6" t="s">
        <v>377</v>
      </c>
      <c r="E187" s="6" t="s">
        <v>561</v>
      </c>
      <c r="F187" s="7" t="str">
        <f>TEXT("6292519441852961342","0")</f>
        <v>6292519441852961342</v>
      </c>
    </row>
    <row r="188">
      <c r="A188" s="4">
        <v>45866.509108796294</v>
      </c>
      <c r="B188" s="5" t="s">
        <v>46</v>
      </c>
      <c r="C188" s="6" t="s">
        <v>385</v>
      </c>
      <c r="E188" s="6" t="s">
        <v>562</v>
      </c>
      <c r="F188" s="7" t="str">
        <f>TEXT("6294851879942165821","0")</f>
        <v>6294851879942165821</v>
      </c>
    </row>
    <row r="189">
      <c r="A189" s="4">
        <v>45866.52394675926</v>
      </c>
      <c r="B189" s="5" t="s">
        <v>46</v>
      </c>
      <c r="C189" s="6" t="s">
        <v>377</v>
      </c>
      <c r="E189" s="6" t="s">
        <v>563</v>
      </c>
      <c r="F189" s="7" t="str">
        <f>TEXT("6294864699809767413","0")</f>
        <v>6294864699809767413</v>
      </c>
    </row>
    <row r="190">
      <c r="A190" s="4">
        <v>45866.531481481485</v>
      </c>
      <c r="B190" s="5" t="s">
        <v>46</v>
      </c>
      <c r="C190" s="6" t="s">
        <v>397</v>
      </c>
      <c r="E190" s="6" t="s">
        <v>564</v>
      </c>
      <c r="F190" s="7" t="str">
        <f>TEXT("6294871201416580576","0")</f>
        <v>6294871201416580576</v>
      </c>
    </row>
    <row r="191">
      <c r="A191" s="4">
        <v>45866.56569444444</v>
      </c>
      <c r="B191" s="5" t="s">
        <v>46</v>
      </c>
      <c r="C191" s="6" t="s">
        <v>375</v>
      </c>
      <c r="E191" s="6" t="s">
        <v>565</v>
      </c>
      <c r="F191" s="7" t="str">
        <f>TEXT("6294900763024859164","0")</f>
        <v>6294900763024859164</v>
      </c>
    </row>
    <row r="192">
      <c r="A192" s="4">
        <v>45866.58563657408</v>
      </c>
      <c r="B192" s="5" t="s">
        <v>46</v>
      </c>
      <c r="C192" s="6" t="s">
        <v>377</v>
      </c>
      <c r="E192" s="6" t="s">
        <v>566</v>
      </c>
      <c r="F192" s="7" t="str">
        <f>TEXT("6294917999802261124","0")</f>
        <v>6294917999802261124</v>
      </c>
    </row>
    <row r="193">
      <c r="A193" s="4">
        <v>45866.59888888889</v>
      </c>
      <c r="B193" s="5" t="s">
        <v>46</v>
      </c>
      <c r="C193" s="6" t="s">
        <v>388</v>
      </c>
      <c r="E193" s="6" t="s">
        <v>567</v>
      </c>
      <c r="F193" s="7" t="str">
        <f>TEXT("6294929446117548584","0")</f>
        <v>6294929446117548584</v>
      </c>
    </row>
    <row r="194">
      <c r="A194" s="4">
        <v>45866.614583333336</v>
      </c>
      <c r="B194" s="5" t="s">
        <v>46</v>
      </c>
      <c r="C194" s="6" t="s">
        <v>380</v>
      </c>
      <c r="E194" s="6" t="s">
        <v>568</v>
      </c>
      <c r="F194" s="7" t="str">
        <f>TEXT("6294943005225580226","0")</f>
        <v>6294943005225580226</v>
      </c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  <row r="6153">
      <c r="B6153" s="3"/>
    </row>
    <row r="6154">
      <c r="B6154" s="3"/>
    </row>
    <row r="6155">
      <c r="B6155" s="3"/>
    </row>
    <row r="6156">
      <c r="B6156" s="3"/>
    </row>
    <row r="6157">
      <c r="B6157" s="3"/>
    </row>
    <row r="6158">
      <c r="B6158" s="3"/>
    </row>
    <row r="6159">
      <c r="B6159" s="3"/>
    </row>
    <row r="6160">
      <c r="B6160" s="3"/>
    </row>
    <row r="6161">
      <c r="B6161" s="3"/>
    </row>
    <row r="6162">
      <c r="B6162" s="3"/>
    </row>
    <row r="6163">
      <c r="B6163" s="3"/>
    </row>
    <row r="6164">
      <c r="B6164" s="3"/>
    </row>
    <row r="6165">
      <c r="B6165" s="3"/>
    </row>
    <row r="6166">
      <c r="B6166" s="3"/>
    </row>
    <row r="6167">
      <c r="B6167" s="3"/>
    </row>
    <row r="6168">
      <c r="B6168" s="3"/>
    </row>
    <row r="6169">
      <c r="B6169" s="3"/>
    </row>
    <row r="6170">
      <c r="B6170" s="3"/>
    </row>
    <row r="6171">
      <c r="B6171" s="3"/>
    </row>
    <row r="6172">
      <c r="B6172" s="3"/>
    </row>
    <row r="6173">
      <c r="B6173" s="3"/>
    </row>
    <row r="6174">
      <c r="B6174" s="3"/>
    </row>
    <row r="6175">
      <c r="B6175" s="3"/>
    </row>
    <row r="6176">
      <c r="B6176" s="3"/>
    </row>
    <row r="6177">
      <c r="B6177" s="3"/>
    </row>
    <row r="6178">
      <c r="B6178" s="3"/>
    </row>
    <row r="6179">
      <c r="B6179" s="3"/>
    </row>
    <row r="6180">
      <c r="B6180" s="3"/>
    </row>
    <row r="6181">
      <c r="B6181" s="3"/>
    </row>
    <row r="6182">
      <c r="B6182" s="3"/>
    </row>
    <row r="6183">
      <c r="B6183" s="3"/>
    </row>
    <row r="6184">
      <c r="B6184" s="3"/>
    </row>
    <row r="6185">
      <c r="B6185" s="3"/>
    </row>
    <row r="6186">
      <c r="B6186" s="3"/>
    </row>
    <row r="6187">
      <c r="B6187" s="3"/>
    </row>
    <row r="6188">
      <c r="B6188" s="3"/>
    </row>
    <row r="6189">
      <c r="B6189" s="3"/>
    </row>
    <row r="6190">
      <c r="B6190" s="3"/>
    </row>
    <row r="6191">
      <c r="B6191" s="3"/>
    </row>
    <row r="6192">
      <c r="B6192" s="3"/>
    </row>
    <row r="6193">
      <c r="B6193" s="3"/>
    </row>
    <row r="6194">
      <c r="B6194" s="3"/>
    </row>
    <row r="6195">
      <c r="B6195" s="3"/>
    </row>
    <row r="6196">
      <c r="B6196" s="3"/>
    </row>
    <row r="6197">
      <c r="B6197" s="3"/>
    </row>
    <row r="6198">
      <c r="B6198" s="3"/>
    </row>
    <row r="6199">
      <c r="B6199" s="3"/>
    </row>
    <row r="6200">
      <c r="B6200" s="3"/>
    </row>
    <row r="6201">
      <c r="B6201" s="3"/>
    </row>
    <row r="6202">
      <c r="B6202" s="3"/>
    </row>
    <row r="6203">
      <c r="B6203" s="3"/>
    </row>
    <row r="6204">
      <c r="B6204" s="3"/>
    </row>
    <row r="6205">
      <c r="B6205" s="3"/>
    </row>
    <row r="6206">
      <c r="B6206" s="3"/>
    </row>
    <row r="6207">
      <c r="B6207" s="3"/>
    </row>
    <row r="6208">
      <c r="B6208" s="3"/>
    </row>
    <row r="6209">
      <c r="B6209" s="3"/>
    </row>
    <row r="6210">
      <c r="B6210" s="3"/>
    </row>
    <row r="6211">
      <c r="B6211" s="3"/>
    </row>
    <row r="6212">
      <c r="B6212" s="3"/>
    </row>
    <row r="6213">
      <c r="B6213" s="3"/>
    </row>
    <row r="6214">
      <c r="B6214" s="3"/>
    </row>
    <row r="6215">
      <c r="B6215" s="3"/>
    </row>
    <row r="6216">
      <c r="B6216" s="3"/>
    </row>
    <row r="6217">
      <c r="B6217" s="3"/>
    </row>
    <row r="6218">
      <c r="B6218" s="3"/>
    </row>
    <row r="6219">
      <c r="B6219" s="3"/>
    </row>
    <row r="6220">
      <c r="B6220" s="3"/>
    </row>
    <row r="6221">
      <c r="B6221" s="3"/>
    </row>
    <row r="6222">
      <c r="B6222" s="3"/>
    </row>
    <row r="6223">
      <c r="B6223" s="3"/>
    </row>
    <row r="6224">
      <c r="B6224" s="3"/>
    </row>
    <row r="6225">
      <c r="B6225" s="3"/>
    </row>
    <row r="6226">
      <c r="B6226" s="3"/>
    </row>
    <row r="6227">
      <c r="B6227" s="3"/>
    </row>
    <row r="6228">
      <c r="B6228" s="3"/>
    </row>
    <row r="6229">
      <c r="B6229" s="3"/>
    </row>
    <row r="6230">
      <c r="B6230" s="3"/>
    </row>
    <row r="6231">
      <c r="B6231" s="3"/>
    </row>
    <row r="6232">
      <c r="B6232" s="3"/>
    </row>
    <row r="6233">
      <c r="B6233" s="3"/>
    </row>
    <row r="6234">
      <c r="B6234" s="3"/>
    </row>
    <row r="6235">
      <c r="B6235" s="3"/>
    </row>
    <row r="6236">
      <c r="B6236" s="3"/>
    </row>
    <row r="6237">
      <c r="B6237" s="3"/>
    </row>
    <row r="6238">
      <c r="B6238" s="3"/>
    </row>
    <row r="6239">
      <c r="B6239" s="3"/>
    </row>
    <row r="6240">
      <c r="B6240" s="3"/>
    </row>
    <row r="6241">
      <c r="B6241" s="3"/>
    </row>
    <row r="6242">
      <c r="B6242" s="3"/>
    </row>
    <row r="6243">
      <c r="B6243" s="3"/>
    </row>
    <row r="6244">
      <c r="B6244" s="3"/>
    </row>
    <row r="6245">
      <c r="B6245" s="3"/>
    </row>
    <row r="6246">
      <c r="B6246" s="3"/>
    </row>
    <row r="6247">
      <c r="B6247" s="3"/>
    </row>
    <row r="6248">
      <c r="B6248" s="3"/>
    </row>
    <row r="6249">
      <c r="B6249" s="3"/>
    </row>
    <row r="6250">
      <c r="B6250" s="3"/>
    </row>
    <row r="6251">
      <c r="B6251" s="3"/>
    </row>
    <row r="6252">
      <c r="B6252" s="3"/>
    </row>
    <row r="6253">
      <c r="B6253" s="3"/>
    </row>
    <row r="6254">
      <c r="B6254" s="3"/>
    </row>
    <row r="6255">
      <c r="B6255" s="3"/>
    </row>
    <row r="6256">
      <c r="B6256" s="3"/>
    </row>
    <row r="6257">
      <c r="B6257" s="3"/>
    </row>
    <row r="6258">
      <c r="B6258" s="3"/>
    </row>
    <row r="6259">
      <c r="B6259" s="3"/>
    </row>
    <row r="6260">
      <c r="B6260" s="3"/>
    </row>
    <row r="6261">
      <c r="B6261" s="3"/>
    </row>
    <row r="6262">
      <c r="B6262" s="3"/>
    </row>
    <row r="6263">
      <c r="B6263" s="3"/>
    </row>
    <row r="6264">
      <c r="B6264" s="3"/>
    </row>
    <row r="6265">
      <c r="B6265" s="3"/>
    </row>
    <row r="6266">
      <c r="B6266" s="3"/>
    </row>
    <row r="6267">
      <c r="B6267" s="3"/>
    </row>
    <row r="6268">
      <c r="B6268" s="3"/>
    </row>
    <row r="6269">
      <c r="B6269" s="3"/>
    </row>
    <row r="6270">
      <c r="B6270" s="3"/>
    </row>
    <row r="6271">
      <c r="B6271" s="3"/>
    </row>
    <row r="6272">
      <c r="B6272" s="3"/>
    </row>
    <row r="6273">
      <c r="B6273" s="3"/>
    </row>
    <row r="6274">
      <c r="B6274" s="3"/>
    </row>
    <row r="6275">
      <c r="B6275" s="3"/>
    </row>
    <row r="6276">
      <c r="B6276" s="3"/>
    </row>
    <row r="6277">
      <c r="B6277" s="3"/>
    </row>
    <row r="6278">
      <c r="B6278" s="3"/>
    </row>
    <row r="6279">
      <c r="B6279" s="3"/>
    </row>
    <row r="6280">
      <c r="B6280" s="3"/>
    </row>
    <row r="6281">
      <c r="B6281" s="3"/>
    </row>
    <row r="6282">
      <c r="B6282" s="3"/>
    </row>
    <row r="6283">
      <c r="B6283" s="3"/>
    </row>
    <row r="6284">
      <c r="B6284" s="3"/>
    </row>
    <row r="6285">
      <c r="B6285" s="3"/>
    </row>
    <row r="6286">
      <c r="B6286" s="3"/>
    </row>
    <row r="6287">
      <c r="B6287" s="3"/>
    </row>
    <row r="6288">
      <c r="B6288" s="3"/>
    </row>
    <row r="6289">
      <c r="B6289" s="3"/>
    </row>
    <row r="6290">
      <c r="B6290" s="3"/>
    </row>
    <row r="6291">
      <c r="B6291" s="3"/>
    </row>
    <row r="6292">
      <c r="B6292" s="3"/>
    </row>
    <row r="6293">
      <c r="B6293" s="3"/>
    </row>
    <row r="6294">
      <c r="B6294" s="3"/>
    </row>
    <row r="6295">
      <c r="B6295" s="3"/>
    </row>
    <row r="6296">
      <c r="B6296" s="3"/>
    </row>
    <row r="6297">
      <c r="B6297" s="3"/>
    </row>
    <row r="6298">
      <c r="B6298" s="3"/>
    </row>
    <row r="6299">
      <c r="B6299" s="3"/>
    </row>
    <row r="6300">
      <c r="B6300" s="3"/>
    </row>
    <row r="6301">
      <c r="B6301" s="3"/>
    </row>
    <row r="6302">
      <c r="B6302" s="3"/>
    </row>
    <row r="6303">
      <c r="B6303" s="3"/>
    </row>
    <row r="6304">
      <c r="B6304" s="3"/>
    </row>
    <row r="6305">
      <c r="B6305" s="3"/>
    </row>
    <row r="6306">
      <c r="B6306" s="3"/>
    </row>
    <row r="6307">
      <c r="B6307" s="3"/>
    </row>
    <row r="6308">
      <c r="B6308" s="3"/>
    </row>
    <row r="6309">
      <c r="B6309" s="3"/>
    </row>
    <row r="6310">
      <c r="B6310" s="3"/>
    </row>
    <row r="6311">
      <c r="B6311" s="3"/>
    </row>
    <row r="6312">
      <c r="B6312" s="3"/>
    </row>
    <row r="6313">
      <c r="B6313" s="3"/>
    </row>
    <row r="6314">
      <c r="B6314" s="3"/>
    </row>
    <row r="6315">
      <c r="B6315" s="3"/>
    </row>
    <row r="6316">
      <c r="B6316" s="3"/>
    </row>
    <row r="6317">
      <c r="B6317" s="3"/>
    </row>
    <row r="6318">
      <c r="B6318" s="3"/>
    </row>
    <row r="6319">
      <c r="B6319" s="3"/>
    </row>
    <row r="6320">
      <c r="B6320" s="3"/>
    </row>
    <row r="6321">
      <c r="B6321" s="3"/>
    </row>
    <row r="6322">
      <c r="B6322" s="3"/>
    </row>
    <row r="6323">
      <c r="B6323" s="3"/>
    </row>
    <row r="6324">
      <c r="B6324" s="3"/>
    </row>
    <row r="6325">
      <c r="B6325" s="3"/>
    </row>
    <row r="6326">
      <c r="B6326" s="3"/>
    </row>
    <row r="6327">
      <c r="B6327" s="3"/>
    </row>
    <row r="6328">
      <c r="B6328" s="3"/>
    </row>
    <row r="6329">
      <c r="B6329" s="3"/>
    </row>
    <row r="6330">
      <c r="B6330" s="3"/>
    </row>
    <row r="6331">
      <c r="B6331" s="3"/>
    </row>
    <row r="6332">
      <c r="B6332" s="3"/>
    </row>
    <row r="6333">
      <c r="B6333" s="3"/>
    </row>
    <row r="6334">
      <c r="B6334" s="3"/>
    </row>
    <row r="6335">
      <c r="B6335" s="3"/>
    </row>
    <row r="6336">
      <c r="B6336" s="3"/>
    </row>
    <row r="6337">
      <c r="B6337" s="3"/>
    </row>
    <row r="6338">
      <c r="B6338" s="3"/>
    </row>
    <row r="6339">
      <c r="B6339" s="3"/>
    </row>
    <row r="6340">
      <c r="B6340" s="3"/>
    </row>
    <row r="6341">
      <c r="B6341" s="3"/>
    </row>
    <row r="6342">
      <c r="B6342" s="3"/>
    </row>
    <row r="6343">
      <c r="B6343" s="3"/>
    </row>
    <row r="6344">
      <c r="B6344" s="3"/>
    </row>
    <row r="6345">
      <c r="B6345" s="3"/>
    </row>
    <row r="6346">
      <c r="B6346" s="3"/>
    </row>
    <row r="6347">
      <c r="B6347" s="3"/>
    </row>
    <row r="6348">
      <c r="B6348" s="3"/>
    </row>
    <row r="6349">
      <c r="B6349" s="3"/>
    </row>
    <row r="6350">
      <c r="B6350" s="3"/>
    </row>
    <row r="6351">
      <c r="B6351" s="3"/>
    </row>
    <row r="6352">
      <c r="B6352" s="3"/>
    </row>
    <row r="6353">
      <c r="B6353" s="3"/>
    </row>
    <row r="6354">
      <c r="B6354" s="3"/>
    </row>
    <row r="6355">
      <c r="B6355" s="3"/>
    </row>
    <row r="6356">
      <c r="B6356" s="3"/>
    </row>
    <row r="6357">
      <c r="B6357" s="3"/>
    </row>
    <row r="6358">
      <c r="B6358" s="3"/>
    </row>
    <row r="6359">
      <c r="B6359" s="3"/>
    </row>
    <row r="6360">
      <c r="B6360" s="3"/>
    </row>
    <row r="6361">
      <c r="B6361" s="3"/>
    </row>
    <row r="6362">
      <c r="B6362" s="3"/>
    </row>
    <row r="6363">
      <c r="B6363" s="3"/>
    </row>
    <row r="6364">
      <c r="B6364" s="3"/>
    </row>
    <row r="6365">
      <c r="B6365" s="3"/>
    </row>
    <row r="6366">
      <c r="B6366" s="3"/>
    </row>
    <row r="6367">
      <c r="B6367" s="3"/>
    </row>
    <row r="6368">
      <c r="B6368" s="3"/>
    </row>
    <row r="6369">
      <c r="B6369" s="3"/>
    </row>
    <row r="6370">
      <c r="B6370" s="3"/>
    </row>
    <row r="6371">
      <c r="B6371" s="3"/>
    </row>
    <row r="6372">
      <c r="B6372" s="3"/>
    </row>
    <row r="6373">
      <c r="B6373" s="3"/>
    </row>
    <row r="6374">
      <c r="B6374" s="3"/>
    </row>
    <row r="6375">
      <c r="B6375" s="3"/>
    </row>
    <row r="6376">
      <c r="B6376" s="3"/>
    </row>
    <row r="6377">
      <c r="B6377" s="3"/>
    </row>
    <row r="6378">
      <c r="B6378" s="3"/>
    </row>
    <row r="6379">
      <c r="B6379" s="3"/>
    </row>
    <row r="6380">
      <c r="B6380" s="3"/>
    </row>
    <row r="6381">
      <c r="B6381" s="3"/>
    </row>
    <row r="6382">
      <c r="B6382" s="3"/>
    </row>
    <row r="6383">
      <c r="B6383" s="3"/>
    </row>
    <row r="6384">
      <c r="B6384" s="3"/>
    </row>
    <row r="6385">
      <c r="B6385" s="3"/>
    </row>
    <row r="6386">
      <c r="B6386" s="3"/>
    </row>
    <row r="6387">
      <c r="B6387" s="3"/>
    </row>
    <row r="6388">
      <c r="B6388" s="3"/>
    </row>
    <row r="6389">
      <c r="B6389" s="3"/>
    </row>
    <row r="6390">
      <c r="B6390" s="3"/>
    </row>
    <row r="6391">
      <c r="B6391" s="3"/>
    </row>
    <row r="6392">
      <c r="B6392" s="3"/>
    </row>
    <row r="6393">
      <c r="B6393" s="3"/>
    </row>
    <row r="6394">
      <c r="B6394" s="3"/>
    </row>
    <row r="6395">
      <c r="B6395" s="3"/>
    </row>
    <row r="6396">
      <c r="B6396" s="3"/>
    </row>
    <row r="6397">
      <c r="B6397" s="3"/>
    </row>
    <row r="6398">
      <c r="B6398" s="3"/>
    </row>
    <row r="6399">
      <c r="B6399" s="3"/>
    </row>
    <row r="6400">
      <c r="B6400" s="3"/>
    </row>
    <row r="6401">
      <c r="B6401" s="3"/>
    </row>
    <row r="6402">
      <c r="B6402" s="3"/>
    </row>
    <row r="6403">
      <c r="B6403" s="3"/>
    </row>
    <row r="6404">
      <c r="B6404" s="3"/>
    </row>
    <row r="6405">
      <c r="B6405" s="3"/>
    </row>
    <row r="6406">
      <c r="B6406" s="3"/>
    </row>
    <row r="6407">
      <c r="B6407" s="3"/>
    </row>
    <row r="6408">
      <c r="B6408" s="3"/>
    </row>
    <row r="6409">
      <c r="B6409" s="3"/>
    </row>
    <row r="6410">
      <c r="B6410" s="3"/>
    </row>
    <row r="6411">
      <c r="B6411" s="3"/>
    </row>
    <row r="6412">
      <c r="B6412" s="3"/>
    </row>
    <row r="6413">
      <c r="B6413" s="3"/>
    </row>
    <row r="6414">
      <c r="B6414" s="3"/>
    </row>
    <row r="6415">
      <c r="B6415" s="3"/>
    </row>
    <row r="6416">
      <c r="B6416" s="3"/>
    </row>
    <row r="6417">
      <c r="B6417" s="3"/>
    </row>
    <row r="6418">
      <c r="B6418" s="3"/>
    </row>
    <row r="6419">
      <c r="B6419" s="3"/>
    </row>
    <row r="6420">
      <c r="B6420" s="3"/>
    </row>
    <row r="6421">
      <c r="B6421" s="3"/>
    </row>
    <row r="6422">
      <c r="B6422" s="3"/>
    </row>
    <row r="6423">
      <c r="B6423" s="3"/>
    </row>
    <row r="6424">
      <c r="B6424" s="3"/>
    </row>
    <row r="6425">
      <c r="B6425" s="3"/>
    </row>
    <row r="6426">
      <c r="B6426" s="3"/>
    </row>
    <row r="6427">
      <c r="B6427" s="3"/>
    </row>
    <row r="6428">
      <c r="B6428" s="3"/>
    </row>
    <row r="6429">
      <c r="B6429" s="3"/>
    </row>
    <row r="6430">
      <c r="B6430" s="3"/>
    </row>
    <row r="6431">
      <c r="B6431" s="3"/>
    </row>
    <row r="6432">
      <c r="B6432" s="3"/>
    </row>
    <row r="6433">
      <c r="B6433" s="3"/>
    </row>
    <row r="6434">
      <c r="B6434" s="3"/>
    </row>
    <row r="6435">
      <c r="B6435" s="3"/>
    </row>
    <row r="6436">
      <c r="B6436" s="3"/>
    </row>
    <row r="6437">
      <c r="B6437" s="3"/>
    </row>
    <row r="6438">
      <c r="B6438" s="3"/>
    </row>
    <row r="6439">
      <c r="B6439" s="3"/>
    </row>
    <row r="6440">
      <c r="B6440" s="3"/>
    </row>
    <row r="6441">
      <c r="B6441" s="3"/>
    </row>
    <row r="6442">
      <c r="B6442" s="3"/>
    </row>
    <row r="6443">
      <c r="B6443" s="3"/>
    </row>
    <row r="6444">
      <c r="B6444" s="3"/>
    </row>
    <row r="6445">
      <c r="B6445" s="3"/>
    </row>
    <row r="6446">
      <c r="B6446" s="3"/>
    </row>
    <row r="6447">
      <c r="B6447" s="3"/>
    </row>
    <row r="6448">
      <c r="B6448" s="3"/>
    </row>
    <row r="6449">
      <c r="B6449" s="3"/>
    </row>
    <row r="6450">
      <c r="B6450" s="3"/>
    </row>
    <row r="6451">
      <c r="B6451" s="3"/>
    </row>
    <row r="6452">
      <c r="B6452" s="3"/>
    </row>
    <row r="6453">
      <c r="B6453" s="3"/>
    </row>
    <row r="6454">
      <c r="B6454" s="3"/>
    </row>
    <row r="6455">
      <c r="B6455" s="3"/>
    </row>
    <row r="6456">
      <c r="B6456" s="3"/>
    </row>
    <row r="6457">
      <c r="B6457" s="3"/>
    </row>
    <row r="6458">
      <c r="B6458" s="3"/>
    </row>
    <row r="6459">
      <c r="B6459" s="3"/>
    </row>
    <row r="6460">
      <c r="B6460" s="3"/>
    </row>
    <row r="6461">
      <c r="B6461" s="3"/>
    </row>
    <row r="6462">
      <c r="B6462" s="3"/>
    </row>
    <row r="6463">
      <c r="B6463" s="3"/>
    </row>
    <row r="6464">
      <c r="B6464" s="3"/>
    </row>
    <row r="6465">
      <c r="B6465" s="3"/>
    </row>
    <row r="6466">
      <c r="B6466" s="3"/>
    </row>
    <row r="6467">
      <c r="B6467" s="3"/>
    </row>
    <row r="6468">
      <c r="B6468" s="3"/>
    </row>
    <row r="6469">
      <c r="B6469" s="3"/>
    </row>
    <row r="6470">
      <c r="B6470" s="3"/>
    </row>
    <row r="6471">
      <c r="B6471" s="3"/>
    </row>
    <row r="6472">
      <c r="B6472" s="3"/>
    </row>
    <row r="6473">
      <c r="B6473" s="3"/>
    </row>
    <row r="6474">
      <c r="B6474" s="3"/>
    </row>
    <row r="6475">
      <c r="B6475" s="3"/>
    </row>
    <row r="6476">
      <c r="B6476" s="3"/>
    </row>
    <row r="6477">
      <c r="B6477" s="3"/>
    </row>
    <row r="6478">
      <c r="B6478" s="3"/>
    </row>
    <row r="6479">
      <c r="B6479" s="3"/>
    </row>
    <row r="6480">
      <c r="B6480" s="3"/>
    </row>
    <row r="6481">
      <c r="B6481" s="3"/>
    </row>
    <row r="6482">
      <c r="B6482" s="3"/>
    </row>
    <row r="6483">
      <c r="B6483" s="3"/>
    </row>
    <row r="6484">
      <c r="B6484" s="3"/>
    </row>
    <row r="6485">
      <c r="B6485" s="3"/>
    </row>
    <row r="6486">
      <c r="B6486" s="3"/>
    </row>
    <row r="6487">
      <c r="B6487" s="3"/>
    </row>
    <row r="6488">
      <c r="B6488" s="3"/>
    </row>
    <row r="6489">
      <c r="B6489" s="3"/>
    </row>
    <row r="6490">
      <c r="B6490" s="3"/>
    </row>
    <row r="6491">
      <c r="B6491" s="3"/>
    </row>
    <row r="6492">
      <c r="B6492" s="3"/>
    </row>
    <row r="6493">
      <c r="B6493" s="3"/>
    </row>
    <row r="6494">
      <c r="B6494" s="3"/>
    </row>
    <row r="6495">
      <c r="B6495" s="3"/>
    </row>
    <row r="6496">
      <c r="B6496" s="3"/>
    </row>
    <row r="6497">
      <c r="B6497" s="3"/>
    </row>
    <row r="6498">
      <c r="B6498" s="3"/>
    </row>
    <row r="6499">
      <c r="B6499" s="3"/>
    </row>
    <row r="6500">
      <c r="B6500" s="3"/>
    </row>
    <row r="6501">
      <c r="B6501" s="3"/>
    </row>
    <row r="6502">
      <c r="B6502" s="3"/>
    </row>
    <row r="6503">
      <c r="B6503" s="3"/>
    </row>
    <row r="6504">
      <c r="B6504" s="3"/>
    </row>
    <row r="6505">
      <c r="B6505" s="3"/>
    </row>
    <row r="6506">
      <c r="B6506" s="3"/>
    </row>
    <row r="6507">
      <c r="B6507" s="3"/>
    </row>
    <row r="6508">
      <c r="B6508" s="3"/>
    </row>
    <row r="6509">
      <c r="B6509" s="3"/>
    </row>
    <row r="6510">
      <c r="B6510" s="3"/>
    </row>
    <row r="6511">
      <c r="B6511" s="3"/>
    </row>
    <row r="6512">
      <c r="B6512" s="3"/>
    </row>
    <row r="6513">
      <c r="B6513" s="3"/>
    </row>
    <row r="6514">
      <c r="B6514" s="3"/>
    </row>
    <row r="6515">
      <c r="B6515" s="3"/>
    </row>
    <row r="6516">
      <c r="B6516" s="3"/>
    </row>
    <row r="6517">
      <c r="B6517" s="3"/>
    </row>
    <row r="6518">
      <c r="B6518" s="3"/>
    </row>
    <row r="6519">
      <c r="B6519" s="3"/>
    </row>
    <row r="6520">
      <c r="B6520" s="3"/>
    </row>
    <row r="6521">
      <c r="B6521" s="3"/>
    </row>
    <row r="6522">
      <c r="B6522" s="3"/>
    </row>
    <row r="6523">
      <c r="B6523" s="3"/>
    </row>
    <row r="6524">
      <c r="B6524" s="3"/>
    </row>
    <row r="6525">
      <c r="B6525" s="3"/>
    </row>
    <row r="6526">
      <c r="B6526" s="3"/>
    </row>
    <row r="6527">
      <c r="B6527" s="3"/>
    </row>
    <row r="6528">
      <c r="B6528" s="3"/>
    </row>
    <row r="6529">
      <c r="B6529" s="3"/>
    </row>
    <row r="6530">
      <c r="B6530" s="3"/>
    </row>
    <row r="6531">
      <c r="B6531" s="3"/>
    </row>
    <row r="6532">
      <c r="B6532" s="3"/>
    </row>
    <row r="6533">
      <c r="B6533" s="3"/>
    </row>
    <row r="6534">
      <c r="B6534" s="3"/>
    </row>
    <row r="6535">
      <c r="B6535" s="3"/>
    </row>
    <row r="6536">
      <c r="B6536" s="3"/>
    </row>
    <row r="6537">
      <c r="B6537" s="3"/>
    </row>
    <row r="6538">
      <c r="B6538" s="3"/>
    </row>
    <row r="6539">
      <c r="B6539" s="3"/>
    </row>
    <row r="6540">
      <c r="B6540" s="3"/>
    </row>
    <row r="6541">
      <c r="B6541" s="3"/>
    </row>
    <row r="6542">
      <c r="B6542" s="3"/>
    </row>
    <row r="6543">
      <c r="B6543" s="3"/>
    </row>
    <row r="6544">
      <c r="B6544" s="3"/>
    </row>
    <row r="6545">
      <c r="B6545" s="3"/>
    </row>
    <row r="6546">
      <c r="B6546" s="3"/>
    </row>
    <row r="6547">
      <c r="B6547" s="3"/>
    </row>
    <row r="6548">
      <c r="B6548" s="3"/>
    </row>
    <row r="6549">
      <c r="B6549" s="3"/>
    </row>
    <row r="6550">
      <c r="B6550" s="3"/>
    </row>
    <row r="6551">
      <c r="B6551" s="3"/>
    </row>
    <row r="6552">
      <c r="B6552" s="3"/>
    </row>
    <row r="6553">
      <c r="B6553" s="3"/>
    </row>
    <row r="6554">
      <c r="B6554" s="3"/>
    </row>
    <row r="6555">
      <c r="B6555" s="3"/>
    </row>
    <row r="6556">
      <c r="B6556" s="3"/>
    </row>
    <row r="6557">
      <c r="B6557" s="3"/>
    </row>
    <row r="6558">
      <c r="B6558" s="3"/>
    </row>
    <row r="6559">
      <c r="B6559" s="3"/>
    </row>
    <row r="6560">
      <c r="B6560" s="3"/>
    </row>
    <row r="6561">
      <c r="B6561" s="3"/>
    </row>
    <row r="6562">
      <c r="B6562" s="3"/>
    </row>
    <row r="6563">
      <c r="B6563" s="3"/>
    </row>
    <row r="6564">
      <c r="B6564" s="3"/>
    </row>
    <row r="6565">
      <c r="B6565" s="3"/>
    </row>
    <row r="6566">
      <c r="B6566" s="3"/>
    </row>
    <row r="6567">
      <c r="B6567" s="3"/>
    </row>
    <row r="6568">
      <c r="B6568" s="3"/>
    </row>
    <row r="6569">
      <c r="B6569" s="3"/>
    </row>
    <row r="6570">
      <c r="B6570" s="3"/>
    </row>
    <row r="6571">
      <c r="B6571" s="3"/>
    </row>
    <row r="6572">
      <c r="B6572" s="3"/>
    </row>
    <row r="6573">
      <c r="B6573" s="3"/>
    </row>
    <row r="6574">
      <c r="B6574" s="3"/>
    </row>
    <row r="6575">
      <c r="B6575" s="3"/>
    </row>
    <row r="6576">
      <c r="B6576" s="3"/>
    </row>
    <row r="6577">
      <c r="B6577" s="3"/>
    </row>
    <row r="6578">
      <c r="B6578" s="3"/>
    </row>
    <row r="6579">
      <c r="B6579" s="3"/>
    </row>
    <row r="6580">
      <c r="B6580" s="3"/>
    </row>
    <row r="6581">
      <c r="B6581" s="3"/>
    </row>
    <row r="6582">
      <c r="B6582" s="3"/>
    </row>
    <row r="6583">
      <c r="B6583" s="3"/>
    </row>
    <row r="6584">
      <c r="B6584" s="3"/>
    </row>
    <row r="6585">
      <c r="B6585" s="3"/>
    </row>
    <row r="6586">
      <c r="B6586" s="3"/>
    </row>
    <row r="6587">
      <c r="B6587" s="3"/>
    </row>
    <row r="6588">
      <c r="B6588" s="3"/>
    </row>
    <row r="6589">
      <c r="B6589" s="3"/>
    </row>
    <row r="6590">
      <c r="B6590" s="3"/>
    </row>
    <row r="6591">
      <c r="B6591" s="3"/>
    </row>
    <row r="6592">
      <c r="B6592" s="3"/>
    </row>
    <row r="6593">
      <c r="B6593" s="3"/>
    </row>
    <row r="6594">
      <c r="B6594" s="3"/>
    </row>
    <row r="6595">
      <c r="B6595" s="3"/>
    </row>
    <row r="6596">
      <c r="B6596" s="3"/>
    </row>
    <row r="6597">
      <c r="B6597" s="3"/>
    </row>
    <row r="6598">
      <c r="B6598" s="3"/>
    </row>
    <row r="6599">
      <c r="B6599" s="3"/>
    </row>
    <row r="6600">
      <c r="B6600" s="3"/>
    </row>
    <row r="6601">
      <c r="B6601" s="3"/>
    </row>
    <row r="6602">
      <c r="B6602" s="3"/>
    </row>
    <row r="6603">
      <c r="B6603" s="3"/>
    </row>
    <row r="6604">
      <c r="B6604" s="3"/>
    </row>
    <row r="6605">
      <c r="B6605" s="3"/>
    </row>
    <row r="6606">
      <c r="B6606" s="3"/>
    </row>
    <row r="6607">
      <c r="B6607" s="3"/>
    </row>
    <row r="6608">
      <c r="B6608" s="3"/>
    </row>
    <row r="6609">
      <c r="B6609" s="3"/>
    </row>
    <row r="6610">
      <c r="B6610" s="3"/>
    </row>
    <row r="6611">
      <c r="B6611" s="3"/>
    </row>
    <row r="6612">
      <c r="B6612" s="3"/>
    </row>
    <row r="6613">
      <c r="B6613" s="3"/>
    </row>
    <row r="6614">
      <c r="B6614" s="3"/>
    </row>
    <row r="6615">
      <c r="B6615" s="3"/>
    </row>
    <row r="6616">
      <c r="B6616" s="3"/>
    </row>
    <row r="6617">
      <c r="B6617" s="3"/>
    </row>
    <row r="6618">
      <c r="B6618" s="3"/>
    </row>
    <row r="6619">
      <c r="B6619" s="3"/>
    </row>
    <row r="6620">
      <c r="B6620" s="3"/>
    </row>
    <row r="6621">
      <c r="B6621" s="3"/>
    </row>
    <row r="6622">
      <c r="B6622" s="3"/>
    </row>
    <row r="6623">
      <c r="B6623" s="3"/>
    </row>
    <row r="6624">
      <c r="B6624" s="3"/>
    </row>
    <row r="6625">
      <c r="B6625" s="3"/>
    </row>
    <row r="6626">
      <c r="B6626" s="3"/>
    </row>
    <row r="6627">
      <c r="B6627" s="3"/>
    </row>
    <row r="6628">
      <c r="B6628" s="3"/>
    </row>
    <row r="6629">
      <c r="B6629" s="3"/>
    </row>
    <row r="6630">
      <c r="B6630" s="3"/>
    </row>
    <row r="6631">
      <c r="B6631" s="3"/>
    </row>
    <row r="6632">
      <c r="B6632" s="3"/>
    </row>
    <row r="6633">
      <c r="B6633" s="3"/>
    </row>
    <row r="6634">
      <c r="B6634" s="3"/>
    </row>
    <row r="6635">
      <c r="B6635" s="3"/>
    </row>
    <row r="6636">
      <c r="B6636" s="3"/>
    </row>
    <row r="6637">
      <c r="B6637" s="3"/>
    </row>
    <row r="6638">
      <c r="B6638" s="3"/>
    </row>
    <row r="6639">
      <c r="B6639" s="3"/>
    </row>
    <row r="6640">
      <c r="B6640" s="3"/>
    </row>
    <row r="6641">
      <c r="B6641" s="3"/>
    </row>
    <row r="6642">
      <c r="B6642" s="3"/>
    </row>
    <row r="6643">
      <c r="B6643" s="3"/>
    </row>
    <row r="6644">
      <c r="B6644" s="3"/>
    </row>
    <row r="6645">
      <c r="B6645" s="3"/>
    </row>
    <row r="6646">
      <c r="B6646" s="3"/>
    </row>
    <row r="6647">
      <c r="B6647" s="3"/>
    </row>
    <row r="6648">
      <c r="B6648" s="3"/>
    </row>
    <row r="6649">
      <c r="B6649" s="3"/>
    </row>
    <row r="6650">
      <c r="B6650" s="3"/>
    </row>
    <row r="6651">
      <c r="B6651" s="3"/>
    </row>
    <row r="6652">
      <c r="B6652" s="3"/>
    </row>
    <row r="6653">
      <c r="B6653" s="3"/>
    </row>
    <row r="6654">
      <c r="B6654" s="3"/>
    </row>
    <row r="6655">
      <c r="B6655" s="3"/>
    </row>
    <row r="6656">
      <c r="B6656" s="3"/>
    </row>
    <row r="6657">
      <c r="B6657" s="3"/>
    </row>
    <row r="6658">
      <c r="B6658" s="3"/>
    </row>
    <row r="6659">
      <c r="B6659" s="3"/>
    </row>
    <row r="6660">
      <c r="B6660" s="3"/>
    </row>
    <row r="6661">
      <c r="B6661" s="3"/>
    </row>
    <row r="6662">
      <c r="B6662" s="3"/>
    </row>
    <row r="6663">
      <c r="B6663" s="3"/>
    </row>
    <row r="6664">
      <c r="B6664" s="3"/>
    </row>
    <row r="6665">
      <c r="B6665" s="3"/>
    </row>
    <row r="6666">
      <c r="B6666" s="3"/>
    </row>
    <row r="6667">
      <c r="B6667" s="3"/>
    </row>
    <row r="6668">
      <c r="B6668" s="3"/>
    </row>
    <row r="6669">
      <c r="B6669" s="3"/>
    </row>
    <row r="6670">
      <c r="B6670" s="3"/>
    </row>
    <row r="6671">
      <c r="B6671" s="3"/>
    </row>
    <row r="6672">
      <c r="B6672" s="3"/>
    </row>
    <row r="6673">
      <c r="B6673" s="3"/>
    </row>
    <row r="6674">
      <c r="B6674" s="3"/>
    </row>
    <row r="6675">
      <c r="B6675" s="3"/>
    </row>
    <row r="6676">
      <c r="B6676" s="3"/>
    </row>
    <row r="6677">
      <c r="B6677" s="3"/>
    </row>
    <row r="6678">
      <c r="B6678" s="3"/>
    </row>
    <row r="6679">
      <c r="B6679" s="3"/>
    </row>
    <row r="6680">
      <c r="B6680" s="3"/>
    </row>
    <row r="6681">
      <c r="B6681" s="3"/>
    </row>
    <row r="6682">
      <c r="B6682" s="3"/>
    </row>
    <row r="6683">
      <c r="B6683" s="3"/>
    </row>
    <row r="6684">
      <c r="B6684" s="3"/>
    </row>
    <row r="6685">
      <c r="B6685" s="3"/>
    </row>
    <row r="6686">
      <c r="B6686" s="3"/>
    </row>
    <row r="6687">
      <c r="B6687" s="3"/>
    </row>
    <row r="6688">
      <c r="B6688" s="3"/>
    </row>
    <row r="6689">
      <c r="B6689" s="3"/>
    </row>
    <row r="6690">
      <c r="B6690" s="3"/>
    </row>
    <row r="6691">
      <c r="B6691" s="3"/>
    </row>
    <row r="6692">
      <c r="B6692" s="3"/>
    </row>
    <row r="6693">
      <c r="B6693" s="3"/>
    </row>
    <row r="6694">
      <c r="B6694" s="3"/>
    </row>
    <row r="6695">
      <c r="B6695" s="3"/>
    </row>
    <row r="6696">
      <c r="B6696" s="3"/>
    </row>
    <row r="6697">
      <c r="B6697" s="3"/>
    </row>
    <row r="6698">
      <c r="B6698" s="3"/>
    </row>
    <row r="6699">
      <c r="B6699" s="3"/>
    </row>
    <row r="6700">
      <c r="B6700" s="3"/>
    </row>
    <row r="6701">
      <c r="B6701" s="3"/>
    </row>
    <row r="6702">
      <c r="B6702" s="3"/>
    </row>
    <row r="6703">
      <c r="B6703" s="3"/>
    </row>
    <row r="6704">
      <c r="B6704" s="3"/>
    </row>
    <row r="6705">
      <c r="B6705" s="3"/>
    </row>
    <row r="6706">
      <c r="B6706" s="3"/>
    </row>
    <row r="6707">
      <c r="B6707" s="3"/>
    </row>
    <row r="6708">
      <c r="B6708" s="3"/>
    </row>
    <row r="6709">
      <c r="B6709" s="3"/>
    </row>
    <row r="6710">
      <c r="B6710" s="3"/>
    </row>
    <row r="6711">
      <c r="B6711" s="3"/>
    </row>
    <row r="6712">
      <c r="B6712" s="3"/>
    </row>
    <row r="6713">
      <c r="B6713" s="3"/>
    </row>
    <row r="6714">
      <c r="B6714" s="3"/>
    </row>
    <row r="6715">
      <c r="B6715" s="3"/>
    </row>
    <row r="6716">
      <c r="B6716" s="3"/>
    </row>
    <row r="6717">
      <c r="B6717" s="3"/>
    </row>
    <row r="6718">
      <c r="B6718" s="3"/>
    </row>
    <row r="6719">
      <c r="B6719" s="3"/>
    </row>
    <row r="6720">
      <c r="B6720" s="3"/>
    </row>
    <row r="6721">
      <c r="B6721" s="3"/>
    </row>
    <row r="6722">
      <c r="B6722" s="3"/>
    </row>
    <row r="6723">
      <c r="B6723" s="3"/>
    </row>
    <row r="6724">
      <c r="B6724" s="3"/>
    </row>
    <row r="6725">
      <c r="B6725" s="3"/>
    </row>
    <row r="6726">
      <c r="B6726" s="3"/>
    </row>
    <row r="6727">
      <c r="B6727" s="3"/>
    </row>
    <row r="6728">
      <c r="B6728" s="3"/>
    </row>
    <row r="6729">
      <c r="B6729" s="3"/>
    </row>
    <row r="6730">
      <c r="B6730" s="3"/>
    </row>
    <row r="6731">
      <c r="B6731" s="3"/>
    </row>
    <row r="6732">
      <c r="B6732" s="3"/>
    </row>
    <row r="6733">
      <c r="B6733" s="3"/>
    </row>
    <row r="6734">
      <c r="B6734" s="3"/>
    </row>
    <row r="6735">
      <c r="B6735" s="3"/>
    </row>
    <row r="6736">
      <c r="B6736" s="3"/>
    </row>
    <row r="6737">
      <c r="B6737" s="3"/>
    </row>
    <row r="6738">
      <c r="B6738" s="3"/>
    </row>
    <row r="6739">
      <c r="B6739" s="3"/>
    </row>
    <row r="6740">
      <c r="B6740" s="3"/>
    </row>
    <row r="6741">
      <c r="B6741" s="3"/>
    </row>
    <row r="6742">
      <c r="B6742" s="3"/>
    </row>
    <row r="6743">
      <c r="B6743" s="3"/>
    </row>
    <row r="6744">
      <c r="B6744" s="3"/>
    </row>
    <row r="6745">
      <c r="B6745" s="3"/>
    </row>
    <row r="6746">
      <c r="B6746" s="3"/>
    </row>
    <row r="6747">
      <c r="B6747" s="3"/>
    </row>
    <row r="6748">
      <c r="B6748" s="3"/>
    </row>
    <row r="6749">
      <c r="B6749" s="3"/>
    </row>
    <row r="6750">
      <c r="B6750" s="3"/>
    </row>
    <row r="6751">
      <c r="B6751" s="3"/>
    </row>
    <row r="6752">
      <c r="B6752" s="3"/>
    </row>
    <row r="6753">
      <c r="B6753" s="3"/>
    </row>
    <row r="6754">
      <c r="B6754" s="3"/>
    </row>
    <row r="6755">
      <c r="B6755" s="3"/>
    </row>
    <row r="6756">
      <c r="B6756" s="3"/>
    </row>
    <row r="6757">
      <c r="B6757" s="3"/>
    </row>
    <row r="6758">
      <c r="B6758" s="3"/>
    </row>
    <row r="6759">
      <c r="B6759" s="3"/>
    </row>
    <row r="6760">
      <c r="B6760" s="3"/>
    </row>
    <row r="6761">
      <c r="B6761" s="3"/>
    </row>
    <row r="6762">
      <c r="B6762" s="3"/>
    </row>
    <row r="6763">
      <c r="B6763" s="3"/>
    </row>
    <row r="6764">
      <c r="B6764" s="3"/>
    </row>
    <row r="6765">
      <c r="B6765" s="3"/>
    </row>
    <row r="6766">
      <c r="B6766" s="3"/>
    </row>
    <row r="6767">
      <c r="B6767" s="3"/>
    </row>
    <row r="6768">
      <c r="B6768" s="3"/>
    </row>
    <row r="6769">
      <c r="B6769" s="3"/>
    </row>
    <row r="6770">
      <c r="B6770" s="3"/>
    </row>
    <row r="6771">
      <c r="B6771" s="3"/>
    </row>
    <row r="6772">
      <c r="B6772" s="3"/>
    </row>
    <row r="6773">
      <c r="B6773" s="3"/>
    </row>
    <row r="6774">
      <c r="B6774" s="3"/>
    </row>
    <row r="6775">
      <c r="B6775" s="3"/>
    </row>
    <row r="6776">
      <c r="B6776" s="3"/>
    </row>
    <row r="6777">
      <c r="B6777" s="3"/>
    </row>
    <row r="6778">
      <c r="B6778" s="3"/>
    </row>
    <row r="6779">
      <c r="B6779" s="3"/>
    </row>
    <row r="6780">
      <c r="B6780" s="3"/>
    </row>
    <row r="6781">
      <c r="B6781" s="3"/>
    </row>
    <row r="6782">
      <c r="B6782" s="3"/>
    </row>
    <row r="6783">
      <c r="B6783" s="3"/>
    </row>
    <row r="6784">
      <c r="B6784" s="3"/>
    </row>
    <row r="6785">
      <c r="B6785" s="3"/>
    </row>
    <row r="6786">
      <c r="B6786" s="3"/>
    </row>
    <row r="6787">
      <c r="B6787" s="3"/>
    </row>
    <row r="6788">
      <c r="B6788" s="3"/>
    </row>
    <row r="6789">
      <c r="B6789" s="3"/>
    </row>
    <row r="6790">
      <c r="B6790" s="3"/>
    </row>
    <row r="6791">
      <c r="B6791" s="3"/>
    </row>
    <row r="6792">
      <c r="B6792" s="3"/>
    </row>
    <row r="6793">
      <c r="B6793" s="3"/>
    </row>
    <row r="6794">
      <c r="B6794" s="3"/>
    </row>
    <row r="6795">
      <c r="B6795" s="3"/>
    </row>
    <row r="6796">
      <c r="B6796" s="3"/>
    </row>
    <row r="6797">
      <c r="B6797" s="3"/>
    </row>
    <row r="6798">
      <c r="B6798" s="3"/>
    </row>
    <row r="6799">
      <c r="B6799" s="3"/>
    </row>
    <row r="6800">
      <c r="B6800" s="3"/>
    </row>
    <row r="6801">
      <c r="B6801" s="3"/>
    </row>
    <row r="6802">
      <c r="B6802" s="3"/>
    </row>
    <row r="6803">
      <c r="B6803" s="3"/>
    </row>
    <row r="6804">
      <c r="B6804" s="3"/>
    </row>
    <row r="6805">
      <c r="B6805" s="3"/>
    </row>
    <row r="6806">
      <c r="B6806" s="3"/>
    </row>
    <row r="6807">
      <c r="B6807" s="3"/>
    </row>
    <row r="6808">
      <c r="B6808" s="3"/>
    </row>
    <row r="6809">
      <c r="B6809" s="3"/>
    </row>
    <row r="6810">
      <c r="B6810" s="3"/>
    </row>
    <row r="6811">
      <c r="B6811" s="3"/>
    </row>
    <row r="6812">
      <c r="B6812" s="3"/>
    </row>
    <row r="6813">
      <c r="B6813" s="3"/>
    </row>
    <row r="6814">
      <c r="B6814" s="3"/>
    </row>
    <row r="6815">
      <c r="B6815" s="3"/>
    </row>
    <row r="6816">
      <c r="B6816" s="3"/>
    </row>
    <row r="6817">
      <c r="B6817" s="3"/>
    </row>
    <row r="6818">
      <c r="B6818" s="3"/>
    </row>
    <row r="6819">
      <c r="B6819" s="3"/>
    </row>
    <row r="6820">
      <c r="B6820" s="3"/>
    </row>
    <row r="6821">
      <c r="B6821" s="3"/>
    </row>
    <row r="6822">
      <c r="B6822" s="3"/>
    </row>
    <row r="6823">
      <c r="B6823" s="3"/>
    </row>
    <row r="6824">
      <c r="B6824" s="3"/>
    </row>
    <row r="6825">
      <c r="B6825" s="3"/>
    </row>
    <row r="6826">
      <c r="B6826" s="3"/>
    </row>
    <row r="6827">
      <c r="B6827" s="3"/>
    </row>
    <row r="6828">
      <c r="B6828" s="3"/>
    </row>
    <row r="6829">
      <c r="B6829" s="3"/>
    </row>
    <row r="6830">
      <c r="B6830" s="3"/>
    </row>
    <row r="6831">
      <c r="B6831" s="3"/>
    </row>
    <row r="6832">
      <c r="B6832" s="3"/>
    </row>
    <row r="6833">
      <c r="B6833" s="3"/>
    </row>
    <row r="6834">
      <c r="B6834" s="3"/>
    </row>
    <row r="6835">
      <c r="B6835" s="3"/>
    </row>
    <row r="6836">
      <c r="B6836" s="3"/>
    </row>
    <row r="6837">
      <c r="B6837" s="3"/>
    </row>
    <row r="6838">
      <c r="B6838" s="3"/>
    </row>
    <row r="6839">
      <c r="B6839" s="3"/>
    </row>
    <row r="6840">
      <c r="B6840" s="3"/>
    </row>
    <row r="6841">
      <c r="B6841" s="3"/>
    </row>
    <row r="6842">
      <c r="B6842" s="3"/>
    </row>
    <row r="6843">
      <c r="B6843" s="3"/>
    </row>
    <row r="6844">
      <c r="B6844" s="3"/>
    </row>
    <row r="6845">
      <c r="B6845" s="3"/>
    </row>
    <row r="6846">
      <c r="B6846" s="3"/>
    </row>
    <row r="6847">
      <c r="B6847" s="3"/>
    </row>
    <row r="6848">
      <c r="B6848" s="3"/>
    </row>
    <row r="6849">
      <c r="B6849" s="3"/>
    </row>
    <row r="6850">
      <c r="B6850" s="3"/>
    </row>
    <row r="6851">
      <c r="B6851" s="3"/>
    </row>
    <row r="6852">
      <c r="B6852" s="3"/>
    </row>
    <row r="6853">
      <c r="B6853" s="3"/>
    </row>
    <row r="6854">
      <c r="B6854" s="3"/>
    </row>
    <row r="6855">
      <c r="B6855" s="3"/>
    </row>
    <row r="6856">
      <c r="B6856" s="3"/>
    </row>
    <row r="6857">
      <c r="B6857" s="3"/>
    </row>
    <row r="6858">
      <c r="B6858" s="3"/>
    </row>
    <row r="6859">
      <c r="B6859" s="3"/>
    </row>
    <row r="6860">
      <c r="B6860" s="3"/>
    </row>
    <row r="6861">
      <c r="B6861" s="3"/>
    </row>
    <row r="6862">
      <c r="B6862" s="3"/>
    </row>
    <row r="6863">
      <c r="B6863" s="3"/>
    </row>
    <row r="6864">
      <c r="B6864" s="3"/>
    </row>
    <row r="6865">
      <c r="B6865" s="3"/>
    </row>
    <row r="6866">
      <c r="B6866" s="3"/>
    </row>
    <row r="6867">
      <c r="B6867" s="3"/>
    </row>
    <row r="6868">
      <c r="B6868" s="3"/>
    </row>
    <row r="6869">
      <c r="B6869" s="3"/>
    </row>
    <row r="6870">
      <c r="B6870" s="3"/>
    </row>
    <row r="6871">
      <c r="B6871" s="3"/>
    </row>
    <row r="6872">
      <c r="B6872" s="3"/>
    </row>
    <row r="6873">
      <c r="B6873" s="3"/>
    </row>
    <row r="6874">
      <c r="B6874" s="3"/>
    </row>
    <row r="6875">
      <c r="B6875" s="3"/>
    </row>
    <row r="6876">
      <c r="B6876" s="3"/>
    </row>
    <row r="6877">
      <c r="B6877" s="3"/>
    </row>
    <row r="6878">
      <c r="B6878" s="3"/>
    </row>
    <row r="6879">
      <c r="B6879" s="3"/>
    </row>
    <row r="6880">
      <c r="B6880" s="3"/>
    </row>
    <row r="6881">
      <c r="B6881" s="3"/>
    </row>
    <row r="6882">
      <c r="B6882" s="3"/>
    </row>
    <row r="6883">
      <c r="B6883" s="3"/>
    </row>
    <row r="6884">
      <c r="B6884" s="3"/>
    </row>
    <row r="6885">
      <c r="B6885" s="3"/>
    </row>
    <row r="6886">
      <c r="B6886" s="3"/>
    </row>
    <row r="6887">
      <c r="B6887" s="3"/>
    </row>
    <row r="6888">
      <c r="B6888" s="3"/>
    </row>
    <row r="6889">
      <c r="B6889" s="3"/>
    </row>
    <row r="6890">
      <c r="B6890" s="3"/>
    </row>
    <row r="6891">
      <c r="B6891" s="3"/>
    </row>
    <row r="6892">
      <c r="B6892" s="3"/>
    </row>
    <row r="6893">
      <c r="B6893" s="3"/>
    </row>
    <row r="6894">
      <c r="B6894" s="3"/>
    </row>
    <row r="6895">
      <c r="B6895" s="3"/>
    </row>
    <row r="6896">
      <c r="B6896" s="3"/>
    </row>
    <row r="6897">
      <c r="B6897" s="3"/>
    </row>
    <row r="6898">
      <c r="B6898" s="3"/>
    </row>
    <row r="6899">
      <c r="B6899" s="3"/>
    </row>
    <row r="6900">
      <c r="B6900" s="3"/>
    </row>
    <row r="6901">
      <c r="B6901" s="3"/>
    </row>
    <row r="6902">
      <c r="B6902" s="3"/>
    </row>
    <row r="6903">
      <c r="B6903" s="3"/>
    </row>
    <row r="6904">
      <c r="B6904" s="3"/>
    </row>
    <row r="6905">
      <c r="B6905" s="3"/>
    </row>
    <row r="6906">
      <c r="B6906" s="3"/>
    </row>
    <row r="6907">
      <c r="B6907" s="3"/>
    </row>
    <row r="6908">
      <c r="B6908" s="3"/>
    </row>
    <row r="6909">
      <c r="B6909" s="3"/>
    </row>
    <row r="6910">
      <c r="B6910" s="3"/>
    </row>
    <row r="6911">
      <c r="B6911" s="3"/>
    </row>
    <row r="6912">
      <c r="B6912" s="3"/>
    </row>
    <row r="6913">
      <c r="B6913" s="3"/>
    </row>
    <row r="6914">
      <c r="B6914" s="3"/>
    </row>
    <row r="6915">
      <c r="B6915" s="3"/>
    </row>
    <row r="6916">
      <c r="B6916" s="3"/>
    </row>
    <row r="6917">
      <c r="B6917" s="3"/>
    </row>
    <row r="6918">
      <c r="B6918" s="3"/>
    </row>
    <row r="6919">
      <c r="B6919" s="3"/>
    </row>
    <row r="6920">
      <c r="B6920" s="3"/>
    </row>
    <row r="6921">
      <c r="B6921" s="3"/>
    </row>
    <row r="6922">
      <c r="B6922" s="3"/>
    </row>
    <row r="6923">
      <c r="B6923" s="3"/>
    </row>
    <row r="6924">
      <c r="B6924" s="3"/>
    </row>
    <row r="6925">
      <c r="B6925" s="3"/>
    </row>
    <row r="6926">
      <c r="B6926" s="3"/>
    </row>
    <row r="6927">
      <c r="B6927" s="3"/>
    </row>
    <row r="6928">
      <c r="B6928" s="3"/>
    </row>
    <row r="6929">
      <c r="B6929" s="3"/>
    </row>
    <row r="6930">
      <c r="B6930" s="3"/>
    </row>
    <row r="6931">
      <c r="B6931" s="3"/>
    </row>
    <row r="6932">
      <c r="B6932" s="3"/>
    </row>
    <row r="6933">
      <c r="B6933" s="3"/>
    </row>
    <row r="6934">
      <c r="B6934" s="3"/>
    </row>
    <row r="6935">
      <c r="B6935" s="3"/>
    </row>
    <row r="6936">
      <c r="B6936" s="3"/>
    </row>
    <row r="6937">
      <c r="B6937" s="3"/>
    </row>
    <row r="6938">
      <c r="B6938" s="3"/>
    </row>
    <row r="6939">
      <c r="B6939" s="3"/>
    </row>
    <row r="6940">
      <c r="B6940" s="3"/>
    </row>
    <row r="6941">
      <c r="B6941" s="3"/>
    </row>
    <row r="6942">
      <c r="B6942" s="3"/>
    </row>
    <row r="6943">
      <c r="B6943" s="3"/>
    </row>
    <row r="6944">
      <c r="B6944" s="3"/>
    </row>
    <row r="6945">
      <c r="B6945" s="3"/>
    </row>
    <row r="6946">
      <c r="B6946" s="3"/>
    </row>
    <row r="6947">
      <c r="B6947" s="3"/>
    </row>
    <row r="6948">
      <c r="B6948" s="3"/>
    </row>
    <row r="6949">
      <c r="B6949" s="3"/>
    </row>
    <row r="6950">
      <c r="B6950" s="3"/>
    </row>
    <row r="6951">
      <c r="B6951" s="3"/>
    </row>
    <row r="6952">
      <c r="B6952" s="3"/>
    </row>
    <row r="6953">
      <c r="B6953" s="3"/>
    </row>
    <row r="6954">
      <c r="B6954" s="3"/>
    </row>
    <row r="6955">
      <c r="B6955" s="3"/>
    </row>
    <row r="6956">
      <c r="B6956" s="3"/>
    </row>
    <row r="6957">
      <c r="B6957" s="3"/>
    </row>
    <row r="6958">
      <c r="B6958" s="3"/>
    </row>
    <row r="6959">
      <c r="B6959" s="3"/>
    </row>
    <row r="6960">
      <c r="B6960" s="3"/>
    </row>
    <row r="6961">
      <c r="B6961" s="3"/>
    </row>
    <row r="6962">
      <c r="B6962" s="3"/>
    </row>
    <row r="6963">
      <c r="B6963" s="3"/>
    </row>
    <row r="6964">
      <c r="B6964" s="3"/>
    </row>
    <row r="6965">
      <c r="B6965" s="3"/>
    </row>
    <row r="6966">
      <c r="B6966" s="3"/>
    </row>
    <row r="6967">
      <c r="B6967" s="3"/>
    </row>
    <row r="6968">
      <c r="B6968" s="3"/>
    </row>
    <row r="6969">
      <c r="B6969" s="3"/>
    </row>
    <row r="6970">
      <c r="B6970" s="3"/>
    </row>
    <row r="6971">
      <c r="B6971" s="3"/>
    </row>
    <row r="6972">
      <c r="B6972" s="3"/>
    </row>
    <row r="6973">
      <c r="B6973" s="3"/>
    </row>
    <row r="6974">
      <c r="B6974" s="3"/>
    </row>
    <row r="6975">
      <c r="B6975" s="3"/>
    </row>
    <row r="6976">
      <c r="B6976" s="3"/>
    </row>
    <row r="6977">
      <c r="B6977" s="3"/>
    </row>
    <row r="6978">
      <c r="B6978" s="3"/>
    </row>
    <row r="6979">
      <c r="B6979" s="3"/>
    </row>
    <row r="6980">
      <c r="B6980" s="3"/>
    </row>
    <row r="6981">
      <c r="B6981" s="3"/>
    </row>
    <row r="6982">
      <c r="B6982" s="3"/>
    </row>
    <row r="6983">
      <c r="B6983" s="3"/>
    </row>
    <row r="6984">
      <c r="B6984" s="3"/>
    </row>
    <row r="6985">
      <c r="B6985" s="3"/>
    </row>
    <row r="6986">
      <c r="B6986" s="3"/>
    </row>
    <row r="6987">
      <c r="B6987" s="3"/>
    </row>
    <row r="6988">
      <c r="B6988" s="3"/>
    </row>
    <row r="6989">
      <c r="B6989" s="3"/>
    </row>
    <row r="6990">
      <c r="B6990" s="3"/>
    </row>
    <row r="6991">
      <c r="B6991" s="3"/>
    </row>
    <row r="6992">
      <c r="B6992" s="3"/>
    </row>
    <row r="6993">
      <c r="B6993" s="3"/>
    </row>
    <row r="6994">
      <c r="B6994" s="3"/>
    </row>
    <row r="6995">
      <c r="B6995" s="3"/>
    </row>
    <row r="6996">
      <c r="B6996" s="3"/>
    </row>
    <row r="6997">
      <c r="B6997" s="3"/>
    </row>
    <row r="6998">
      <c r="B6998" s="3"/>
    </row>
    <row r="6999">
      <c r="B6999" s="3"/>
    </row>
    <row r="7000">
      <c r="B7000" s="3"/>
    </row>
    <row r="7001">
      <c r="B7001" s="3"/>
    </row>
    <row r="7002">
      <c r="B7002" s="3"/>
    </row>
    <row r="7003">
      <c r="B7003" s="3"/>
    </row>
    <row r="7004">
      <c r="B7004" s="3"/>
    </row>
    <row r="7005">
      <c r="B7005" s="3"/>
    </row>
    <row r="7006">
      <c r="B7006" s="3"/>
    </row>
    <row r="7007">
      <c r="B7007" s="3"/>
    </row>
    <row r="7008">
      <c r="B7008" s="3"/>
    </row>
    <row r="7009">
      <c r="B7009" s="3"/>
    </row>
    <row r="7010">
      <c r="B7010" s="3"/>
    </row>
    <row r="7011">
      <c r="B7011" s="3"/>
    </row>
    <row r="7012">
      <c r="B7012" s="3"/>
    </row>
    <row r="7013">
      <c r="B7013" s="3"/>
    </row>
    <row r="7014">
      <c r="B7014" s="3"/>
    </row>
    <row r="7015">
      <c r="B7015" s="3"/>
    </row>
    <row r="7016">
      <c r="B7016" s="3"/>
    </row>
    <row r="7017">
      <c r="B7017" s="3"/>
    </row>
    <row r="7018">
      <c r="B7018" s="3"/>
    </row>
    <row r="7019">
      <c r="B7019" s="3"/>
    </row>
    <row r="7020">
      <c r="B7020" s="3"/>
    </row>
    <row r="7021">
      <c r="B7021" s="3"/>
    </row>
    <row r="7022">
      <c r="B7022" s="3"/>
    </row>
    <row r="7023">
      <c r="B7023" s="3"/>
    </row>
    <row r="7024">
      <c r="B7024" s="3"/>
    </row>
    <row r="7025">
      <c r="B7025" s="3"/>
    </row>
    <row r="7026">
      <c r="B7026" s="3"/>
    </row>
    <row r="7027">
      <c r="B7027" s="3"/>
    </row>
    <row r="7028">
      <c r="B7028" s="3"/>
    </row>
    <row r="7029">
      <c r="B7029" s="3"/>
    </row>
    <row r="7030">
      <c r="B7030" s="3"/>
    </row>
    <row r="7031">
      <c r="B7031" s="3"/>
    </row>
    <row r="7032">
      <c r="B7032" s="3"/>
    </row>
    <row r="7033">
      <c r="B7033" s="3"/>
    </row>
    <row r="7034">
      <c r="B7034" s="3"/>
    </row>
    <row r="7035">
      <c r="B7035" s="3"/>
    </row>
    <row r="7036">
      <c r="B7036" s="3"/>
    </row>
    <row r="7037">
      <c r="B7037" s="3"/>
    </row>
    <row r="7038">
      <c r="B7038" s="3"/>
    </row>
    <row r="7039">
      <c r="B7039" s="3"/>
    </row>
    <row r="7040">
      <c r="B7040" s="3"/>
    </row>
    <row r="7041">
      <c r="B7041" s="3"/>
    </row>
    <row r="7042">
      <c r="B7042" s="3"/>
    </row>
    <row r="7043">
      <c r="B7043" s="3"/>
    </row>
    <row r="7044">
      <c r="B7044" s="3"/>
    </row>
    <row r="7045">
      <c r="B7045" s="3"/>
    </row>
    <row r="7046">
      <c r="B7046" s="3"/>
    </row>
    <row r="7047">
      <c r="B7047" s="3"/>
    </row>
    <row r="7048">
      <c r="B7048" s="3"/>
    </row>
    <row r="7049">
      <c r="B7049" s="3"/>
    </row>
    <row r="7050">
      <c r="B7050" s="3"/>
    </row>
    <row r="7051">
      <c r="B7051" s="3"/>
    </row>
    <row r="7052">
      <c r="B7052" s="3"/>
    </row>
    <row r="7053">
      <c r="B7053" s="3"/>
    </row>
    <row r="7054">
      <c r="B7054" s="3"/>
    </row>
    <row r="7055">
      <c r="B7055" s="3"/>
    </row>
    <row r="7056">
      <c r="B7056" s="3"/>
    </row>
    <row r="7057">
      <c r="B7057" s="3"/>
    </row>
    <row r="7058">
      <c r="B7058" s="3"/>
    </row>
    <row r="7059">
      <c r="B7059" s="3"/>
    </row>
    <row r="7060">
      <c r="B7060" s="3"/>
    </row>
    <row r="7061">
      <c r="B7061" s="3"/>
    </row>
    <row r="7062">
      <c r="B7062" s="3"/>
    </row>
    <row r="7063">
      <c r="B7063" s="3"/>
    </row>
    <row r="7064">
      <c r="B7064" s="3"/>
    </row>
    <row r="7065">
      <c r="B7065" s="3"/>
    </row>
    <row r="7066">
      <c r="B7066" s="3"/>
    </row>
    <row r="7067">
      <c r="B7067" s="3"/>
    </row>
    <row r="7068">
      <c r="B7068" s="3"/>
    </row>
    <row r="7069">
      <c r="B7069" s="3"/>
    </row>
    <row r="7070">
      <c r="B7070" s="3"/>
    </row>
    <row r="7071">
      <c r="B7071" s="3"/>
    </row>
    <row r="7072">
      <c r="B7072" s="3"/>
    </row>
    <row r="7073">
      <c r="B7073" s="3"/>
    </row>
    <row r="7074">
      <c r="B7074" s="3"/>
    </row>
    <row r="7075">
      <c r="B7075" s="3"/>
    </row>
    <row r="7076">
      <c r="B7076" s="3"/>
    </row>
    <row r="7077">
      <c r="B7077" s="3"/>
    </row>
    <row r="7078">
      <c r="B7078" s="3"/>
    </row>
    <row r="7079">
      <c r="B7079" s="3"/>
    </row>
    <row r="7080">
      <c r="B7080" s="3"/>
    </row>
    <row r="7081">
      <c r="B7081" s="3"/>
    </row>
    <row r="7082">
      <c r="B7082" s="3"/>
    </row>
    <row r="7083">
      <c r="B7083" s="3"/>
    </row>
    <row r="7084">
      <c r="B7084" s="3"/>
    </row>
    <row r="7085">
      <c r="B7085" s="3"/>
    </row>
    <row r="7086">
      <c r="B7086" s="3"/>
    </row>
    <row r="7087">
      <c r="B7087" s="3"/>
    </row>
    <row r="7088">
      <c r="B7088" s="3"/>
    </row>
    <row r="7089">
      <c r="B7089" s="3"/>
    </row>
    <row r="7090">
      <c r="B7090" s="3"/>
    </row>
    <row r="7091">
      <c r="B7091" s="3"/>
    </row>
    <row r="7092">
      <c r="B7092" s="3"/>
    </row>
    <row r="7093">
      <c r="B7093" s="3"/>
    </row>
    <row r="7094">
      <c r="B7094" s="3"/>
    </row>
    <row r="7095">
      <c r="B7095" s="3"/>
    </row>
    <row r="7096">
      <c r="B7096" s="3"/>
    </row>
    <row r="7097">
      <c r="B7097" s="3"/>
    </row>
    <row r="7098">
      <c r="B7098" s="3"/>
    </row>
    <row r="7099">
      <c r="B7099" s="3"/>
    </row>
    <row r="7100">
      <c r="B7100" s="3"/>
    </row>
    <row r="7101">
      <c r="B7101" s="3"/>
    </row>
    <row r="7102">
      <c r="B7102" s="3"/>
    </row>
    <row r="7103">
      <c r="B7103" s="3"/>
    </row>
    <row r="7104">
      <c r="B7104" s="3"/>
    </row>
    <row r="7105">
      <c r="B7105" s="3"/>
    </row>
    <row r="7106">
      <c r="B7106" s="3"/>
    </row>
    <row r="7107">
      <c r="B7107" s="3"/>
    </row>
    <row r="7108">
      <c r="B7108" s="3"/>
    </row>
    <row r="7109">
      <c r="B7109" s="3"/>
    </row>
    <row r="7110">
      <c r="B7110" s="3"/>
    </row>
    <row r="7111">
      <c r="B7111" s="3"/>
    </row>
    <row r="7112">
      <c r="B7112" s="3"/>
    </row>
    <row r="7113">
      <c r="B7113" s="3"/>
    </row>
    <row r="7114">
      <c r="B7114" s="3"/>
    </row>
    <row r="7115">
      <c r="B7115" s="3"/>
    </row>
    <row r="7116">
      <c r="B7116" s="3"/>
    </row>
    <row r="7117">
      <c r="B7117" s="3"/>
    </row>
    <row r="7118">
      <c r="B7118" s="3"/>
    </row>
    <row r="7119">
      <c r="B7119" s="3"/>
    </row>
    <row r="7120">
      <c r="B7120" s="3"/>
    </row>
    <row r="7121">
      <c r="B7121" s="3"/>
    </row>
    <row r="7122">
      <c r="B7122" s="3"/>
    </row>
    <row r="7123">
      <c r="B7123" s="3"/>
    </row>
    <row r="7124">
      <c r="B7124" s="3"/>
    </row>
    <row r="7125">
      <c r="B7125" s="3"/>
    </row>
    <row r="7126">
      <c r="B7126" s="3"/>
    </row>
    <row r="7127">
      <c r="B7127" s="3"/>
    </row>
    <row r="7128">
      <c r="B7128" s="3"/>
    </row>
    <row r="7129">
      <c r="B7129" s="3"/>
    </row>
    <row r="7130">
      <c r="B7130" s="3"/>
    </row>
    <row r="7131">
      <c r="B7131" s="3"/>
    </row>
    <row r="7132">
      <c r="B7132" s="3"/>
    </row>
    <row r="7133">
      <c r="B7133" s="3"/>
    </row>
    <row r="7134">
      <c r="B7134" s="3"/>
    </row>
    <row r="7135">
      <c r="B7135" s="3"/>
    </row>
    <row r="7136">
      <c r="B7136" s="3"/>
    </row>
    <row r="7137">
      <c r="B7137" s="3"/>
    </row>
    <row r="7138">
      <c r="B7138" s="3"/>
    </row>
    <row r="7139">
      <c r="B7139" s="3"/>
    </row>
    <row r="7140">
      <c r="B7140" s="3"/>
    </row>
    <row r="7141">
      <c r="B7141" s="3"/>
    </row>
    <row r="7142">
      <c r="B7142" s="3"/>
    </row>
    <row r="7143">
      <c r="B7143" s="3"/>
    </row>
    <row r="7144">
      <c r="B7144" s="3"/>
    </row>
    <row r="7145">
      <c r="B7145" s="3"/>
    </row>
    <row r="7146">
      <c r="B7146" s="3"/>
    </row>
    <row r="7147">
      <c r="B7147" s="3"/>
    </row>
    <row r="7148">
      <c r="B7148" s="3"/>
    </row>
    <row r="7149">
      <c r="B7149" s="3"/>
    </row>
    <row r="7150">
      <c r="B7150" s="3"/>
    </row>
    <row r="7151">
      <c r="B7151" s="3"/>
    </row>
    <row r="7152">
      <c r="B7152" s="3"/>
    </row>
    <row r="7153">
      <c r="B7153" s="3"/>
    </row>
    <row r="7154">
      <c r="B7154" s="3"/>
    </row>
    <row r="7155">
      <c r="B7155" s="3"/>
    </row>
    <row r="7156">
      <c r="B7156" s="3"/>
    </row>
    <row r="7157">
      <c r="B7157" s="3"/>
    </row>
    <row r="7158">
      <c r="B7158" s="3"/>
    </row>
    <row r="7159">
      <c r="B7159" s="3"/>
    </row>
    <row r="7160">
      <c r="B7160" s="3"/>
    </row>
    <row r="7161">
      <c r="B7161" s="3"/>
    </row>
    <row r="7162">
      <c r="B7162" s="3"/>
    </row>
    <row r="7163">
      <c r="B7163" s="3"/>
    </row>
    <row r="7164">
      <c r="B7164" s="3"/>
    </row>
    <row r="7165">
      <c r="B7165" s="3"/>
    </row>
    <row r="7166">
      <c r="B7166" s="3"/>
    </row>
    <row r="7167">
      <c r="B7167" s="3"/>
    </row>
    <row r="7168">
      <c r="B7168" s="3"/>
    </row>
    <row r="7169">
      <c r="B7169" s="3"/>
    </row>
    <row r="7170">
      <c r="B7170" s="3"/>
    </row>
    <row r="7171">
      <c r="B7171" s="3"/>
    </row>
    <row r="7172">
      <c r="B7172" s="3"/>
    </row>
    <row r="7173">
      <c r="B7173" s="3"/>
    </row>
    <row r="7174">
      <c r="B7174" s="3"/>
    </row>
    <row r="7175">
      <c r="B7175" s="3"/>
    </row>
    <row r="7176">
      <c r="B7176" s="3"/>
    </row>
    <row r="7177">
      <c r="B7177" s="3"/>
    </row>
    <row r="7178">
      <c r="B7178" s="3"/>
    </row>
    <row r="7179">
      <c r="B7179" s="3"/>
    </row>
    <row r="7180">
      <c r="B7180" s="3"/>
    </row>
    <row r="7181">
      <c r="B7181" s="3"/>
    </row>
    <row r="7182">
      <c r="B7182" s="3"/>
    </row>
    <row r="7183">
      <c r="B7183" s="3"/>
    </row>
    <row r="7184">
      <c r="B7184" s="3"/>
    </row>
    <row r="7185">
      <c r="B7185" s="3"/>
    </row>
    <row r="7186">
      <c r="B7186" s="3"/>
    </row>
    <row r="7187">
      <c r="B7187" s="3"/>
    </row>
    <row r="7188">
      <c r="B7188" s="3"/>
    </row>
    <row r="7189">
      <c r="B7189" s="3"/>
    </row>
    <row r="7190">
      <c r="B7190" s="3"/>
    </row>
    <row r="7191">
      <c r="B7191" s="3"/>
    </row>
    <row r="7192">
      <c r="B7192" s="3"/>
    </row>
    <row r="7193">
      <c r="B7193" s="3"/>
    </row>
    <row r="7194">
      <c r="B7194" s="3"/>
    </row>
    <row r="7195">
      <c r="B7195" s="3"/>
    </row>
    <row r="7196">
      <c r="B7196" s="3"/>
    </row>
    <row r="7197">
      <c r="B7197" s="3"/>
    </row>
    <row r="7198">
      <c r="B7198" s="3"/>
    </row>
    <row r="7199">
      <c r="B7199" s="3"/>
    </row>
    <row r="7200">
      <c r="B7200" s="3"/>
    </row>
    <row r="7201">
      <c r="B7201" s="3"/>
    </row>
    <row r="7202">
      <c r="B7202" s="3"/>
    </row>
    <row r="7203">
      <c r="B7203" s="3"/>
    </row>
    <row r="7204">
      <c r="B7204" s="3"/>
    </row>
    <row r="7205">
      <c r="B7205" s="3"/>
    </row>
    <row r="7206">
      <c r="B7206" s="3"/>
    </row>
    <row r="7207">
      <c r="B7207" s="3"/>
    </row>
    <row r="7208">
      <c r="B7208" s="3"/>
    </row>
    <row r="7209">
      <c r="B7209" s="3"/>
    </row>
    <row r="7210">
      <c r="B7210" s="3"/>
    </row>
    <row r="7211">
      <c r="B7211" s="3"/>
    </row>
    <row r="7212">
      <c r="B7212" s="3"/>
    </row>
    <row r="7213">
      <c r="B7213" s="3"/>
    </row>
    <row r="7214">
      <c r="B7214" s="3"/>
    </row>
    <row r="7215">
      <c r="B7215" s="3"/>
    </row>
    <row r="7216">
      <c r="B7216" s="3"/>
    </row>
    <row r="7217">
      <c r="B7217" s="3"/>
    </row>
    <row r="7218">
      <c r="B7218" s="3"/>
    </row>
    <row r="7219">
      <c r="B7219" s="3"/>
    </row>
    <row r="7220">
      <c r="B7220" s="3"/>
    </row>
    <row r="7221">
      <c r="B7221" s="3"/>
    </row>
    <row r="7222">
      <c r="B7222" s="3"/>
    </row>
    <row r="7223">
      <c r="B7223" s="3"/>
    </row>
    <row r="7224">
      <c r="B7224" s="3"/>
    </row>
    <row r="7225">
      <c r="B7225" s="3"/>
    </row>
    <row r="7226">
      <c r="B7226" s="3"/>
    </row>
    <row r="7227">
      <c r="B7227" s="3"/>
    </row>
    <row r="7228">
      <c r="B7228" s="3"/>
    </row>
    <row r="7229">
      <c r="B7229" s="3"/>
    </row>
    <row r="7230">
      <c r="B7230" s="3"/>
    </row>
    <row r="7231">
      <c r="B7231" s="3"/>
    </row>
    <row r="7232">
      <c r="B7232" s="3"/>
    </row>
    <row r="7233">
      <c r="B7233" s="3"/>
    </row>
    <row r="7234">
      <c r="B7234" s="3"/>
    </row>
    <row r="7235">
      <c r="B7235" s="3"/>
    </row>
    <row r="7236">
      <c r="B7236" s="3"/>
    </row>
    <row r="7237">
      <c r="B7237" s="3"/>
    </row>
    <row r="7238">
      <c r="B7238" s="3"/>
    </row>
    <row r="7239">
      <c r="B7239" s="3"/>
    </row>
    <row r="7240">
      <c r="B7240" s="3"/>
    </row>
    <row r="7241">
      <c r="B7241" s="3"/>
    </row>
    <row r="7242">
      <c r="B7242" s="3"/>
    </row>
    <row r="7243">
      <c r="B7243" s="3"/>
    </row>
    <row r="7244">
      <c r="B7244" s="3"/>
    </row>
    <row r="7245">
      <c r="B7245" s="3"/>
    </row>
    <row r="7246">
      <c r="B7246" s="3"/>
    </row>
    <row r="7247">
      <c r="B7247" s="3"/>
    </row>
    <row r="7248">
      <c r="B7248" s="3"/>
    </row>
    <row r="7249">
      <c r="B7249" s="3"/>
    </row>
    <row r="7250">
      <c r="B7250" s="3"/>
    </row>
    <row r="7251">
      <c r="B7251" s="3"/>
    </row>
    <row r="7252">
      <c r="B7252" s="3"/>
    </row>
    <row r="7253">
      <c r="B7253" s="3"/>
    </row>
    <row r="7254">
      <c r="B7254" s="3"/>
    </row>
    <row r="7255">
      <c r="B7255" s="3"/>
    </row>
    <row r="7256">
      <c r="B7256" s="3"/>
    </row>
    <row r="7257">
      <c r="B7257" s="3"/>
    </row>
    <row r="7258">
      <c r="B7258" s="3"/>
    </row>
    <row r="7259">
      <c r="B7259" s="3"/>
    </row>
    <row r="7260">
      <c r="B7260" s="3"/>
    </row>
    <row r="7261">
      <c r="B7261" s="3"/>
    </row>
    <row r="7262">
      <c r="B7262" s="3"/>
    </row>
    <row r="7263">
      <c r="B7263" s="3"/>
    </row>
    <row r="7264">
      <c r="B7264" s="3"/>
    </row>
    <row r="7265">
      <c r="B7265" s="3"/>
    </row>
    <row r="7266">
      <c r="B7266" s="3"/>
    </row>
    <row r="7267">
      <c r="B7267" s="3"/>
    </row>
    <row r="7268">
      <c r="B7268" s="3"/>
    </row>
    <row r="7269">
      <c r="B7269" s="3"/>
    </row>
    <row r="7270">
      <c r="B7270" s="3"/>
    </row>
    <row r="7271">
      <c r="B7271" s="3"/>
    </row>
    <row r="7272">
      <c r="B7272" s="3"/>
    </row>
    <row r="7273">
      <c r="B7273" s="3"/>
    </row>
    <row r="7274">
      <c r="B7274" s="3"/>
    </row>
    <row r="7275">
      <c r="B7275" s="3"/>
    </row>
    <row r="7276">
      <c r="B7276" s="3"/>
    </row>
    <row r="7277">
      <c r="B7277" s="3"/>
    </row>
    <row r="7278">
      <c r="B7278" s="3"/>
    </row>
    <row r="7279">
      <c r="B7279" s="3"/>
    </row>
    <row r="7280">
      <c r="B7280" s="3"/>
    </row>
    <row r="7281">
      <c r="B7281" s="3"/>
    </row>
    <row r="7282">
      <c r="B7282" s="3"/>
    </row>
    <row r="7283">
      <c r="B7283" s="3"/>
    </row>
    <row r="7284">
      <c r="B7284" s="3"/>
    </row>
    <row r="7285">
      <c r="B7285" s="3"/>
    </row>
    <row r="7286">
      <c r="B7286" s="3"/>
    </row>
    <row r="7287">
      <c r="B7287" s="3"/>
    </row>
    <row r="7288">
      <c r="B7288" s="3"/>
    </row>
    <row r="7289">
      <c r="B7289" s="3"/>
    </row>
    <row r="7290">
      <c r="B7290" s="3"/>
    </row>
    <row r="7291">
      <c r="B7291" s="3"/>
    </row>
    <row r="7292">
      <c r="B7292" s="3"/>
    </row>
    <row r="7293">
      <c r="B7293" s="3"/>
    </row>
    <row r="7294">
      <c r="B7294" s="3"/>
    </row>
    <row r="7295">
      <c r="B7295" s="3"/>
    </row>
    <row r="7296">
      <c r="B7296" s="3"/>
    </row>
    <row r="7297">
      <c r="B7297" s="3"/>
    </row>
    <row r="7298">
      <c r="B7298" s="3"/>
    </row>
    <row r="7299">
      <c r="B7299" s="3"/>
    </row>
    <row r="7300">
      <c r="B7300" s="3"/>
    </row>
    <row r="7301">
      <c r="B7301" s="3"/>
    </row>
    <row r="7302">
      <c r="B7302" s="3"/>
    </row>
    <row r="7303">
      <c r="B7303" s="3"/>
    </row>
    <row r="7304">
      <c r="B7304" s="3"/>
    </row>
    <row r="7305">
      <c r="B7305" s="3"/>
    </row>
    <row r="7306">
      <c r="B7306" s="3"/>
    </row>
    <row r="7307">
      <c r="B7307" s="3"/>
    </row>
    <row r="7308">
      <c r="B7308" s="3"/>
    </row>
    <row r="7309">
      <c r="B7309" s="3"/>
    </row>
    <row r="7310">
      <c r="B7310" s="3"/>
    </row>
    <row r="7311">
      <c r="B7311" s="3"/>
    </row>
    <row r="7312">
      <c r="B7312" s="3"/>
    </row>
    <row r="7313">
      <c r="B7313" s="3"/>
    </row>
    <row r="7314">
      <c r="B7314" s="3"/>
    </row>
    <row r="7315">
      <c r="B7315" s="3"/>
    </row>
    <row r="7316">
      <c r="B7316" s="3"/>
    </row>
    <row r="7317">
      <c r="B7317" s="3"/>
    </row>
    <row r="7318">
      <c r="B7318" s="3"/>
    </row>
    <row r="7319">
      <c r="B7319" s="3"/>
    </row>
    <row r="7320">
      <c r="B7320" s="3"/>
    </row>
    <row r="7321">
      <c r="B7321" s="3"/>
    </row>
    <row r="7322">
      <c r="B7322" s="3"/>
    </row>
    <row r="7323">
      <c r="B7323" s="3"/>
    </row>
    <row r="7324">
      <c r="B7324" s="3"/>
    </row>
    <row r="7325">
      <c r="B7325" s="3"/>
    </row>
    <row r="7326">
      <c r="B7326" s="3"/>
    </row>
    <row r="7327">
      <c r="B7327" s="3"/>
    </row>
    <row r="7328">
      <c r="B7328" s="3"/>
    </row>
    <row r="7329">
      <c r="B7329" s="3"/>
    </row>
    <row r="7330">
      <c r="B7330" s="3"/>
    </row>
    <row r="7331">
      <c r="B7331" s="3"/>
    </row>
    <row r="7332">
      <c r="B7332" s="3"/>
    </row>
    <row r="7333">
      <c r="B7333" s="3"/>
    </row>
    <row r="7334">
      <c r="B7334" s="3"/>
    </row>
    <row r="7335">
      <c r="B7335" s="3"/>
    </row>
    <row r="7336">
      <c r="B7336" s="3"/>
    </row>
    <row r="7337">
      <c r="B7337" s="3"/>
    </row>
    <row r="7338">
      <c r="B7338" s="3"/>
    </row>
    <row r="7339">
      <c r="B7339" s="3"/>
    </row>
    <row r="7340">
      <c r="B7340" s="3"/>
    </row>
    <row r="7341">
      <c r="B7341" s="3"/>
    </row>
    <row r="7342">
      <c r="B7342" s="3"/>
    </row>
    <row r="7343">
      <c r="B7343" s="3"/>
    </row>
    <row r="7344">
      <c r="B7344" s="3"/>
    </row>
    <row r="7345">
      <c r="B7345" s="3"/>
    </row>
    <row r="7346">
      <c r="B7346" s="3"/>
    </row>
    <row r="7347">
      <c r="B7347" s="3"/>
    </row>
    <row r="7348">
      <c r="B7348" s="3"/>
    </row>
    <row r="7349">
      <c r="B7349" s="3"/>
    </row>
    <row r="7350">
      <c r="B7350" s="3"/>
    </row>
    <row r="7351">
      <c r="B7351" s="3"/>
    </row>
    <row r="7352">
      <c r="B7352" s="3"/>
    </row>
    <row r="7353">
      <c r="B7353" s="3"/>
    </row>
    <row r="7354">
      <c r="B7354" s="3"/>
    </row>
    <row r="7355">
      <c r="B7355" s="3"/>
    </row>
    <row r="7356">
      <c r="B7356" s="3"/>
    </row>
    <row r="7357">
      <c r="B7357" s="3"/>
    </row>
    <row r="7358">
      <c r="B7358" s="3"/>
    </row>
    <row r="7359">
      <c r="B7359" s="3"/>
    </row>
    <row r="7360">
      <c r="B7360" s="3"/>
    </row>
    <row r="7361">
      <c r="B7361" s="3"/>
    </row>
    <row r="7362">
      <c r="B7362" s="3"/>
    </row>
    <row r="7363">
      <c r="B7363" s="3"/>
    </row>
    <row r="7364">
      <c r="B7364" s="3"/>
    </row>
    <row r="7365">
      <c r="B7365" s="3"/>
    </row>
    <row r="7366">
      <c r="B7366" s="3"/>
    </row>
    <row r="7367">
      <c r="B7367" s="3"/>
    </row>
    <row r="7368">
      <c r="B7368" s="3"/>
    </row>
    <row r="7369">
      <c r="B7369" s="3"/>
    </row>
    <row r="7370">
      <c r="B7370" s="3"/>
    </row>
    <row r="7371">
      <c r="B7371" s="3"/>
    </row>
    <row r="7372">
      <c r="B7372" s="3"/>
    </row>
    <row r="7373">
      <c r="B7373" s="3"/>
    </row>
    <row r="7374">
      <c r="B7374" s="3"/>
    </row>
    <row r="7375">
      <c r="B7375" s="3"/>
    </row>
    <row r="7376">
      <c r="B7376" s="3"/>
    </row>
    <row r="7377">
      <c r="B7377" s="3"/>
    </row>
    <row r="7378">
      <c r="B7378" s="3"/>
    </row>
    <row r="7379">
      <c r="B7379" s="3"/>
    </row>
    <row r="7380">
      <c r="B7380" s="3"/>
    </row>
    <row r="7381">
      <c r="B7381" s="3"/>
    </row>
    <row r="7382">
      <c r="B7382" s="3"/>
    </row>
    <row r="7383">
      <c r="B7383" s="3"/>
    </row>
    <row r="7384">
      <c r="B7384" s="3"/>
    </row>
    <row r="7385">
      <c r="B7385" s="3"/>
    </row>
    <row r="7386">
      <c r="B7386" s="3"/>
    </row>
    <row r="7387">
      <c r="B7387" s="3"/>
    </row>
    <row r="7388">
      <c r="B7388" s="3"/>
    </row>
    <row r="7389">
      <c r="B7389" s="3"/>
    </row>
    <row r="7390">
      <c r="B7390" s="3"/>
    </row>
    <row r="7391">
      <c r="B7391" s="3"/>
    </row>
    <row r="7392">
      <c r="B7392" s="3"/>
    </row>
    <row r="7393">
      <c r="B7393" s="3"/>
    </row>
    <row r="7394">
      <c r="B7394" s="3"/>
    </row>
    <row r="7395">
      <c r="B7395" s="3"/>
    </row>
    <row r="7396">
      <c r="B7396" s="3"/>
    </row>
    <row r="7397">
      <c r="B7397" s="3"/>
    </row>
    <row r="7398">
      <c r="B7398" s="3"/>
    </row>
    <row r="7399">
      <c r="B7399" s="3"/>
    </row>
    <row r="7400">
      <c r="B7400" s="3"/>
    </row>
    <row r="7401">
      <c r="B7401" s="3"/>
    </row>
    <row r="7402">
      <c r="B7402" s="3"/>
    </row>
    <row r="7403">
      <c r="B7403" s="3"/>
    </row>
    <row r="7404">
      <c r="B7404" s="3"/>
    </row>
    <row r="7405">
      <c r="B7405" s="3"/>
    </row>
    <row r="7406">
      <c r="B7406" s="3"/>
    </row>
    <row r="7407">
      <c r="B7407" s="3"/>
    </row>
    <row r="7408">
      <c r="B7408" s="3"/>
    </row>
    <row r="7409">
      <c r="B7409" s="3"/>
    </row>
    <row r="7410">
      <c r="B7410" s="3"/>
    </row>
    <row r="7411">
      <c r="B7411" s="3"/>
    </row>
    <row r="7412">
      <c r="B7412" s="3"/>
    </row>
    <row r="7413">
      <c r="B7413" s="3"/>
    </row>
    <row r="7414">
      <c r="B7414" s="3"/>
    </row>
    <row r="7415">
      <c r="B7415" s="3"/>
    </row>
    <row r="7416">
      <c r="B7416" s="3"/>
    </row>
    <row r="7417">
      <c r="B7417" s="3"/>
    </row>
    <row r="7418">
      <c r="B7418" s="3"/>
    </row>
    <row r="7419">
      <c r="B7419" s="3"/>
    </row>
    <row r="7420">
      <c r="B7420" s="3"/>
    </row>
    <row r="7421">
      <c r="B7421" s="3"/>
    </row>
    <row r="7422">
      <c r="B7422" s="3"/>
    </row>
    <row r="7423">
      <c r="B7423" s="3"/>
    </row>
    <row r="7424">
      <c r="B7424" s="3"/>
    </row>
    <row r="7425">
      <c r="B7425" s="3"/>
    </row>
    <row r="7426">
      <c r="B7426" s="3"/>
    </row>
    <row r="7427">
      <c r="B7427" s="3"/>
    </row>
    <row r="7428">
      <c r="B7428" s="3"/>
    </row>
    <row r="7429">
      <c r="B7429" s="3"/>
    </row>
    <row r="7430">
      <c r="B7430" s="3"/>
    </row>
    <row r="7431">
      <c r="B7431" s="3"/>
    </row>
    <row r="7432">
      <c r="B7432" s="3"/>
    </row>
    <row r="7433">
      <c r="B7433" s="3"/>
    </row>
    <row r="7434">
      <c r="B7434" s="3"/>
    </row>
    <row r="7435">
      <c r="B7435" s="3"/>
    </row>
    <row r="7436">
      <c r="B7436" s="3"/>
    </row>
    <row r="7437">
      <c r="B7437" s="3"/>
    </row>
    <row r="7438">
      <c r="B7438" s="3"/>
    </row>
    <row r="7439">
      <c r="B7439" s="3"/>
    </row>
    <row r="7440">
      <c r="B7440" s="3"/>
    </row>
    <row r="7441">
      <c r="B7441" s="3"/>
    </row>
    <row r="7442">
      <c r="B7442" s="3"/>
    </row>
    <row r="7443">
      <c r="B7443" s="3"/>
    </row>
    <row r="7444">
      <c r="B7444" s="3"/>
    </row>
    <row r="7445">
      <c r="B7445" s="3"/>
    </row>
    <row r="7446">
      <c r="B7446" s="3"/>
    </row>
    <row r="7447">
      <c r="B7447" s="3"/>
    </row>
    <row r="7448">
      <c r="B7448" s="3"/>
    </row>
    <row r="7449">
      <c r="B7449" s="3"/>
    </row>
    <row r="7450">
      <c r="B7450" s="3"/>
    </row>
    <row r="7451">
      <c r="B7451" s="3"/>
    </row>
    <row r="7452">
      <c r="B7452" s="3"/>
    </row>
    <row r="7453">
      <c r="B7453" s="3"/>
    </row>
    <row r="7454">
      <c r="B7454" s="3"/>
    </row>
    <row r="7455">
      <c r="B7455" s="3"/>
    </row>
    <row r="7456">
      <c r="B7456" s="3"/>
    </row>
    <row r="7457">
      <c r="B7457" s="3"/>
    </row>
    <row r="7458">
      <c r="B7458" s="3"/>
    </row>
    <row r="7459">
      <c r="B7459" s="3"/>
    </row>
    <row r="7460">
      <c r="B7460" s="3"/>
    </row>
    <row r="7461">
      <c r="B7461" s="3"/>
    </row>
    <row r="7462">
      <c r="B7462" s="3"/>
    </row>
    <row r="7463">
      <c r="B7463" s="3"/>
    </row>
    <row r="7464">
      <c r="B7464" s="3"/>
    </row>
    <row r="7465">
      <c r="B7465" s="3"/>
    </row>
    <row r="7466">
      <c r="B7466" s="3"/>
    </row>
    <row r="7467">
      <c r="B7467" s="3"/>
    </row>
    <row r="7468">
      <c r="B7468" s="3"/>
    </row>
    <row r="7469">
      <c r="B7469" s="3"/>
    </row>
    <row r="7470">
      <c r="B7470" s="3"/>
    </row>
    <row r="7471">
      <c r="B7471" s="3"/>
    </row>
    <row r="7472">
      <c r="B7472" s="3"/>
    </row>
    <row r="7473">
      <c r="B7473" s="3"/>
    </row>
    <row r="7474">
      <c r="B7474" s="3"/>
    </row>
    <row r="7475">
      <c r="B7475" s="3"/>
    </row>
    <row r="7476">
      <c r="B7476" s="3"/>
    </row>
    <row r="7477">
      <c r="B7477" s="3"/>
    </row>
    <row r="7478">
      <c r="B7478" s="3"/>
    </row>
    <row r="7479">
      <c r="B7479" s="3"/>
    </row>
    <row r="7480">
      <c r="B7480" s="3"/>
    </row>
    <row r="7481">
      <c r="B7481" s="3"/>
    </row>
    <row r="7482">
      <c r="B7482" s="3"/>
    </row>
    <row r="7483">
      <c r="B7483" s="3"/>
    </row>
    <row r="7484">
      <c r="B7484" s="3"/>
    </row>
    <row r="7485">
      <c r="B7485" s="3"/>
    </row>
    <row r="7486">
      <c r="B7486" s="3"/>
    </row>
    <row r="7487">
      <c r="B7487" s="3"/>
    </row>
    <row r="7488">
      <c r="B7488" s="3"/>
    </row>
    <row r="7489">
      <c r="B7489" s="3"/>
    </row>
    <row r="7490">
      <c r="B7490" s="3"/>
    </row>
    <row r="7491">
      <c r="B7491" s="3"/>
    </row>
    <row r="7492">
      <c r="B7492" s="3"/>
    </row>
    <row r="7493">
      <c r="B7493" s="3"/>
    </row>
    <row r="7494">
      <c r="B7494" s="3"/>
    </row>
    <row r="7495">
      <c r="B7495" s="3"/>
    </row>
    <row r="7496">
      <c r="B7496" s="3"/>
    </row>
    <row r="7497">
      <c r="B7497" s="3"/>
    </row>
    <row r="7498">
      <c r="B7498" s="3"/>
    </row>
    <row r="7499">
      <c r="B7499" s="3"/>
    </row>
    <row r="7500">
      <c r="B7500" s="3"/>
    </row>
    <row r="7501">
      <c r="B7501" s="3"/>
    </row>
    <row r="7502">
      <c r="B7502" s="3"/>
    </row>
    <row r="7503">
      <c r="B7503" s="3"/>
    </row>
    <row r="7504">
      <c r="B7504" s="3"/>
    </row>
    <row r="7505">
      <c r="B7505" s="3"/>
    </row>
    <row r="7506">
      <c r="B7506" s="3"/>
    </row>
    <row r="7507">
      <c r="B7507" s="3"/>
    </row>
    <row r="7508">
      <c r="B7508" s="3"/>
    </row>
    <row r="7509">
      <c r="B7509" s="3"/>
    </row>
    <row r="7510">
      <c r="B7510" s="3"/>
    </row>
    <row r="7511">
      <c r="B7511" s="3"/>
    </row>
    <row r="7512">
      <c r="B7512" s="3"/>
    </row>
    <row r="7513">
      <c r="B7513" s="3"/>
    </row>
    <row r="7514">
      <c r="B7514" s="3"/>
    </row>
    <row r="7515">
      <c r="B7515" s="3"/>
    </row>
    <row r="7516">
      <c r="B7516" s="3"/>
    </row>
    <row r="7517">
      <c r="B7517" s="3"/>
    </row>
    <row r="7518">
      <c r="B7518" s="3"/>
    </row>
    <row r="7519">
      <c r="B7519" s="3"/>
    </row>
    <row r="7520">
      <c r="B7520" s="3"/>
    </row>
    <row r="7521">
      <c r="B7521" s="3"/>
    </row>
    <row r="7522">
      <c r="B7522" s="3"/>
    </row>
    <row r="7523">
      <c r="B7523" s="3"/>
    </row>
    <row r="7524">
      <c r="B7524" s="3"/>
    </row>
    <row r="7525">
      <c r="B7525" s="3"/>
    </row>
    <row r="7526">
      <c r="B7526" s="3"/>
    </row>
    <row r="7527">
      <c r="B7527" s="3"/>
    </row>
    <row r="7528">
      <c r="B7528" s="3"/>
    </row>
    <row r="7529">
      <c r="B7529" s="3"/>
    </row>
    <row r="7530">
      <c r="B7530" s="3"/>
    </row>
    <row r="7531">
      <c r="B7531" s="3"/>
    </row>
    <row r="7532">
      <c r="B7532" s="3"/>
    </row>
    <row r="7533">
      <c r="B7533" s="3"/>
    </row>
    <row r="7534">
      <c r="B7534" s="3"/>
    </row>
    <row r="7535">
      <c r="B7535" s="3"/>
    </row>
    <row r="7536">
      <c r="B7536" s="3"/>
    </row>
    <row r="7537">
      <c r="B7537" s="3"/>
    </row>
    <row r="7538">
      <c r="B7538" s="3"/>
    </row>
    <row r="7539">
      <c r="B7539" s="3"/>
    </row>
    <row r="7540">
      <c r="B7540" s="3"/>
    </row>
    <row r="7541">
      <c r="B7541" s="3"/>
    </row>
    <row r="7542">
      <c r="B7542" s="3"/>
    </row>
    <row r="7543">
      <c r="B7543" s="3"/>
    </row>
    <row r="7544">
      <c r="B7544" s="3"/>
    </row>
    <row r="7545">
      <c r="B7545" s="3"/>
    </row>
    <row r="7546">
      <c r="B7546" s="3"/>
    </row>
    <row r="7547">
      <c r="B7547" s="3"/>
    </row>
    <row r="7548">
      <c r="B7548" s="3"/>
    </row>
    <row r="7549">
      <c r="B7549" s="3"/>
    </row>
    <row r="7550">
      <c r="B7550" s="3"/>
    </row>
    <row r="7551">
      <c r="B7551" s="3"/>
    </row>
    <row r="7552">
      <c r="B7552" s="3"/>
    </row>
    <row r="7553">
      <c r="B7553" s="3"/>
    </row>
    <row r="7554">
      <c r="B7554" s="3"/>
    </row>
    <row r="7555">
      <c r="B7555" s="3"/>
    </row>
    <row r="7556">
      <c r="B7556" s="3"/>
    </row>
    <row r="7557">
      <c r="B7557" s="3"/>
    </row>
    <row r="7558">
      <c r="B7558" s="3"/>
    </row>
    <row r="7559">
      <c r="B7559" s="3"/>
    </row>
    <row r="7560">
      <c r="B7560" s="3"/>
    </row>
    <row r="7561">
      <c r="B7561" s="3"/>
    </row>
    <row r="7562">
      <c r="B7562" s="3"/>
    </row>
    <row r="7563">
      <c r="B7563" s="3"/>
    </row>
    <row r="7564">
      <c r="B7564" s="3"/>
    </row>
    <row r="7565">
      <c r="B7565" s="3"/>
    </row>
    <row r="7566">
      <c r="B7566" s="3"/>
    </row>
    <row r="7567">
      <c r="B7567" s="3"/>
    </row>
    <row r="7568">
      <c r="B7568" s="3"/>
    </row>
    <row r="7569">
      <c r="B7569" s="3"/>
    </row>
    <row r="7570">
      <c r="B7570" s="3"/>
    </row>
    <row r="7571">
      <c r="B7571" s="3"/>
    </row>
    <row r="7572">
      <c r="B7572" s="3"/>
    </row>
    <row r="7573">
      <c r="B7573" s="3"/>
    </row>
    <row r="7574">
      <c r="B7574" s="3"/>
    </row>
    <row r="7575">
      <c r="B7575" s="3"/>
    </row>
    <row r="7576">
      <c r="B7576" s="3"/>
    </row>
    <row r="7577">
      <c r="B7577" s="3"/>
    </row>
    <row r="7578">
      <c r="B7578" s="3"/>
    </row>
    <row r="7579">
      <c r="B7579" s="3"/>
    </row>
    <row r="7580">
      <c r="B7580" s="3"/>
    </row>
    <row r="7581">
      <c r="B7581" s="3"/>
    </row>
    <row r="7582">
      <c r="B7582" s="3"/>
    </row>
    <row r="7583">
      <c r="B7583" s="3"/>
    </row>
    <row r="7584">
      <c r="B7584" s="3"/>
    </row>
    <row r="7585">
      <c r="B7585" s="3"/>
    </row>
    <row r="7586">
      <c r="B7586" s="3"/>
    </row>
    <row r="7587">
      <c r="B7587" s="3"/>
    </row>
    <row r="7588">
      <c r="B7588" s="3"/>
    </row>
    <row r="7589">
      <c r="B7589" s="3"/>
    </row>
    <row r="7590">
      <c r="B7590" s="3"/>
    </row>
    <row r="7591">
      <c r="B7591" s="3"/>
    </row>
    <row r="7592">
      <c r="B7592" s="3"/>
    </row>
    <row r="7593">
      <c r="B7593" s="3"/>
    </row>
    <row r="7594">
      <c r="B7594" s="3"/>
    </row>
    <row r="7595">
      <c r="B7595" s="3"/>
    </row>
    <row r="7596">
      <c r="B7596" s="3"/>
    </row>
    <row r="7597">
      <c r="B7597" s="3"/>
    </row>
    <row r="7598">
      <c r="B7598" s="3"/>
    </row>
    <row r="7599">
      <c r="B7599" s="3"/>
    </row>
    <row r="7600">
      <c r="B7600" s="3"/>
    </row>
    <row r="7601">
      <c r="B7601" s="3"/>
    </row>
    <row r="7602">
      <c r="B7602" s="3"/>
    </row>
    <row r="7603">
      <c r="B7603" s="3"/>
    </row>
    <row r="7604">
      <c r="B7604" s="3"/>
    </row>
    <row r="7605">
      <c r="B7605" s="3"/>
    </row>
    <row r="7606">
      <c r="B7606" s="3"/>
    </row>
    <row r="7607">
      <c r="B7607" s="3"/>
    </row>
    <row r="7608">
      <c r="B7608" s="3"/>
    </row>
    <row r="7609">
      <c r="B7609" s="3"/>
    </row>
    <row r="7610">
      <c r="B7610" s="3"/>
    </row>
    <row r="7611">
      <c r="B7611" s="3"/>
    </row>
    <row r="7612">
      <c r="B7612" s="3"/>
    </row>
    <row r="7613">
      <c r="B7613" s="3"/>
    </row>
    <row r="7614">
      <c r="B7614" s="3"/>
    </row>
    <row r="7615">
      <c r="B7615" s="3"/>
    </row>
    <row r="7616">
      <c r="B7616" s="3"/>
    </row>
    <row r="7617">
      <c r="B7617" s="3"/>
    </row>
    <row r="7618">
      <c r="B7618" s="3"/>
    </row>
    <row r="7619">
      <c r="B7619" s="3"/>
    </row>
    <row r="7620">
      <c r="B7620" s="3"/>
    </row>
    <row r="7621">
      <c r="B7621" s="3"/>
    </row>
    <row r="7622">
      <c r="B7622" s="3"/>
    </row>
    <row r="7623">
      <c r="B7623" s="3"/>
    </row>
    <row r="7624">
      <c r="B7624" s="3"/>
    </row>
    <row r="7625">
      <c r="B7625" s="3"/>
    </row>
    <row r="7626">
      <c r="B7626" s="3"/>
    </row>
    <row r="7627">
      <c r="B7627" s="3"/>
    </row>
    <row r="7628">
      <c r="B7628" s="3"/>
    </row>
    <row r="7629">
      <c r="B7629" s="3"/>
    </row>
    <row r="7630">
      <c r="B7630" s="3"/>
    </row>
    <row r="7631">
      <c r="B7631" s="3"/>
    </row>
    <row r="7632">
      <c r="B7632" s="3"/>
    </row>
    <row r="7633">
      <c r="B7633" s="3"/>
    </row>
    <row r="7634">
      <c r="B7634" s="3"/>
    </row>
    <row r="7635">
      <c r="B7635" s="3"/>
    </row>
    <row r="7636">
      <c r="B7636" s="3"/>
    </row>
    <row r="7637">
      <c r="B7637" s="3"/>
    </row>
    <row r="7638">
      <c r="B7638" s="3"/>
    </row>
    <row r="7639">
      <c r="B7639" s="3"/>
    </row>
    <row r="7640">
      <c r="B7640" s="3"/>
    </row>
    <row r="7641">
      <c r="B7641" s="3"/>
    </row>
    <row r="7642">
      <c r="B7642" s="3"/>
    </row>
    <row r="7643">
      <c r="B7643" s="3"/>
    </row>
    <row r="7644">
      <c r="B7644" s="3"/>
    </row>
    <row r="7645">
      <c r="B7645" s="3"/>
    </row>
    <row r="7646">
      <c r="B7646" s="3"/>
    </row>
    <row r="7647">
      <c r="B7647" s="3"/>
    </row>
    <row r="7648">
      <c r="B7648" s="3"/>
    </row>
    <row r="7649">
      <c r="B7649" s="3"/>
    </row>
    <row r="7650">
      <c r="B7650" s="3"/>
    </row>
    <row r="7651">
      <c r="B7651" s="3"/>
    </row>
    <row r="7652">
      <c r="B7652" s="3"/>
    </row>
    <row r="7653">
      <c r="B7653" s="3"/>
    </row>
    <row r="7654">
      <c r="B7654" s="3"/>
    </row>
    <row r="7655">
      <c r="B7655" s="3"/>
    </row>
    <row r="7656">
      <c r="B7656" s="3"/>
    </row>
    <row r="7657">
      <c r="B7657" s="3"/>
    </row>
    <row r="7658">
      <c r="B7658" s="3"/>
    </row>
    <row r="7659">
      <c r="B7659" s="3"/>
    </row>
    <row r="7660">
      <c r="B7660" s="3"/>
    </row>
    <row r="7661">
      <c r="B7661" s="3"/>
    </row>
    <row r="7662">
      <c r="B7662" s="3"/>
    </row>
    <row r="7663">
      <c r="B7663" s="3"/>
    </row>
    <row r="7664">
      <c r="B7664" s="3"/>
    </row>
    <row r="7665">
      <c r="B7665" s="3"/>
    </row>
    <row r="7666">
      <c r="B7666" s="3"/>
    </row>
    <row r="7667">
      <c r="B7667" s="3"/>
    </row>
    <row r="7668">
      <c r="B7668" s="3"/>
    </row>
    <row r="7669">
      <c r="B7669" s="3"/>
    </row>
    <row r="7670">
      <c r="B7670" s="3"/>
    </row>
    <row r="7671">
      <c r="B7671" s="3"/>
    </row>
    <row r="7672">
      <c r="B7672" s="3"/>
    </row>
    <row r="7673">
      <c r="B7673" s="3"/>
    </row>
    <row r="7674">
      <c r="B7674" s="3"/>
    </row>
    <row r="7675">
      <c r="B7675" s="3"/>
    </row>
    <row r="7676">
      <c r="B7676" s="3"/>
    </row>
    <row r="7677">
      <c r="B7677" s="3"/>
    </row>
    <row r="7678">
      <c r="B7678" s="3"/>
    </row>
    <row r="7679">
      <c r="B7679" s="3"/>
    </row>
    <row r="7680">
      <c r="B7680" s="3"/>
    </row>
    <row r="7681">
      <c r="B7681" s="3"/>
    </row>
    <row r="7682">
      <c r="B7682" s="3"/>
    </row>
    <row r="7683">
      <c r="B7683" s="3"/>
    </row>
    <row r="7684">
      <c r="B7684" s="3"/>
    </row>
    <row r="7685">
      <c r="B7685" s="3"/>
    </row>
    <row r="7686">
      <c r="B7686" s="3"/>
    </row>
    <row r="7687">
      <c r="B7687" s="3"/>
    </row>
    <row r="7688">
      <c r="B7688" s="3"/>
    </row>
    <row r="7689">
      <c r="B7689" s="3"/>
    </row>
    <row r="7690">
      <c r="B7690" s="3"/>
    </row>
    <row r="7691">
      <c r="B7691" s="3"/>
    </row>
    <row r="7692">
      <c r="B7692" s="3"/>
    </row>
    <row r="7693">
      <c r="B7693" s="3"/>
    </row>
    <row r="7694">
      <c r="B7694" s="3"/>
    </row>
    <row r="7695">
      <c r="B7695" s="3"/>
    </row>
    <row r="7696">
      <c r="B7696" s="3"/>
    </row>
    <row r="7697">
      <c r="B7697" s="3"/>
    </row>
    <row r="7698">
      <c r="B7698" s="3"/>
    </row>
    <row r="7699">
      <c r="B7699" s="3"/>
    </row>
    <row r="7700">
      <c r="B7700" s="3"/>
    </row>
    <row r="7701">
      <c r="B7701" s="3"/>
    </row>
    <row r="7702">
      <c r="B7702" s="3"/>
    </row>
    <row r="7703">
      <c r="B7703" s="3"/>
    </row>
    <row r="7704">
      <c r="B7704" s="3"/>
    </row>
    <row r="7705">
      <c r="B7705" s="3"/>
    </row>
    <row r="7706">
      <c r="B7706" s="3"/>
    </row>
    <row r="7707">
      <c r="B7707" s="3"/>
    </row>
    <row r="7708">
      <c r="B7708" s="3"/>
    </row>
    <row r="7709">
      <c r="B7709" s="3"/>
    </row>
    <row r="7710">
      <c r="B7710" s="3"/>
    </row>
    <row r="7711">
      <c r="B7711" s="3"/>
    </row>
    <row r="7712">
      <c r="B7712" s="3"/>
    </row>
    <row r="7713">
      <c r="B7713" s="3"/>
    </row>
    <row r="7714">
      <c r="B7714" s="3"/>
    </row>
    <row r="7715">
      <c r="B7715" s="3"/>
    </row>
    <row r="7716">
      <c r="B7716" s="3"/>
    </row>
    <row r="7717">
      <c r="B7717" s="3"/>
    </row>
    <row r="7718">
      <c r="B7718" s="3"/>
    </row>
    <row r="7719">
      <c r="B7719" s="3"/>
    </row>
    <row r="7720">
      <c r="B7720" s="3"/>
    </row>
    <row r="7721">
      <c r="B7721" s="3"/>
    </row>
    <row r="7722">
      <c r="B7722" s="3"/>
    </row>
    <row r="7723">
      <c r="B7723" s="3"/>
    </row>
    <row r="7724">
      <c r="B7724" s="3"/>
    </row>
    <row r="7725">
      <c r="B7725" s="3"/>
    </row>
    <row r="7726">
      <c r="B7726" s="3"/>
    </row>
    <row r="7727">
      <c r="B7727" s="3"/>
    </row>
    <row r="7728">
      <c r="B7728" s="3"/>
    </row>
    <row r="7729">
      <c r="B7729" s="3"/>
    </row>
    <row r="7730">
      <c r="B7730" s="3"/>
    </row>
    <row r="7731">
      <c r="B7731" s="3"/>
    </row>
    <row r="7732">
      <c r="B7732" s="3"/>
    </row>
    <row r="7733">
      <c r="B7733" s="3"/>
    </row>
    <row r="7734">
      <c r="B7734" s="3"/>
    </row>
    <row r="7735">
      <c r="B7735" s="3"/>
    </row>
    <row r="7736">
      <c r="B7736" s="3"/>
    </row>
    <row r="7737">
      <c r="B7737" s="3"/>
    </row>
    <row r="7738">
      <c r="B7738" s="3"/>
    </row>
    <row r="7739">
      <c r="B7739" s="3"/>
    </row>
    <row r="7740">
      <c r="B7740" s="3"/>
    </row>
    <row r="7741">
      <c r="B7741" s="3"/>
    </row>
    <row r="7742">
      <c r="B7742" s="3"/>
    </row>
    <row r="7743">
      <c r="B7743" s="3"/>
    </row>
    <row r="7744">
      <c r="B7744" s="3"/>
    </row>
    <row r="7745">
      <c r="B7745" s="3"/>
    </row>
    <row r="7746">
      <c r="B7746" s="3"/>
    </row>
    <row r="7747">
      <c r="B7747" s="3"/>
    </row>
    <row r="7748">
      <c r="B7748" s="3"/>
    </row>
    <row r="7749">
      <c r="B7749" s="3"/>
    </row>
    <row r="7750">
      <c r="B7750" s="3"/>
    </row>
    <row r="7751">
      <c r="B7751" s="3"/>
    </row>
    <row r="7752">
      <c r="B7752" s="3"/>
    </row>
    <row r="7753">
      <c r="B7753" s="3"/>
    </row>
    <row r="7754">
      <c r="B7754" s="3"/>
    </row>
    <row r="7755">
      <c r="B7755" s="3"/>
    </row>
    <row r="7756">
      <c r="B7756" s="3"/>
    </row>
    <row r="7757">
      <c r="B7757" s="3"/>
    </row>
    <row r="7758">
      <c r="B7758" s="3"/>
    </row>
    <row r="7759">
      <c r="B7759" s="3"/>
    </row>
    <row r="7760">
      <c r="B7760" s="3"/>
    </row>
    <row r="7761">
      <c r="B7761" s="3"/>
    </row>
    <row r="7762">
      <c r="B7762" s="3"/>
    </row>
    <row r="7763">
      <c r="B7763" s="3"/>
    </row>
    <row r="7764">
      <c r="B7764" s="3"/>
    </row>
    <row r="7765">
      <c r="B7765" s="3"/>
    </row>
    <row r="7766">
      <c r="B7766" s="3"/>
    </row>
    <row r="7767">
      <c r="B7767" s="3"/>
    </row>
    <row r="7768">
      <c r="B7768" s="3"/>
    </row>
    <row r="7769">
      <c r="B7769" s="3"/>
    </row>
    <row r="7770">
      <c r="B7770" s="3"/>
    </row>
    <row r="7771">
      <c r="B7771" s="3"/>
    </row>
    <row r="7772">
      <c r="B7772" s="3"/>
    </row>
    <row r="7773">
      <c r="B7773" s="3"/>
    </row>
    <row r="7774">
      <c r="B7774" s="3"/>
    </row>
    <row r="7775">
      <c r="B7775" s="3"/>
    </row>
    <row r="7776">
      <c r="B7776" s="3"/>
    </row>
    <row r="7777">
      <c r="B7777" s="3"/>
    </row>
    <row r="7778">
      <c r="B7778" s="3"/>
    </row>
    <row r="7779">
      <c r="B7779" s="3"/>
    </row>
    <row r="7780">
      <c r="B7780" s="3"/>
    </row>
    <row r="7781">
      <c r="B7781" s="3"/>
    </row>
    <row r="7782">
      <c r="B7782" s="3"/>
    </row>
    <row r="7783">
      <c r="B7783" s="3"/>
    </row>
    <row r="7784">
      <c r="B7784" s="3"/>
    </row>
    <row r="7785">
      <c r="B7785" s="3"/>
    </row>
    <row r="7786">
      <c r="B7786" s="3"/>
    </row>
    <row r="7787">
      <c r="B7787" s="3"/>
    </row>
    <row r="7788">
      <c r="B7788" s="3"/>
    </row>
    <row r="7789">
      <c r="B7789" s="3"/>
    </row>
    <row r="7790">
      <c r="B7790" s="3"/>
    </row>
    <row r="7791">
      <c r="B7791" s="3"/>
    </row>
    <row r="7792">
      <c r="B7792" s="3"/>
    </row>
    <row r="7793">
      <c r="B7793" s="3"/>
    </row>
    <row r="7794">
      <c r="B7794" s="3"/>
    </row>
    <row r="7795">
      <c r="B7795" s="3"/>
    </row>
    <row r="7796">
      <c r="B7796" s="3"/>
    </row>
    <row r="7797">
      <c r="B7797" s="3"/>
    </row>
    <row r="7798">
      <c r="B7798" s="3"/>
    </row>
    <row r="7799">
      <c r="B7799" s="3"/>
    </row>
    <row r="7800">
      <c r="B7800" s="3"/>
    </row>
    <row r="7801">
      <c r="B7801" s="3"/>
    </row>
    <row r="7802">
      <c r="B7802" s="3"/>
    </row>
    <row r="7803">
      <c r="B7803" s="3"/>
    </row>
    <row r="7804">
      <c r="B7804" s="3"/>
    </row>
    <row r="7805">
      <c r="B7805" s="3"/>
    </row>
    <row r="7806">
      <c r="B7806" s="3"/>
    </row>
    <row r="7807">
      <c r="B7807" s="3"/>
    </row>
    <row r="7808">
      <c r="B7808" s="3"/>
    </row>
    <row r="7809">
      <c r="B7809" s="3"/>
    </row>
    <row r="7810">
      <c r="B7810" s="3"/>
    </row>
    <row r="7811">
      <c r="B7811" s="3"/>
    </row>
    <row r="7812">
      <c r="B7812" s="3"/>
    </row>
    <row r="7813">
      <c r="B7813" s="3"/>
    </row>
    <row r="7814">
      <c r="B7814" s="3"/>
    </row>
    <row r="7815">
      <c r="B7815" s="3"/>
    </row>
    <row r="7816">
      <c r="B7816" s="3"/>
    </row>
    <row r="7817">
      <c r="B7817" s="3"/>
    </row>
    <row r="7818">
      <c r="B7818" s="3"/>
    </row>
    <row r="7819">
      <c r="B7819" s="3"/>
    </row>
    <row r="7820">
      <c r="B7820" s="3"/>
    </row>
    <row r="7821">
      <c r="B7821" s="3"/>
    </row>
    <row r="7822">
      <c r="B7822" s="3"/>
    </row>
    <row r="7823">
      <c r="B7823" s="3"/>
    </row>
    <row r="7824">
      <c r="B7824" s="3"/>
    </row>
    <row r="7825">
      <c r="B7825" s="3"/>
    </row>
    <row r="7826">
      <c r="B7826" s="3"/>
    </row>
    <row r="7827">
      <c r="B7827" s="3"/>
    </row>
    <row r="7828">
      <c r="B7828" s="3"/>
    </row>
    <row r="7829">
      <c r="B7829" s="3"/>
    </row>
    <row r="7830">
      <c r="B7830" s="3"/>
    </row>
    <row r="7831">
      <c r="B7831" s="3"/>
    </row>
    <row r="7832">
      <c r="B7832" s="3"/>
    </row>
    <row r="7833">
      <c r="B7833" s="3"/>
    </row>
    <row r="7834">
      <c r="B7834" s="3"/>
    </row>
    <row r="7835">
      <c r="B7835" s="3"/>
    </row>
    <row r="7836">
      <c r="B7836" s="3"/>
    </row>
    <row r="7837">
      <c r="B7837" s="3"/>
    </row>
    <row r="7838">
      <c r="B7838" s="3"/>
    </row>
    <row r="7839">
      <c r="B7839" s="3"/>
    </row>
    <row r="7840">
      <c r="B7840" s="3"/>
    </row>
    <row r="7841">
      <c r="B7841" s="3"/>
    </row>
    <row r="7842">
      <c r="B7842" s="3"/>
    </row>
    <row r="7843">
      <c r="B7843" s="3"/>
    </row>
    <row r="7844">
      <c r="B7844" s="3"/>
    </row>
    <row r="7845">
      <c r="B7845" s="3"/>
    </row>
    <row r="7846">
      <c r="B7846" s="3"/>
    </row>
    <row r="7847">
      <c r="B7847" s="3"/>
    </row>
    <row r="7848">
      <c r="B7848" s="3"/>
    </row>
    <row r="7849">
      <c r="B7849" s="3"/>
    </row>
    <row r="7850">
      <c r="B7850" s="3"/>
    </row>
    <row r="7851">
      <c r="B7851" s="3"/>
    </row>
    <row r="7852">
      <c r="B7852" s="3"/>
    </row>
    <row r="7853">
      <c r="B7853" s="3"/>
    </row>
    <row r="7854">
      <c r="B7854" s="3"/>
    </row>
    <row r="7855">
      <c r="B7855" s="3"/>
    </row>
    <row r="7856">
      <c r="B7856" s="3"/>
    </row>
    <row r="7857">
      <c r="B7857" s="3"/>
    </row>
    <row r="7858">
      <c r="B7858" s="3"/>
    </row>
    <row r="7859">
      <c r="B7859" s="3"/>
    </row>
    <row r="7860">
      <c r="B7860" s="3"/>
    </row>
    <row r="7861">
      <c r="B7861" s="3"/>
    </row>
    <row r="7862">
      <c r="B7862" s="3"/>
    </row>
    <row r="7863">
      <c r="B7863" s="3"/>
    </row>
    <row r="7864">
      <c r="B7864" s="3"/>
    </row>
    <row r="7865">
      <c r="B7865" s="3"/>
    </row>
    <row r="7866">
      <c r="B7866" s="3"/>
    </row>
    <row r="7867">
      <c r="B7867" s="3"/>
    </row>
    <row r="7868">
      <c r="B7868" s="3"/>
    </row>
    <row r="7869">
      <c r="B7869" s="3"/>
    </row>
    <row r="7870">
      <c r="B7870" s="3"/>
    </row>
    <row r="7871">
      <c r="B7871" s="3"/>
    </row>
    <row r="7872">
      <c r="B7872" s="3"/>
    </row>
    <row r="7873">
      <c r="B7873" s="3"/>
    </row>
    <row r="7874">
      <c r="B7874" s="3"/>
    </row>
    <row r="7875">
      <c r="B7875" s="3"/>
    </row>
    <row r="7876">
      <c r="B7876" s="3"/>
    </row>
    <row r="7877">
      <c r="B7877" s="3"/>
    </row>
    <row r="7878">
      <c r="B7878" s="3"/>
    </row>
    <row r="7879">
      <c r="B7879" s="3"/>
    </row>
    <row r="7880">
      <c r="B7880" s="3"/>
    </row>
    <row r="7881">
      <c r="B7881" s="3"/>
    </row>
    <row r="7882">
      <c r="B7882" s="3"/>
    </row>
    <row r="7883">
      <c r="B7883" s="3"/>
    </row>
    <row r="7884">
      <c r="B7884" s="3"/>
    </row>
    <row r="7885">
      <c r="B7885" s="3"/>
    </row>
    <row r="7886">
      <c r="B7886" s="3"/>
    </row>
    <row r="7887">
      <c r="B7887" s="3"/>
    </row>
    <row r="7888">
      <c r="B7888" s="3"/>
    </row>
    <row r="7889">
      <c r="B7889" s="3"/>
    </row>
    <row r="7890">
      <c r="B7890" s="3"/>
    </row>
    <row r="7891">
      <c r="B7891" s="3"/>
    </row>
    <row r="7892">
      <c r="B7892" s="3"/>
    </row>
    <row r="7893">
      <c r="B7893" s="3"/>
    </row>
    <row r="7894">
      <c r="B7894" s="3"/>
    </row>
    <row r="7895">
      <c r="B7895" s="3"/>
    </row>
    <row r="7896">
      <c r="B7896" s="3"/>
    </row>
    <row r="7897">
      <c r="B7897" s="3"/>
    </row>
    <row r="7898">
      <c r="B7898" s="3"/>
    </row>
    <row r="7899">
      <c r="B7899" s="3"/>
    </row>
    <row r="7900">
      <c r="B7900" s="3"/>
    </row>
    <row r="7901">
      <c r="B7901" s="3"/>
    </row>
    <row r="7902">
      <c r="B7902" s="3"/>
    </row>
    <row r="7903">
      <c r="B7903" s="3"/>
    </row>
    <row r="7904">
      <c r="B7904" s="3"/>
    </row>
    <row r="7905">
      <c r="B7905" s="3"/>
    </row>
    <row r="7906">
      <c r="B7906" s="3"/>
    </row>
    <row r="7907">
      <c r="B7907" s="3"/>
    </row>
    <row r="7908">
      <c r="B7908" s="3"/>
    </row>
    <row r="7909">
      <c r="B7909" s="3"/>
    </row>
    <row r="7910">
      <c r="B7910" s="3"/>
    </row>
    <row r="7911">
      <c r="B7911" s="3"/>
    </row>
    <row r="7912">
      <c r="B7912" s="3"/>
    </row>
    <row r="7913">
      <c r="B7913" s="3"/>
    </row>
    <row r="7914">
      <c r="B7914" s="3"/>
    </row>
    <row r="7915">
      <c r="B7915" s="3"/>
    </row>
    <row r="7916">
      <c r="B7916" s="3"/>
    </row>
    <row r="7917">
      <c r="B7917" s="3"/>
    </row>
    <row r="7918">
      <c r="B7918" s="3"/>
    </row>
    <row r="7919">
      <c r="B7919" s="3"/>
    </row>
    <row r="7920">
      <c r="B7920" s="3"/>
    </row>
    <row r="7921">
      <c r="B7921" s="3"/>
    </row>
    <row r="7922">
      <c r="B7922" s="3"/>
    </row>
    <row r="7923">
      <c r="B7923" s="3"/>
    </row>
    <row r="7924">
      <c r="B7924" s="3"/>
    </row>
    <row r="7925">
      <c r="B7925" s="3"/>
    </row>
    <row r="7926">
      <c r="B7926" s="3"/>
    </row>
    <row r="7927">
      <c r="B7927" s="3"/>
    </row>
    <row r="7928">
      <c r="B7928" s="3"/>
    </row>
    <row r="7929">
      <c r="B7929" s="3"/>
    </row>
    <row r="7930">
      <c r="B7930" s="3"/>
    </row>
    <row r="7931">
      <c r="B7931" s="3"/>
    </row>
    <row r="7932">
      <c r="B7932" s="3"/>
    </row>
    <row r="7933">
      <c r="B7933" s="3"/>
    </row>
    <row r="7934">
      <c r="B7934" s="3"/>
    </row>
    <row r="7935">
      <c r="B7935" s="3"/>
    </row>
    <row r="7936">
      <c r="B7936" s="3"/>
    </row>
    <row r="7937">
      <c r="B7937" s="3"/>
    </row>
    <row r="7938">
      <c r="B7938" s="3"/>
    </row>
    <row r="7939">
      <c r="B7939" s="3"/>
    </row>
    <row r="7940">
      <c r="B7940" s="3"/>
    </row>
    <row r="7941">
      <c r="B7941" s="3"/>
    </row>
    <row r="7942">
      <c r="B7942" s="3"/>
    </row>
    <row r="7943">
      <c r="B7943" s="3"/>
    </row>
    <row r="7944">
      <c r="B7944" s="3"/>
    </row>
    <row r="7945">
      <c r="B7945" s="3"/>
    </row>
    <row r="7946">
      <c r="B7946" s="3"/>
    </row>
    <row r="7947">
      <c r="B7947" s="3"/>
    </row>
    <row r="7948">
      <c r="B7948" s="3"/>
    </row>
    <row r="7949">
      <c r="B7949" s="3"/>
    </row>
    <row r="7950">
      <c r="B7950" s="3"/>
    </row>
    <row r="7951">
      <c r="B7951" s="3"/>
    </row>
    <row r="7952">
      <c r="B7952" s="3"/>
    </row>
    <row r="7953">
      <c r="B7953" s="3"/>
    </row>
    <row r="7954">
      <c r="B7954" s="3"/>
    </row>
    <row r="7955">
      <c r="B7955" s="3"/>
    </row>
    <row r="7956">
      <c r="B7956" s="3"/>
    </row>
    <row r="7957">
      <c r="B7957" s="3"/>
    </row>
    <row r="7958">
      <c r="B7958" s="3"/>
    </row>
    <row r="7959">
      <c r="B7959" s="3"/>
    </row>
    <row r="7960">
      <c r="B7960" s="3"/>
    </row>
    <row r="7961">
      <c r="B7961" s="3"/>
    </row>
    <row r="7962">
      <c r="B7962" s="3"/>
    </row>
    <row r="7963">
      <c r="B7963" s="3"/>
    </row>
    <row r="7964">
      <c r="B7964" s="3"/>
    </row>
    <row r="7965">
      <c r="B7965" s="3"/>
    </row>
    <row r="7966">
      <c r="B7966" s="3"/>
    </row>
    <row r="7967">
      <c r="B7967" s="3"/>
    </row>
    <row r="7968">
      <c r="B7968" s="3"/>
    </row>
    <row r="7969">
      <c r="B7969" s="3"/>
    </row>
    <row r="7970">
      <c r="B7970" s="3"/>
    </row>
    <row r="7971">
      <c r="B7971" s="3"/>
    </row>
    <row r="7972">
      <c r="B7972" s="3"/>
    </row>
    <row r="7973">
      <c r="B7973" s="3"/>
    </row>
    <row r="7974">
      <c r="B7974" s="3"/>
    </row>
    <row r="7975">
      <c r="B7975" s="3"/>
    </row>
    <row r="7976">
      <c r="B7976" s="3"/>
    </row>
    <row r="7977">
      <c r="B7977" s="3"/>
    </row>
    <row r="7978">
      <c r="B7978" s="3"/>
    </row>
    <row r="7979">
      <c r="B7979" s="3"/>
    </row>
    <row r="7980">
      <c r="B7980" s="3"/>
    </row>
    <row r="7981">
      <c r="B7981" s="3"/>
    </row>
    <row r="7982">
      <c r="B7982" s="3"/>
    </row>
    <row r="7983">
      <c r="B7983" s="3"/>
    </row>
    <row r="7984">
      <c r="B7984" s="3"/>
    </row>
    <row r="7985">
      <c r="B7985" s="3"/>
    </row>
    <row r="7986">
      <c r="B7986" s="3"/>
    </row>
    <row r="7987">
      <c r="B7987" s="3"/>
    </row>
    <row r="7988">
      <c r="B7988" s="3"/>
    </row>
    <row r="7989">
      <c r="B7989" s="3"/>
    </row>
    <row r="7990">
      <c r="B7990" s="3"/>
    </row>
    <row r="7991">
      <c r="B7991" s="3"/>
    </row>
    <row r="7992">
      <c r="B7992" s="3"/>
    </row>
    <row r="7993">
      <c r="B7993" s="3"/>
    </row>
    <row r="7994">
      <c r="B7994" s="3"/>
    </row>
    <row r="7995">
      <c r="B7995" s="3"/>
    </row>
    <row r="7996">
      <c r="B7996" s="3"/>
    </row>
    <row r="7997">
      <c r="B7997" s="3"/>
    </row>
    <row r="7998">
      <c r="B7998" s="3"/>
    </row>
    <row r="7999">
      <c r="B7999" s="3"/>
    </row>
    <row r="8000">
      <c r="B8000" s="3"/>
    </row>
    <row r="8001">
      <c r="B8001" s="3"/>
    </row>
    <row r="8002">
      <c r="B8002" s="3"/>
    </row>
    <row r="8003">
      <c r="B8003" s="3"/>
    </row>
    <row r="8004">
      <c r="B8004" s="3"/>
    </row>
    <row r="8005">
      <c r="B8005" s="3"/>
    </row>
    <row r="8006">
      <c r="B8006" s="3"/>
    </row>
    <row r="8007">
      <c r="B8007" s="3"/>
    </row>
    <row r="8008">
      <c r="B8008" s="3"/>
    </row>
    <row r="8009">
      <c r="B8009" s="3"/>
    </row>
    <row r="8010">
      <c r="B8010" s="3"/>
    </row>
    <row r="8011">
      <c r="B8011" s="3"/>
    </row>
    <row r="8012">
      <c r="B8012" s="3"/>
    </row>
    <row r="8013">
      <c r="B8013" s="3"/>
    </row>
    <row r="8014">
      <c r="B8014" s="3"/>
    </row>
    <row r="8015">
      <c r="B8015" s="3"/>
    </row>
    <row r="8016">
      <c r="B8016" s="3"/>
    </row>
    <row r="8017">
      <c r="B8017" s="3"/>
    </row>
    <row r="8018">
      <c r="B8018" s="3"/>
    </row>
    <row r="8019">
      <c r="B8019" s="3"/>
    </row>
    <row r="8020">
      <c r="B8020" s="3"/>
    </row>
    <row r="8021">
      <c r="B8021" s="3"/>
    </row>
    <row r="8022">
      <c r="B8022" s="3"/>
    </row>
    <row r="8023">
      <c r="B8023" s="3"/>
    </row>
    <row r="8024">
      <c r="B8024" s="3"/>
    </row>
    <row r="8025">
      <c r="B8025" s="3"/>
    </row>
    <row r="8026">
      <c r="B8026" s="3"/>
    </row>
    <row r="8027">
      <c r="B8027" s="3"/>
    </row>
    <row r="8028">
      <c r="B8028" s="3"/>
    </row>
    <row r="8029">
      <c r="B8029" s="3"/>
    </row>
    <row r="8030">
      <c r="B8030" s="3"/>
    </row>
    <row r="8031">
      <c r="B8031" s="3"/>
    </row>
    <row r="8032">
      <c r="B8032" s="3"/>
    </row>
    <row r="8033">
      <c r="B8033" s="3"/>
    </row>
    <row r="8034">
      <c r="B8034" s="3"/>
    </row>
    <row r="8035">
      <c r="B8035" s="3"/>
    </row>
    <row r="8036">
      <c r="B8036" s="3"/>
    </row>
    <row r="8037">
      <c r="B8037" s="3"/>
    </row>
    <row r="8038">
      <c r="B8038" s="3"/>
    </row>
    <row r="8039">
      <c r="B8039" s="3"/>
    </row>
    <row r="8040">
      <c r="B8040" s="3"/>
    </row>
    <row r="8041">
      <c r="B8041" s="3"/>
    </row>
    <row r="8042">
      <c r="B8042" s="3"/>
    </row>
    <row r="8043">
      <c r="B8043" s="3"/>
    </row>
    <row r="8044">
      <c r="B8044" s="3"/>
    </row>
    <row r="8045">
      <c r="B8045" s="3"/>
    </row>
    <row r="8046">
      <c r="B8046" s="3"/>
    </row>
    <row r="8047">
      <c r="B8047" s="3"/>
    </row>
    <row r="8048">
      <c r="B8048" s="3"/>
    </row>
    <row r="8049">
      <c r="B8049" s="3"/>
    </row>
    <row r="8050">
      <c r="B8050" s="3"/>
    </row>
    <row r="8051">
      <c r="B8051" s="3"/>
    </row>
    <row r="8052">
      <c r="B8052" s="3"/>
    </row>
    <row r="8053">
      <c r="B8053" s="3"/>
    </row>
    <row r="8054">
      <c r="B8054" s="3"/>
    </row>
    <row r="8055">
      <c r="B8055" s="3"/>
    </row>
    <row r="8056">
      <c r="B8056" s="3"/>
    </row>
    <row r="8057">
      <c r="B8057" s="3"/>
    </row>
    <row r="8058">
      <c r="B8058" s="3"/>
    </row>
    <row r="8059">
      <c r="B8059" s="3"/>
    </row>
    <row r="8060">
      <c r="B8060" s="3"/>
    </row>
    <row r="8061">
      <c r="B8061" s="3"/>
    </row>
    <row r="8062">
      <c r="B8062" s="3"/>
    </row>
    <row r="8063">
      <c r="B8063" s="3"/>
    </row>
    <row r="8064">
      <c r="B8064" s="3"/>
    </row>
    <row r="8065">
      <c r="B8065" s="3"/>
    </row>
    <row r="8066">
      <c r="B8066" s="3"/>
    </row>
    <row r="8067">
      <c r="B8067" s="3"/>
    </row>
    <row r="8068">
      <c r="B8068" s="3"/>
    </row>
    <row r="8069">
      <c r="B8069" s="3"/>
    </row>
    <row r="8070">
      <c r="B8070" s="3"/>
    </row>
    <row r="8071">
      <c r="B8071" s="3"/>
    </row>
    <row r="8072">
      <c r="B8072" s="3"/>
    </row>
    <row r="8073">
      <c r="B8073" s="3"/>
    </row>
    <row r="8074">
      <c r="B8074" s="3"/>
    </row>
    <row r="8075">
      <c r="B8075" s="3"/>
    </row>
    <row r="8076">
      <c r="B8076" s="3"/>
    </row>
    <row r="8077">
      <c r="B8077" s="3"/>
    </row>
    <row r="8078">
      <c r="B8078" s="3"/>
    </row>
    <row r="8079">
      <c r="B8079" s="3"/>
    </row>
    <row r="8080">
      <c r="B8080" s="3"/>
    </row>
    <row r="8081">
      <c r="B8081" s="3"/>
    </row>
    <row r="8082">
      <c r="B8082" s="3"/>
    </row>
    <row r="8083">
      <c r="B8083" s="3"/>
    </row>
    <row r="8084">
      <c r="B8084" s="3"/>
    </row>
    <row r="8085">
      <c r="B8085" s="3"/>
    </row>
    <row r="8086">
      <c r="B8086" s="3"/>
    </row>
    <row r="8087">
      <c r="B8087" s="3"/>
    </row>
    <row r="8088">
      <c r="B8088" s="3"/>
    </row>
    <row r="8089">
      <c r="B8089" s="3"/>
    </row>
    <row r="8090">
      <c r="B8090" s="3"/>
    </row>
    <row r="8091">
      <c r="B8091" s="3"/>
    </row>
    <row r="8092">
      <c r="B8092" s="3"/>
    </row>
    <row r="8093">
      <c r="B8093" s="3"/>
    </row>
    <row r="8094">
      <c r="B8094" s="3"/>
    </row>
    <row r="8095">
      <c r="B8095" s="3"/>
    </row>
    <row r="8096">
      <c r="B8096" s="3"/>
    </row>
    <row r="8097">
      <c r="B8097" s="3"/>
    </row>
    <row r="8098">
      <c r="B8098" s="3"/>
    </row>
    <row r="8099">
      <c r="B8099" s="3"/>
    </row>
    <row r="8100">
      <c r="B8100" s="3"/>
    </row>
    <row r="8101">
      <c r="B8101" s="3"/>
    </row>
    <row r="8102">
      <c r="B8102" s="3"/>
    </row>
    <row r="8103">
      <c r="B8103" s="3"/>
    </row>
    <row r="8104">
      <c r="B8104" s="3"/>
    </row>
    <row r="8105">
      <c r="B8105" s="3"/>
    </row>
    <row r="8106">
      <c r="B8106" s="3"/>
    </row>
    <row r="8107">
      <c r="B8107" s="3"/>
    </row>
    <row r="8108">
      <c r="B8108" s="3"/>
    </row>
    <row r="8109">
      <c r="B8109" s="3"/>
    </row>
    <row r="8110">
      <c r="B8110" s="3"/>
    </row>
    <row r="8111">
      <c r="B8111" s="3"/>
    </row>
    <row r="8112">
      <c r="B8112" s="3"/>
    </row>
    <row r="8113">
      <c r="B8113" s="3"/>
    </row>
    <row r="8114">
      <c r="B8114" s="3"/>
    </row>
    <row r="8115">
      <c r="B8115" s="3"/>
    </row>
    <row r="8116">
      <c r="B8116" s="3"/>
    </row>
    <row r="8117">
      <c r="B8117" s="3"/>
    </row>
    <row r="8118">
      <c r="B8118" s="3"/>
    </row>
    <row r="8119">
      <c r="B8119" s="3"/>
    </row>
    <row r="8120">
      <c r="B8120" s="3"/>
    </row>
    <row r="8121">
      <c r="B8121" s="3"/>
    </row>
    <row r="8122">
      <c r="B8122" s="3"/>
    </row>
    <row r="8123">
      <c r="B8123" s="3"/>
    </row>
    <row r="8124">
      <c r="B8124" s="3"/>
    </row>
    <row r="8125">
      <c r="B8125" s="3"/>
    </row>
    <row r="8126">
      <c r="B8126" s="3"/>
    </row>
    <row r="8127">
      <c r="B8127" s="3"/>
    </row>
    <row r="8128">
      <c r="B8128" s="3"/>
    </row>
    <row r="8129">
      <c r="B8129" s="3"/>
    </row>
    <row r="8130">
      <c r="B8130" s="3"/>
    </row>
    <row r="8131">
      <c r="B8131" s="3"/>
    </row>
    <row r="8132">
      <c r="B8132" s="3"/>
    </row>
    <row r="8133">
      <c r="B8133" s="3"/>
    </row>
    <row r="8134">
      <c r="B8134" s="3"/>
    </row>
    <row r="8135">
      <c r="B8135" s="3"/>
    </row>
    <row r="8136">
      <c r="B8136" s="3"/>
    </row>
    <row r="8137">
      <c r="B8137" s="3"/>
    </row>
    <row r="8138">
      <c r="B8138" s="3"/>
    </row>
    <row r="8139">
      <c r="B8139" s="3"/>
    </row>
    <row r="8140">
      <c r="B8140" s="3"/>
    </row>
    <row r="8141">
      <c r="B8141" s="3"/>
    </row>
    <row r="8142">
      <c r="B8142" s="3"/>
    </row>
    <row r="8143">
      <c r="B8143" s="3"/>
    </row>
    <row r="8144">
      <c r="B8144" s="3"/>
    </row>
    <row r="8145">
      <c r="B8145" s="3"/>
    </row>
    <row r="8146">
      <c r="B8146" s="3"/>
    </row>
    <row r="8147">
      <c r="B8147" s="3"/>
    </row>
    <row r="8148">
      <c r="B8148" s="3"/>
    </row>
    <row r="8149">
      <c r="B8149" s="3"/>
    </row>
    <row r="8150">
      <c r="B8150" s="3"/>
    </row>
    <row r="8151">
      <c r="B8151" s="3"/>
    </row>
    <row r="8152">
      <c r="B8152" s="3"/>
    </row>
    <row r="8153">
      <c r="B8153" s="3"/>
    </row>
    <row r="8154">
      <c r="B8154" s="3"/>
    </row>
    <row r="8155">
      <c r="B8155" s="3"/>
    </row>
    <row r="8156">
      <c r="B8156" s="3"/>
    </row>
    <row r="8157">
      <c r="B8157" s="3"/>
    </row>
    <row r="8158">
      <c r="B8158" s="3"/>
    </row>
    <row r="8159">
      <c r="B8159" s="3"/>
    </row>
    <row r="8160">
      <c r="B8160" s="3"/>
    </row>
    <row r="8161">
      <c r="B8161" s="3"/>
    </row>
    <row r="8162">
      <c r="B8162" s="3"/>
    </row>
    <row r="8163">
      <c r="B8163" s="3"/>
    </row>
    <row r="8164">
      <c r="B8164" s="3"/>
    </row>
    <row r="8165">
      <c r="B8165" s="3"/>
    </row>
    <row r="8166">
      <c r="B8166" s="3"/>
    </row>
    <row r="8167">
      <c r="B8167" s="3"/>
    </row>
    <row r="8168">
      <c r="B8168" s="3"/>
    </row>
    <row r="8169">
      <c r="B8169" s="3"/>
    </row>
    <row r="8170">
      <c r="B8170" s="3"/>
    </row>
    <row r="8171">
      <c r="B8171" s="3"/>
    </row>
    <row r="8172">
      <c r="B8172" s="3"/>
    </row>
    <row r="8173">
      <c r="B8173" s="3"/>
    </row>
    <row r="8174">
      <c r="B8174" s="3"/>
    </row>
    <row r="8175">
      <c r="B8175" s="3"/>
    </row>
    <row r="8176">
      <c r="B8176" s="3"/>
    </row>
    <row r="8177">
      <c r="B8177" s="3"/>
    </row>
    <row r="8178">
      <c r="B8178" s="3"/>
    </row>
    <row r="8179">
      <c r="B8179" s="3"/>
    </row>
    <row r="8180">
      <c r="B8180" s="3"/>
    </row>
    <row r="8181">
      <c r="B8181" s="3"/>
    </row>
    <row r="8182">
      <c r="B8182" s="3"/>
    </row>
    <row r="8183">
      <c r="B8183" s="3"/>
    </row>
    <row r="8184">
      <c r="B8184" s="3"/>
    </row>
    <row r="8185">
      <c r="B8185" s="3"/>
    </row>
    <row r="8186">
      <c r="B8186" s="3"/>
    </row>
    <row r="8187">
      <c r="B8187" s="3"/>
    </row>
    <row r="8188">
      <c r="B8188" s="3"/>
    </row>
    <row r="8189">
      <c r="B8189" s="3"/>
    </row>
    <row r="8190">
      <c r="B8190" s="3"/>
    </row>
    <row r="8191">
      <c r="B8191" s="3"/>
    </row>
    <row r="8192">
      <c r="B8192" s="3"/>
    </row>
    <row r="8193">
      <c r="B8193" s="3"/>
    </row>
    <row r="8194">
      <c r="B8194" s="3"/>
    </row>
    <row r="8195">
      <c r="B8195" s="3"/>
    </row>
    <row r="8196">
      <c r="B8196" s="3"/>
    </row>
    <row r="8197">
      <c r="B8197" s="3"/>
    </row>
    <row r="8198">
      <c r="B8198" s="3"/>
    </row>
    <row r="8199">
      <c r="B8199" s="3"/>
    </row>
    <row r="8200">
      <c r="B8200" s="3"/>
    </row>
    <row r="8201">
      <c r="B8201" s="3"/>
    </row>
    <row r="8202">
      <c r="B8202" s="3"/>
    </row>
    <row r="8203">
      <c r="B8203" s="3"/>
    </row>
    <row r="8204">
      <c r="B8204" s="3"/>
    </row>
    <row r="8205">
      <c r="B8205" s="3"/>
    </row>
    <row r="8206">
      <c r="B8206" s="3"/>
    </row>
    <row r="8207">
      <c r="B8207" s="3"/>
    </row>
    <row r="8208">
      <c r="B8208" s="3"/>
    </row>
    <row r="8209">
      <c r="B8209" s="3"/>
    </row>
    <row r="8210">
      <c r="B8210" s="3"/>
    </row>
    <row r="8211">
      <c r="B8211" s="3"/>
    </row>
    <row r="8212">
      <c r="B8212" s="3"/>
    </row>
    <row r="8213">
      <c r="B8213" s="3"/>
    </row>
    <row r="8214">
      <c r="B8214" s="3"/>
    </row>
    <row r="8215">
      <c r="B8215" s="3"/>
    </row>
    <row r="8216">
      <c r="B8216" s="3"/>
    </row>
    <row r="8217">
      <c r="B8217" s="3"/>
    </row>
    <row r="8218">
      <c r="B8218" s="3"/>
    </row>
    <row r="8219">
      <c r="B8219" s="3"/>
    </row>
    <row r="8220">
      <c r="B8220" s="3"/>
    </row>
    <row r="8221">
      <c r="B8221" s="3"/>
    </row>
    <row r="8222">
      <c r="B8222" s="3"/>
    </row>
    <row r="8223">
      <c r="B8223" s="3"/>
    </row>
    <row r="8224">
      <c r="B8224" s="3"/>
    </row>
    <row r="8225">
      <c r="B8225" s="3"/>
    </row>
    <row r="8226">
      <c r="B8226" s="3"/>
    </row>
    <row r="8227">
      <c r="B8227" s="3"/>
    </row>
    <row r="8228">
      <c r="B8228" s="3"/>
    </row>
    <row r="8229">
      <c r="B8229" s="3"/>
    </row>
    <row r="8230">
      <c r="B8230" s="3"/>
    </row>
    <row r="8231">
      <c r="B8231" s="3"/>
    </row>
    <row r="8232">
      <c r="B8232" s="3"/>
    </row>
    <row r="8233">
      <c r="B8233" s="3"/>
    </row>
    <row r="8234">
      <c r="B8234" s="3"/>
    </row>
    <row r="8235">
      <c r="B8235" s="3"/>
    </row>
    <row r="8236">
      <c r="B8236" s="3"/>
    </row>
    <row r="8237">
      <c r="B8237" s="3"/>
    </row>
    <row r="8238">
      <c r="B8238" s="3"/>
    </row>
    <row r="8239">
      <c r="B8239" s="3"/>
    </row>
    <row r="8240">
      <c r="B8240" s="3"/>
    </row>
    <row r="8241">
      <c r="B8241" s="3"/>
    </row>
    <row r="8242">
      <c r="B8242" s="3"/>
    </row>
    <row r="8243">
      <c r="B8243" s="3"/>
    </row>
    <row r="8244">
      <c r="B8244" s="3"/>
    </row>
    <row r="8245">
      <c r="B8245" s="3"/>
    </row>
    <row r="8246">
      <c r="B8246" s="3"/>
    </row>
    <row r="8247">
      <c r="B8247" s="3"/>
    </row>
    <row r="8248">
      <c r="B8248" s="3"/>
    </row>
    <row r="8249">
      <c r="B8249" s="3"/>
    </row>
    <row r="8250">
      <c r="B8250" s="3"/>
    </row>
    <row r="8251">
      <c r="B8251" s="3"/>
    </row>
    <row r="8252">
      <c r="B8252" s="3"/>
    </row>
    <row r="8253">
      <c r="B8253" s="3"/>
    </row>
    <row r="8254">
      <c r="B8254" s="3"/>
    </row>
    <row r="8255">
      <c r="B8255" s="3"/>
    </row>
    <row r="8256">
      <c r="B8256" s="3"/>
    </row>
    <row r="8257">
      <c r="B8257" s="3"/>
    </row>
    <row r="8258">
      <c r="B8258" s="3"/>
    </row>
    <row r="8259">
      <c r="B8259" s="3"/>
    </row>
    <row r="8260">
      <c r="B8260" s="3"/>
    </row>
    <row r="8261">
      <c r="B8261" s="3"/>
    </row>
    <row r="8262">
      <c r="B8262" s="3"/>
    </row>
    <row r="8263">
      <c r="B8263" s="3"/>
    </row>
    <row r="8264">
      <c r="B8264" s="3"/>
    </row>
    <row r="8265">
      <c r="B8265" s="3"/>
    </row>
    <row r="8266">
      <c r="B8266" s="3"/>
    </row>
    <row r="8267">
      <c r="B8267" s="3"/>
    </row>
    <row r="8268">
      <c r="B8268" s="3"/>
    </row>
    <row r="8269">
      <c r="B8269" s="3"/>
    </row>
    <row r="8270">
      <c r="B8270" s="3"/>
    </row>
    <row r="8271">
      <c r="B8271" s="3"/>
    </row>
    <row r="8272">
      <c r="B8272" s="3"/>
    </row>
    <row r="8273">
      <c r="B8273" s="3"/>
    </row>
    <row r="8274">
      <c r="B8274" s="3"/>
    </row>
    <row r="8275">
      <c r="B8275" s="3"/>
    </row>
    <row r="8276">
      <c r="B8276" s="3"/>
    </row>
    <row r="8277">
      <c r="B8277" s="3"/>
    </row>
    <row r="8278">
      <c r="B8278" s="3"/>
    </row>
    <row r="8279">
      <c r="B8279" s="3"/>
    </row>
    <row r="8280">
      <c r="B8280" s="3"/>
    </row>
    <row r="8281">
      <c r="B8281" s="3"/>
    </row>
    <row r="8282">
      <c r="B8282" s="3"/>
    </row>
    <row r="8283">
      <c r="B8283" s="3"/>
    </row>
    <row r="8284">
      <c r="B8284" s="3"/>
    </row>
    <row r="8285">
      <c r="B8285" s="3"/>
    </row>
    <row r="8286">
      <c r="B8286" s="3"/>
    </row>
    <row r="8287">
      <c r="B8287" s="3"/>
    </row>
    <row r="8288">
      <c r="B8288" s="3"/>
    </row>
    <row r="8289">
      <c r="B8289" s="3"/>
    </row>
    <row r="8290">
      <c r="B8290" s="3"/>
    </row>
    <row r="8291">
      <c r="B8291" s="3"/>
    </row>
    <row r="8292">
      <c r="B8292" s="3"/>
    </row>
    <row r="8293">
      <c r="B8293" s="3"/>
    </row>
    <row r="8294">
      <c r="B8294" s="3"/>
    </row>
    <row r="8295">
      <c r="B8295" s="3"/>
    </row>
    <row r="8296">
      <c r="B8296" s="3"/>
    </row>
    <row r="8297">
      <c r="B8297" s="3"/>
    </row>
    <row r="8298">
      <c r="B8298" s="3"/>
    </row>
    <row r="8299">
      <c r="B8299" s="3"/>
    </row>
    <row r="8300">
      <c r="B8300" s="3"/>
    </row>
    <row r="8301">
      <c r="B8301" s="3"/>
    </row>
    <row r="8302">
      <c r="B8302" s="3"/>
    </row>
    <row r="8303">
      <c r="B8303" s="3"/>
    </row>
    <row r="8304">
      <c r="B8304" s="3"/>
    </row>
    <row r="8305">
      <c r="B8305" s="3"/>
    </row>
    <row r="8306">
      <c r="B8306" s="3"/>
    </row>
    <row r="8307">
      <c r="B8307" s="3"/>
    </row>
    <row r="8308">
      <c r="B8308" s="3"/>
    </row>
    <row r="8309">
      <c r="B8309" s="3"/>
    </row>
    <row r="8310">
      <c r="B8310" s="3"/>
    </row>
    <row r="8311">
      <c r="B8311" s="3"/>
    </row>
    <row r="8312">
      <c r="B8312" s="3"/>
    </row>
    <row r="8313">
      <c r="B8313" s="3"/>
    </row>
    <row r="8314">
      <c r="B8314" s="3"/>
    </row>
    <row r="8315">
      <c r="B8315" s="3"/>
    </row>
    <row r="8316">
      <c r="B8316" s="3"/>
    </row>
    <row r="8317">
      <c r="B8317" s="3"/>
    </row>
    <row r="8318">
      <c r="B8318" s="3"/>
    </row>
    <row r="8319">
      <c r="B8319" s="3"/>
    </row>
    <row r="8320">
      <c r="B8320" s="3"/>
    </row>
    <row r="8321">
      <c r="B8321" s="3"/>
    </row>
    <row r="8322">
      <c r="B8322" s="3"/>
    </row>
    <row r="8323">
      <c r="B8323" s="3"/>
    </row>
    <row r="8324">
      <c r="B8324" s="3"/>
    </row>
    <row r="8325">
      <c r="B8325" s="3"/>
    </row>
    <row r="8326">
      <c r="B8326" s="3"/>
    </row>
    <row r="8327">
      <c r="B8327" s="3"/>
    </row>
    <row r="8328">
      <c r="B8328" s="3"/>
    </row>
    <row r="8329">
      <c r="B8329" s="3"/>
    </row>
    <row r="8330">
      <c r="B8330" s="3"/>
    </row>
    <row r="8331">
      <c r="B8331" s="3"/>
    </row>
    <row r="8332">
      <c r="B8332" s="3"/>
    </row>
    <row r="8333">
      <c r="B8333" s="3"/>
    </row>
    <row r="8334">
      <c r="B8334" s="3"/>
    </row>
    <row r="8335">
      <c r="B8335" s="3"/>
    </row>
    <row r="8336">
      <c r="B8336" s="3"/>
    </row>
    <row r="8337">
      <c r="B8337" s="3"/>
    </row>
    <row r="8338">
      <c r="B8338" s="3"/>
    </row>
    <row r="8339">
      <c r="B8339" s="3"/>
    </row>
    <row r="8340">
      <c r="B8340" s="3"/>
    </row>
    <row r="8341">
      <c r="B8341" s="3"/>
    </row>
    <row r="8342">
      <c r="B8342" s="3"/>
    </row>
    <row r="8343">
      <c r="B8343" s="3"/>
    </row>
    <row r="8344">
      <c r="B8344" s="3"/>
    </row>
    <row r="8345">
      <c r="B8345" s="3"/>
    </row>
    <row r="8346">
      <c r="B8346" s="3"/>
    </row>
    <row r="8347">
      <c r="B8347" s="3"/>
    </row>
    <row r="8348">
      <c r="B8348" s="3"/>
    </row>
    <row r="8349">
      <c r="B8349" s="3"/>
    </row>
    <row r="8350">
      <c r="B8350" s="3"/>
    </row>
    <row r="8351">
      <c r="B8351" s="3"/>
    </row>
    <row r="8352">
      <c r="B8352" s="3"/>
    </row>
    <row r="8353">
      <c r="B8353" s="3"/>
    </row>
    <row r="8354">
      <c r="B8354" s="3"/>
    </row>
    <row r="8355">
      <c r="B8355" s="3"/>
    </row>
    <row r="8356">
      <c r="B8356" s="3"/>
    </row>
    <row r="8357">
      <c r="B8357" s="3"/>
    </row>
    <row r="8358">
      <c r="B8358" s="3"/>
    </row>
    <row r="8359">
      <c r="B8359" s="3"/>
    </row>
    <row r="8360">
      <c r="B8360" s="3"/>
    </row>
    <row r="8361">
      <c r="B8361" s="3"/>
    </row>
    <row r="8362">
      <c r="B8362" s="3"/>
    </row>
    <row r="8363">
      <c r="B8363" s="3"/>
    </row>
    <row r="8364">
      <c r="B8364" s="3"/>
    </row>
    <row r="8365">
      <c r="B8365" s="3"/>
    </row>
    <row r="8366">
      <c r="B8366" s="3"/>
    </row>
    <row r="8367">
      <c r="B8367" s="3"/>
    </row>
    <row r="8368">
      <c r="B8368" s="3"/>
    </row>
    <row r="8369">
      <c r="B8369" s="3"/>
    </row>
    <row r="8370">
      <c r="B8370" s="3"/>
    </row>
    <row r="8371">
      <c r="B8371" s="3"/>
    </row>
    <row r="8372">
      <c r="B8372" s="3"/>
    </row>
    <row r="8373">
      <c r="B8373" s="3"/>
    </row>
    <row r="8374">
      <c r="B8374" s="3"/>
    </row>
    <row r="8375">
      <c r="B8375" s="3"/>
    </row>
    <row r="8376">
      <c r="B8376" s="3"/>
    </row>
    <row r="8377">
      <c r="B8377" s="3"/>
    </row>
    <row r="8378">
      <c r="B8378" s="3"/>
    </row>
    <row r="8379">
      <c r="B8379" s="3"/>
    </row>
    <row r="8380">
      <c r="B8380" s="3"/>
    </row>
    <row r="8381">
      <c r="B8381" s="3"/>
    </row>
    <row r="8382">
      <c r="B8382" s="3"/>
    </row>
    <row r="8383">
      <c r="B8383" s="3"/>
    </row>
    <row r="8384">
      <c r="B8384" s="3"/>
    </row>
    <row r="8385">
      <c r="B8385" s="3"/>
    </row>
    <row r="8386">
      <c r="B8386" s="3"/>
    </row>
    <row r="8387">
      <c r="B8387" s="3"/>
    </row>
    <row r="8388">
      <c r="B8388" s="3"/>
    </row>
    <row r="8389">
      <c r="B8389" s="3"/>
    </row>
    <row r="8390">
      <c r="B8390" s="3"/>
    </row>
    <row r="8391">
      <c r="B8391" s="3"/>
    </row>
    <row r="8392">
      <c r="B8392" s="3"/>
    </row>
    <row r="8393">
      <c r="B8393" s="3"/>
    </row>
    <row r="8394">
      <c r="B8394" s="3"/>
    </row>
    <row r="8395">
      <c r="B8395" s="3"/>
    </row>
    <row r="8396">
      <c r="B8396" s="3"/>
    </row>
    <row r="8397">
      <c r="B8397" s="3"/>
    </row>
    <row r="8398">
      <c r="B8398" s="3"/>
    </row>
    <row r="8399">
      <c r="B8399" s="3"/>
    </row>
    <row r="8400">
      <c r="B8400" s="3"/>
    </row>
    <row r="8401">
      <c r="B8401" s="3"/>
    </row>
    <row r="8402">
      <c r="B8402" s="3"/>
    </row>
    <row r="8403">
      <c r="B8403" s="3"/>
    </row>
    <row r="8404">
      <c r="B8404" s="3"/>
    </row>
    <row r="8405">
      <c r="B8405" s="3"/>
    </row>
    <row r="8406">
      <c r="B8406" s="3"/>
    </row>
    <row r="8407">
      <c r="B8407" s="3"/>
    </row>
    <row r="8408">
      <c r="B8408" s="3"/>
    </row>
    <row r="8409">
      <c r="B8409" s="3"/>
    </row>
    <row r="8410">
      <c r="B8410" s="3"/>
    </row>
    <row r="8411">
      <c r="B8411" s="3"/>
    </row>
    <row r="8412">
      <c r="B8412" s="3"/>
    </row>
    <row r="8413">
      <c r="B8413" s="3"/>
    </row>
    <row r="8414">
      <c r="B8414" s="3"/>
    </row>
    <row r="8415">
      <c r="B8415" s="3"/>
    </row>
    <row r="8416">
      <c r="B8416" s="3"/>
    </row>
    <row r="8417">
      <c r="B8417" s="3"/>
    </row>
    <row r="8418">
      <c r="B8418" s="3"/>
    </row>
    <row r="8419">
      <c r="B8419" s="3"/>
    </row>
    <row r="8420">
      <c r="B8420" s="3"/>
    </row>
    <row r="8421">
      <c r="B8421" s="3"/>
    </row>
    <row r="8422">
      <c r="B8422" s="3"/>
    </row>
    <row r="8423">
      <c r="B8423" s="3"/>
    </row>
    <row r="8424">
      <c r="B8424" s="3"/>
    </row>
    <row r="8425">
      <c r="B8425" s="3"/>
    </row>
    <row r="8426">
      <c r="B8426" s="3"/>
    </row>
    <row r="8427">
      <c r="B8427" s="3"/>
    </row>
    <row r="8428">
      <c r="B8428" s="3"/>
    </row>
    <row r="8429">
      <c r="B8429" s="3"/>
    </row>
    <row r="8430">
      <c r="B8430" s="3"/>
    </row>
    <row r="8431">
      <c r="B8431" s="3"/>
    </row>
    <row r="8432">
      <c r="B8432" s="3"/>
    </row>
    <row r="8433">
      <c r="B8433" s="3"/>
    </row>
    <row r="8434">
      <c r="B8434" s="3"/>
    </row>
    <row r="8435">
      <c r="B8435" s="3"/>
    </row>
    <row r="8436">
      <c r="B8436" s="3"/>
    </row>
    <row r="8437">
      <c r="B8437" s="3"/>
    </row>
    <row r="8438">
      <c r="B8438" s="3"/>
    </row>
    <row r="8439">
      <c r="B8439" s="3"/>
    </row>
    <row r="8440">
      <c r="B8440" s="3"/>
    </row>
    <row r="8441">
      <c r="B8441" s="3"/>
    </row>
    <row r="8442">
      <c r="B8442" s="3"/>
    </row>
    <row r="8443">
      <c r="B8443" s="3"/>
    </row>
    <row r="8444">
      <c r="B8444" s="3"/>
    </row>
    <row r="8445">
      <c r="B8445" s="3"/>
    </row>
    <row r="8446">
      <c r="B8446" s="3"/>
    </row>
    <row r="8447">
      <c r="B8447" s="3"/>
    </row>
    <row r="8448">
      <c r="B8448" s="3"/>
    </row>
    <row r="8449">
      <c r="B8449" s="3"/>
    </row>
    <row r="8450">
      <c r="B8450" s="3"/>
    </row>
    <row r="8451">
      <c r="B8451" s="3"/>
    </row>
    <row r="8452">
      <c r="B8452" s="3"/>
    </row>
    <row r="8453">
      <c r="B8453" s="3"/>
    </row>
    <row r="8454">
      <c r="B8454" s="3"/>
    </row>
    <row r="8455">
      <c r="B8455" s="3"/>
    </row>
    <row r="8456">
      <c r="B8456" s="3"/>
    </row>
    <row r="8457">
      <c r="B8457" s="3"/>
    </row>
    <row r="8458">
      <c r="B8458" s="3"/>
    </row>
    <row r="8459">
      <c r="B8459" s="3"/>
    </row>
    <row r="8460">
      <c r="B8460" s="3"/>
    </row>
    <row r="8461">
      <c r="B8461" s="3"/>
    </row>
    <row r="8462">
      <c r="B8462" s="3"/>
    </row>
    <row r="8463">
      <c r="B8463" s="3"/>
    </row>
    <row r="8464">
      <c r="B8464" s="3"/>
    </row>
    <row r="8465">
      <c r="B8465" s="3"/>
    </row>
    <row r="8466">
      <c r="B8466" s="3"/>
    </row>
    <row r="8467">
      <c r="B8467" s="3"/>
    </row>
    <row r="8468">
      <c r="B8468" s="3"/>
    </row>
    <row r="8469">
      <c r="B8469" s="3"/>
    </row>
    <row r="8470">
      <c r="B8470" s="3"/>
    </row>
    <row r="8471">
      <c r="B8471" s="3"/>
    </row>
    <row r="8472">
      <c r="B8472" s="3"/>
    </row>
    <row r="8473">
      <c r="B8473" s="3"/>
    </row>
    <row r="8474">
      <c r="B8474" s="3"/>
    </row>
    <row r="8475">
      <c r="B8475" s="3"/>
    </row>
    <row r="8476">
      <c r="B8476" s="3"/>
    </row>
    <row r="8477">
      <c r="B8477" s="3"/>
    </row>
    <row r="8478">
      <c r="B8478" s="3"/>
    </row>
    <row r="8479">
      <c r="B8479" s="3"/>
    </row>
    <row r="8480">
      <c r="B8480" s="3"/>
    </row>
    <row r="8481">
      <c r="B8481" s="3"/>
    </row>
    <row r="8482">
      <c r="B8482" s="3"/>
    </row>
    <row r="8483">
      <c r="B8483" s="3"/>
    </row>
    <row r="8484">
      <c r="B8484" s="3"/>
    </row>
    <row r="8485">
      <c r="B8485" s="3"/>
    </row>
    <row r="8486">
      <c r="B8486" s="3"/>
    </row>
    <row r="8487">
      <c r="B8487" s="3"/>
    </row>
    <row r="8488">
      <c r="B8488" s="3"/>
    </row>
    <row r="8489">
      <c r="B8489" s="3"/>
    </row>
    <row r="8490">
      <c r="B8490" s="3"/>
    </row>
    <row r="8491">
      <c r="B8491" s="3"/>
    </row>
    <row r="8492">
      <c r="B8492" s="3"/>
    </row>
    <row r="8493">
      <c r="B8493" s="3"/>
    </row>
    <row r="8494">
      <c r="B8494" s="3"/>
    </row>
    <row r="8495">
      <c r="B8495" s="3"/>
    </row>
    <row r="8496">
      <c r="B8496" s="3"/>
    </row>
    <row r="8497">
      <c r="B8497" s="3"/>
    </row>
    <row r="8498">
      <c r="B8498" s="3"/>
    </row>
    <row r="8499">
      <c r="B8499" s="3"/>
    </row>
    <row r="8500">
      <c r="B8500" s="3"/>
    </row>
    <row r="8501">
      <c r="B8501" s="3"/>
    </row>
    <row r="8502">
      <c r="B8502" s="3"/>
    </row>
    <row r="8503">
      <c r="B8503" s="3"/>
    </row>
    <row r="8504">
      <c r="B8504" s="3"/>
    </row>
    <row r="8505">
      <c r="B8505" s="3"/>
    </row>
    <row r="8506">
      <c r="B8506" s="3"/>
    </row>
    <row r="8507">
      <c r="B8507" s="3"/>
    </row>
    <row r="8508">
      <c r="B8508" s="3"/>
    </row>
    <row r="8509">
      <c r="B8509" s="3"/>
    </row>
    <row r="8510">
      <c r="B8510" s="3"/>
    </row>
    <row r="8511">
      <c r="B8511" s="3"/>
    </row>
    <row r="8512">
      <c r="B8512" s="3"/>
    </row>
    <row r="8513">
      <c r="B8513" s="3"/>
    </row>
    <row r="8514">
      <c r="B8514" s="3"/>
    </row>
    <row r="8515">
      <c r="B8515" s="3"/>
    </row>
    <row r="8516">
      <c r="B8516" s="3"/>
    </row>
    <row r="8517">
      <c r="B8517" s="3"/>
    </row>
    <row r="8518">
      <c r="B8518" s="3"/>
    </row>
    <row r="8519">
      <c r="B8519" s="3"/>
    </row>
    <row r="8520">
      <c r="B8520" s="3"/>
    </row>
    <row r="8521">
      <c r="B8521" s="3"/>
    </row>
    <row r="8522">
      <c r="B8522" s="3"/>
    </row>
    <row r="8523">
      <c r="B8523" s="3"/>
    </row>
    <row r="8524">
      <c r="B8524" s="3"/>
    </row>
    <row r="8525">
      <c r="B8525" s="3"/>
    </row>
    <row r="8526">
      <c r="B8526" s="3"/>
    </row>
    <row r="8527">
      <c r="B8527" s="3"/>
    </row>
    <row r="8528">
      <c r="B8528" s="3"/>
    </row>
    <row r="8529">
      <c r="B8529" s="3"/>
    </row>
    <row r="8530">
      <c r="B8530" s="3"/>
    </row>
    <row r="8531">
      <c r="B8531" s="3"/>
    </row>
    <row r="8532">
      <c r="B8532" s="3"/>
    </row>
    <row r="8533">
      <c r="B8533" s="3"/>
    </row>
    <row r="8534">
      <c r="B8534" s="3"/>
    </row>
    <row r="8535">
      <c r="B8535" s="3"/>
    </row>
    <row r="8536">
      <c r="B8536" s="3"/>
    </row>
    <row r="8537">
      <c r="B8537" s="3"/>
    </row>
    <row r="8538">
      <c r="B8538" s="3"/>
    </row>
    <row r="8539">
      <c r="B8539" s="3"/>
    </row>
    <row r="8540">
      <c r="B8540" s="3"/>
    </row>
    <row r="8541">
      <c r="B8541" s="3"/>
    </row>
    <row r="8542">
      <c r="B8542" s="3"/>
    </row>
    <row r="8543">
      <c r="B8543" s="3"/>
    </row>
    <row r="8544">
      <c r="B8544" s="3"/>
    </row>
    <row r="8545">
      <c r="B8545" s="3"/>
    </row>
    <row r="8546">
      <c r="B8546" s="3"/>
    </row>
    <row r="8547">
      <c r="B8547" s="3"/>
    </row>
    <row r="8548">
      <c r="B8548" s="3"/>
    </row>
    <row r="8549">
      <c r="B8549" s="3"/>
    </row>
    <row r="8550">
      <c r="B8550" s="3"/>
    </row>
    <row r="8551">
      <c r="B8551" s="3"/>
    </row>
    <row r="8552">
      <c r="B8552" s="3"/>
    </row>
    <row r="8553">
      <c r="B8553" s="3"/>
    </row>
    <row r="8554">
      <c r="B8554" s="3"/>
    </row>
    <row r="8555">
      <c r="B8555" s="3"/>
    </row>
    <row r="8556">
      <c r="B8556" s="3"/>
    </row>
    <row r="8557">
      <c r="B8557" s="3"/>
    </row>
    <row r="8558">
      <c r="B8558" s="3"/>
    </row>
    <row r="8559">
      <c r="B8559" s="3"/>
    </row>
    <row r="8560">
      <c r="B8560" s="3"/>
    </row>
    <row r="8561">
      <c r="B8561" s="3"/>
    </row>
    <row r="8562">
      <c r="B8562" s="3"/>
    </row>
    <row r="8563">
      <c r="B8563" s="3"/>
    </row>
    <row r="8564">
      <c r="B8564" s="3"/>
    </row>
    <row r="8565">
      <c r="B8565" s="3"/>
    </row>
    <row r="8566">
      <c r="B8566" s="3"/>
    </row>
    <row r="8567">
      <c r="B8567" s="3"/>
    </row>
    <row r="8568">
      <c r="B8568" s="3"/>
    </row>
    <row r="8569">
      <c r="B8569" s="3"/>
    </row>
    <row r="8570">
      <c r="B8570" s="3"/>
    </row>
    <row r="8571">
      <c r="B8571" s="3"/>
    </row>
    <row r="8572">
      <c r="B8572" s="3"/>
    </row>
    <row r="8573">
      <c r="B8573" s="3"/>
    </row>
    <row r="8574">
      <c r="B8574" s="3"/>
    </row>
    <row r="8575">
      <c r="B8575" s="3"/>
    </row>
    <row r="8576">
      <c r="B8576" s="3"/>
    </row>
    <row r="8577">
      <c r="B8577" s="3"/>
    </row>
    <row r="8578">
      <c r="B8578" s="3"/>
    </row>
    <row r="8579">
      <c r="B8579" s="3"/>
    </row>
    <row r="8580">
      <c r="B8580" s="3"/>
    </row>
    <row r="8581">
      <c r="B8581" s="3"/>
    </row>
    <row r="8582">
      <c r="B8582" s="3"/>
    </row>
    <row r="8583">
      <c r="B8583" s="3"/>
    </row>
    <row r="8584">
      <c r="B8584" s="3"/>
    </row>
    <row r="8585">
      <c r="B8585" s="3"/>
    </row>
    <row r="8586">
      <c r="B8586" s="3"/>
    </row>
    <row r="8587">
      <c r="B8587" s="3"/>
    </row>
    <row r="8588">
      <c r="B8588" s="3"/>
    </row>
    <row r="8589">
      <c r="B8589" s="3"/>
    </row>
    <row r="8590">
      <c r="B8590" s="3"/>
    </row>
    <row r="8591">
      <c r="B8591" s="3"/>
    </row>
    <row r="8592">
      <c r="B8592" s="3"/>
    </row>
    <row r="8593">
      <c r="B8593" s="3"/>
    </row>
    <row r="8594">
      <c r="B8594" s="3"/>
    </row>
    <row r="8595">
      <c r="B8595" s="3"/>
    </row>
    <row r="8596">
      <c r="B8596" s="3"/>
    </row>
    <row r="8597">
      <c r="B8597" s="3"/>
    </row>
    <row r="8598">
      <c r="B8598" s="3"/>
    </row>
    <row r="8599">
      <c r="B8599" s="3"/>
    </row>
    <row r="8600">
      <c r="B8600" s="3"/>
    </row>
    <row r="8601">
      <c r="B8601" s="3"/>
    </row>
    <row r="8602">
      <c r="B8602" s="3"/>
    </row>
    <row r="8603">
      <c r="B8603" s="3"/>
    </row>
    <row r="8604">
      <c r="B8604" s="3"/>
    </row>
    <row r="8605">
      <c r="B8605" s="3"/>
    </row>
    <row r="8606">
      <c r="B8606" s="3"/>
    </row>
    <row r="8607">
      <c r="B8607" s="3"/>
    </row>
    <row r="8608">
      <c r="B8608" s="3"/>
    </row>
    <row r="8609">
      <c r="B8609" s="3"/>
    </row>
    <row r="8610">
      <c r="B8610" s="3"/>
    </row>
    <row r="8611">
      <c r="B8611" s="3"/>
    </row>
    <row r="8612">
      <c r="B8612" s="3"/>
    </row>
    <row r="8613">
      <c r="B8613" s="3"/>
    </row>
    <row r="8614">
      <c r="B8614" s="3"/>
    </row>
    <row r="8615">
      <c r="B8615" s="3"/>
    </row>
    <row r="8616">
      <c r="B8616" s="3"/>
    </row>
    <row r="8617">
      <c r="B8617" s="3"/>
    </row>
    <row r="8618">
      <c r="B8618" s="3"/>
    </row>
    <row r="8619">
      <c r="B8619" s="3"/>
    </row>
    <row r="8620">
      <c r="B8620" s="3"/>
    </row>
    <row r="8621">
      <c r="B8621" s="3"/>
    </row>
    <row r="8622">
      <c r="B8622" s="3"/>
    </row>
    <row r="8623">
      <c r="B8623" s="3"/>
    </row>
    <row r="8624">
      <c r="B8624" s="3"/>
    </row>
    <row r="8625">
      <c r="B8625" s="3"/>
    </row>
    <row r="8626">
      <c r="B8626" s="3"/>
    </row>
    <row r="8627">
      <c r="B8627" s="3"/>
    </row>
    <row r="8628">
      <c r="B8628" s="3"/>
    </row>
    <row r="8629">
      <c r="B8629" s="3"/>
    </row>
    <row r="8630">
      <c r="B8630" s="3"/>
    </row>
    <row r="8631">
      <c r="B8631" s="3"/>
    </row>
    <row r="8632">
      <c r="B8632" s="3"/>
    </row>
    <row r="8633">
      <c r="B8633" s="3"/>
    </row>
    <row r="8634">
      <c r="B8634" s="3"/>
    </row>
    <row r="8635">
      <c r="B8635" s="3"/>
    </row>
    <row r="8636">
      <c r="B8636" s="3"/>
    </row>
    <row r="8637">
      <c r="B8637" s="3"/>
    </row>
    <row r="8638">
      <c r="B8638" s="3"/>
    </row>
    <row r="8639">
      <c r="B8639" s="3"/>
    </row>
    <row r="8640">
      <c r="B8640" s="3"/>
    </row>
    <row r="8641">
      <c r="B8641" s="3"/>
    </row>
    <row r="8642">
      <c r="B8642" s="3"/>
    </row>
    <row r="8643">
      <c r="B8643" s="3"/>
    </row>
    <row r="8644">
      <c r="B8644" s="3"/>
    </row>
    <row r="8645">
      <c r="B8645" s="3"/>
    </row>
    <row r="8646">
      <c r="B8646" s="3"/>
    </row>
    <row r="8647">
      <c r="B8647" s="3"/>
    </row>
    <row r="8648">
      <c r="B8648" s="3"/>
    </row>
    <row r="8649">
      <c r="B8649" s="3"/>
    </row>
    <row r="8650">
      <c r="B8650" s="3"/>
    </row>
    <row r="8651">
      <c r="B8651" s="3"/>
    </row>
    <row r="8652">
      <c r="B8652" s="3"/>
    </row>
    <row r="8653">
      <c r="B8653" s="3"/>
    </row>
    <row r="8654">
      <c r="B8654" s="3"/>
    </row>
    <row r="8655">
      <c r="B8655" s="3"/>
    </row>
    <row r="8656">
      <c r="B8656" s="3"/>
    </row>
    <row r="8657">
      <c r="B8657" s="3"/>
    </row>
    <row r="8658">
      <c r="B8658" s="3"/>
    </row>
    <row r="8659">
      <c r="B8659" s="3"/>
    </row>
    <row r="8660">
      <c r="B8660" s="3"/>
    </row>
    <row r="8661">
      <c r="B8661" s="3"/>
    </row>
    <row r="8662">
      <c r="B8662" s="3"/>
    </row>
    <row r="8663">
      <c r="B8663" s="3"/>
    </row>
    <row r="8664">
      <c r="B8664" s="3"/>
    </row>
    <row r="8665">
      <c r="B8665" s="3"/>
    </row>
    <row r="8666">
      <c r="B8666" s="3"/>
    </row>
    <row r="8667">
      <c r="B8667" s="3"/>
    </row>
    <row r="8668">
      <c r="B8668" s="3"/>
    </row>
    <row r="8669">
      <c r="B8669" s="3"/>
    </row>
    <row r="8670">
      <c r="B8670" s="3"/>
    </row>
    <row r="8671">
      <c r="B8671" s="3"/>
    </row>
    <row r="8672">
      <c r="B8672" s="3"/>
    </row>
    <row r="8673">
      <c r="B8673" s="3"/>
    </row>
    <row r="8674">
      <c r="B8674" s="3"/>
    </row>
    <row r="8675">
      <c r="B8675" s="3"/>
    </row>
    <row r="8676">
      <c r="B8676" s="3"/>
    </row>
    <row r="8677">
      <c r="B8677" s="3"/>
    </row>
    <row r="8678">
      <c r="B8678" s="3"/>
    </row>
    <row r="8679">
      <c r="B8679" s="3"/>
    </row>
    <row r="8680">
      <c r="B8680" s="3"/>
    </row>
    <row r="8681">
      <c r="B8681" s="3"/>
    </row>
    <row r="8682">
      <c r="B8682" s="3"/>
    </row>
    <row r="8683">
      <c r="B8683" s="3"/>
    </row>
    <row r="8684">
      <c r="B8684" s="3"/>
    </row>
    <row r="8685">
      <c r="B8685" s="3"/>
    </row>
    <row r="8686">
      <c r="B8686" s="3"/>
    </row>
    <row r="8687">
      <c r="B8687" s="3"/>
    </row>
    <row r="8688">
      <c r="B8688" s="3"/>
    </row>
    <row r="8689">
      <c r="B8689" s="3"/>
    </row>
    <row r="8690">
      <c r="B8690" s="3"/>
    </row>
    <row r="8691">
      <c r="B8691" s="3"/>
    </row>
    <row r="8692">
      <c r="B8692" s="3"/>
    </row>
    <row r="8693">
      <c r="B8693" s="3"/>
    </row>
    <row r="8694">
      <c r="B8694" s="3"/>
    </row>
    <row r="8695">
      <c r="B8695" s="3"/>
    </row>
    <row r="8696">
      <c r="B8696" s="3"/>
    </row>
    <row r="8697">
      <c r="B8697" s="3"/>
    </row>
    <row r="8698">
      <c r="B8698" s="3"/>
    </row>
    <row r="8699">
      <c r="B8699" s="3"/>
    </row>
    <row r="8700">
      <c r="B8700" s="3"/>
    </row>
    <row r="8701">
      <c r="B8701" s="3"/>
    </row>
    <row r="8702">
      <c r="B8702" s="3"/>
    </row>
    <row r="8703">
      <c r="B8703" s="3"/>
    </row>
    <row r="8704">
      <c r="B8704" s="3"/>
    </row>
    <row r="8705">
      <c r="B8705" s="3"/>
    </row>
    <row r="8706">
      <c r="B8706" s="3"/>
    </row>
    <row r="8707">
      <c r="B8707" s="3"/>
    </row>
    <row r="8708">
      <c r="B8708" s="3"/>
    </row>
    <row r="8709">
      <c r="B8709" s="3"/>
    </row>
    <row r="8710">
      <c r="B8710" s="3"/>
    </row>
    <row r="8711">
      <c r="B8711" s="3"/>
    </row>
    <row r="8712">
      <c r="B8712" s="3"/>
    </row>
    <row r="8713">
      <c r="B8713" s="3"/>
    </row>
    <row r="8714">
      <c r="B8714" s="3"/>
    </row>
    <row r="8715">
      <c r="B8715" s="3"/>
    </row>
    <row r="8716">
      <c r="B8716" s="3"/>
    </row>
    <row r="8717">
      <c r="B8717" s="3"/>
    </row>
    <row r="8718">
      <c r="B8718" s="3"/>
    </row>
    <row r="8719">
      <c r="B8719" s="3"/>
    </row>
    <row r="8720">
      <c r="B8720" s="3"/>
    </row>
    <row r="8721">
      <c r="B8721" s="3"/>
    </row>
    <row r="8722">
      <c r="B8722" s="3"/>
    </row>
    <row r="8723">
      <c r="B8723" s="3"/>
    </row>
    <row r="8724">
      <c r="B8724" s="3"/>
    </row>
    <row r="8725">
      <c r="B8725" s="3"/>
    </row>
    <row r="8726">
      <c r="B8726" s="3"/>
    </row>
    <row r="8727">
      <c r="B8727" s="3"/>
    </row>
    <row r="8728">
      <c r="B8728" s="3"/>
    </row>
    <row r="8729">
      <c r="B8729" s="3"/>
    </row>
    <row r="8730">
      <c r="B8730" s="3"/>
    </row>
    <row r="8731">
      <c r="B8731" s="3"/>
    </row>
    <row r="8732">
      <c r="B8732" s="3"/>
    </row>
    <row r="8733">
      <c r="B8733" s="3"/>
    </row>
    <row r="8734">
      <c r="B8734" s="3"/>
    </row>
    <row r="8735">
      <c r="B8735" s="3"/>
    </row>
    <row r="8736">
      <c r="B8736" s="3"/>
    </row>
    <row r="8737">
      <c r="B8737" s="3"/>
    </row>
    <row r="8738">
      <c r="B8738" s="3"/>
    </row>
    <row r="8739">
      <c r="B8739" s="3"/>
    </row>
    <row r="8740">
      <c r="B8740" s="3"/>
    </row>
    <row r="8741">
      <c r="B8741" s="3"/>
    </row>
    <row r="8742">
      <c r="B8742" s="3"/>
    </row>
    <row r="8743">
      <c r="B8743" s="3"/>
    </row>
    <row r="8744">
      <c r="B8744" s="3"/>
    </row>
    <row r="8745">
      <c r="B8745" s="3"/>
    </row>
    <row r="8746">
      <c r="B8746" s="3"/>
    </row>
    <row r="8747">
      <c r="B8747" s="3"/>
    </row>
    <row r="8748">
      <c r="B8748" s="3"/>
    </row>
    <row r="8749">
      <c r="B8749" s="3"/>
    </row>
    <row r="8750">
      <c r="B8750" s="3"/>
    </row>
    <row r="8751">
      <c r="B8751" s="3"/>
    </row>
    <row r="8752">
      <c r="B8752" s="3"/>
    </row>
    <row r="8753">
      <c r="B8753" s="3"/>
    </row>
    <row r="8754">
      <c r="B8754" s="3"/>
    </row>
    <row r="8755">
      <c r="B8755" s="3"/>
    </row>
    <row r="8756">
      <c r="B8756" s="3"/>
    </row>
    <row r="8757">
      <c r="B8757" s="3"/>
    </row>
    <row r="8758">
      <c r="B8758" s="3"/>
    </row>
    <row r="8759">
      <c r="B8759" s="3"/>
    </row>
    <row r="8760">
      <c r="B8760" s="3"/>
    </row>
    <row r="8761">
      <c r="B8761" s="3"/>
    </row>
    <row r="8762">
      <c r="B8762" s="3"/>
    </row>
    <row r="8763">
      <c r="B8763" s="3"/>
    </row>
    <row r="8764">
      <c r="B8764" s="3"/>
    </row>
    <row r="8765">
      <c r="B8765" s="3"/>
    </row>
    <row r="8766">
      <c r="B8766" s="3"/>
    </row>
    <row r="8767">
      <c r="B8767" s="3"/>
    </row>
    <row r="8768">
      <c r="B8768" s="3"/>
    </row>
    <row r="8769">
      <c r="B8769" s="3"/>
    </row>
    <row r="8770">
      <c r="B8770" s="3"/>
    </row>
    <row r="8771">
      <c r="B8771" s="3"/>
    </row>
    <row r="8772">
      <c r="B8772" s="3"/>
    </row>
    <row r="8773">
      <c r="B8773" s="3"/>
    </row>
    <row r="8774">
      <c r="B8774" s="3"/>
    </row>
    <row r="8775">
      <c r="B8775" s="3"/>
    </row>
    <row r="8776">
      <c r="B8776" s="3"/>
    </row>
    <row r="8777">
      <c r="B8777" s="3"/>
    </row>
    <row r="8778">
      <c r="B8778" s="3"/>
    </row>
    <row r="8779">
      <c r="B8779" s="3"/>
    </row>
    <row r="8780">
      <c r="B8780" s="3"/>
    </row>
    <row r="8781">
      <c r="B8781" s="3"/>
    </row>
    <row r="8782">
      <c r="B8782" s="3"/>
    </row>
    <row r="8783">
      <c r="B8783" s="3"/>
    </row>
    <row r="8784">
      <c r="B8784" s="3"/>
    </row>
    <row r="8785">
      <c r="B8785" s="3"/>
    </row>
    <row r="8786">
      <c r="B8786" s="3"/>
    </row>
    <row r="8787">
      <c r="B8787" s="3"/>
    </row>
    <row r="8788">
      <c r="B8788" s="3"/>
    </row>
    <row r="8789">
      <c r="B8789" s="3"/>
    </row>
    <row r="8790">
      <c r="B8790" s="3"/>
    </row>
    <row r="8791">
      <c r="B8791" s="3"/>
    </row>
    <row r="8792">
      <c r="B8792" s="3"/>
    </row>
    <row r="8793">
      <c r="B8793" s="3"/>
    </row>
    <row r="8794">
      <c r="B8794" s="3"/>
    </row>
    <row r="8795">
      <c r="B8795" s="3"/>
    </row>
    <row r="8796">
      <c r="B8796" s="3"/>
    </row>
    <row r="8797">
      <c r="B8797" s="3"/>
    </row>
    <row r="8798">
      <c r="B8798" s="3"/>
    </row>
    <row r="8799">
      <c r="B8799" s="3"/>
    </row>
    <row r="8800">
      <c r="B8800" s="3"/>
    </row>
    <row r="8801">
      <c r="B8801" s="3"/>
    </row>
    <row r="8802">
      <c r="B8802" s="3"/>
    </row>
    <row r="8803">
      <c r="B8803" s="3"/>
    </row>
    <row r="8804">
      <c r="B8804" s="3"/>
    </row>
    <row r="8805">
      <c r="B8805" s="3"/>
    </row>
    <row r="8806">
      <c r="B8806" s="3"/>
    </row>
    <row r="8807">
      <c r="B8807" s="3"/>
    </row>
    <row r="8808">
      <c r="B8808" s="3"/>
    </row>
    <row r="8809">
      <c r="B8809" s="3"/>
    </row>
    <row r="8810">
      <c r="B8810" s="3"/>
    </row>
    <row r="8811">
      <c r="B8811" s="3"/>
    </row>
    <row r="8812">
      <c r="B8812" s="3"/>
    </row>
    <row r="8813">
      <c r="B8813" s="3"/>
    </row>
    <row r="8814">
      <c r="B8814" s="3"/>
    </row>
    <row r="8815">
      <c r="B8815" s="3"/>
    </row>
    <row r="8816">
      <c r="B8816" s="3"/>
    </row>
    <row r="8817">
      <c r="B8817" s="3"/>
    </row>
    <row r="8818">
      <c r="B8818" s="3"/>
    </row>
    <row r="8819">
      <c r="B8819" s="3"/>
    </row>
    <row r="8820">
      <c r="B8820" s="3"/>
    </row>
    <row r="8821">
      <c r="B8821" s="3"/>
    </row>
    <row r="8822">
      <c r="B8822" s="3"/>
    </row>
    <row r="8823">
      <c r="B8823" s="3"/>
    </row>
    <row r="8824">
      <c r="B8824" s="3"/>
    </row>
    <row r="8825">
      <c r="B8825" s="3"/>
    </row>
    <row r="8826">
      <c r="B8826" s="3"/>
    </row>
    <row r="8827">
      <c r="B8827" s="3"/>
    </row>
    <row r="8828">
      <c r="B8828" s="3"/>
    </row>
    <row r="8829">
      <c r="B8829" s="3"/>
    </row>
    <row r="8830">
      <c r="B8830" s="3"/>
    </row>
    <row r="8831">
      <c r="B8831" s="3"/>
    </row>
    <row r="8832">
      <c r="B8832" s="3"/>
    </row>
    <row r="8833">
      <c r="B8833" s="3"/>
    </row>
    <row r="8834">
      <c r="B8834" s="3"/>
    </row>
    <row r="8835">
      <c r="B8835" s="3"/>
    </row>
    <row r="8836">
      <c r="B8836" s="3"/>
    </row>
    <row r="8837">
      <c r="B8837" s="3"/>
    </row>
    <row r="8838">
      <c r="B8838" s="3"/>
    </row>
    <row r="8839">
      <c r="B8839" s="3"/>
    </row>
    <row r="8840">
      <c r="B8840" s="3"/>
    </row>
    <row r="8841">
      <c r="B8841" s="3"/>
    </row>
    <row r="8842">
      <c r="B8842" s="3"/>
    </row>
    <row r="8843">
      <c r="B8843" s="3"/>
    </row>
    <row r="8844">
      <c r="B8844" s="3"/>
    </row>
    <row r="8845">
      <c r="B8845" s="3"/>
    </row>
    <row r="8846">
      <c r="B8846" s="3"/>
    </row>
    <row r="8847">
      <c r="B8847" s="3"/>
    </row>
    <row r="8848">
      <c r="B8848" s="3"/>
    </row>
    <row r="8849">
      <c r="B8849" s="3"/>
    </row>
    <row r="8850">
      <c r="B8850" s="3"/>
    </row>
    <row r="8851">
      <c r="B8851" s="3"/>
    </row>
    <row r="8852">
      <c r="B8852" s="3"/>
    </row>
    <row r="8853">
      <c r="B8853" s="3"/>
    </row>
    <row r="8854">
      <c r="B8854" s="3"/>
    </row>
    <row r="8855">
      <c r="B8855" s="3"/>
    </row>
    <row r="8856">
      <c r="B8856" s="3"/>
    </row>
    <row r="8857">
      <c r="B8857" s="3"/>
    </row>
    <row r="8858">
      <c r="B8858" s="3"/>
    </row>
    <row r="8859">
      <c r="B8859" s="3"/>
    </row>
    <row r="8860">
      <c r="B8860" s="3"/>
    </row>
    <row r="8861">
      <c r="B8861" s="3"/>
    </row>
    <row r="8862">
      <c r="B8862" s="3"/>
    </row>
    <row r="8863">
      <c r="B8863" s="3"/>
    </row>
    <row r="8864">
      <c r="B8864" s="3"/>
    </row>
    <row r="8865">
      <c r="B8865" s="3"/>
    </row>
    <row r="8866">
      <c r="B8866" s="3"/>
    </row>
    <row r="8867">
      <c r="B8867" s="3"/>
    </row>
    <row r="8868">
      <c r="B8868" s="3"/>
    </row>
    <row r="8869">
      <c r="B8869" s="3"/>
    </row>
    <row r="8870">
      <c r="B8870" s="3"/>
    </row>
    <row r="8871">
      <c r="B8871" s="3"/>
    </row>
    <row r="8872">
      <c r="B8872" s="3"/>
    </row>
    <row r="8873">
      <c r="B8873" s="3"/>
    </row>
    <row r="8874">
      <c r="B8874" s="3"/>
    </row>
    <row r="8875">
      <c r="B8875" s="3"/>
    </row>
    <row r="8876">
      <c r="B8876" s="3"/>
    </row>
    <row r="8877">
      <c r="B8877" s="3"/>
    </row>
    <row r="8878">
      <c r="B8878" s="3"/>
    </row>
    <row r="8879">
      <c r="B8879" s="3"/>
    </row>
    <row r="8880">
      <c r="B8880" s="3"/>
    </row>
    <row r="8881">
      <c r="B8881" s="3"/>
    </row>
    <row r="8882">
      <c r="B8882" s="3"/>
    </row>
    <row r="8883">
      <c r="B8883" s="3"/>
    </row>
    <row r="8884">
      <c r="B8884" s="3"/>
    </row>
    <row r="8885">
      <c r="B8885" s="3"/>
    </row>
    <row r="8886">
      <c r="B8886" s="3"/>
    </row>
    <row r="8887">
      <c r="B8887" s="3"/>
    </row>
    <row r="8888">
      <c r="B8888" s="3"/>
    </row>
    <row r="8889">
      <c r="B8889" s="3"/>
    </row>
    <row r="8890">
      <c r="B8890" s="3"/>
    </row>
    <row r="8891">
      <c r="B8891" s="3"/>
    </row>
    <row r="8892">
      <c r="B8892" s="3"/>
    </row>
    <row r="8893">
      <c r="B8893" s="3"/>
    </row>
    <row r="8894">
      <c r="B8894" s="3"/>
    </row>
    <row r="8895">
      <c r="B8895" s="3"/>
    </row>
    <row r="8896">
      <c r="B8896" s="3"/>
    </row>
    <row r="8897">
      <c r="B8897" s="3"/>
    </row>
    <row r="8898">
      <c r="B8898" s="3"/>
    </row>
    <row r="8899">
      <c r="B8899" s="3"/>
    </row>
    <row r="8900">
      <c r="B8900" s="3"/>
    </row>
    <row r="8901">
      <c r="B8901" s="3"/>
    </row>
    <row r="8902">
      <c r="B8902" s="3"/>
    </row>
    <row r="8903">
      <c r="B8903" s="3"/>
    </row>
    <row r="8904">
      <c r="B8904" s="3"/>
    </row>
    <row r="8905">
      <c r="B8905" s="3"/>
    </row>
    <row r="8906">
      <c r="B8906" s="3"/>
    </row>
    <row r="8907">
      <c r="B8907" s="3"/>
    </row>
    <row r="8908">
      <c r="B8908" s="3"/>
    </row>
    <row r="8909">
      <c r="B8909" s="3"/>
    </row>
    <row r="8910">
      <c r="B8910" s="3"/>
    </row>
    <row r="8911">
      <c r="B8911" s="3"/>
    </row>
    <row r="8912">
      <c r="B8912" s="3"/>
    </row>
    <row r="8913">
      <c r="B8913" s="3"/>
    </row>
    <row r="8914">
      <c r="B8914" s="3"/>
    </row>
    <row r="8915">
      <c r="B8915" s="3"/>
    </row>
    <row r="8916">
      <c r="B8916" s="3"/>
    </row>
    <row r="8917">
      <c r="B8917" s="3"/>
    </row>
    <row r="8918">
      <c r="B8918" s="3"/>
    </row>
    <row r="8919">
      <c r="B8919" s="3"/>
    </row>
    <row r="8920">
      <c r="B8920" s="3"/>
    </row>
    <row r="8921">
      <c r="B8921" s="3"/>
    </row>
    <row r="8922">
      <c r="B8922" s="3"/>
    </row>
    <row r="8923">
      <c r="B8923" s="3"/>
    </row>
    <row r="8924">
      <c r="B8924" s="3"/>
    </row>
    <row r="8925">
      <c r="B8925" s="3"/>
    </row>
    <row r="8926">
      <c r="B8926" s="3"/>
    </row>
    <row r="8927">
      <c r="B8927" s="3"/>
    </row>
    <row r="8928">
      <c r="B8928" s="3"/>
    </row>
    <row r="8929">
      <c r="B8929" s="3"/>
    </row>
    <row r="8930">
      <c r="B8930" s="3"/>
    </row>
    <row r="8931">
      <c r="B8931" s="3"/>
    </row>
    <row r="8932">
      <c r="B8932" s="3"/>
    </row>
    <row r="8933">
      <c r="B8933" s="3"/>
    </row>
    <row r="8934">
      <c r="B8934" s="3"/>
    </row>
    <row r="8935">
      <c r="B8935" s="3"/>
    </row>
    <row r="8936">
      <c r="B8936" s="3"/>
    </row>
    <row r="8937">
      <c r="B8937" s="3"/>
    </row>
    <row r="8938">
      <c r="B8938" s="3"/>
    </row>
    <row r="8939">
      <c r="B8939" s="3"/>
    </row>
    <row r="8940">
      <c r="B8940" s="3"/>
    </row>
    <row r="8941">
      <c r="B8941" s="3"/>
    </row>
    <row r="8942">
      <c r="B8942" s="3"/>
    </row>
    <row r="8943">
      <c r="B8943" s="3"/>
    </row>
    <row r="8944">
      <c r="B8944" s="3"/>
    </row>
    <row r="8945">
      <c r="B8945" s="3"/>
    </row>
    <row r="8946">
      <c r="B8946" s="3"/>
    </row>
    <row r="8947">
      <c r="B8947" s="3"/>
    </row>
    <row r="8948">
      <c r="B8948" s="3"/>
    </row>
    <row r="8949">
      <c r="B8949" s="3"/>
    </row>
    <row r="8950">
      <c r="B8950" s="3"/>
    </row>
    <row r="8951">
      <c r="B8951" s="3"/>
    </row>
    <row r="8952">
      <c r="B8952" s="3"/>
    </row>
    <row r="8953">
      <c r="B8953" s="3"/>
    </row>
    <row r="8954">
      <c r="B8954" s="3"/>
    </row>
    <row r="8955">
      <c r="B8955" s="3"/>
    </row>
    <row r="8956">
      <c r="B8956" s="3"/>
    </row>
    <row r="8957">
      <c r="B8957" s="3"/>
    </row>
    <row r="8958">
      <c r="B8958" s="3"/>
    </row>
    <row r="8959">
      <c r="B8959" s="3"/>
    </row>
    <row r="8960">
      <c r="B8960" s="3"/>
    </row>
    <row r="8961">
      <c r="B8961" s="3"/>
    </row>
    <row r="8962">
      <c r="B8962" s="3"/>
    </row>
    <row r="8963">
      <c r="B8963" s="3"/>
    </row>
    <row r="8964">
      <c r="B8964" s="3"/>
    </row>
    <row r="8965">
      <c r="B8965" s="3"/>
    </row>
    <row r="8966">
      <c r="B8966" s="3"/>
    </row>
    <row r="8967">
      <c r="B8967" s="3"/>
    </row>
    <row r="8968">
      <c r="B8968" s="3"/>
    </row>
    <row r="8969">
      <c r="B8969" s="3"/>
    </row>
    <row r="8970">
      <c r="B8970" s="3"/>
    </row>
    <row r="8971">
      <c r="B8971" s="3"/>
    </row>
    <row r="8972">
      <c r="B8972" s="3"/>
    </row>
    <row r="8973">
      <c r="B8973" s="3"/>
    </row>
    <row r="8974">
      <c r="B8974" s="3"/>
    </row>
    <row r="8975">
      <c r="B8975" s="3"/>
    </row>
    <row r="8976">
      <c r="B8976" s="3"/>
    </row>
    <row r="8977">
      <c r="B8977" s="3"/>
    </row>
    <row r="8978">
      <c r="B8978" s="3"/>
    </row>
    <row r="8979">
      <c r="B8979" s="3"/>
    </row>
    <row r="8980">
      <c r="B8980" s="3"/>
    </row>
    <row r="8981">
      <c r="B8981" s="3"/>
    </row>
    <row r="8982">
      <c r="B8982" s="3"/>
    </row>
    <row r="8983">
      <c r="B8983" s="3"/>
    </row>
    <row r="8984">
      <c r="B8984" s="3"/>
    </row>
    <row r="8985">
      <c r="B8985" s="3"/>
    </row>
    <row r="8986">
      <c r="B8986" s="3"/>
    </row>
    <row r="8987">
      <c r="B8987" s="3"/>
    </row>
    <row r="8988">
      <c r="B8988" s="3"/>
    </row>
    <row r="8989">
      <c r="B8989" s="3"/>
    </row>
    <row r="8990">
      <c r="B8990" s="3"/>
    </row>
    <row r="8991">
      <c r="B8991" s="3"/>
    </row>
    <row r="8992">
      <c r="B8992" s="3"/>
    </row>
    <row r="8993">
      <c r="B8993" s="3"/>
    </row>
    <row r="8994">
      <c r="B8994" s="3"/>
    </row>
    <row r="8995">
      <c r="B8995" s="3"/>
    </row>
    <row r="8996">
      <c r="B8996" s="3"/>
    </row>
    <row r="8997">
      <c r="B8997" s="3"/>
    </row>
    <row r="8998">
      <c r="B8998" s="3"/>
    </row>
    <row r="8999">
      <c r="B8999" s="3"/>
    </row>
    <row r="9000">
      <c r="B9000" s="3"/>
    </row>
    <row r="9001">
      <c r="B9001" s="3"/>
    </row>
    <row r="9002">
      <c r="B9002" s="3"/>
    </row>
    <row r="9003">
      <c r="B9003" s="3"/>
    </row>
    <row r="9004">
      <c r="B9004" s="3"/>
    </row>
    <row r="9005">
      <c r="B9005" s="3"/>
    </row>
    <row r="9006">
      <c r="B9006" s="3"/>
    </row>
    <row r="9007">
      <c r="B9007" s="3"/>
    </row>
    <row r="9008">
      <c r="B9008" s="3"/>
    </row>
    <row r="9009">
      <c r="B9009" s="3"/>
    </row>
    <row r="9010">
      <c r="B9010" s="3"/>
    </row>
    <row r="9011">
      <c r="B9011" s="3"/>
    </row>
    <row r="9012">
      <c r="B9012" s="3"/>
    </row>
    <row r="9013">
      <c r="B9013" s="3"/>
    </row>
    <row r="9014">
      <c r="B9014" s="3"/>
    </row>
    <row r="9015">
      <c r="B9015" s="3"/>
    </row>
    <row r="9016">
      <c r="B9016" s="3"/>
    </row>
    <row r="9017">
      <c r="B9017" s="3"/>
    </row>
    <row r="9018">
      <c r="B9018" s="3"/>
    </row>
    <row r="9019">
      <c r="B9019" s="3"/>
    </row>
    <row r="9020">
      <c r="B9020" s="3"/>
    </row>
    <row r="9021">
      <c r="B9021" s="3"/>
    </row>
    <row r="9022">
      <c r="B9022" s="3"/>
    </row>
    <row r="9023">
      <c r="B9023" s="3"/>
    </row>
    <row r="9024">
      <c r="B9024" s="3"/>
    </row>
    <row r="9025">
      <c r="B9025" s="3"/>
    </row>
    <row r="9026">
      <c r="B9026" s="3"/>
    </row>
    <row r="9027">
      <c r="B9027" s="3"/>
    </row>
    <row r="9028">
      <c r="B9028" s="3"/>
    </row>
    <row r="9029">
      <c r="B9029" s="3"/>
    </row>
    <row r="9030">
      <c r="B9030" s="3"/>
    </row>
    <row r="9031">
      <c r="B9031" s="3"/>
    </row>
    <row r="9032">
      <c r="B9032" s="3"/>
    </row>
    <row r="9033">
      <c r="B9033" s="3"/>
    </row>
    <row r="9034">
      <c r="B9034" s="3"/>
    </row>
    <row r="9035">
      <c r="B9035" s="3"/>
    </row>
    <row r="9036">
      <c r="B9036" s="3"/>
    </row>
    <row r="9037">
      <c r="B9037" s="3"/>
    </row>
    <row r="9038">
      <c r="B9038" s="3"/>
    </row>
    <row r="9039">
      <c r="B9039" s="3"/>
    </row>
    <row r="9040">
      <c r="B9040" s="3"/>
    </row>
    <row r="9041">
      <c r="B9041" s="3"/>
    </row>
    <row r="9042">
      <c r="B9042" s="3"/>
    </row>
    <row r="9043">
      <c r="B9043" s="3"/>
    </row>
    <row r="9044">
      <c r="B9044" s="3"/>
    </row>
    <row r="9045">
      <c r="B9045" s="3"/>
    </row>
    <row r="9046">
      <c r="B9046" s="3"/>
    </row>
    <row r="9047">
      <c r="B9047" s="3"/>
    </row>
    <row r="9048">
      <c r="B9048" s="3"/>
    </row>
    <row r="9049">
      <c r="B9049" s="3"/>
    </row>
    <row r="9050">
      <c r="B9050" s="3"/>
    </row>
    <row r="9051">
      <c r="B9051" s="3"/>
    </row>
    <row r="9052">
      <c r="B9052" s="3"/>
    </row>
    <row r="9053">
      <c r="B9053" s="3"/>
    </row>
    <row r="9054">
      <c r="B9054" s="3"/>
    </row>
    <row r="9055">
      <c r="B9055" s="3"/>
    </row>
    <row r="9056">
      <c r="B9056" s="3"/>
    </row>
    <row r="9057">
      <c r="B9057" s="3"/>
    </row>
    <row r="9058">
      <c r="B9058" s="3"/>
    </row>
    <row r="9059">
      <c r="B9059" s="3"/>
    </row>
    <row r="9060">
      <c r="B9060" s="3"/>
    </row>
    <row r="9061">
      <c r="B9061" s="3"/>
    </row>
    <row r="9062">
      <c r="B9062" s="3"/>
    </row>
    <row r="9063">
      <c r="B9063" s="3"/>
    </row>
    <row r="9064">
      <c r="B9064" s="3"/>
    </row>
    <row r="9065">
      <c r="B9065" s="3"/>
    </row>
    <row r="9066">
      <c r="B9066" s="3"/>
    </row>
    <row r="9067">
      <c r="B9067" s="3"/>
    </row>
    <row r="9068">
      <c r="B9068" s="3"/>
    </row>
    <row r="9069">
      <c r="B9069" s="3"/>
    </row>
    <row r="9070">
      <c r="B9070" s="3"/>
    </row>
    <row r="9071">
      <c r="B9071" s="3"/>
    </row>
    <row r="9072">
      <c r="B9072" s="3"/>
    </row>
    <row r="9073">
      <c r="B9073" s="3"/>
    </row>
    <row r="9074">
      <c r="B9074" s="3"/>
    </row>
    <row r="9075">
      <c r="B9075" s="3"/>
    </row>
    <row r="9076">
      <c r="B9076" s="3"/>
    </row>
    <row r="9077">
      <c r="B9077" s="3"/>
    </row>
    <row r="9078">
      <c r="B9078" s="3"/>
    </row>
    <row r="9079">
      <c r="B9079" s="3"/>
    </row>
    <row r="9080">
      <c r="B9080" s="3"/>
    </row>
    <row r="9081">
      <c r="B9081" s="3"/>
    </row>
    <row r="9082">
      <c r="B9082" s="3"/>
    </row>
    <row r="9083">
      <c r="B9083" s="3"/>
    </row>
    <row r="9084">
      <c r="B9084" s="3"/>
    </row>
    <row r="9085">
      <c r="B9085" s="3"/>
    </row>
    <row r="9086">
      <c r="B9086" s="3"/>
    </row>
    <row r="9087">
      <c r="B9087" s="3"/>
    </row>
    <row r="9088">
      <c r="B9088" s="3"/>
    </row>
    <row r="9089">
      <c r="B9089" s="3"/>
    </row>
    <row r="9090">
      <c r="B9090" s="3"/>
    </row>
    <row r="9091">
      <c r="B9091" s="3"/>
    </row>
    <row r="9092">
      <c r="B9092" s="3"/>
    </row>
    <row r="9093">
      <c r="B9093" s="3"/>
    </row>
    <row r="9094">
      <c r="B9094" s="3"/>
    </row>
    <row r="9095">
      <c r="B9095" s="3"/>
    </row>
    <row r="9096">
      <c r="B9096" s="3"/>
    </row>
    <row r="9097">
      <c r="B9097" s="3"/>
    </row>
    <row r="9098">
      <c r="B9098" s="3"/>
    </row>
    <row r="9099">
      <c r="B9099" s="3"/>
    </row>
    <row r="9100">
      <c r="B9100" s="3"/>
    </row>
    <row r="9101">
      <c r="B9101" s="3"/>
    </row>
    <row r="9102">
      <c r="B9102" s="3"/>
    </row>
    <row r="9103">
      <c r="B9103" s="3"/>
    </row>
    <row r="9104">
      <c r="B9104" s="3"/>
    </row>
    <row r="9105">
      <c r="B9105" s="3"/>
    </row>
    <row r="9106">
      <c r="B9106" s="3"/>
    </row>
    <row r="9107">
      <c r="B9107" s="3"/>
    </row>
    <row r="9108">
      <c r="B9108" s="3"/>
    </row>
    <row r="9109">
      <c r="B9109" s="3"/>
    </row>
    <row r="9110">
      <c r="B9110" s="3"/>
    </row>
    <row r="9111">
      <c r="B9111" s="3"/>
    </row>
    <row r="9112">
      <c r="B9112" s="3"/>
    </row>
    <row r="9113">
      <c r="B9113" s="3"/>
    </row>
    <row r="9114">
      <c r="B9114" s="3"/>
    </row>
    <row r="9115">
      <c r="B9115" s="3"/>
    </row>
    <row r="9116">
      <c r="B9116" s="3"/>
    </row>
    <row r="9117">
      <c r="B9117" s="3"/>
    </row>
    <row r="9118">
      <c r="B9118" s="3"/>
    </row>
    <row r="9119">
      <c r="B9119" s="3"/>
    </row>
    <row r="9120">
      <c r="B9120" s="3"/>
    </row>
    <row r="9121">
      <c r="B9121" s="3"/>
    </row>
    <row r="9122">
      <c r="B9122" s="3"/>
    </row>
    <row r="9123">
      <c r="B9123" s="3"/>
    </row>
    <row r="9124">
      <c r="B9124" s="3"/>
    </row>
    <row r="9125">
      <c r="B9125" s="3"/>
    </row>
    <row r="9126">
      <c r="B9126" s="3"/>
    </row>
    <row r="9127">
      <c r="B9127" s="3"/>
    </row>
    <row r="9128">
      <c r="B9128" s="3"/>
    </row>
    <row r="9129">
      <c r="B9129" s="3"/>
    </row>
    <row r="9130">
      <c r="B9130" s="3"/>
    </row>
    <row r="9131">
      <c r="B9131" s="3"/>
    </row>
    <row r="9132">
      <c r="B9132" s="3"/>
    </row>
    <row r="9133">
      <c r="B9133" s="3"/>
    </row>
    <row r="9134">
      <c r="B9134" s="3"/>
    </row>
    <row r="9135">
      <c r="B9135" s="3"/>
    </row>
    <row r="9136">
      <c r="B9136" s="3"/>
    </row>
    <row r="9137">
      <c r="B9137" s="3"/>
    </row>
    <row r="9138">
      <c r="B9138" s="3"/>
    </row>
    <row r="9139">
      <c r="B9139" s="3"/>
    </row>
    <row r="9140">
      <c r="B9140" s="3"/>
    </row>
    <row r="9141">
      <c r="B9141" s="3"/>
    </row>
    <row r="9142">
      <c r="B9142" s="3"/>
    </row>
    <row r="9143">
      <c r="B9143" s="3"/>
    </row>
    <row r="9144">
      <c r="B9144" s="3"/>
    </row>
    <row r="9145">
      <c r="B9145" s="3"/>
    </row>
    <row r="9146">
      <c r="B9146" s="3"/>
    </row>
    <row r="9147">
      <c r="B9147" s="3"/>
    </row>
    <row r="9148">
      <c r="B9148" s="3"/>
    </row>
    <row r="9149">
      <c r="B9149" s="3"/>
    </row>
    <row r="9150">
      <c r="B9150" s="3"/>
    </row>
    <row r="9151">
      <c r="B9151" s="3"/>
    </row>
    <row r="9152">
      <c r="B9152" s="3"/>
    </row>
    <row r="9153">
      <c r="B9153" s="3"/>
    </row>
    <row r="9154">
      <c r="B9154" s="3"/>
    </row>
    <row r="9155">
      <c r="B9155" s="3"/>
    </row>
    <row r="9156">
      <c r="B9156" s="3"/>
    </row>
    <row r="9157">
      <c r="B9157" s="3"/>
    </row>
    <row r="9158">
      <c r="B9158" s="3"/>
    </row>
    <row r="9159">
      <c r="B9159" s="3"/>
    </row>
    <row r="9160">
      <c r="B9160" s="3"/>
    </row>
    <row r="9161">
      <c r="B9161" s="3"/>
    </row>
    <row r="9162">
      <c r="B9162" s="3"/>
    </row>
    <row r="9163">
      <c r="B9163" s="3"/>
    </row>
    <row r="9164">
      <c r="B9164" s="3"/>
    </row>
    <row r="9165">
      <c r="B9165" s="3"/>
    </row>
    <row r="9166">
      <c r="B9166" s="3"/>
    </row>
    <row r="9167">
      <c r="B9167" s="3"/>
    </row>
    <row r="9168">
      <c r="B9168" s="3"/>
    </row>
    <row r="9169">
      <c r="B9169" s="3"/>
    </row>
    <row r="9170">
      <c r="B9170" s="3"/>
    </row>
    <row r="9171">
      <c r="B9171" s="3"/>
    </row>
    <row r="9172">
      <c r="B9172" s="3"/>
    </row>
    <row r="9173">
      <c r="B9173" s="3"/>
    </row>
    <row r="9174">
      <c r="B9174" s="3"/>
    </row>
    <row r="9175">
      <c r="B9175" s="3"/>
    </row>
    <row r="9176">
      <c r="B9176" s="3"/>
    </row>
    <row r="9177">
      <c r="B9177" s="3"/>
    </row>
    <row r="9178">
      <c r="B9178" s="3"/>
    </row>
    <row r="9179">
      <c r="B9179" s="3"/>
    </row>
    <row r="9180">
      <c r="B9180" s="3"/>
    </row>
    <row r="9181">
      <c r="B9181" s="3"/>
    </row>
    <row r="9182">
      <c r="B9182" s="3"/>
    </row>
    <row r="9183">
      <c r="B9183" s="3"/>
    </row>
    <row r="9184">
      <c r="B9184" s="3"/>
    </row>
    <row r="9185">
      <c r="B9185" s="3"/>
    </row>
    <row r="9186">
      <c r="B9186" s="3"/>
    </row>
    <row r="9187">
      <c r="B9187" s="3"/>
    </row>
    <row r="9188">
      <c r="B9188" s="3"/>
    </row>
    <row r="9189">
      <c r="B9189" s="3"/>
    </row>
    <row r="9190">
      <c r="B9190" s="3"/>
    </row>
    <row r="9191">
      <c r="B9191" s="3"/>
    </row>
    <row r="9192">
      <c r="B9192" s="3"/>
    </row>
    <row r="9193">
      <c r="B9193" s="3"/>
    </row>
    <row r="9194">
      <c r="B9194" s="3"/>
    </row>
    <row r="9195">
      <c r="B9195" s="3"/>
    </row>
    <row r="9196">
      <c r="B9196" s="3"/>
    </row>
    <row r="9197">
      <c r="B9197" s="3"/>
    </row>
    <row r="9198">
      <c r="B9198" s="3"/>
    </row>
    <row r="9199">
      <c r="B9199" s="3"/>
    </row>
    <row r="9200">
      <c r="B9200" s="3"/>
    </row>
    <row r="9201">
      <c r="B9201" s="3"/>
    </row>
    <row r="9202">
      <c r="B9202" s="3"/>
    </row>
    <row r="9203">
      <c r="B9203" s="3"/>
    </row>
    <row r="9204">
      <c r="B9204" s="3"/>
    </row>
    <row r="9205">
      <c r="B9205" s="3"/>
    </row>
    <row r="9206">
      <c r="B9206" s="3"/>
    </row>
    <row r="9207">
      <c r="B9207" s="3"/>
    </row>
    <row r="9208">
      <c r="B9208" s="3"/>
    </row>
    <row r="9209">
      <c r="B9209" s="3"/>
    </row>
    <row r="9210">
      <c r="B9210" s="3"/>
    </row>
    <row r="9211">
      <c r="B9211" s="3"/>
    </row>
    <row r="9212">
      <c r="B9212" s="3"/>
    </row>
    <row r="9213">
      <c r="B9213" s="3"/>
    </row>
    <row r="9214">
      <c r="B9214" s="3"/>
    </row>
    <row r="9215">
      <c r="B9215" s="3"/>
    </row>
    <row r="9216">
      <c r="B9216" s="3"/>
    </row>
    <row r="9217">
      <c r="B9217" s="3"/>
    </row>
    <row r="9218">
      <c r="B9218" s="3"/>
    </row>
    <row r="9219">
      <c r="B9219" s="3"/>
    </row>
    <row r="9220">
      <c r="B9220" s="3"/>
    </row>
    <row r="9221">
      <c r="B9221" s="3"/>
    </row>
    <row r="9222">
      <c r="B9222" s="3"/>
    </row>
    <row r="9223">
      <c r="B9223" s="3"/>
    </row>
    <row r="9224">
      <c r="B9224" s="3"/>
    </row>
    <row r="9225">
      <c r="B9225" s="3"/>
    </row>
    <row r="9226">
      <c r="B9226" s="3"/>
    </row>
    <row r="9227">
      <c r="B9227" s="3"/>
    </row>
    <row r="9228">
      <c r="B9228" s="3"/>
    </row>
    <row r="9229">
      <c r="B9229" s="3"/>
    </row>
    <row r="9230">
      <c r="B9230" s="3"/>
    </row>
    <row r="9231">
      <c r="B9231" s="3"/>
    </row>
    <row r="9232">
      <c r="B9232" s="3"/>
    </row>
    <row r="9233">
      <c r="B9233" s="3"/>
    </row>
    <row r="9234">
      <c r="B9234" s="3"/>
    </row>
    <row r="9235">
      <c r="B9235" s="3"/>
    </row>
    <row r="9236">
      <c r="B9236" s="3"/>
    </row>
    <row r="9237">
      <c r="B9237" s="3"/>
    </row>
    <row r="9238">
      <c r="B9238" s="3"/>
    </row>
    <row r="9239">
      <c r="B9239" s="3"/>
    </row>
    <row r="9240">
      <c r="B9240" s="3"/>
    </row>
    <row r="9241">
      <c r="B9241" s="3"/>
    </row>
    <row r="9242">
      <c r="B9242" s="3"/>
    </row>
    <row r="9243">
      <c r="B9243" s="3"/>
    </row>
    <row r="9244">
      <c r="B9244" s="3"/>
    </row>
    <row r="9245">
      <c r="B9245" s="3"/>
    </row>
    <row r="9246">
      <c r="B9246" s="3"/>
    </row>
    <row r="9247">
      <c r="B9247" s="3"/>
    </row>
    <row r="9248">
      <c r="B9248" s="3"/>
    </row>
    <row r="9249">
      <c r="B9249" s="3"/>
    </row>
    <row r="9250">
      <c r="B9250" s="3"/>
    </row>
    <row r="9251">
      <c r="B9251" s="3"/>
    </row>
    <row r="9252">
      <c r="B9252" s="3"/>
    </row>
    <row r="9253">
      <c r="B9253" s="3"/>
    </row>
    <row r="9254">
      <c r="B9254" s="3"/>
    </row>
    <row r="9255">
      <c r="B9255" s="3"/>
    </row>
    <row r="9256">
      <c r="B9256" s="3"/>
    </row>
    <row r="9257">
      <c r="B9257" s="3"/>
    </row>
    <row r="9258">
      <c r="B9258" s="3"/>
    </row>
    <row r="9259">
      <c r="B9259" s="3"/>
    </row>
    <row r="9260">
      <c r="B9260" s="3"/>
    </row>
    <row r="9261">
      <c r="B9261" s="3"/>
    </row>
    <row r="9262">
      <c r="B9262" s="3"/>
    </row>
    <row r="9263">
      <c r="B9263" s="3"/>
    </row>
    <row r="9264">
      <c r="B9264" s="3"/>
    </row>
    <row r="9265">
      <c r="B9265" s="3"/>
    </row>
    <row r="9266">
      <c r="B9266" s="3"/>
    </row>
    <row r="9267">
      <c r="B9267" s="3"/>
    </row>
    <row r="9268">
      <c r="B9268" s="3"/>
    </row>
    <row r="9269">
      <c r="B9269" s="3"/>
    </row>
    <row r="9270">
      <c r="B9270" s="3"/>
    </row>
    <row r="9271">
      <c r="B9271" s="3"/>
    </row>
    <row r="9272">
      <c r="B9272" s="3"/>
    </row>
    <row r="9273">
      <c r="B9273" s="3"/>
    </row>
    <row r="9274">
      <c r="B9274" s="3"/>
    </row>
    <row r="9275">
      <c r="B9275" s="3"/>
    </row>
    <row r="9276">
      <c r="B9276" s="3"/>
    </row>
    <row r="9277">
      <c r="B9277" s="3"/>
    </row>
    <row r="9278">
      <c r="B9278" s="3"/>
    </row>
    <row r="9279">
      <c r="B9279" s="3"/>
    </row>
    <row r="9280">
      <c r="B9280" s="3"/>
    </row>
    <row r="9281">
      <c r="B9281" s="3"/>
    </row>
    <row r="9282">
      <c r="B9282" s="3"/>
    </row>
    <row r="9283">
      <c r="B9283" s="3"/>
    </row>
    <row r="9284">
      <c r="B9284" s="3"/>
    </row>
    <row r="9285">
      <c r="B9285" s="3"/>
    </row>
    <row r="9286">
      <c r="B9286" s="3"/>
    </row>
    <row r="9287">
      <c r="B9287" s="3"/>
    </row>
    <row r="9288">
      <c r="B9288" s="3"/>
    </row>
    <row r="9289">
      <c r="B9289" s="3"/>
    </row>
    <row r="9290">
      <c r="B9290" s="3"/>
    </row>
    <row r="9291">
      <c r="B9291" s="3"/>
    </row>
    <row r="9292">
      <c r="B9292" s="3"/>
    </row>
    <row r="9293">
      <c r="B9293" s="3"/>
    </row>
    <row r="9294">
      <c r="B9294" s="3"/>
    </row>
    <row r="9295">
      <c r="B9295" s="3"/>
    </row>
    <row r="9296">
      <c r="B9296" s="3"/>
    </row>
    <row r="9297">
      <c r="B9297" s="3"/>
    </row>
    <row r="9298">
      <c r="B9298" s="3"/>
    </row>
    <row r="9299">
      <c r="B9299" s="3"/>
    </row>
    <row r="9300">
      <c r="B9300" s="3"/>
    </row>
    <row r="9301">
      <c r="B9301" s="3"/>
    </row>
    <row r="9302">
      <c r="B9302" s="3"/>
    </row>
    <row r="9303">
      <c r="B9303" s="3"/>
    </row>
    <row r="9304">
      <c r="B9304" s="3"/>
    </row>
    <row r="9305">
      <c r="B9305" s="3"/>
    </row>
    <row r="9306">
      <c r="B9306" s="3"/>
    </row>
    <row r="9307">
      <c r="B9307" s="3"/>
    </row>
    <row r="9308">
      <c r="B9308" s="3"/>
    </row>
    <row r="9309">
      <c r="B9309" s="3"/>
    </row>
    <row r="9310">
      <c r="B9310" s="3"/>
    </row>
    <row r="9311">
      <c r="B9311" s="3"/>
    </row>
    <row r="9312">
      <c r="B9312" s="3"/>
    </row>
    <row r="9313">
      <c r="B9313" s="3"/>
    </row>
    <row r="9314">
      <c r="B9314" s="3"/>
    </row>
    <row r="9315">
      <c r="B9315" s="3"/>
    </row>
    <row r="9316">
      <c r="B9316" s="3"/>
    </row>
    <row r="9317">
      <c r="B9317" s="3"/>
    </row>
    <row r="9318">
      <c r="B9318" s="3"/>
    </row>
    <row r="9319">
      <c r="B9319" s="3"/>
    </row>
    <row r="9320">
      <c r="B9320" s="3"/>
    </row>
    <row r="9321">
      <c r="B9321" s="3"/>
    </row>
    <row r="9322">
      <c r="B9322" s="3"/>
    </row>
    <row r="9323">
      <c r="B9323" s="3"/>
    </row>
    <row r="9324">
      <c r="B9324" s="3"/>
    </row>
    <row r="9325">
      <c r="B9325" s="3"/>
    </row>
    <row r="9326">
      <c r="B9326" s="3"/>
    </row>
    <row r="9327">
      <c r="B9327" s="3"/>
    </row>
    <row r="9328">
      <c r="B9328" s="3"/>
    </row>
    <row r="9329">
      <c r="B9329" s="3"/>
    </row>
    <row r="9330">
      <c r="B9330" s="3"/>
    </row>
    <row r="9331">
      <c r="B9331" s="3"/>
    </row>
    <row r="9332">
      <c r="B9332" s="3"/>
    </row>
    <row r="9333">
      <c r="B9333" s="3"/>
    </row>
    <row r="9334">
      <c r="B9334" s="3"/>
    </row>
    <row r="9335">
      <c r="B9335" s="3"/>
    </row>
    <row r="9336">
      <c r="B9336" s="3"/>
    </row>
    <row r="9337">
      <c r="B9337" s="3"/>
    </row>
    <row r="9338">
      <c r="B9338" s="3"/>
    </row>
    <row r="9339">
      <c r="B9339" s="3"/>
    </row>
    <row r="9340">
      <c r="B9340" s="3"/>
    </row>
    <row r="9341">
      <c r="B9341" s="3"/>
    </row>
    <row r="9342">
      <c r="B9342" s="3"/>
    </row>
    <row r="9343">
      <c r="B9343" s="3"/>
    </row>
    <row r="9344">
      <c r="B9344" s="3"/>
    </row>
    <row r="9345">
      <c r="B9345" s="3"/>
    </row>
    <row r="9346">
      <c r="B9346" s="3"/>
    </row>
    <row r="9347">
      <c r="B9347" s="3"/>
    </row>
    <row r="9348">
      <c r="B9348" s="3"/>
    </row>
    <row r="9349">
      <c r="B9349" s="3"/>
    </row>
    <row r="9350">
      <c r="B9350" s="3"/>
    </row>
    <row r="9351">
      <c r="B9351" s="3"/>
    </row>
    <row r="9352">
      <c r="B9352" s="3"/>
    </row>
    <row r="9353">
      <c r="B9353" s="3"/>
    </row>
    <row r="9354">
      <c r="B9354" s="3"/>
    </row>
    <row r="9355">
      <c r="B9355" s="3"/>
    </row>
    <row r="9356">
      <c r="B9356" s="3"/>
    </row>
    <row r="9357">
      <c r="B9357" s="3"/>
    </row>
    <row r="9358">
      <c r="B9358" s="3"/>
    </row>
    <row r="9359">
      <c r="B9359" s="3"/>
    </row>
    <row r="9360">
      <c r="B9360" s="3"/>
    </row>
    <row r="9361">
      <c r="B9361" s="3"/>
    </row>
    <row r="9362">
      <c r="B9362" s="3"/>
    </row>
    <row r="9363">
      <c r="B9363" s="3"/>
    </row>
    <row r="9364">
      <c r="B9364" s="3"/>
    </row>
    <row r="9365">
      <c r="B9365" s="3"/>
    </row>
    <row r="9366">
      <c r="B9366" s="3"/>
    </row>
    <row r="9367">
      <c r="B9367" s="3"/>
    </row>
    <row r="9368">
      <c r="B9368" s="3"/>
    </row>
    <row r="9369">
      <c r="B9369" s="3"/>
    </row>
    <row r="9370">
      <c r="B9370" s="3"/>
    </row>
    <row r="9371">
      <c r="B9371" s="3"/>
    </row>
    <row r="9372">
      <c r="B9372" s="3"/>
    </row>
    <row r="9373">
      <c r="B9373" s="3"/>
    </row>
    <row r="9374">
      <c r="B9374" s="3"/>
    </row>
    <row r="9375">
      <c r="B9375" s="3"/>
    </row>
    <row r="9376">
      <c r="B9376" s="3"/>
    </row>
    <row r="9377">
      <c r="B9377" s="3"/>
    </row>
    <row r="9378">
      <c r="B9378" s="3"/>
    </row>
    <row r="9379">
      <c r="B9379" s="3"/>
    </row>
    <row r="9380">
      <c r="B9380" s="3"/>
    </row>
    <row r="9381">
      <c r="B9381" s="3"/>
    </row>
    <row r="9382">
      <c r="B9382" s="3"/>
    </row>
    <row r="9383">
      <c r="B9383" s="3"/>
    </row>
    <row r="9384">
      <c r="B9384" s="3"/>
    </row>
    <row r="9385">
      <c r="B9385" s="3"/>
    </row>
    <row r="9386">
      <c r="B9386" s="3"/>
    </row>
    <row r="9387">
      <c r="B9387" s="3"/>
    </row>
    <row r="9388">
      <c r="B9388" s="3"/>
    </row>
    <row r="9389">
      <c r="B9389" s="3"/>
    </row>
    <row r="9390">
      <c r="B9390" s="3"/>
    </row>
    <row r="9391">
      <c r="B9391" s="3"/>
    </row>
    <row r="9392">
      <c r="B9392" s="3"/>
    </row>
    <row r="9393">
      <c r="B9393" s="3"/>
    </row>
    <row r="9394">
      <c r="B9394" s="3"/>
    </row>
    <row r="9395">
      <c r="B9395" s="3"/>
    </row>
    <row r="9396">
      <c r="B9396" s="3"/>
    </row>
    <row r="9397">
      <c r="B9397" s="3"/>
    </row>
    <row r="9398">
      <c r="B9398" s="3"/>
    </row>
    <row r="9399">
      <c r="B9399" s="3"/>
    </row>
    <row r="9400">
      <c r="B9400" s="3"/>
    </row>
    <row r="9401">
      <c r="B9401" s="3"/>
    </row>
    <row r="9402">
      <c r="B9402" s="3"/>
    </row>
    <row r="9403">
      <c r="B9403" s="3"/>
    </row>
    <row r="9404">
      <c r="B9404" s="3"/>
    </row>
    <row r="9405">
      <c r="B9405" s="3"/>
    </row>
    <row r="9406">
      <c r="B9406" s="3"/>
    </row>
    <row r="9407">
      <c r="B9407" s="3"/>
    </row>
    <row r="9408">
      <c r="B9408" s="3"/>
    </row>
    <row r="9409">
      <c r="B9409" s="3"/>
    </row>
    <row r="9410">
      <c r="B9410" s="3"/>
    </row>
    <row r="9411">
      <c r="B9411" s="3"/>
    </row>
    <row r="9412">
      <c r="B9412" s="3"/>
    </row>
    <row r="9413">
      <c r="B9413" s="3"/>
    </row>
    <row r="9414">
      <c r="B9414" s="3"/>
    </row>
    <row r="9415">
      <c r="B9415" s="3"/>
    </row>
    <row r="9416">
      <c r="B9416" s="3"/>
    </row>
    <row r="9417">
      <c r="B9417" s="3"/>
    </row>
    <row r="9418">
      <c r="B9418" s="3"/>
    </row>
    <row r="9419">
      <c r="B9419" s="3"/>
    </row>
    <row r="9420">
      <c r="B9420" s="3"/>
    </row>
    <row r="9421">
      <c r="B9421" s="3"/>
    </row>
    <row r="9422">
      <c r="B9422" s="3"/>
    </row>
    <row r="9423">
      <c r="B9423" s="3"/>
    </row>
    <row r="9424">
      <c r="B9424" s="3"/>
    </row>
    <row r="9425">
      <c r="B9425" s="3"/>
    </row>
    <row r="9426">
      <c r="B9426" s="3"/>
    </row>
    <row r="9427">
      <c r="B9427" s="3"/>
    </row>
    <row r="9428">
      <c r="B9428" s="3"/>
    </row>
    <row r="9429">
      <c r="B9429" s="3"/>
    </row>
    <row r="9430">
      <c r="B9430" s="3"/>
    </row>
    <row r="9431">
      <c r="B9431" s="3"/>
    </row>
    <row r="9432">
      <c r="B9432" s="3"/>
    </row>
    <row r="9433">
      <c r="B9433" s="3"/>
    </row>
    <row r="9434">
      <c r="B9434" s="3"/>
    </row>
    <row r="9435">
      <c r="B9435" s="3"/>
    </row>
    <row r="9436">
      <c r="B9436" s="3"/>
    </row>
    <row r="9437">
      <c r="B9437" s="3"/>
    </row>
    <row r="9438">
      <c r="B9438" s="3"/>
    </row>
    <row r="9439">
      <c r="B9439" s="3"/>
    </row>
    <row r="9440">
      <c r="B9440" s="3"/>
    </row>
    <row r="9441">
      <c r="B9441" s="3"/>
    </row>
    <row r="9442">
      <c r="B9442" s="3"/>
    </row>
    <row r="9443">
      <c r="B9443" s="3"/>
    </row>
    <row r="9444">
      <c r="B9444" s="3"/>
    </row>
    <row r="9445">
      <c r="B9445" s="3"/>
    </row>
    <row r="9446">
      <c r="B9446" s="3"/>
    </row>
    <row r="9447">
      <c r="B9447" s="3"/>
    </row>
    <row r="9448">
      <c r="B9448" s="3"/>
    </row>
    <row r="9449">
      <c r="B9449" s="3"/>
    </row>
    <row r="9450">
      <c r="B9450" s="3"/>
    </row>
    <row r="9451">
      <c r="B9451" s="3"/>
    </row>
    <row r="9452">
      <c r="B9452" s="3"/>
    </row>
    <row r="9453">
      <c r="B9453" s="3"/>
    </row>
    <row r="9454">
      <c r="B9454" s="3"/>
    </row>
    <row r="9455">
      <c r="B9455" s="3"/>
    </row>
    <row r="9456">
      <c r="B9456" s="3"/>
    </row>
    <row r="9457">
      <c r="B9457" s="3"/>
    </row>
    <row r="9458">
      <c r="B9458" s="3"/>
    </row>
    <row r="9459">
      <c r="B9459" s="3"/>
    </row>
    <row r="9460">
      <c r="B9460" s="3"/>
    </row>
    <row r="9461">
      <c r="B9461" s="3"/>
    </row>
    <row r="9462">
      <c r="B9462" s="3"/>
    </row>
    <row r="9463">
      <c r="B9463" s="3"/>
    </row>
    <row r="9464">
      <c r="B9464" s="3"/>
    </row>
    <row r="9465">
      <c r="B9465" s="3"/>
    </row>
    <row r="9466">
      <c r="B9466" s="3"/>
    </row>
    <row r="9467">
      <c r="B9467" s="3"/>
    </row>
    <row r="9468">
      <c r="B9468" s="3"/>
    </row>
    <row r="9469">
      <c r="B9469" s="3"/>
    </row>
    <row r="9470">
      <c r="B9470" s="3"/>
    </row>
    <row r="9471">
      <c r="B9471" s="3"/>
    </row>
    <row r="9472">
      <c r="B9472" s="3"/>
    </row>
    <row r="9473">
      <c r="B9473" s="3"/>
    </row>
    <row r="9474">
      <c r="B9474" s="3"/>
    </row>
    <row r="9475">
      <c r="B9475" s="3"/>
    </row>
    <row r="9476">
      <c r="B9476" s="3"/>
    </row>
    <row r="9477">
      <c r="B9477" s="3"/>
    </row>
    <row r="9478">
      <c r="B9478" s="3"/>
    </row>
    <row r="9479">
      <c r="B9479" s="3"/>
    </row>
    <row r="9480">
      <c r="B9480" s="3"/>
    </row>
    <row r="9481">
      <c r="B9481" s="3"/>
    </row>
    <row r="9482">
      <c r="B9482" s="3"/>
    </row>
    <row r="9483">
      <c r="B9483" s="3"/>
    </row>
    <row r="9484">
      <c r="B9484" s="3"/>
    </row>
    <row r="9485">
      <c r="B9485" s="3"/>
    </row>
    <row r="9486">
      <c r="B9486" s="3"/>
    </row>
    <row r="9487">
      <c r="B9487" s="3"/>
    </row>
    <row r="9488">
      <c r="B9488" s="3"/>
    </row>
    <row r="9489">
      <c r="B9489" s="3"/>
    </row>
    <row r="9490">
      <c r="B9490" s="3"/>
    </row>
    <row r="9491">
      <c r="B9491" s="3"/>
    </row>
    <row r="9492">
      <c r="B9492" s="3"/>
    </row>
    <row r="9493">
      <c r="B9493" s="3"/>
    </row>
    <row r="9494">
      <c r="B9494" s="3"/>
    </row>
    <row r="9495">
      <c r="B9495" s="3"/>
    </row>
    <row r="9496">
      <c r="B9496" s="3"/>
    </row>
    <row r="9497">
      <c r="B9497" s="3"/>
    </row>
    <row r="9498">
      <c r="B9498" s="3"/>
    </row>
    <row r="9499">
      <c r="B9499" s="3"/>
    </row>
    <row r="9500">
      <c r="B9500" s="3"/>
    </row>
    <row r="9501">
      <c r="B9501" s="3"/>
    </row>
    <row r="9502">
      <c r="B9502" s="3"/>
    </row>
    <row r="9503">
      <c r="B9503" s="3"/>
    </row>
    <row r="9504">
      <c r="B9504" s="3"/>
    </row>
    <row r="9505">
      <c r="B9505" s="3"/>
    </row>
    <row r="9506">
      <c r="B9506" s="3"/>
    </row>
    <row r="9507">
      <c r="B9507" s="3"/>
    </row>
    <row r="9508">
      <c r="B9508" s="3"/>
    </row>
    <row r="9509">
      <c r="B9509" s="3"/>
    </row>
    <row r="9510">
      <c r="B9510" s="3"/>
    </row>
    <row r="9511">
      <c r="B9511" s="3"/>
    </row>
    <row r="9512">
      <c r="B9512" s="3"/>
    </row>
    <row r="9513">
      <c r="B9513" s="3"/>
    </row>
    <row r="9514">
      <c r="B9514" s="3"/>
    </row>
    <row r="9515">
      <c r="B9515" s="3"/>
    </row>
    <row r="9516">
      <c r="B9516" s="3"/>
    </row>
    <row r="9517">
      <c r="B9517" s="3"/>
    </row>
    <row r="9518">
      <c r="B9518" s="3"/>
    </row>
    <row r="9519">
      <c r="B9519" s="3"/>
    </row>
    <row r="9520">
      <c r="B9520" s="3"/>
    </row>
    <row r="9521">
      <c r="B9521" s="3"/>
    </row>
    <row r="9522">
      <c r="B9522" s="3"/>
    </row>
    <row r="9523">
      <c r="B9523" s="3"/>
    </row>
    <row r="9524">
      <c r="B9524" s="3"/>
    </row>
    <row r="9525">
      <c r="B9525" s="3"/>
    </row>
    <row r="9526">
      <c r="B9526" s="3"/>
    </row>
    <row r="9527">
      <c r="B9527" s="3"/>
    </row>
    <row r="9528">
      <c r="B9528" s="3"/>
    </row>
    <row r="9529">
      <c r="B9529" s="3"/>
    </row>
    <row r="9530">
      <c r="B9530" s="3"/>
    </row>
    <row r="9531">
      <c r="B9531" s="3"/>
    </row>
    <row r="9532">
      <c r="B9532" s="3"/>
    </row>
    <row r="9533">
      <c r="B9533" s="3"/>
    </row>
    <row r="9534">
      <c r="B9534" s="3"/>
    </row>
    <row r="9535">
      <c r="B9535" s="3"/>
    </row>
    <row r="9536">
      <c r="B9536" s="3"/>
    </row>
    <row r="9537">
      <c r="B9537" s="3"/>
    </row>
    <row r="9538">
      <c r="B9538" s="3"/>
    </row>
    <row r="9539">
      <c r="B9539" s="3"/>
    </row>
    <row r="9540">
      <c r="B9540" s="3"/>
    </row>
    <row r="9541">
      <c r="B9541" s="3"/>
    </row>
    <row r="9542">
      <c r="B9542" s="3"/>
    </row>
    <row r="9543">
      <c r="B9543" s="3"/>
    </row>
    <row r="9544">
      <c r="B9544" s="3"/>
    </row>
    <row r="9545">
      <c r="B9545" s="3"/>
    </row>
    <row r="9546">
      <c r="B9546" s="3"/>
    </row>
    <row r="9547">
      <c r="B9547" s="3"/>
    </row>
    <row r="9548">
      <c r="B9548" s="3"/>
    </row>
    <row r="9549">
      <c r="B9549" s="3"/>
    </row>
    <row r="9550">
      <c r="B9550" s="3"/>
    </row>
    <row r="9551">
      <c r="B9551" s="3"/>
    </row>
    <row r="9552">
      <c r="B9552" s="3"/>
    </row>
    <row r="9553">
      <c r="B9553" s="3"/>
    </row>
    <row r="9554">
      <c r="B9554" s="3"/>
    </row>
    <row r="9555">
      <c r="B9555" s="3"/>
    </row>
    <row r="9556">
      <c r="B9556" s="3"/>
    </row>
    <row r="9557">
      <c r="B9557" s="3"/>
    </row>
    <row r="9558">
      <c r="B9558" s="3"/>
    </row>
    <row r="9559">
      <c r="B9559" s="3"/>
    </row>
    <row r="9560">
      <c r="B9560" s="3"/>
    </row>
    <row r="9561">
      <c r="B9561" s="3"/>
    </row>
    <row r="9562">
      <c r="B9562" s="3"/>
    </row>
    <row r="9563">
      <c r="B9563" s="3"/>
    </row>
    <row r="9564">
      <c r="B9564" s="3"/>
    </row>
    <row r="9565">
      <c r="B9565" s="3"/>
    </row>
    <row r="9566">
      <c r="B9566" s="3"/>
    </row>
    <row r="9567">
      <c r="B9567" s="3"/>
    </row>
    <row r="9568">
      <c r="B9568" s="3"/>
    </row>
    <row r="9569">
      <c r="B9569" s="3"/>
    </row>
    <row r="9570">
      <c r="B9570" s="3"/>
    </row>
    <row r="9571">
      <c r="B9571" s="3"/>
    </row>
    <row r="9572">
      <c r="B9572" s="3"/>
    </row>
    <row r="9573">
      <c r="B9573" s="3"/>
    </row>
    <row r="9574">
      <c r="B9574" s="3"/>
    </row>
    <row r="9575">
      <c r="B9575" s="3"/>
    </row>
    <row r="9576">
      <c r="B9576" s="3"/>
    </row>
    <row r="9577">
      <c r="B9577" s="3"/>
    </row>
    <row r="9578">
      <c r="B9578" s="3"/>
    </row>
    <row r="9579">
      <c r="B9579" s="3"/>
    </row>
    <row r="9580">
      <c r="B9580" s="3"/>
    </row>
    <row r="9581">
      <c r="B9581" s="3"/>
    </row>
    <row r="9582">
      <c r="B9582" s="3"/>
    </row>
    <row r="9583">
      <c r="B9583" s="3"/>
    </row>
    <row r="9584">
      <c r="B9584" s="3"/>
    </row>
    <row r="9585">
      <c r="B9585" s="3"/>
    </row>
    <row r="9586">
      <c r="B9586" s="3"/>
    </row>
    <row r="9587">
      <c r="B9587" s="3"/>
    </row>
    <row r="9588">
      <c r="B9588" s="3"/>
    </row>
    <row r="9589">
      <c r="B9589" s="3"/>
    </row>
    <row r="9590">
      <c r="B9590" s="3"/>
    </row>
    <row r="9591">
      <c r="B9591" s="3"/>
    </row>
    <row r="9592">
      <c r="B9592" s="3"/>
    </row>
    <row r="9593">
      <c r="B9593" s="3"/>
    </row>
    <row r="9594">
      <c r="B9594" s="3"/>
    </row>
    <row r="9595">
      <c r="B9595" s="3"/>
    </row>
    <row r="9596">
      <c r="B9596" s="3"/>
    </row>
    <row r="9597">
      <c r="B9597" s="3"/>
    </row>
    <row r="9598">
      <c r="B9598" s="3"/>
    </row>
    <row r="9599">
      <c r="B9599" s="3"/>
    </row>
    <row r="9600">
      <c r="B9600" s="3"/>
    </row>
    <row r="9601">
      <c r="B9601" s="3"/>
    </row>
    <row r="9602">
      <c r="B9602" s="3"/>
    </row>
    <row r="9603">
      <c r="B9603" s="3"/>
    </row>
    <row r="9604">
      <c r="B9604" s="3"/>
    </row>
    <row r="9605">
      <c r="B9605" s="3"/>
    </row>
    <row r="9606">
      <c r="B9606" s="3"/>
    </row>
    <row r="9607">
      <c r="B9607" s="3"/>
    </row>
    <row r="9608">
      <c r="B9608" s="3"/>
    </row>
    <row r="9609">
      <c r="B9609" s="3"/>
    </row>
    <row r="9610">
      <c r="B9610" s="3"/>
    </row>
    <row r="9611">
      <c r="B9611" s="3"/>
    </row>
    <row r="9612">
      <c r="B9612" s="3"/>
    </row>
    <row r="9613">
      <c r="B9613" s="3"/>
    </row>
    <row r="9614">
      <c r="B9614" s="3"/>
    </row>
    <row r="9615">
      <c r="B9615" s="3"/>
    </row>
    <row r="9616">
      <c r="B9616" s="3"/>
    </row>
    <row r="9617">
      <c r="B9617" s="3"/>
    </row>
    <row r="9618">
      <c r="B9618" s="3"/>
    </row>
    <row r="9619">
      <c r="B9619" s="3"/>
    </row>
    <row r="9620">
      <c r="B9620" s="3"/>
    </row>
    <row r="9621">
      <c r="B9621" s="3"/>
    </row>
    <row r="9622">
      <c r="B9622" s="3"/>
    </row>
    <row r="9623">
      <c r="B9623" s="3"/>
    </row>
    <row r="9624">
      <c r="B9624" s="3"/>
    </row>
    <row r="9625">
      <c r="B9625" s="3"/>
    </row>
    <row r="9626">
      <c r="B9626" s="3"/>
    </row>
    <row r="9627">
      <c r="B9627" s="3"/>
    </row>
    <row r="9628">
      <c r="B9628" s="3"/>
    </row>
    <row r="9629">
      <c r="B9629" s="3"/>
    </row>
    <row r="9630">
      <c r="B9630" s="3"/>
    </row>
    <row r="9631">
      <c r="B9631" s="3"/>
    </row>
    <row r="9632">
      <c r="B9632" s="3"/>
    </row>
    <row r="9633">
      <c r="B9633" s="3"/>
    </row>
    <row r="9634">
      <c r="B9634" s="3"/>
    </row>
    <row r="9635">
      <c r="B9635" s="3"/>
    </row>
    <row r="9636">
      <c r="B9636" s="3"/>
    </row>
    <row r="9637">
      <c r="B9637" s="3"/>
    </row>
    <row r="9638">
      <c r="B9638" s="3"/>
    </row>
    <row r="9639">
      <c r="B9639" s="3"/>
    </row>
    <row r="9640">
      <c r="B9640" s="3"/>
    </row>
    <row r="9641">
      <c r="B9641" s="3"/>
    </row>
    <row r="9642">
      <c r="B9642" s="3"/>
    </row>
    <row r="9643">
      <c r="B9643" s="3"/>
    </row>
    <row r="9644">
      <c r="B9644" s="3"/>
    </row>
    <row r="9645">
      <c r="B9645" s="3"/>
    </row>
    <row r="9646">
      <c r="B9646" s="3"/>
    </row>
    <row r="9647">
      <c r="B9647" s="3"/>
    </row>
    <row r="9648">
      <c r="B9648" s="3"/>
    </row>
    <row r="9649">
      <c r="B9649" s="3"/>
    </row>
    <row r="9650">
      <c r="B9650" s="3"/>
    </row>
    <row r="9651">
      <c r="B9651" s="3"/>
    </row>
    <row r="9652">
      <c r="B9652" s="3"/>
    </row>
    <row r="9653">
      <c r="B9653" s="3"/>
    </row>
    <row r="9654">
      <c r="B9654" s="3"/>
    </row>
    <row r="9655">
      <c r="B9655" s="3"/>
    </row>
    <row r="9656">
      <c r="B9656" s="3"/>
    </row>
    <row r="9657">
      <c r="B9657" s="3"/>
    </row>
    <row r="9658">
      <c r="B9658" s="3"/>
    </row>
    <row r="9659">
      <c r="B9659" s="3"/>
    </row>
    <row r="9660">
      <c r="B9660" s="3"/>
    </row>
    <row r="9661">
      <c r="B9661" s="3"/>
    </row>
    <row r="9662">
      <c r="B9662" s="3"/>
    </row>
    <row r="9663">
      <c r="B9663" s="3"/>
    </row>
    <row r="9664">
      <c r="B9664" s="3"/>
    </row>
    <row r="9665">
      <c r="B9665" s="3"/>
    </row>
    <row r="9666">
      <c r="B9666" s="3"/>
    </row>
    <row r="9667">
      <c r="B9667" s="3"/>
    </row>
    <row r="9668">
      <c r="B9668" s="3"/>
    </row>
    <row r="9669">
      <c r="B9669" s="3"/>
    </row>
    <row r="9670">
      <c r="B9670" s="3"/>
    </row>
    <row r="9671">
      <c r="B9671" s="3"/>
    </row>
    <row r="9672">
      <c r="B9672" s="3"/>
    </row>
    <row r="9673">
      <c r="B9673" s="3"/>
    </row>
    <row r="9674">
      <c r="B9674" s="3"/>
    </row>
    <row r="9675">
      <c r="B9675" s="3"/>
    </row>
    <row r="9676">
      <c r="B9676" s="3"/>
    </row>
    <row r="9677">
      <c r="B9677" s="3"/>
    </row>
    <row r="9678">
      <c r="B9678" s="3"/>
    </row>
    <row r="9679">
      <c r="B9679" s="3"/>
    </row>
    <row r="9680">
      <c r="B9680" s="3"/>
    </row>
    <row r="9681">
      <c r="B9681" s="3"/>
    </row>
    <row r="9682">
      <c r="B9682" s="3"/>
    </row>
    <row r="9683">
      <c r="B9683" s="3"/>
    </row>
    <row r="9684">
      <c r="B9684" s="3"/>
    </row>
    <row r="9685">
      <c r="B9685" s="3"/>
    </row>
    <row r="9686">
      <c r="B9686" s="3"/>
    </row>
    <row r="9687">
      <c r="B9687" s="3"/>
    </row>
    <row r="9688">
      <c r="B9688" s="3"/>
    </row>
    <row r="9689">
      <c r="B9689" s="3"/>
    </row>
    <row r="9690">
      <c r="B9690" s="3"/>
    </row>
    <row r="9691">
      <c r="B9691" s="3"/>
    </row>
    <row r="9692">
      <c r="B9692" s="3"/>
    </row>
    <row r="9693">
      <c r="B9693" s="3"/>
    </row>
    <row r="9694">
      <c r="B9694" s="3"/>
    </row>
    <row r="9695">
      <c r="B9695" s="3"/>
    </row>
    <row r="9696">
      <c r="B9696" s="3"/>
    </row>
    <row r="9697">
      <c r="B9697" s="3"/>
    </row>
    <row r="9698">
      <c r="B9698" s="3"/>
    </row>
    <row r="9699">
      <c r="B9699" s="3"/>
    </row>
    <row r="9700">
      <c r="B9700" s="3"/>
    </row>
    <row r="9701">
      <c r="B9701" s="3"/>
    </row>
    <row r="9702">
      <c r="B9702" s="3"/>
    </row>
    <row r="9703">
      <c r="B9703" s="3"/>
    </row>
    <row r="9704">
      <c r="B9704" s="3"/>
    </row>
    <row r="9705">
      <c r="B9705" s="3"/>
    </row>
    <row r="9706">
      <c r="B9706" s="3"/>
    </row>
    <row r="9707">
      <c r="B9707" s="3"/>
    </row>
    <row r="9708">
      <c r="B9708" s="3"/>
    </row>
    <row r="9709">
      <c r="B9709" s="3"/>
    </row>
    <row r="9710">
      <c r="B9710" s="3"/>
    </row>
    <row r="9711">
      <c r="B9711" s="3"/>
    </row>
    <row r="9712">
      <c r="B9712" s="3"/>
    </row>
    <row r="9713">
      <c r="B9713" s="3"/>
    </row>
    <row r="9714">
      <c r="B9714" s="3"/>
    </row>
    <row r="9715">
      <c r="B9715" s="3"/>
    </row>
    <row r="9716">
      <c r="B9716" s="3"/>
    </row>
    <row r="9717">
      <c r="B9717" s="3"/>
    </row>
    <row r="9718">
      <c r="B9718" s="3"/>
    </row>
    <row r="9719">
      <c r="B9719" s="3"/>
    </row>
    <row r="9720">
      <c r="B9720" s="3"/>
    </row>
    <row r="9721">
      <c r="B9721" s="3"/>
    </row>
    <row r="9722">
      <c r="B9722" s="3"/>
    </row>
    <row r="9723">
      <c r="B9723" s="3"/>
    </row>
    <row r="9724">
      <c r="B9724" s="3"/>
    </row>
    <row r="9725">
      <c r="B9725" s="3"/>
    </row>
    <row r="9726">
      <c r="B9726" s="3"/>
    </row>
    <row r="9727">
      <c r="B9727" s="3"/>
    </row>
    <row r="9728">
      <c r="B9728" s="3"/>
    </row>
    <row r="9729">
      <c r="B9729" s="3"/>
    </row>
    <row r="9730">
      <c r="B9730" s="3"/>
    </row>
    <row r="9731">
      <c r="B9731" s="3"/>
    </row>
    <row r="9732">
      <c r="B9732" s="3"/>
    </row>
    <row r="9733">
      <c r="B9733" s="3"/>
    </row>
    <row r="9734">
      <c r="B9734" s="3"/>
    </row>
    <row r="9735">
      <c r="B9735" s="3"/>
    </row>
    <row r="9736">
      <c r="B9736" s="3"/>
    </row>
    <row r="9737">
      <c r="B9737" s="3"/>
    </row>
    <row r="9738">
      <c r="B9738" s="3"/>
    </row>
    <row r="9739">
      <c r="B9739" s="3"/>
    </row>
    <row r="9740">
      <c r="B9740" s="3"/>
    </row>
    <row r="9741">
      <c r="B9741" s="3"/>
    </row>
    <row r="9742">
      <c r="B9742" s="3"/>
    </row>
    <row r="9743">
      <c r="B9743" s="3"/>
    </row>
    <row r="9744">
      <c r="B9744" s="3"/>
    </row>
    <row r="9745">
      <c r="B9745" s="3"/>
    </row>
    <row r="9746">
      <c r="B9746" s="3"/>
    </row>
    <row r="9747">
      <c r="B9747" s="3"/>
    </row>
    <row r="9748">
      <c r="B9748" s="3"/>
    </row>
    <row r="9749">
      <c r="B9749" s="3"/>
    </row>
    <row r="9750">
      <c r="B9750" s="3"/>
    </row>
    <row r="9751">
      <c r="B9751" s="3"/>
    </row>
    <row r="9752">
      <c r="B9752" s="3"/>
    </row>
    <row r="9753">
      <c r="B9753" s="3"/>
    </row>
    <row r="9754">
      <c r="B9754" s="3"/>
    </row>
    <row r="9755">
      <c r="B9755" s="3"/>
    </row>
    <row r="9756">
      <c r="B9756" s="3"/>
    </row>
    <row r="9757">
      <c r="B9757" s="3"/>
    </row>
    <row r="9758">
      <c r="B9758" s="3"/>
    </row>
    <row r="9759">
      <c r="B9759" s="3"/>
    </row>
    <row r="9760">
      <c r="B9760" s="3"/>
    </row>
    <row r="9761">
      <c r="B9761" s="3"/>
    </row>
    <row r="9762">
      <c r="B9762" s="3"/>
    </row>
    <row r="9763">
      <c r="B9763" s="3"/>
    </row>
    <row r="9764">
      <c r="B9764" s="3"/>
    </row>
    <row r="9765">
      <c r="B9765" s="3"/>
    </row>
    <row r="9766">
      <c r="B9766" s="3"/>
    </row>
    <row r="9767">
      <c r="B9767" s="3"/>
    </row>
    <row r="9768">
      <c r="B9768" s="3"/>
    </row>
    <row r="9769">
      <c r="B9769" s="3"/>
    </row>
    <row r="9770">
      <c r="B9770" s="3"/>
    </row>
    <row r="9771">
      <c r="B9771" s="3"/>
    </row>
    <row r="9772">
      <c r="B9772" s="3"/>
    </row>
    <row r="9773">
      <c r="B9773" s="3"/>
    </row>
    <row r="9774">
      <c r="B9774" s="3"/>
    </row>
    <row r="9775">
      <c r="B9775" s="3"/>
    </row>
    <row r="9776">
      <c r="B9776" s="3"/>
    </row>
    <row r="9777">
      <c r="B9777" s="3"/>
    </row>
    <row r="9778">
      <c r="B9778" s="3"/>
    </row>
    <row r="9779">
      <c r="B9779" s="3"/>
    </row>
    <row r="9780">
      <c r="B9780" s="3"/>
    </row>
    <row r="9781">
      <c r="B9781" s="3"/>
    </row>
    <row r="9782">
      <c r="B9782" s="3"/>
    </row>
    <row r="9783">
      <c r="B9783" s="3"/>
    </row>
    <row r="9784">
      <c r="B9784" s="3"/>
    </row>
    <row r="9785">
      <c r="B9785" s="3"/>
    </row>
    <row r="9786">
      <c r="B9786" s="3"/>
    </row>
    <row r="9787">
      <c r="B9787" s="3"/>
    </row>
    <row r="9788">
      <c r="B9788" s="3"/>
    </row>
    <row r="9789">
      <c r="B9789" s="3"/>
    </row>
    <row r="9790">
      <c r="B9790" s="3"/>
    </row>
    <row r="9791">
      <c r="B9791" s="3"/>
    </row>
    <row r="9792">
      <c r="B9792" s="3"/>
    </row>
    <row r="9793">
      <c r="B9793" s="3"/>
    </row>
    <row r="9794">
      <c r="B9794" s="3"/>
    </row>
    <row r="9795">
      <c r="B9795" s="3"/>
    </row>
    <row r="9796">
      <c r="B9796" s="3"/>
    </row>
    <row r="9797">
      <c r="B9797" s="3"/>
    </row>
    <row r="9798">
      <c r="B9798" s="3"/>
    </row>
    <row r="9799">
      <c r="B9799" s="3"/>
    </row>
    <row r="9800">
      <c r="B9800" s="3"/>
    </row>
    <row r="9801">
      <c r="B9801" s="3"/>
    </row>
    <row r="9802">
      <c r="B9802" s="3"/>
    </row>
    <row r="9803">
      <c r="B9803" s="3"/>
    </row>
    <row r="9804">
      <c r="B9804" s="3"/>
    </row>
    <row r="9805">
      <c r="B9805" s="3"/>
    </row>
    <row r="9806">
      <c r="B9806" s="3"/>
    </row>
    <row r="9807">
      <c r="B9807" s="3"/>
    </row>
    <row r="9808">
      <c r="B9808" s="3"/>
    </row>
    <row r="9809">
      <c r="B9809" s="3"/>
    </row>
    <row r="9810">
      <c r="B9810" s="3"/>
    </row>
    <row r="9811">
      <c r="B9811" s="3"/>
    </row>
    <row r="9812">
      <c r="B9812" s="3"/>
    </row>
    <row r="9813">
      <c r="B9813" s="3"/>
    </row>
    <row r="9814">
      <c r="B9814" s="3"/>
    </row>
    <row r="9815">
      <c r="B9815" s="3"/>
    </row>
    <row r="9816">
      <c r="B9816" s="3"/>
    </row>
    <row r="9817">
      <c r="B9817" s="3"/>
    </row>
    <row r="9818">
      <c r="B9818" s="3"/>
    </row>
    <row r="9819">
      <c r="B9819" s="3"/>
    </row>
    <row r="9820">
      <c r="B9820" s="3"/>
    </row>
    <row r="9821">
      <c r="B9821" s="3"/>
    </row>
    <row r="9822">
      <c r="B9822" s="3"/>
    </row>
    <row r="9823">
      <c r="B9823" s="3"/>
    </row>
    <row r="9824">
      <c r="B9824" s="3"/>
    </row>
    <row r="9825">
      <c r="B9825" s="3"/>
    </row>
    <row r="9826">
      <c r="B9826" s="3"/>
    </row>
    <row r="9827">
      <c r="B9827" s="3"/>
    </row>
    <row r="9828">
      <c r="B9828" s="3"/>
    </row>
    <row r="9829">
      <c r="B9829" s="3"/>
    </row>
    <row r="9830">
      <c r="B9830" s="3"/>
    </row>
    <row r="9831">
      <c r="B9831" s="3"/>
    </row>
    <row r="9832">
      <c r="B9832" s="3"/>
    </row>
    <row r="9833">
      <c r="B9833" s="3"/>
    </row>
    <row r="9834">
      <c r="B9834" s="3"/>
    </row>
    <row r="9835">
      <c r="B9835" s="3"/>
    </row>
    <row r="9836">
      <c r="B9836" s="3"/>
    </row>
    <row r="9837">
      <c r="B9837" s="3"/>
    </row>
    <row r="9838">
      <c r="B9838" s="3"/>
    </row>
    <row r="9839">
      <c r="B9839" s="3"/>
    </row>
    <row r="9840">
      <c r="B9840" s="3"/>
    </row>
    <row r="9841">
      <c r="B9841" s="3"/>
    </row>
    <row r="9842">
      <c r="B9842" s="3"/>
    </row>
    <row r="9843">
      <c r="B9843" s="3"/>
    </row>
    <row r="9844">
      <c r="B9844" s="3"/>
    </row>
    <row r="9845">
      <c r="B9845" s="3"/>
    </row>
    <row r="9846">
      <c r="B9846" s="3"/>
    </row>
    <row r="9847">
      <c r="B9847" s="3"/>
    </row>
    <row r="9848">
      <c r="B9848" s="3"/>
    </row>
    <row r="9849">
      <c r="B9849" s="3"/>
    </row>
    <row r="9850">
      <c r="B9850" s="3"/>
    </row>
    <row r="9851">
      <c r="B9851" s="3"/>
    </row>
    <row r="9852">
      <c r="B9852" s="3"/>
    </row>
    <row r="9853">
      <c r="B9853" s="3"/>
    </row>
    <row r="9854">
      <c r="B9854" s="3"/>
    </row>
    <row r="9855">
      <c r="B9855" s="3"/>
    </row>
    <row r="9856">
      <c r="B9856" s="3"/>
    </row>
    <row r="9857">
      <c r="B9857" s="3"/>
    </row>
    <row r="9858">
      <c r="B9858" s="3"/>
    </row>
    <row r="9859">
      <c r="B9859" s="3"/>
    </row>
    <row r="9860">
      <c r="B9860" s="3"/>
    </row>
    <row r="9861">
      <c r="B9861" s="3"/>
    </row>
    <row r="9862">
      <c r="B9862" s="3"/>
    </row>
    <row r="9863">
      <c r="B9863" s="3"/>
    </row>
    <row r="9864">
      <c r="B9864" s="3"/>
    </row>
    <row r="9865">
      <c r="B9865" s="3"/>
    </row>
    <row r="9866">
      <c r="B9866" s="3"/>
    </row>
    <row r="9867">
      <c r="B9867" s="3"/>
    </row>
    <row r="9868">
      <c r="B9868" s="3"/>
    </row>
    <row r="9869">
      <c r="B9869" s="3"/>
    </row>
    <row r="9870">
      <c r="B9870" s="3"/>
    </row>
    <row r="9871">
      <c r="B9871" s="3"/>
    </row>
    <row r="9872">
      <c r="B9872" s="3"/>
    </row>
    <row r="9873">
      <c r="B9873" s="3"/>
    </row>
    <row r="9874">
      <c r="B9874" s="3"/>
    </row>
    <row r="9875">
      <c r="B9875" s="3"/>
    </row>
    <row r="9876">
      <c r="B9876" s="3"/>
    </row>
    <row r="9877">
      <c r="B9877" s="3"/>
    </row>
    <row r="9878">
      <c r="B9878" s="3"/>
    </row>
    <row r="9879">
      <c r="B9879" s="3"/>
    </row>
    <row r="9880">
      <c r="B9880" s="3"/>
    </row>
    <row r="9881">
      <c r="B9881" s="3"/>
    </row>
    <row r="9882">
      <c r="B9882" s="3"/>
    </row>
    <row r="9883">
      <c r="B9883" s="3"/>
    </row>
    <row r="9884">
      <c r="B9884" s="3"/>
    </row>
    <row r="9885">
      <c r="B9885" s="3"/>
    </row>
    <row r="9886">
      <c r="B9886" s="3"/>
    </row>
    <row r="9887">
      <c r="B9887" s="3"/>
    </row>
    <row r="9888">
      <c r="B9888" s="3"/>
    </row>
    <row r="9889">
      <c r="B9889" s="3"/>
    </row>
    <row r="9890">
      <c r="B9890" s="3"/>
    </row>
    <row r="9891">
      <c r="B9891" s="3"/>
    </row>
    <row r="9892">
      <c r="B9892" s="3"/>
    </row>
    <row r="9893">
      <c r="B9893" s="3"/>
    </row>
    <row r="9894">
      <c r="B9894" s="3"/>
    </row>
    <row r="9895">
      <c r="B9895" s="3"/>
    </row>
    <row r="9896">
      <c r="B9896" s="3"/>
    </row>
    <row r="9897">
      <c r="B9897" s="3"/>
    </row>
    <row r="9898">
      <c r="B9898" s="3"/>
    </row>
    <row r="9899">
      <c r="B9899" s="3"/>
    </row>
    <row r="9900">
      <c r="B9900" s="3"/>
    </row>
    <row r="9901">
      <c r="B9901" s="3"/>
    </row>
    <row r="9902">
      <c r="B9902" s="3"/>
    </row>
    <row r="9903">
      <c r="B9903" s="3"/>
    </row>
    <row r="9904">
      <c r="B9904" s="3"/>
    </row>
    <row r="9905">
      <c r="B9905" s="3"/>
    </row>
    <row r="9906">
      <c r="B9906" s="3"/>
    </row>
    <row r="9907">
      <c r="B9907" s="3"/>
    </row>
    <row r="9908">
      <c r="B9908" s="3"/>
    </row>
    <row r="9909">
      <c r="B9909" s="3"/>
    </row>
    <row r="9910">
      <c r="B9910" s="3"/>
    </row>
    <row r="9911">
      <c r="B9911" s="3"/>
    </row>
    <row r="9912">
      <c r="B9912" s="3"/>
    </row>
    <row r="9913">
      <c r="B9913" s="3"/>
    </row>
    <row r="9914">
      <c r="B9914" s="3"/>
    </row>
    <row r="9915">
      <c r="B9915" s="3"/>
    </row>
    <row r="9916">
      <c r="B9916" s="3"/>
    </row>
    <row r="9917">
      <c r="B9917" s="3"/>
    </row>
    <row r="9918">
      <c r="B9918" s="3"/>
    </row>
    <row r="9919">
      <c r="B9919" s="3"/>
    </row>
    <row r="9920">
      <c r="B9920" s="3"/>
    </row>
    <row r="9921">
      <c r="B9921" s="3"/>
    </row>
    <row r="9922">
      <c r="B9922" s="3"/>
    </row>
    <row r="9923">
      <c r="B9923" s="3"/>
    </row>
    <row r="9924">
      <c r="B9924" s="3"/>
    </row>
    <row r="9925">
      <c r="B9925" s="3"/>
    </row>
    <row r="9926">
      <c r="B9926" s="3"/>
    </row>
    <row r="9927">
      <c r="B9927" s="3"/>
    </row>
    <row r="9928">
      <c r="B9928" s="3"/>
    </row>
    <row r="9929">
      <c r="B9929" s="3"/>
    </row>
    <row r="9930">
      <c r="B9930" s="3"/>
    </row>
    <row r="9931">
      <c r="B9931" s="3"/>
    </row>
    <row r="9932">
      <c r="B9932" s="3"/>
    </row>
    <row r="9933">
      <c r="B9933" s="3"/>
    </row>
    <row r="9934">
      <c r="B9934" s="3"/>
    </row>
    <row r="9935">
      <c r="B9935" s="3"/>
    </row>
    <row r="9936">
      <c r="B9936" s="3"/>
    </row>
    <row r="9937">
      <c r="B9937" s="3"/>
    </row>
    <row r="9938">
      <c r="B9938" s="3"/>
    </row>
    <row r="9939">
      <c r="B9939" s="3"/>
    </row>
    <row r="9940">
      <c r="B9940" s="3"/>
    </row>
    <row r="9941">
      <c r="B9941" s="3"/>
    </row>
    <row r="9942">
      <c r="B9942" s="3"/>
    </row>
    <row r="9943">
      <c r="B9943" s="3"/>
    </row>
    <row r="9944">
      <c r="B9944" s="3"/>
    </row>
    <row r="9945">
      <c r="B9945" s="3"/>
    </row>
    <row r="9946">
      <c r="B9946" s="3"/>
    </row>
    <row r="9947">
      <c r="B9947" s="3"/>
    </row>
    <row r="9948">
      <c r="B9948" s="3"/>
    </row>
    <row r="9949">
      <c r="B9949" s="3"/>
    </row>
    <row r="9950">
      <c r="B9950" s="3"/>
    </row>
    <row r="9951">
      <c r="B9951" s="3"/>
    </row>
    <row r="9952">
      <c r="B9952" s="3"/>
    </row>
    <row r="9953">
      <c r="B9953" s="3"/>
    </row>
    <row r="9954">
      <c r="B9954" s="3"/>
    </row>
    <row r="9955">
      <c r="B9955" s="3"/>
    </row>
    <row r="9956">
      <c r="B9956" s="3"/>
    </row>
    <row r="9957">
      <c r="B9957" s="3"/>
    </row>
    <row r="9958">
      <c r="B9958" s="3"/>
    </row>
    <row r="9959">
      <c r="B9959" s="3"/>
    </row>
    <row r="9960">
      <c r="B9960" s="3"/>
    </row>
    <row r="9961">
      <c r="B9961" s="3"/>
    </row>
    <row r="9962">
      <c r="B9962" s="3"/>
    </row>
    <row r="9963">
      <c r="B9963" s="3"/>
    </row>
    <row r="9964">
      <c r="B9964" s="3"/>
    </row>
    <row r="9965">
      <c r="B9965" s="3"/>
    </row>
    <row r="9966">
      <c r="B9966" s="3"/>
    </row>
    <row r="9967">
      <c r="B9967" s="3"/>
    </row>
    <row r="9968">
      <c r="B9968" s="3"/>
    </row>
    <row r="9969">
      <c r="B9969" s="3"/>
    </row>
    <row r="9970">
      <c r="B9970" s="3"/>
    </row>
    <row r="9971">
      <c r="B9971" s="3"/>
    </row>
    <row r="9972">
      <c r="B9972" s="3"/>
    </row>
    <row r="9973">
      <c r="B9973" s="3"/>
    </row>
    <row r="9974">
      <c r="B9974" s="3"/>
    </row>
    <row r="9975">
      <c r="B9975" s="3"/>
    </row>
    <row r="9976">
      <c r="B9976" s="3"/>
    </row>
    <row r="9977">
      <c r="B9977" s="3"/>
    </row>
    <row r="9978">
      <c r="B9978" s="3"/>
    </row>
    <row r="9979">
      <c r="B9979" s="3"/>
    </row>
    <row r="9980">
      <c r="B9980" s="3"/>
    </row>
    <row r="9981">
      <c r="B9981" s="3"/>
    </row>
    <row r="9982">
      <c r="B9982" s="3"/>
    </row>
    <row r="9983">
      <c r="B9983" s="3"/>
    </row>
    <row r="9984">
      <c r="B9984" s="3"/>
    </row>
    <row r="9985">
      <c r="B9985" s="3"/>
    </row>
    <row r="9986">
      <c r="B9986" s="3"/>
    </row>
    <row r="9987">
      <c r="B9987" s="3"/>
    </row>
    <row r="9988">
      <c r="B9988" s="3"/>
    </row>
    <row r="9989">
      <c r="B9989" s="3"/>
    </row>
    <row r="9990">
      <c r="B9990" s="3"/>
    </row>
    <row r="9991">
      <c r="B9991" s="3"/>
    </row>
    <row r="9992">
      <c r="B9992" s="3"/>
    </row>
    <row r="9993">
      <c r="B9993" s="3"/>
    </row>
    <row r="9994">
      <c r="B9994" s="3"/>
    </row>
    <row r="9995">
      <c r="B9995" s="3"/>
    </row>
    <row r="9996">
      <c r="B9996" s="3"/>
    </row>
    <row r="9997">
      <c r="B9997" s="3"/>
    </row>
    <row r="9998">
      <c r="B9998" s="3"/>
    </row>
    <row r="9999">
      <c r="B9999" s="3"/>
    </row>
    <row r="10000">
      <c r="B10000" s="3"/>
    </row>
    <row r="10001">
      <c r="B10001" s="3"/>
    </row>
    <row r="10002">
      <c r="B10002" s="3"/>
    </row>
    <row r="10003">
      <c r="B10003" s="3"/>
    </row>
    <row r="10004">
      <c r="B10004" s="3"/>
    </row>
    <row r="10005">
      <c r="B10005" s="3"/>
    </row>
    <row r="10006">
      <c r="B10006" s="3"/>
    </row>
    <row r="10007">
      <c r="B10007" s="3"/>
    </row>
    <row r="10008">
      <c r="B10008" s="3"/>
    </row>
    <row r="10009">
      <c r="B10009" s="3"/>
    </row>
    <row r="10010">
      <c r="B10010" s="3"/>
    </row>
    <row r="10011">
      <c r="B10011" s="3"/>
    </row>
    <row r="10012">
      <c r="B10012" s="3"/>
    </row>
    <row r="10013">
      <c r="B10013" s="3"/>
    </row>
    <row r="10014">
      <c r="B10014" s="3"/>
    </row>
    <row r="10015">
      <c r="B10015" s="3"/>
    </row>
    <row r="10016">
      <c r="B10016" s="3"/>
    </row>
    <row r="10017">
      <c r="B10017" s="3"/>
    </row>
    <row r="10018">
      <c r="B10018" s="3"/>
    </row>
    <row r="10019">
      <c r="B10019" s="3"/>
    </row>
    <row r="10020">
      <c r="B10020" s="3"/>
    </row>
    <row r="10021">
      <c r="B10021" s="3"/>
    </row>
    <row r="10022">
      <c r="B10022" s="3"/>
    </row>
    <row r="10023">
      <c r="B10023" s="3"/>
    </row>
    <row r="10024">
      <c r="B10024" s="3"/>
    </row>
    <row r="10025">
      <c r="B10025" s="3"/>
    </row>
    <row r="10026">
      <c r="B10026" s="3"/>
    </row>
    <row r="10027">
      <c r="B10027" s="3"/>
    </row>
    <row r="10028">
      <c r="B10028" s="3"/>
    </row>
    <row r="10029">
      <c r="B10029" s="3"/>
    </row>
    <row r="10030">
      <c r="B10030" s="3"/>
    </row>
    <row r="10031">
      <c r="B10031" s="3"/>
    </row>
    <row r="10032">
      <c r="B10032" s="3"/>
    </row>
    <row r="10033">
      <c r="B10033" s="3"/>
    </row>
    <row r="10034">
      <c r="B10034" s="3"/>
    </row>
    <row r="10035">
      <c r="B10035" s="3"/>
    </row>
    <row r="10036">
      <c r="B10036" s="3"/>
    </row>
    <row r="10037">
      <c r="B10037" s="3"/>
    </row>
    <row r="10038">
      <c r="B10038" s="3"/>
    </row>
    <row r="10039">
      <c r="B10039" s="3"/>
    </row>
    <row r="10040">
      <c r="B10040" s="3"/>
    </row>
    <row r="10041">
      <c r="B10041" s="3"/>
    </row>
    <row r="10042">
      <c r="B10042" s="3"/>
    </row>
    <row r="10043">
      <c r="B10043" s="3"/>
    </row>
    <row r="10044">
      <c r="B10044" s="3"/>
    </row>
    <row r="10045">
      <c r="B10045" s="3"/>
    </row>
    <row r="10046">
      <c r="B10046" s="3"/>
    </row>
    <row r="10047">
      <c r="B10047" s="3"/>
    </row>
    <row r="10048">
      <c r="B10048" s="3"/>
    </row>
    <row r="10049">
      <c r="B10049" s="3"/>
    </row>
    <row r="10050">
      <c r="B10050" s="3"/>
    </row>
    <row r="10051">
      <c r="B10051" s="3"/>
    </row>
    <row r="10052">
      <c r="B10052" s="3"/>
    </row>
    <row r="10053">
      <c r="B10053" s="3"/>
    </row>
    <row r="10054">
      <c r="B10054" s="3"/>
    </row>
    <row r="10055">
      <c r="B10055" s="3"/>
    </row>
    <row r="10056">
      <c r="B10056" s="3"/>
    </row>
    <row r="10057">
      <c r="B10057" s="3"/>
    </row>
    <row r="10058">
      <c r="B10058" s="3"/>
    </row>
    <row r="10059">
      <c r="B10059" s="3"/>
    </row>
    <row r="10060">
      <c r="B10060" s="3"/>
    </row>
    <row r="10061">
      <c r="B10061" s="3"/>
    </row>
    <row r="10062">
      <c r="B10062" s="3"/>
    </row>
    <row r="10063">
      <c r="B10063" s="3"/>
    </row>
    <row r="10064">
      <c r="B10064" s="3"/>
    </row>
    <row r="10065">
      <c r="B10065" s="3"/>
    </row>
    <row r="10066">
      <c r="B10066" s="3"/>
    </row>
    <row r="10067">
      <c r="B10067" s="3"/>
    </row>
    <row r="10068">
      <c r="B10068" s="3"/>
    </row>
    <row r="10069">
      <c r="B10069" s="3"/>
    </row>
    <row r="10070">
      <c r="B10070" s="3"/>
    </row>
    <row r="10071">
      <c r="B10071" s="3"/>
    </row>
    <row r="10072">
      <c r="B10072" s="3"/>
    </row>
    <row r="10073">
      <c r="B10073" s="3"/>
    </row>
    <row r="10074">
      <c r="B10074" s="3"/>
    </row>
    <row r="10075">
      <c r="B10075" s="3"/>
    </row>
    <row r="10076">
      <c r="B10076" s="3"/>
    </row>
    <row r="10077">
      <c r="B10077" s="3"/>
    </row>
    <row r="10078">
      <c r="B10078" s="3"/>
    </row>
    <row r="10079">
      <c r="B10079" s="3"/>
    </row>
    <row r="10080">
      <c r="B10080" s="3"/>
    </row>
    <row r="10081">
      <c r="B10081" s="3"/>
    </row>
    <row r="10082">
      <c r="B10082" s="3"/>
    </row>
    <row r="10083">
      <c r="B10083" s="3"/>
    </row>
    <row r="10084">
      <c r="B10084" s="3"/>
    </row>
    <row r="10085">
      <c r="B10085" s="3"/>
    </row>
    <row r="10086">
      <c r="B10086" s="3"/>
    </row>
    <row r="10087">
      <c r="B10087" s="3"/>
    </row>
    <row r="10088">
      <c r="B10088" s="3"/>
    </row>
    <row r="10089">
      <c r="B10089" s="3"/>
    </row>
    <row r="10090">
      <c r="B10090" s="3"/>
    </row>
    <row r="10091">
      <c r="B10091" s="3"/>
    </row>
    <row r="10092">
      <c r="B10092" s="3"/>
    </row>
    <row r="10093">
      <c r="B10093" s="3"/>
    </row>
    <row r="10094">
      <c r="B10094" s="3"/>
    </row>
    <row r="10095">
      <c r="B10095" s="3"/>
    </row>
    <row r="10096">
      <c r="B10096" s="3"/>
    </row>
    <row r="10097">
      <c r="B10097" s="3"/>
    </row>
    <row r="10098">
      <c r="B10098" s="3"/>
    </row>
    <row r="10099">
      <c r="B10099" s="3"/>
    </row>
    <row r="10100">
      <c r="B10100" s="3"/>
    </row>
    <row r="10101">
      <c r="B10101" s="3"/>
    </row>
    <row r="10102">
      <c r="B10102" s="3"/>
    </row>
    <row r="10103">
      <c r="B10103" s="3"/>
    </row>
    <row r="10104">
      <c r="B10104" s="3"/>
    </row>
    <row r="10105">
      <c r="B10105" s="3"/>
    </row>
    <row r="10106">
      <c r="B10106" s="3"/>
    </row>
    <row r="10107">
      <c r="B10107" s="3"/>
    </row>
    <row r="10108">
      <c r="B10108" s="3"/>
    </row>
    <row r="10109">
      <c r="B10109" s="3"/>
    </row>
    <row r="10110">
      <c r="B10110" s="3"/>
    </row>
    <row r="10111">
      <c r="B10111" s="3"/>
    </row>
    <row r="10112">
      <c r="B10112" s="3"/>
    </row>
    <row r="10113">
      <c r="B10113" s="3"/>
    </row>
    <row r="10114">
      <c r="B10114" s="3"/>
    </row>
    <row r="10115">
      <c r="B10115" s="3"/>
    </row>
    <row r="10116">
      <c r="B10116" s="3"/>
    </row>
    <row r="10117">
      <c r="B10117" s="3"/>
    </row>
    <row r="10118">
      <c r="B10118" s="3"/>
    </row>
    <row r="10119">
      <c r="B10119" s="3"/>
    </row>
    <row r="10120">
      <c r="B10120" s="3"/>
    </row>
    <row r="10121">
      <c r="B10121" s="3"/>
    </row>
    <row r="10122">
      <c r="B10122" s="3"/>
    </row>
    <row r="10123">
      <c r="B10123" s="3"/>
    </row>
    <row r="10124">
      <c r="B10124" s="3"/>
    </row>
    <row r="10125">
      <c r="B10125" s="3"/>
    </row>
    <row r="10126">
      <c r="B10126" s="3"/>
    </row>
    <row r="10127">
      <c r="B10127" s="3"/>
    </row>
    <row r="10128">
      <c r="B10128" s="3"/>
    </row>
    <row r="10129">
      <c r="B10129" s="3"/>
    </row>
    <row r="10130">
      <c r="B10130" s="3"/>
    </row>
    <row r="10131">
      <c r="B10131" s="3"/>
    </row>
    <row r="10132">
      <c r="B10132" s="3"/>
    </row>
    <row r="10133">
      <c r="B10133" s="3"/>
    </row>
    <row r="10134">
      <c r="B10134" s="3"/>
    </row>
    <row r="10135">
      <c r="B10135" s="3"/>
    </row>
    <row r="10136">
      <c r="B10136" s="3"/>
    </row>
    <row r="10137">
      <c r="B10137" s="3"/>
    </row>
    <row r="10138">
      <c r="B10138" s="3"/>
    </row>
    <row r="10139">
      <c r="B10139" s="3"/>
    </row>
    <row r="10140">
      <c r="B10140" s="3"/>
    </row>
    <row r="10141">
      <c r="B10141" s="3"/>
    </row>
    <row r="10142">
      <c r="B10142" s="3"/>
    </row>
    <row r="10143">
      <c r="B10143" s="3"/>
    </row>
    <row r="10144">
      <c r="B10144" s="3"/>
    </row>
    <row r="10145">
      <c r="B10145" s="3"/>
    </row>
    <row r="10146">
      <c r="B10146" s="3"/>
    </row>
    <row r="10147">
      <c r="B10147" s="3"/>
    </row>
    <row r="10148">
      <c r="B10148" s="3"/>
    </row>
    <row r="10149">
      <c r="B10149" s="3"/>
    </row>
    <row r="10150">
      <c r="B10150" s="3"/>
    </row>
    <row r="10151">
      <c r="B10151" s="3"/>
    </row>
    <row r="10152">
      <c r="B10152" s="3"/>
    </row>
    <row r="10153">
      <c r="B10153" s="3"/>
    </row>
    <row r="10154">
      <c r="B10154" s="3"/>
    </row>
    <row r="10155">
      <c r="B10155" s="3"/>
    </row>
    <row r="10156">
      <c r="B10156" s="3"/>
    </row>
    <row r="10157">
      <c r="B10157" s="3"/>
    </row>
    <row r="10158">
      <c r="B10158" s="3"/>
    </row>
    <row r="10159">
      <c r="B10159" s="3"/>
    </row>
    <row r="10160">
      <c r="B10160" s="3"/>
    </row>
    <row r="10161">
      <c r="B10161" s="3"/>
    </row>
    <row r="10162">
      <c r="B10162" s="3"/>
    </row>
    <row r="10163">
      <c r="B10163" s="3"/>
    </row>
    <row r="10164">
      <c r="B10164" s="3"/>
    </row>
    <row r="10165">
      <c r="B10165" s="3"/>
    </row>
    <row r="10166">
      <c r="B10166" s="3"/>
    </row>
    <row r="10167">
      <c r="B10167" s="3"/>
    </row>
    <row r="10168">
      <c r="B10168" s="3"/>
    </row>
    <row r="10169">
      <c r="B10169" s="3"/>
    </row>
    <row r="10170">
      <c r="B10170" s="3"/>
    </row>
    <row r="10171">
      <c r="B10171" s="3"/>
    </row>
    <row r="10172">
      <c r="B10172" s="3"/>
    </row>
    <row r="10173">
      <c r="B10173" s="3"/>
    </row>
    <row r="10174">
      <c r="B10174" s="3"/>
    </row>
    <row r="10175">
      <c r="B10175" s="3"/>
    </row>
    <row r="10176">
      <c r="B10176" s="3"/>
    </row>
    <row r="10177">
      <c r="B10177" s="3"/>
    </row>
    <row r="10178">
      <c r="B10178" s="3"/>
    </row>
    <row r="10179">
      <c r="B10179" s="3"/>
    </row>
    <row r="10180">
      <c r="B10180" s="3"/>
    </row>
    <row r="10181">
      <c r="B10181" s="3"/>
    </row>
    <row r="10182">
      <c r="B10182" s="3"/>
    </row>
    <row r="10183">
      <c r="B10183" s="3"/>
    </row>
    <row r="10184">
      <c r="B10184" s="3"/>
    </row>
    <row r="10185">
      <c r="B10185" s="3"/>
    </row>
    <row r="10186">
      <c r="B10186" s="3"/>
    </row>
    <row r="10187">
      <c r="B10187" s="3"/>
    </row>
    <row r="10188">
      <c r="B10188" s="3"/>
    </row>
    <row r="10189">
      <c r="B10189" s="3"/>
    </row>
    <row r="10190">
      <c r="B10190" s="3"/>
    </row>
    <row r="10191">
      <c r="B10191" s="3"/>
    </row>
    <row r="10192">
      <c r="B10192" s="3"/>
    </row>
    <row r="10193">
      <c r="B10193" s="3"/>
    </row>
    <row r="10194">
      <c r="B10194" s="3"/>
    </row>
    <row r="10195">
      <c r="B10195" s="3"/>
    </row>
    <row r="10196">
      <c r="B10196" s="3"/>
    </row>
    <row r="10197">
      <c r="B10197" s="3"/>
    </row>
    <row r="10198">
      <c r="B10198" s="3"/>
    </row>
    <row r="10199">
      <c r="B10199" s="3"/>
    </row>
    <row r="10200">
      <c r="B10200" s="3"/>
    </row>
    <row r="10201">
      <c r="B10201" s="3"/>
    </row>
    <row r="10202">
      <c r="B10202" s="3"/>
    </row>
    <row r="10203">
      <c r="B10203" s="3"/>
    </row>
    <row r="10204">
      <c r="B10204" s="3"/>
    </row>
    <row r="10205">
      <c r="B10205" s="3"/>
    </row>
    <row r="10206">
      <c r="B10206" s="3"/>
    </row>
    <row r="10207">
      <c r="B10207" s="3"/>
    </row>
    <row r="10208">
      <c r="B10208" s="3"/>
    </row>
    <row r="10209">
      <c r="B10209" s="3"/>
    </row>
    <row r="10210">
      <c r="B10210" s="3"/>
    </row>
    <row r="10211">
      <c r="B10211" s="3"/>
    </row>
    <row r="10212">
      <c r="B10212" s="3"/>
    </row>
    <row r="10213">
      <c r="B10213" s="3"/>
    </row>
    <row r="10214">
      <c r="B10214" s="3"/>
    </row>
    <row r="10215">
      <c r="B10215" s="3"/>
    </row>
    <row r="10216">
      <c r="B10216" s="3"/>
    </row>
    <row r="10217">
      <c r="B10217" s="3"/>
    </row>
    <row r="10218">
      <c r="B10218" s="3"/>
    </row>
    <row r="10219">
      <c r="B10219" s="3"/>
    </row>
    <row r="10220">
      <c r="B10220" s="3"/>
    </row>
    <row r="10221">
      <c r="B10221" s="3"/>
    </row>
    <row r="10222">
      <c r="B10222" s="3"/>
    </row>
    <row r="10223">
      <c r="B10223" s="3"/>
    </row>
    <row r="10224">
      <c r="B10224" s="3"/>
    </row>
    <row r="10225">
      <c r="B10225" s="3"/>
    </row>
    <row r="10226">
      <c r="B10226" s="3"/>
    </row>
    <row r="10227">
      <c r="B10227" s="3"/>
    </row>
    <row r="10228">
      <c r="B10228" s="3"/>
    </row>
    <row r="10229">
      <c r="B10229" s="3"/>
    </row>
    <row r="10230">
      <c r="B10230" s="3"/>
    </row>
    <row r="10231">
      <c r="B10231" s="3"/>
    </row>
    <row r="10232">
      <c r="B10232" s="3"/>
    </row>
    <row r="10233">
      <c r="B10233" s="3"/>
    </row>
    <row r="10234">
      <c r="B10234" s="3"/>
    </row>
    <row r="10235">
      <c r="B10235" s="3"/>
    </row>
    <row r="10236">
      <c r="B10236" s="3"/>
    </row>
    <row r="10237">
      <c r="B10237" s="3"/>
    </row>
    <row r="10238">
      <c r="B10238" s="3"/>
    </row>
    <row r="10239">
      <c r="B10239" s="3"/>
    </row>
    <row r="10240">
      <c r="B10240" s="3"/>
    </row>
    <row r="10241">
      <c r="B10241" s="3"/>
    </row>
    <row r="10242">
      <c r="B10242" s="3"/>
    </row>
    <row r="10243">
      <c r="B10243" s="3"/>
    </row>
    <row r="10244">
      <c r="B10244" s="3"/>
    </row>
    <row r="10245">
      <c r="B10245" s="3"/>
    </row>
    <row r="10246">
      <c r="B10246" s="3"/>
    </row>
    <row r="10247">
      <c r="B10247" s="3"/>
    </row>
    <row r="10248">
      <c r="B10248" s="3"/>
    </row>
    <row r="10249">
      <c r="B10249" s="3"/>
    </row>
    <row r="10250">
      <c r="B10250" s="3"/>
    </row>
    <row r="10251">
      <c r="B10251" s="3"/>
    </row>
    <row r="10252">
      <c r="B10252" s="3"/>
    </row>
    <row r="10253">
      <c r="B10253" s="3"/>
    </row>
    <row r="10254">
      <c r="B10254" s="3"/>
    </row>
    <row r="10255">
      <c r="B10255" s="3"/>
    </row>
    <row r="10256">
      <c r="B10256" s="3"/>
    </row>
    <row r="10257">
      <c r="B10257" s="3"/>
    </row>
    <row r="10258">
      <c r="B10258" s="3"/>
    </row>
    <row r="10259">
      <c r="B10259" s="3"/>
    </row>
    <row r="10260">
      <c r="B10260" s="3"/>
    </row>
    <row r="10261">
      <c r="B10261" s="3"/>
    </row>
    <row r="10262">
      <c r="B10262" s="3"/>
    </row>
    <row r="10263">
      <c r="B10263" s="3"/>
    </row>
    <row r="10264">
      <c r="B10264" s="3"/>
    </row>
    <row r="10265">
      <c r="B10265" s="3"/>
    </row>
    <row r="10266">
      <c r="B10266" s="3"/>
    </row>
    <row r="10267">
      <c r="B10267" s="3"/>
    </row>
    <row r="10268">
      <c r="B10268" s="3"/>
    </row>
    <row r="10269">
      <c r="B10269" s="3"/>
    </row>
    <row r="10270">
      <c r="B10270" s="3"/>
    </row>
    <row r="10271">
      <c r="B10271" s="3"/>
    </row>
    <row r="10272">
      <c r="B10272" s="3"/>
    </row>
    <row r="10273">
      <c r="B10273" s="3"/>
    </row>
    <row r="10274">
      <c r="B10274" s="3"/>
    </row>
    <row r="10275">
      <c r="B10275" s="3"/>
    </row>
    <row r="10276">
      <c r="B10276" s="3"/>
    </row>
    <row r="10277">
      <c r="B10277" s="3"/>
    </row>
    <row r="10278">
      <c r="B10278" s="3"/>
    </row>
    <row r="10279">
      <c r="B10279" s="3"/>
    </row>
    <row r="10280">
      <c r="B10280" s="3"/>
    </row>
    <row r="10281">
      <c r="B10281" s="3"/>
    </row>
    <row r="10282">
      <c r="B10282" s="3"/>
    </row>
    <row r="10283">
      <c r="B10283" s="3"/>
    </row>
    <row r="10284">
      <c r="B10284" s="3"/>
    </row>
    <row r="10285">
      <c r="B10285" s="3"/>
    </row>
    <row r="10286">
      <c r="B10286" s="3"/>
    </row>
    <row r="10287">
      <c r="B10287" s="3"/>
    </row>
    <row r="10288">
      <c r="B10288" s="3"/>
    </row>
    <row r="10289">
      <c r="B10289" s="3"/>
    </row>
    <row r="10290">
      <c r="B10290" s="3"/>
    </row>
    <row r="10291">
      <c r="B10291" s="3"/>
    </row>
    <row r="10292">
      <c r="B10292" s="3"/>
    </row>
    <row r="10293">
      <c r="B10293" s="3"/>
    </row>
    <row r="10294">
      <c r="B10294" s="3"/>
    </row>
    <row r="10295">
      <c r="B10295" s="3"/>
    </row>
    <row r="10296">
      <c r="B10296" s="3"/>
    </row>
    <row r="10297">
      <c r="B10297" s="3"/>
    </row>
    <row r="10298">
      <c r="B10298" s="3"/>
    </row>
    <row r="10299">
      <c r="B10299" s="3"/>
    </row>
    <row r="10300">
      <c r="B10300" s="3"/>
    </row>
    <row r="10301">
      <c r="B10301" s="3"/>
    </row>
    <row r="10302">
      <c r="B10302" s="3"/>
    </row>
    <row r="10303">
      <c r="B10303" s="3"/>
    </row>
    <row r="10304">
      <c r="B10304" s="3"/>
    </row>
    <row r="10305">
      <c r="B10305" s="3"/>
    </row>
    <row r="10306">
      <c r="B10306" s="3"/>
    </row>
    <row r="10307">
      <c r="B10307" s="3"/>
    </row>
    <row r="10308">
      <c r="B10308" s="3"/>
    </row>
    <row r="10309">
      <c r="B10309" s="3"/>
    </row>
    <row r="10310">
      <c r="B10310" s="3"/>
    </row>
    <row r="10311">
      <c r="B10311" s="3"/>
    </row>
    <row r="10312">
      <c r="B10312" s="3"/>
    </row>
    <row r="10313">
      <c r="B10313" s="3"/>
    </row>
    <row r="10314">
      <c r="B10314" s="3"/>
    </row>
    <row r="10315">
      <c r="B10315" s="3"/>
    </row>
    <row r="10316">
      <c r="B10316" s="3"/>
    </row>
    <row r="10317">
      <c r="B10317" s="3"/>
    </row>
    <row r="10318">
      <c r="B10318" s="3"/>
    </row>
    <row r="10319">
      <c r="B10319" s="3"/>
    </row>
    <row r="10320">
      <c r="B10320" s="3"/>
    </row>
    <row r="10321">
      <c r="B10321" s="3"/>
    </row>
    <row r="10322">
      <c r="B10322" s="3"/>
    </row>
    <row r="10323">
      <c r="B10323" s="3"/>
    </row>
    <row r="10324">
      <c r="B10324" s="3"/>
    </row>
    <row r="10325">
      <c r="B10325" s="3"/>
    </row>
    <row r="10326">
      <c r="B10326" s="3"/>
    </row>
    <row r="10327">
      <c r="B10327" s="3"/>
    </row>
    <row r="10328">
      <c r="B10328" s="3"/>
    </row>
    <row r="10329">
      <c r="B10329" s="3"/>
    </row>
    <row r="10330">
      <c r="B10330" s="3"/>
    </row>
    <row r="10331">
      <c r="B10331" s="3"/>
    </row>
    <row r="10332">
      <c r="B10332" s="3"/>
    </row>
    <row r="10333">
      <c r="B10333" s="3"/>
    </row>
    <row r="10334">
      <c r="B10334" s="3"/>
    </row>
    <row r="10335">
      <c r="B10335" s="3"/>
    </row>
    <row r="10336">
      <c r="B10336" s="3"/>
    </row>
    <row r="10337">
      <c r="B10337" s="3"/>
    </row>
    <row r="10338">
      <c r="B10338" s="3"/>
    </row>
    <row r="10339">
      <c r="B10339" s="3"/>
    </row>
    <row r="10340">
      <c r="B10340" s="3"/>
    </row>
    <row r="10341">
      <c r="B10341" s="3"/>
    </row>
    <row r="10342">
      <c r="B10342" s="3"/>
    </row>
    <row r="10343">
      <c r="B10343" s="3"/>
    </row>
    <row r="10344">
      <c r="B10344" s="3"/>
    </row>
    <row r="10345">
      <c r="B10345" s="3"/>
    </row>
    <row r="10346">
      <c r="B10346" s="3"/>
    </row>
    <row r="10347">
      <c r="B10347" s="3"/>
    </row>
    <row r="10348">
      <c r="B10348" s="3"/>
    </row>
    <row r="10349">
      <c r="B10349" s="3"/>
    </row>
    <row r="10350">
      <c r="B10350" s="3"/>
    </row>
    <row r="10351">
      <c r="B10351" s="3"/>
    </row>
    <row r="10352">
      <c r="B10352" s="3"/>
    </row>
    <row r="10353">
      <c r="B10353" s="3"/>
    </row>
    <row r="10354">
      <c r="B10354" s="3"/>
    </row>
    <row r="10355">
      <c r="B10355" s="3"/>
    </row>
    <row r="10356">
      <c r="B10356" s="3"/>
    </row>
    <row r="10357">
      <c r="B10357" s="3"/>
    </row>
    <row r="10358">
      <c r="B10358" s="3"/>
    </row>
    <row r="10359">
      <c r="B10359" s="3"/>
    </row>
    <row r="10360">
      <c r="B10360" s="3"/>
    </row>
    <row r="10361">
      <c r="B10361" s="3"/>
    </row>
    <row r="10362">
      <c r="B10362" s="3"/>
    </row>
    <row r="10363">
      <c r="B10363" s="3"/>
    </row>
    <row r="10364">
      <c r="B10364" s="3"/>
    </row>
    <row r="10365">
      <c r="B10365" s="3"/>
    </row>
    <row r="10366">
      <c r="B10366" s="3"/>
    </row>
    <row r="10367">
      <c r="B10367" s="3"/>
    </row>
    <row r="10368">
      <c r="B10368" s="3"/>
    </row>
    <row r="10369">
      <c r="B10369" s="3"/>
    </row>
    <row r="10370">
      <c r="B10370" s="3"/>
    </row>
    <row r="10371">
      <c r="B10371" s="3"/>
    </row>
    <row r="10372">
      <c r="B10372" s="3"/>
    </row>
    <row r="10373">
      <c r="B10373" s="3"/>
    </row>
    <row r="10374">
      <c r="B10374" s="3"/>
    </row>
    <row r="10375">
      <c r="B10375" s="3"/>
    </row>
    <row r="10376">
      <c r="B10376" s="3"/>
    </row>
    <row r="10377">
      <c r="B10377" s="3"/>
    </row>
    <row r="10378">
      <c r="B10378" s="3"/>
    </row>
    <row r="10379">
      <c r="B10379" s="3"/>
    </row>
    <row r="10380">
      <c r="B10380" s="3"/>
    </row>
    <row r="10381">
      <c r="B10381" s="3"/>
    </row>
    <row r="10382">
      <c r="B10382" s="3"/>
    </row>
    <row r="10383">
      <c r="B10383" s="3"/>
    </row>
    <row r="10384">
      <c r="B10384" s="3"/>
    </row>
    <row r="10385">
      <c r="B10385" s="3"/>
    </row>
    <row r="10386">
      <c r="B10386" s="3"/>
    </row>
    <row r="10387">
      <c r="B10387" s="3"/>
    </row>
    <row r="10388">
      <c r="B10388" s="3"/>
    </row>
    <row r="10389">
      <c r="B10389" s="3"/>
    </row>
    <row r="10390">
      <c r="B10390" s="3"/>
    </row>
    <row r="10391">
      <c r="B10391" s="3"/>
    </row>
    <row r="10392">
      <c r="B10392" s="3"/>
    </row>
    <row r="10393">
      <c r="B10393" s="3"/>
    </row>
    <row r="10394">
      <c r="B10394" s="3"/>
    </row>
    <row r="10395">
      <c r="B10395" s="3"/>
    </row>
    <row r="10396">
      <c r="B10396" s="3"/>
    </row>
    <row r="10397">
      <c r="B10397" s="3"/>
    </row>
    <row r="10398">
      <c r="B10398" s="3"/>
    </row>
    <row r="10399">
      <c r="B10399" s="3"/>
    </row>
    <row r="10400">
      <c r="B10400" s="3"/>
    </row>
    <row r="10401">
      <c r="B10401" s="3"/>
    </row>
    <row r="10402">
      <c r="B10402" s="3"/>
    </row>
    <row r="10403">
      <c r="B10403" s="3"/>
    </row>
    <row r="10404">
      <c r="B10404" s="3"/>
    </row>
    <row r="10405">
      <c r="B10405" s="3"/>
    </row>
    <row r="10406">
      <c r="B10406" s="3"/>
    </row>
    <row r="10407">
      <c r="B10407" s="3"/>
    </row>
    <row r="10408">
      <c r="B10408" s="3"/>
    </row>
    <row r="10409">
      <c r="B10409" s="3"/>
    </row>
    <row r="10410">
      <c r="B10410" s="3"/>
    </row>
    <row r="10411">
      <c r="B10411" s="3"/>
    </row>
    <row r="10412">
      <c r="B10412" s="3"/>
    </row>
    <row r="10413">
      <c r="B10413" s="3"/>
    </row>
    <row r="10414">
      <c r="B10414" s="3"/>
    </row>
    <row r="10415">
      <c r="B10415" s="3"/>
    </row>
    <row r="10416">
      <c r="B10416" s="3"/>
    </row>
    <row r="10417">
      <c r="B10417" s="3"/>
    </row>
    <row r="10418">
      <c r="B10418" s="3"/>
    </row>
    <row r="10419">
      <c r="B10419" s="3"/>
    </row>
    <row r="10420">
      <c r="B10420" s="3"/>
    </row>
    <row r="10421">
      <c r="B10421" s="3"/>
    </row>
    <row r="10422">
      <c r="B10422" s="3"/>
    </row>
    <row r="10423">
      <c r="B10423" s="3"/>
    </row>
    <row r="10424">
      <c r="B10424" s="3"/>
    </row>
    <row r="10425">
      <c r="B10425" s="3"/>
    </row>
    <row r="10426">
      <c r="B10426" s="3"/>
    </row>
    <row r="10427">
      <c r="B10427" s="3"/>
    </row>
    <row r="10428">
      <c r="B10428" s="3"/>
    </row>
    <row r="10429">
      <c r="B10429" s="3"/>
    </row>
    <row r="10430">
      <c r="B10430" s="3"/>
    </row>
    <row r="10431">
      <c r="B10431" s="3"/>
    </row>
    <row r="10432">
      <c r="B10432" s="3"/>
    </row>
    <row r="10433">
      <c r="B10433" s="3"/>
    </row>
    <row r="10434">
      <c r="B10434" s="3"/>
    </row>
    <row r="10435">
      <c r="B10435" s="3"/>
    </row>
    <row r="10436">
      <c r="B10436" s="3"/>
    </row>
    <row r="10437">
      <c r="B10437" s="3"/>
    </row>
    <row r="10438">
      <c r="B10438" s="3"/>
    </row>
    <row r="10439">
      <c r="B10439" s="3"/>
    </row>
    <row r="10440">
      <c r="B10440" s="3"/>
    </row>
    <row r="10441">
      <c r="B10441" s="3"/>
    </row>
    <row r="10442">
      <c r="B10442" s="3"/>
    </row>
    <row r="10443">
      <c r="B10443" s="3"/>
    </row>
    <row r="10444">
      <c r="B10444" s="3"/>
    </row>
    <row r="10445">
      <c r="B10445" s="3"/>
    </row>
    <row r="10446">
      <c r="B10446" s="3"/>
    </row>
    <row r="10447">
      <c r="B10447" s="3"/>
    </row>
    <row r="10448">
      <c r="B10448" s="3"/>
    </row>
    <row r="10449">
      <c r="B10449" s="3"/>
    </row>
    <row r="10450">
      <c r="B10450" s="3"/>
    </row>
    <row r="10451">
      <c r="B10451" s="3"/>
    </row>
    <row r="10452">
      <c r="B10452" s="3"/>
    </row>
    <row r="10453">
      <c r="B10453" s="3"/>
    </row>
    <row r="10454">
      <c r="B10454" s="3"/>
    </row>
    <row r="10455">
      <c r="B10455" s="3"/>
    </row>
    <row r="10456">
      <c r="B10456" s="3"/>
    </row>
    <row r="10457">
      <c r="B10457" s="3"/>
    </row>
    <row r="10458">
      <c r="B10458" s="3"/>
    </row>
    <row r="10459">
      <c r="B10459" s="3"/>
    </row>
    <row r="10460">
      <c r="B10460" s="3"/>
    </row>
    <row r="10461">
      <c r="B10461" s="3"/>
    </row>
    <row r="10462">
      <c r="B10462" s="3"/>
    </row>
    <row r="10463">
      <c r="B10463" s="3"/>
    </row>
    <row r="10464">
      <c r="B10464" s="3"/>
    </row>
    <row r="10465">
      <c r="B10465" s="3"/>
    </row>
    <row r="10466">
      <c r="B10466" s="3"/>
    </row>
    <row r="10467">
      <c r="B10467" s="3"/>
    </row>
    <row r="10468">
      <c r="B10468" s="3"/>
    </row>
    <row r="10469">
      <c r="B10469" s="3"/>
    </row>
    <row r="10470">
      <c r="B10470" s="3"/>
    </row>
    <row r="10471">
      <c r="B10471" s="3"/>
    </row>
    <row r="10472">
      <c r="B10472" s="3"/>
    </row>
    <row r="10473">
      <c r="B10473" s="3"/>
    </row>
    <row r="10474">
      <c r="B10474" s="3"/>
    </row>
    <row r="10475">
      <c r="B10475" s="3"/>
    </row>
    <row r="10476">
      <c r="B10476" s="3"/>
    </row>
    <row r="10477">
      <c r="B10477" s="3"/>
    </row>
    <row r="10478">
      <c r="B10478" s="3"/>
    </row>
    <row r="10479">
      <c r="B10479" s="3"/>
    </row>
    <row r="10480">
      <c r="B10480" s="3"/>
    </row>
    <row r="10481">
      <c r="B10481" s="3"/>
    </row>
    <row r="10482">
      <c r="B10482" s="3"/>
    </row>
    <row r="10483">
      <c r="B10483" s="3"/>
    </row>
    <row r="10484">
      <c r="B10484" s="3"/>
    </row>
    <row r="10485">
      <c r="B10485" s="3"/>
    </row>
    <row r="10486">
      <c r="B10486" s="3"/>
    </row>
    <row r="10487">
      <c r="B10487" s="3"/>
    </row>
    <row r="10488">
      <c r="B10488" s="3"/>
    </row>
    <row r="10489">
      <c r="B10489" s="3"/>
    </row>
    <row r="10490">
      <c r="B10490" s="3"/>
    </row>
    <row r="10491">
      <c r="B10491" s="3"/>
    </row>
    <row r="10492">
      <c r="B10492" s="3"/>
    </row>
    <row r="10493">
      <c r="B10493" s="3"/>
    </row>
    <row r="10494">
      <c r="B10494" s="3"/>
    </row>
    <row r="10495">
      <c r="B10495" s="3"/>
    </row>
    <row r="10496">
      <c r="B10496" s="3"/>
    </row>
    <row r="10497">
      <c r="B10497" s="3"/>
    </row>
    <row r="10498">
      <c r="B10498" s="3"/>
    </row>
    <row r="10499">
      <c r="B10499" s="3"/>
    </row>
    <row r="10500">
      <c r="B10500" s="3"/>
    </row>
    <row r="10501">
      <c r="B10501" s="3"/>
    </row>
    <row r="10502">
      <c r="B10502" s="3"/>
    </row>
    <row r="10503">
      <c r="B10503" s="3"/>
    </row>
    <row r="10504">
      <c r="B10504" s="3"/>
    </row>
    <row r="10505">
      <c r="B10505" s="3"/>
    </row>
    <row r="10506">
      <c r="B10506" s="3"/>
    </row>
    <row r="10507">
      <c r="B10507" s="3"/>
    </row>
    <row r="10508">
      <c r="B10508" s="3"/>
    </row>
    <row r="10509">
      <c r="B10509" s="3"/>
    </row>
    <row r="10510">
      <c r="B10510" s="3"/>
    </row>
    <row r="10511">
      <c r="B10511" s="3"/>
    </row>
    <row r="10512">
      <c r="B10512" s="3"/>
    </row>
    <row r="10513">
      <c r="B10513" s="3"/>
    </row>
    <row r="10514">
      <c r="B10514" s="3"/>
    </row>
    <row r="10515">
      <c r="B10515" s="3"/>
    </row>
    <row r="10516">
      <c r="B10516" s="3"/>
    </row>
    <row r="10517">
      <c r="B10517" s="3"/>
    </row>
    <row r="10518">
      <c r="B10518" s="3"/>
    </row>
    <row r="10519">
      <c r="B10519" s="3"/>
    </row>
    <row r="10520">
      <c r="B10520" s="3"/>
    </row>
    <row r="10521">
      <c r="B10521" s="3"/>
    </row>
    <row r="10522">
      <c r="B10522" s="3"/>
    </row>
    <row r="10523">
      <c r="B10523" s="3"/>
    </row>
    <row r="10524">
      <c r="B10524" s="3"/>
    </row>
    <row r="10525">
      <c r="B10525" s="3"/>
    </row>
    <row r="10526">
      <c r="B10526" s="3"/>
    </row>
    <row r="10527">
      <c r="B10527" s="3"/>
    </row>
    <row r="10528">
      <c r="B10528" s="3"/>
    </row>
    <row r="10529">
      <c r="B10529" s="3"/>
    </row>
    <row r="10530">
      <c r="B10530" s="3"/>
    </row>
    <row r="10531">
      <c r="B10531" s="3"/>
    </row>
    <row r="10532">
      <c r="B10532" s="3"/>
    </row>
    <row r="10533">
      <c r="B10533" s="3"/>
    </row>
    <row r="10534">
      <c r="B10534" s="3"/>
    </row>
    <row r="10535">
      <c r="B10535" s="3"/>
    </row>
    <row r="10536">
      <c r="B10536" s="3"/>
    </row>
    <row r="10537">
      <c r="B10537" s="3"/>
    </row>
    <row r="10538">
      <c r="B10538" s="3"/>
    </row>
    <row r="10539">
      <c r="B10539" s="3"/>
    </row>
    <row r="10540">
      <c r="B10540" s="3"/>
    </row>
    <row r="10541">
      <c r="B10541" s="3"/>
    </row>
    <row r="10542">
      <c r="B10542" s="3"/>
    </row>
    <row r="10543">
      <c r="B10543" s="3"/>
    </row>
    <row r="10544">
      <c r="B10544" s="3"/>
    </row>
    <row r="10545">
      <c r="B10545" s="3"/>
    </row>
    <row r="10546">
      <c r="B10546" s="3"/>
    </row>
    <row r="10547">
      <c r="B10547" s="3"/>
    </row>
    <row r="10548">
      <c r="B10548" s="3"/>
    </row>
    <row r="10549">
      <c r="B10549" s="3"/>
    </row>
    <row r="10550">
      <c r="B10550" s="3"/>
    </row>
    <row r="10551">
      <c r="B10551" s="3"/>
    </row>
    <row r="10552">
      <c r="B10552" s="3"/>
    </row>
    <row r="10553">
      <c r="B10553" s="3"/>
    </row>
    <row r="10554">
      <c r="B10554" s="3"/>
    </row>
    <row r="10555">
      <c r="B10555" s="3"/>
    </row>
    <row r="10556">
      <c r="B10556" s="3"/>
    </row>
    <row r="10557">
      <c r="B10557" s="3"/>
    </row>
    <row r="10558">
      <c r="B10558" s="3"/>
    </row>
    <row r="10559">
      <c r="B10559" s="3"/>
    </row>
    <row r="10560">
      <c r="B10560" s="3"/>
    </row>
    <row r="10561">
      <c r="B10561" s="3"/>
    </row>
    <row r="10562">
      <c r="B10562" s="3"/>
    </row>
    <row r="10563">
      <c r="B10563" s="3"/>
    </row>
    <row r="10564">
      <c r="B10564" s="3"/>
    </row>
    <row r="10565">
      <c r="B10565" s="3"/>
    </row>
    <row r="10566">
      <c r="B10566" s="3"/>
    </row>
    <row r="10567">
      <c r="B10567" s="3"/>
    </row>
    <row r="10568">
      <c r="B10568" s="3"/>
    </row>
    <row r="10569">
      <c r="B10569" s="3"/>
    </row>
    <row r="10570">
      <c r="B10570" s="3"/>
    </row>
    <row r="10571">
      <c r="B10571" s="3"/>
    </row>
    <row r="10572">
      <c r="B10572" s="3"/>
    </row>
    <row r="10573">
      <c r="B10573" s="3"/>
    </row>
    <row r="10574">
      <c r="B10574" s="3"/>
    </row>
    <row r="10575">
      <c r="B10575" s="3"/>
    </row>
    <row r="10576">
      <c r="B10576" s="3"/>
    </row>
    <row r="10577">
      <c r="B10577" s="3"/>
    </row>
    <row r="10578">
      <c r="B10578" s="3"/>
    </row>
    <row r="10579">
      <c r="B10579" s="3"/>
    </row>
    <row r="10580">
      <c r="B10580" s="3"/>
    </row>
    <row r="10581">
      <c r="B10581" s="3"/>
    </row>
    <row r="10582">
      <c r="B10582" s="3"/>
    </row>
    <row r="10583">
      <c r="B10583" s="3"/>
    </row>
    <row r="10584">
      <c r="B10584" s="3"/>
    </row>
    <row r="10585">
      <c r="B10585" s="3"/>
    </row>
    <row r="10586">
      <c r="B10586" s="3"/>
    </row>
    <row r="10587">
      <c r="B10587" s="3"/>
    </row>
    <row r="10588">
      <c r="B10588" s="3"/>
    </row>
    <row r="10589">
      <c r="B10589" s="3"/>
    </row>
    <row r="10590">
      <c r="B10590" s="3"/>
    </row>
    <row r="10591">
      <c r="B10591" s="3"/>
    </row>
    <row r="10592">
      <c r="B10592" s="3"/>
    </row>
    <row r="10593">
      <c r="B10593" s="3"/>
    </row>
    <row r="10594">
      <c r="B10594" s="3"/>
    </row>
    <row r="10595">
      <c r="B10595" s="3"/>
    </row>
    <row r="10596">
      <c r="B10596" s="3"/>
    </row>
    <row r="10597">
      <c r="B10597" s="3"/>
    </row>
    <row r="10598">
      <c r="B10598" s="3"/>
    </row>
    <row r="10599">
      <c r="B10599" s="3"/>
    </row>
    <row r="10600">
      <c r="B10600" s="3"/>
    </row>
    <row r="10601">
      <c r="B10601" s="3"/>
    </row>
    <row r="10602">
      <c r="B10602" s="3"/>
    </row>
    <row r="10603">
      <c r="B10603" s="3"/>
    </row>
    <row r="10604">
      <c r="B10604" s="3"/>
    </row>
    <row r="10605">
      <c r="B10605" s="3"/>
    </row>
    <row r="10606">
      <c r="B10606" s="3"/>
    </row>
    <row r="10607">
      <c r="B10607" s="3"/>
    </row>
    <row r="10608">
      <c r="B10608" s="3"/>
    </row>
    <row r="10609">
      <c r="B10609" s="3"/>
    </row>
    <row r="10610">
      <c r="B10610" s="3"/>
    </row>
    <row r="10611">
      <c r="B10611" s="3"/>
    </row>
    <row r="10612">
      <c r="B10612" s="3"/>
    </row>
    <row r="10613">
      <c r="B10613" s="3"/>
    </row>
    <row r="10614">
      <c r="B10614" s="3"/>
    </row>
    <row r="10615">
      <c r="B10615" s="3"/>
    </row>
    <row r="10616">
      <c r="B10616" s="3"/>
    </row>
    <row r="10617">
      <c r="B10617" s="3"/>
    </row>
    <row r="10618">
      <c r="B10618" s="3"/>
    </row>
    <row r="10619">
      <c r="B10619" s="3"/>
    </row>
    <row r="10620">
      <c r="B10620" s="3"/>
    </row>
    <row r="10621">
      <c r="B10621" s="3"/>
    </row>
    <row r="10622">
      <c r="B10622" s="3"/>
    </row>
    <row r="10623">
      <c r="B10623" s="3"/>
    </row>
    <row r="10624">
      <c r="B10624" s="3"/>
    </row>
    <row r="10625">
      <c r="B10625" s="3"/>
    </row>
    <row r="10626">
      <c r="B10626" s="3"/>
    </row>
    <row r="10627">
      <c r="B10627" s="3"/>
    </row>
    <row r="10628">
      <c r="B10628" s="3"/>
    </row>
    <row r="10629">
      <c r="B10629" s="3"/>
    </row>
    <row r="10630">
      <c r="B10630" s="3"/>
    </row>
    <row r="10631">
      <c r="B10631" s="3"/>
    </row>
    <row r="10632">
      <c r="B10632" s="3"/>
    </row>
    <row r="10633">
      <c r="B10633" s="3"/>
    </row>
    <row r="10634">
      <c r="B10634" s="3"/>
    </row>
    <row r="10635">
      <c r="B10635" s="3"/>
    </row>
    <row r="10636">
      <c r="B10636" s="3"/>
    </row>
    <row r="10637">
      <c r="B10637" s="3"/>
    </row>
    <row r="10638">
      <c r="B10638" s="3"/>
    </row>
    <row r="10639">
      <c r="B10639" s="3"/>
    </row>
    <row r="10640">
      <c r="B10640" s="3"/>
    </row>
    <row r="10641">
      <c r="B10641" s="3"/>
    </row>
    <row r="10642">
      <c r="B10642" s="3"/>
    </row>
    <row r="10643">
      <c r="B10643" s="3"/>
    </row>
    <row r="10644">
      <c r="B10644" s="3"/>
    </row>
    <row r="10645">
      <c r="B10645" s="3"/>
    </row>
    <row r="10646">
      <c r="B10646" s="3"/>
    </row>
    <row r="10647">
      <c r="B10647" s="3"/>
    </row>
    <row r="10648">
      <c r="B10648" s="3"/>
    </row>
    <row r="10649">
      <c r="B10649" s="3"/>
    </row>
    <row r="10650">
      <c r="B10650" s="3"/>
    </row>
    <row r="10651">
      <c r="B10651" s="3"/>
    </row>
    <row r="10652">
      <c r="B10652" s="3"/>
    </row>
    <row r="10653">
      <c r="B10653" s="3"/>
    </row>
    <row r="10654">
      <c r="B10654" s="3"/>
    </row>
    <row r="10655">
      <c r="B10655" s="3"/>
    </row>
    <row r="10656">
      <c r="B10656" s="3"/>
    </row>
    <row r="10657">
      <c r="B10657" s="3"/>
    </row>
    <row r="10658">
      <c r="B10658" s="3"/>
    </row>
    <row r="10659">
      <c r="B10659" s="3"/>
    </row>
    <row r="10660">
      <c r="B10660" s="3"/>
    </row>
    <row r="10661">
      <c r="B10661" s="3"/>
    </row>
    <row r="10662">
      <c r="B10662" s="3"/>
    </row>
    <row r="10663">
      <c r="B10663" s="3"/>
    </row>
    <row r="10664">
      <c r="B10664" s="3"/>
    </row>
    <row r="10665">
      <c r="B10665" s="3"/>
    </row>
    <row r="10666">
      <c r="B10666" s="3"/>
    </row>
    <row r="10667">
      <c r="B10667" s="3"/>
    </row>
    <row r="10668">
      <c r="B10668" s="3"/>
    </row>
    <row r="10669">
      <c r="B10669" s="3"/>
    </row>
    <row r="10670">
      <c r="B10670" s="3"/>
    </row>
    <row r="10671">
      <c r="B10671" s="3"/>
    </row>
    <row r="10672">
      <c r="B10672" s="3"/>
    </row>
    <row r="10673">
      <c r="B10673" s="3"/>
    </row>
    <row r="10674">
      <c r="B10674" s="3"/>
    </row>
    <row r="10675">
      <c r="B10675" s="3"/>
    </row>
    <row r="10676">
      <c r="B10676" s="3"/>
    </row>
    <row r="10677">
      <c r="B10677" s="3"/>
    </row>
    <row r="10678">
      <c r="B10678" s="3"/>
    </row>
    <row r="10679">
      <c r="B10679" s="3"/>
    </row>
    <row r="10680">
      <c r="B10680" s="3"/>
    </row>
    <row r="10681">
      <c r="B10681" s="3"/>
    </row>
    <row r="10682">
      <c r="B10682" s="3"/>
    </row>
    <row r="10683">
      <c r="B10683" s="3"/>
    </row>
    <row r="10684">
      <c r="B10684" s="3"/>
    </row>
    <row r="10685">
      <c r="B10685" s="3"/>
    </row>
    <row r="10686">
      <c r="B10686" s="3"/>
    </row>
    <row r="10687">
      <c r="B10687" s="3"/>
    </row>
    <row r="10688">
      <c r="B10688" s="3"/>
    </row>
    <row r="10689">
      <c r="B10689" s="3"/>
    </row>
    <row r="10690">
      <c r="B10690" s="3"/>
    </row>
    <row r="10691">
      <c r="B10691" s="3"/>
    </row>
    <row r="10692">
      <c r="B10692" s="3"/>
    </row>
    <row r="10693">
      <c r="B10693" s="3"/>
    </row>
    <row r="10694">
      <c r="B10694" s="3"/>
    </row>
    <row r="10695">
      <c r="B10695" s="3"/>
    </row>
    <row r="10696">
      <c r="B10696" s="3"/>
    </row>
    <row r="10697">
      <c r="B10697" s="3"/>
    </row>
    <row r="10698">
      <c r="B10698" s="3"/>
    </row>
    <row r="10699">
      <c r="B10699" s="3"/>
    </row>
    <row r="10700">
      <c r="B10700" s="3"/>
    </row>
    <row r="10701">
      <c r="B10701" s="3"/>
    </row>
    <row r="10702">
      <c r="B10702" s="3"/>
    </row>
    <row r="10703">
      <c r="B10703" s="3"/>
    </row>
    <row r="10704">
      <c r="B10704" s="3"/>
    </row>
    <row r="10705">
      <c r="B10705" s="3"/>
    </row>
    <row r="10706">
      <c r="B10706" s="3"/>
    </row>
    <row r="10707">
      <c r="B10707" s="3"/>
    </row>
    <row r="10708">
      <c r="B10708" s="3"/>
    </row>
    <row r="10709">
      <c r="B10709" s="3"/>
    </row>
    <row r="10710">
      <c r="B10710" s="3"/>
    </row>
    <row r="10711">
      <c r="B10711" s="3"/>
    </row>
    <row r="10712">
      <c r="B10712" s="3"/>
    </row>
    <row r="10713">
      <c r="B10713" s="3"/>
    </row>
    <row r="10714">
      <c r="B10714" s="3"/>
    </row>
    <row r="10715">
      <c r="B10715" s="3"/>
    </row>
    <row r="10716">
      <c r="B10716" s="3"/>
    </row>
    <row r="10717">
      <c r="B10717" s="3"/>
    </row>
    <row r="10718">
      <c r="B10718" s="3"/>
    </row>
    <row r="10719">
      <c r="B10719" s="3"/>
    </row>
    <row r="10720">
      <c r="B10720" s="3"/>
    </row>
    <row r="10721">
      <c r="B10721" s="3"/>
    </row>
    <row r="10722">
      <c r="B10722" s="3"/>
    </row>
    <row r="10723">
      <c r="B10723" s="3"/>
    </row>
    <row r="10724">
      <c r="B10724" s="3"/>
    </row>
    <row r="10725">
      <c r="B10725" s="3"/>
    </row>
    <row r="10726">
      <c r="B10726" s="3"/>
    </row>
    <row r="10727">
      <c r="B10727" s="3"/>
    </row>
    <row r="10728">
      <c r="B10728" s="3"/>
    </row>
    <row r="10729">
      <c r="B10729" s="3"/>
    </row>
    <row r="10730">
      <c r="B10730" s="3"/>
    </row>
    <row r="10731">
      <c r="B10731" s="3"/>
    </row>
    <row r="10732">
      <c r="B10732" s="3"/>
    </row>
    <row r="10733">
      <c r="B10733" s="3"/>
    </row>
    <row r="10734">
      <c r="B10734" s="3"/>
    </row>
    <row r="10735">
      <c r="B10735" s="3"/>
    </row>
    <row r="10736">
      <c r="B10736" s="3"/>
    </row>
    <row r="10737">
      <c r="B10737" s="3"/>
    </row>
    <row r="10738">
      <c r="B10738" s="3"/>
    </row>
    <row r="10739">
      <c r="B10739" s="3"/>
    </row>
    <row r="10740">
      <c r="B10740" s="3"/>
    </row>
    <row r="10741">
      <c r="B10741" s="3"/>
    </row>
    <row r="10742">
      <c r="B10742" s="3"/>
    </row>
    <row r="10743">
      <c r="B10743" s="3"/>
    </row>
    <row r="10744">
      <c r="B10744" s="3"/>
    </row>
    <row r="10745">
      <c r="B10745" s="3"/>
    </row>
    <row r="10746">
      <c r="B10746" s="3"/>
    </row>
    <row r="10747">
      <c r="B10747" s="3"/>
    </row>
    <row r="10748">
      <c r="B10748" s="3"/>
    </row>
    <row r="10749">
      <c r="B10749" s="3"/>
    </row>
    <row r="10750">
      <c r="B10750" s="3"/>
    </row>
    <row r="10751">
      <c r="B10751" s="3"/>
    </row>
    <row r="10752">
      <c r="B10752" s="3"/>
    </row>
    <row r="10753">
      <c r="B10753" s="3"/>
    </row>
    <row r="10754">
      <c r="B10754" s="3"/>
    </row>
    <row r="10755">
      <c r="B10755" s="3"/>
    </row>
    <row r="10756">
      <c r="B10756" s="3"/>
    </row>
    <row r="10757">
      <c r="B10757" s="3"/>
    </row>
    <row r="10758">
      <c r="B10758" s="3"/>
    </row>
    <row r="10759">
      <c r="B10759" s="3"/>
    </row>
    <row r="10760">
      <c r="B10760" s="3"/>
    </row>
    <row r="10761">
      <c r="B10761" s="3"/>
    </row>
    <row r="10762">
      <c r="B10762" s="3"/>
    </row>
    <row r="10763">
      <c r="B10763" s="3"/>
    </row>
    <row r="10764">
      <c r="B10764" s="3"/>
    </row>
    <row r="10765">
      <c r="B10765" s="3"/>
    </row>
    <row r="10766">
      <c r="B10766" s="3"/>
    </row>
    <row r="10767">
      <c r="B10767" s="3"/>
    </row>
    <row r="10768">
      <c r="B10768" s="3"/>
    </row>
    <row r="10769">
      <c r="B10769" s="3"/>
    </row>
    <row r="10770">
      <c r="B10770" s="3"/>
    </row>
    <row r="10771">
      <c r="B10771" s="3"/>
    </row>
    <row r="10772">
      <c r="B10772" s="3"/>
    </row>
    <row r="10773">
      <c r="B10773" s="3"/>
    </row>
    <row r="10774">
      <c r="B10774" s="3"/>
    </row>
    <row r="10775">
      <c r="B10775" s="3"/>
    </row>
    <row r="10776">
      <c r="B10776" s="3"/>
    </row>
    <row r="10777">
      <c r="B10777" s="3"/>
    </row>
    <row r="10778">
      <c r="B10778" s="3"/>
    </row>
    <row r="10779">
      <c r="B10779" s="3"/>
    </row>
    <row r="10780">
      <c r="B10780" s="3"/>
    </row>
    <row r="10781">
      <c r="B10781" s="3"/>
    </row>
    <row r="10782">
      <c r="B10782" s="3"/>
    </row>
    <row r="10783">
      <c r="B10783" s="3"/>
    </row>
    <row r="10784">
      <c r="B10784" s="3"/>
    </row>
    <row r="10785">
      <c r="B10785" s="3"/>
    </row>
    <row r="10786">
      <c r="B10786" s="3"/>
    </row>
    <row r="10787">
      <c r="B10787" s="3"/>
    </row>
    <row r="10788">
      <c r="B10788" s="3"/>
    </row>
    <row r="10789">
      <c r="B10789" s="3"/>
    </row>
    <row r="10790">
      <c r="B10790" s="3"/>
    </row>
    <row r="10791">
      <c r="B10791" s="3"/>
    </row>
    <row r="10792">
      <c r="B10792" s="3"/>
    </row>
    <row r="10793">
      <c r="B10793" s="3"/>
    </row>
    <row r="10794">
      <c r="B10794" s="3"/>
    </row>
    <row r="10795">
      <c r="B10795" s="3"/>
    </row>
    <row r="10796">
      <c r="B10796" s="3"/>
    </row>
    <row r="10797">
      <c r="B10797" s="3"/>
    </row>
    <row r="10798">
      <c r="B10798" s="3"/>
    </row>
    <row r="10799">
      <c r="B10799" s="3"/>
    </row>
    <row r="10800">
      <c r="B10800" s="3"/>
    </row>
    <row r="10801">
      <c r="B10801" s="3"/>
    </row>
    <row r="10802">
      <c r="B10802" s="3"/>
    </row>
    <row r="10803">
      <c r="B10803" s="3"/>
    </row>
    <row r="10804">
      <c r="B10804" s="3"/>
    </row>
    <row r="10805">
      <c r="B10805" s="3"/>
    </row>
    <row r="10806">
      <c r="B10806" s="3"/>
    </row>
    <row r="10807">
      <c r="B10807" s="3"/>
    </row>
    <row r="10808">
      <c r="B10808" s="3"/>
    </row>
    <row r="10809">
      <c r="B10809" s="3"/>
    </row>
    <row r="10810">
      <c r="B10810" s="3"/>
    </row>
    <row r="10811">
      <c r="B10811" s="3"/>
    </row>
    <row r="10812">
      <c r="B10812" s="3"/>
    </row>
    <row r="10813">
      <c r="B10813" s="3"/>
    </row>
    <row r="10814">
      <c r="B10814" s="3"/>
    </row>
    <row r="10815">
      <c r="B10815" s="3"/>
    </row>
    <row r="10816">
      <c r="B10816" s="3"/>
    </row>
    <row r="10817">
      <c r="B10817" s="3"/>
    </row>
    <row r="10818">
      <c r="B10818" s="3"/>
    </row>
    <row r="10819">
      <c r="B10819" s="3"/>
    </row>
    <row r="10820">
      <c r="B10820" s="3"/>
    </row>
    <row r="10821">
      <c r="B10821" s="3"/>
    </row>
    <row r="10822">
      <c r="B10822" s="3"/>
    </row>
    <row r="10823">
      <c r="B10823" s="3"/>
    </row>
    <row r="10824">
      <c r="B10824" s="3"/>
    </row>
    <row r="10825">
      <c r="B10825" s="3"/>
    </row>
    <row r="10826">
      <c r="B10826" s="3"/>
    </row>
    <row r="10827">
      <c r="B10827" s="3"/>
    </row>
    <row r="10828">
      <c r="B10828" s="3"/>
    </row>
    <row r="10829">
      <c r="B10829" s="3"/>
    </row>
    <row r="10830">
      <c r="B10830" s="3"/>
    </row>
    <row r="10831">
      <c r="B10831" s="3"/>
    </row>
    <row r="10832">
      <c r="B10832" s="3"/>
    </row>
    <row r="10833">
      <c r="B10833" s="3"/>
    </row>
    <row r="10834">
      <c r="B10834" s="3"/>
    </row>
    <row r="10835">
      <c r="B10835" s="3"/>
    </row>
    <row r="10836">
      <c r="B10836" s="3"/>
    </row>
    <row r="10837">
      <c r="B10837" s="3"/>
    </row>
    <row r="10838">
      <c r="B10838" s="3"/>
    </row>
    <row r="10839">
      <c r="B10839" s="3"/>
    </row>
    <row r="10840">
      <c r="B10840" s="3"/>
    </row>
    <row r="10841">
      <c r="B10841" s="3"/>
    </row>
    <row r="10842">
      <c r="B10842" s="3"/>
    </row>
    <row r="10843">
      <c r="B10843" s="3"/>
    </row>
    <row r="10844">
      <c r="B10844" s="3"/>
    </row>
    <row r="10845">
      <c r="B10845" s="3"/>
    </row>
    <row r="10846">
      <c r="B10846" s="3"/>
    </row>
    <row r="10847">
      <c r="B10847" s="3"/>
    </row>
    <row r="10848">
      <c r="B10848" s="3"/>
    </row>
    <row r="10849">
      <c r="B10849" s="3"/>
    </row>
    <row r="10850">
      <c r="B10850" s="3"/>
    </row>
    <row r="10851">
      <c r="B10851" s="3"/>
    </row>
    <row r="10852">
      <c r="B10852" s="3"/>
    </row>
    <row r="10853">
      <c r="B10853" s="3"/>
    </row>
    <row r="10854">
      <c r="B10854" s="3"/>
    </row>
    <row r="10855">
      <c r="B10855" s="3"/>
    </row>
    <row r="10856">
      <c r="B10856" s="3"/>
    </row>
    <row r="10857">
      <c r="B10857" s="3"/>
    </row>
    <row r="10858">
      <c r="B10858" s="3"/>
    </row>
    <row r="10859">
      <c r="B10859" s="3"/>
    </row>
    <row r="10860">
      <c r="B10860" s="3"/>
    </row>
    <row r="10861">
      <c r="B10861" s="3"/>
    </row>
    <row r="10862">
      <c r="B10862" s="3"/>
    </row>
    <row r="10863">
      <c r="B10863" s="3"/>
    </row>
    <row r="10864">
      <c r="B10864" s="3"/>
    </row>
    <row r="10865">
      <c r="B10865" s="3"/>
    </row>
    <row r="10866">
      <c r="B10866" s="3"/>
    </row>
    <row r="10867">
      <c r="B10867" s="3"/>
    </row>
    <row r="10868">
      <c r="B10868" s="3"/>
    </row>
    <row r="10869">
      <c r="B10869" s="3"/>
    </row>
    <row r="10870">
      <c r="B10870" s="3"/>
    </row>
    <row r="10871">
      <c r="B10871" s="3"/>
    </row>
    <row r="10872">
      <c r="B10872" s="3"/>
    </row>
    <row r="10873">
      <c r="B10873" s="3"/>
    </row>
    <row r="10874">
      <c r="B10874" s="3"/>
    </row>
    <row r="10875">
      <c r="B10875" s="3"/>
    </row>
    <row r="10876">
      <c r="B10876" s="3"/>
    </row>
    <row r="10877">
      <c r="B10877" s="3"/>
    </row>
    <row r="10878">
      <c r="B10878" s="3"/>
    </row>
    <row r="10879">
      <c r="B10879" s="3"/>
    </row>
    <row r="10880">
      <c r="B10880" s="3"/>
    </row>
    <row r="10881">
      <c r="B10881" s="3"/>
    </row>
    <row r="10882">
      <c r="B10882" s="3"/>
    </row>
    <row r="10883">
      <c r="B10883" s="3"/>
    </row>
    <row r="10884">
      <c r="B10884" s="3"/>
    </row>
    <row r="10885">
      <c r="B10885" s="3"/>
    </row>
    <row r="10886">
      <c r="B10886" s="3"/>
    </row>
    <row r="10887">
      <c r="B10887" s="3"/>
    </row>
    <row r="10888">
      <c r="B10888" s="3"/>
    </row>
    <row r="10889">
      <c r="B10889" s="3"/>
    </row>
    <row r="10890">
      <c r="B10890" s="3"/>
    </row>
    <row r="10891">
      <c r="B10891" s="3"/>
    </row>
    <row r="10892">
      <c r="B10892" s="3"/>
    </row>
    <row r="10893">
      <c r="B10893" s="3"/>
    </row>
    <row r="10894">
      <c r="B10894" s="3"/>
    </row>
    <row r="10895">
      <c r="B10895" s="3"/>
    </row>
    <row r="10896">
      <c r="B10896" s="3"/>
    </row>
    <row r="10897">
      <c r="B10897" s="3"/>
    </row>
    <row r="10898">
      <c r="B10898" s="3"/>
    </row>
    <row r="10899">
      <c r="B10899" s="3"/>
    </row>
    <row r="10900">
      <c r="B10900" s="3"/>
    </row>
    <row r="10901">
      <c r="B10901" s="3"/>
    </row>
    <row r="10902">
      <c r="B10902" s="3"/>
    </row>
    <row r="10903">
      <c r="B10903" s="3"/>
    </row>
    <row r="10904">
      <c r="B10904" s="3"/>
    </row>
    <row r="10905">
      <c r="B10905" s="3"/>
    </row>
    <row r="10906">
      <c r="B10906" s="3"/>
    </row>
    <row r="10907">
      <c r="B10907" s="3"/>
    </row>
    <row r="10908">
      <c r="B10908" s="3"/>
    </row>
    <row r="10909">
      <c r="B10909" s="3"/>
    </row>
    <row r="10910">
      <c r="B10910" s="3"/>
    </row>
    <row r="10911">
      <c r="B10911" s="3"/>
    </row>
    <row r="10912">
      <c r="B10912" s="3"/>
    </row>
    <row r="10913">
      <c r="B10913" s="3"/>
    </row>
    <row r="10914">
      <c r="B10914" s="3"/>
    </row>
    <row r="10915">
      <c r="B10915" s="3"/>
    </row>
    <row r="10916">
      <c r="B10916" s="3"/>
    </row>
    <row r="10917">
      <c r="B10917" s="3"/>
    </row>
    <row r="10918">
      <c r="B10918" s="3"/>
    </row>
    <row r="10919">
      <c r="B10919" s="3"/>
    </row>
    <row r="10920">
      <c r="B10920" s="3"/>
    </row>
    <row r="10921">
      <c r="B10921" s="3"/>
    </row>
    <row r="10922">
      <c r="B10922" s="3"/>
    </row>
    <row r="10923">
      <c r="B10923" s="3"/>
    </row>
    <row r="10924">
      <c r="B10924" s="3"/>
    </row>
    <row r="10925">
      <c r="B10925" s="3"/>
    </row>
    <row r="10926">
      <c r="B10926" s="3"/>
    </row>
    <row r="10927">
      <c r="B10927" s="3"/>
    </row>
    <row r="10928">
      <c r="B10928" s="3"/>
    </row>
    <row r="10929">
      <c r="B10929" s="3"/>
    </row>
    <row r="10930">
      <c r="B10930" s="3"/>
    </row>
    <row r="10931">
      <c r="B10931" s="3"/>
    </row>
    <row r="10932">
      <c r="B10932" s="3"/>
    </row>
    <row r="10933">
      <c r="B10933" s="3"/>
    </row>
    <row r="10934">
      <c r="B10934" s="3"/>
    </row>
    <row r="10935">
      <c r="B10935" s="3"/>
    </row>
    <row r="10936">
      <c r="B10936" s="3"/>
    </row>
    <row r="10937">
      <c r="B10937" s="3"/>
    </row>
    <row r="10938">
      <c r="B10938" s="3"/>
    </row>
    <row r="10939">
      <c r="B10939" s="3"/>
    </row>
    <row r="10940">
      <c r="B10940" s="3"/>
    </row>
    <row r="10941">
      <c r="B10941" s="3"/>
    </row>
    <row r="10942">
      <c r="B10942" s="3"/>
    </row>
    <row r="10943">
      <c r="B10943" s="3"/>
    </row>
    <row r="10944">
      <c r="B10944" s="3"/>
    </row>
    <row r="10945">
      <c r="B10945" s="3"/>
    </row>
    <row r="10946">
      <c r="B10946" s="3"/>
    </row>
    <row r="10947">
      <c r="B10947" s="3"/>
    </row>
    <row r="10948">
      <c r="B10948" s="3"/>
    </row>
    <row r="10949">
      <c r="B10949" s="3"/>
    </row>
    <row r="10950">
      <c r="B10950" s="3"/>
    </row>
    <row r="10951">
      <c r="B10951" s="3"/>
    </row>
    <row r="10952">
      <c r="B10952" s="3"/>
    </row>
    <row r="10953">
      <c r="B10953" s="3"/>
    </row>
    <row r="10954">
      <c r="B10954" s="3"/>
    </row>
    <row r="10955">
      <c r="B10955" s="3"/>
    </row>
    <row r="10956">
      <c r="B10956" s="3"/>
    </row>
    <row r="10957">
      <c r="B10957" s="3"/>
    </row>
    <row r="10958">
      <c r="B10958" s="3"/>
    </row>
    <row r="10959">
      <c r="B10959" s="3"/>
    </row>
    <row r="10960">
      <c r="B10960" s="3"/>
    </row>
    <row r="10961">
      <c r="B10961" s="3"/>
    </row>
    <row r="10962">
      <c r="B10962" s="3"/>
    </row>
    <row r="10963">
      <c r="B10963" s="3"/>
    </row>
    <row r="10964">
      <c r="B10964" s="3"/>
    </row>
    <row r="10965">
      <c r="B10965" s="3"/>
    </row>
    <row r="10966">
      <c r="B10966" s="3"/>
    </row>
    <row r="10967">
      <c r="B10967" s="3"/>
    </row>
    <row r="10968">
      <c r="B10968" s="3"/>
    </row>
    <row r="10969">
      <c r="B10969" s="3"/>
    </row>
    <row r="10970">
      <c r="B10970" s="3"/>
    </row>
    <row r="10971">
      <c r="B10971" s="3"/>
    </row>
    <row r="10972">
      <c r="B10972" s="3"/>
    </row>
    <row r="10973">
      <c r="B10973" s="3"/>
    </row>
    <row r="10974">
      <c r="B10974" s="3"/>
    </row>
    <row r="10975">
      <c r="B10975" s="3"/>
    </row>
    <row r="10976">
      <c r="B10976" s="3"/>
    </row>
    <row r="10977">
      <c r="B10977" s="3"/>
    </row>
    <row r="10978">
      <c r="B10978" s="3"/>
    </row>
    <row r="10979">
      <c r="B10979" s="3"/>
    </row>
    <row r="10980">
      <c r="B10980" s="3"/>
    </row>
    <row r="10981">
      <c r="B10981" s="3"/>
    </row>
    <row r="10982">
      <c r="B10982" s="3"/>
    </row>
    <row r="10983">
      <c r="B10983" s="3"/>
    </row>
    <row r="10984">
      <c r="B10984" s="3"/>
    </row>
    <row r="10985">
      <c r="B10985" s="3"/>
    </row>
    <row r="10986">
      <c r="B10986" s="3"/>
    </row>
    <row r="10987">
      <c r="B10987" s="3"/>
    </row>
    <row r="10988">
      <c r="B10988" s="3"/>
    </row>
    <row r="10989">
      <c r="B10989" s="3"/>
    </row>
    <row r="10990">
      <c r="B10990" s="3"/>
    </row>
    <row r="10991">
      <c r="B10991" s="3"/>
    </row>
    <row r="10992">
      <c r="B10992" s="3"/>
    </row>
    <row r="10993">
      <c r="B10993" s="3"/>
    </row>
    <row r="10994">
      <c r="B10994" s="3"/>
    </row>
    <row r="10995">
      <c r="B10995" s="3"/>
    </row>
    <row r="10996">
      <c r="B10996" s="3"/>
    </row>
    <row r="10997">
      <c r="B10997" s="3"/>
    </row>
    <row r="10998">
      <c r="B10998" s="3"/>
    </row>
    <row r="10999">
      <c r="B10999" s="3"/>
    </row>
    <row r="11000">
      <c r="B11000" s="3"/>
    </row>
    <row r="11001">
      <c r="B11001" s="3"/>
    </row>
    <row r="11002">
      <c r="B11002" s="3"/>
    </row>
    <row r="11003">
      <c r="B11003" s="3"/>
    </row>
    <row r="11004">
      <c r="B11004" s="3"/>
    </row>
    <row r="11005">
      <c r="B11005" s="3"/>
    </row>
    <row r="11006">
      <c r="B11006" s="3"/>
    </row>
    <row r="11007">
      <c r="B11007" s="3"/>
    </row>
    <row r="11008">
      <c r="B11008" s="3"/>
    </row>
    <row r="11009">
      <c r="B11009" s="3"/>
    </row>
    <row r="11010">
      <c r="B11010" s="3"/>
    </row>
    <row r="11011">
      <c r="B11011" s="3"/>
    </row>
    <row r="11012">
      <c r="B11012" s="3"/>
    </row>
    <row r="11013">
      <c r="B11013" s="3"/>
    </row>
    <row r="11014">
      <c r="B11014" s="3"/>
    </row>
    <row r="11015">
      <c r="B11015" s="3"/>
    </row>
    <row r="11016">
      <c r="B11016" s="3"/>
    </row>
    <row r="11017">
      <c r="B11017" s="3"/>
    </row>
    <row r="11018">
      <c r="B11018" s="3"/>
    </row>
    <row r="11019">
      <c r="B11019" s="3"/>
    </row>
    <row r="11020">
      <c r="B11020" s="3"/>
    </row>
    <row r="11021">
      <c r="B11021" s="3"/>
    </row>
    <row r="11022">
      <c r="B11022" s="3"/>
    </row>
    <row r="11023">
      <c r="B11023" s="3"/>
    </row>
    <row r="11024">
      <c r="B11024" s="3"/>
    </row>
    <row r="11025">
      <c r="B11025" s="3"/>
    </row>
    <row r="11026">
      <c r="B11026" s="3"/>
    </row>
    <row r="11027">
      <c r="B11027" s="3"/>
    </row>
    <row r="11028">
      <c r="B11028" s="3"/>
    </row>
    <row r="11029">
      <c r="B11029" s="3"/>
    </row>
    <row r="11030">
      <c r="B11030" s="3"/>
    </row>
    <row r="11031">
      <c r="B11031" s="3"/>
    </row>
    <row r="11032">
      <c r="B11032" s="3"/>
    </row>
    <row r="11033">
      <c r="B11033" s="3"/>
    </row>
    <row r="11034">
      <c r="B11034" s="3"/>
    </row>
    <row r="11035">
      <c r="B11035" s="3"/>
    </row>
    <row r="11036">
      <c r="B11036" s="3"/>
    </row>
    <row r="11037">
      <c r="B11037" s="3"/>
    </row>
    <row r="11038">
      <c r="B11038" s="3"/>
    </row>
    <row r="11039">
      <c r="B11039" s="3"/>
    </row>
    <row r="11040">
      <c r="B11040" s="3"/>
    </row>
    <row r="11041">
      <c r="B11041" s="3"/>
    </row>
    <row r="11042">
      <c r="B11042" s="3"/>
    </row>
    <row r="11043">
      <c r="B11043" s="3"/>
    </row>
    <row r="11044">
      <c r="B11044" s="3"/>
    </row>
    <row r="11045">
      <c r="B11045" s="3"/>
    </row>
    <row r="11046">
      <c r="B11046" s="3"/>
    </row>
    <row r="11047">
      <c r="B11047" s="3"/>
    </row>
    <row r="11048">
      <c r="B11048" s="3"/>
    </row>
    <row r="11049">
      <c r="B11049" s="3"/>
    </row>
    <row r="11050">
      <c r="B11050" s="3"/>
    </row>
    <row r="11051">
      <c r="B11051" s="3"/>
    </row>
    <row r="11052">
      <c r="B11052" s="3"/>
    </row>
    <row r="11053">
      <c r="B11053" s="3"/>
    </row>
    <row r="11054">
      <c r="B11054" s="3"/>
    </row>
    <row r="11055">
      <c r="B11055" s="3"/>
    </row>
    <row r="11056">
      <c r="B11056" s="3"/>
    </row>
    <row r="11057">
      <c r="B11057" s="3"/>
    </row>
    <row r="11058">
      <c r="B11058" s="3"/>
    </row>
    <row r="11059">
      <c r="B11059" s="3"/>
    </row>
    <row r="11060">
      <c r="B11060" s="3"/>
    </row>
    <row r="11061">
      <c r="B11061" s="3"/>
    </row>
    <row r="11062">
      <c r="B11062" s="3"/>
    </row>
    <row r="11063">
      <c r="B11063" s="3"/>
    </row>
    <row r="11064">
      <c r="B11064" s="3"/>
    </row>
    <row r="11065">
      <c r="B11065" s="3"/>
    </row>
    <row r="11066">
      <c r="B11066" s="3"/>
    </row>
    <row r="11067">
      <c r="B11067" s="3"/>
    </row>
    <row r="11068">
      <c r="B11068" s="3"/>
    </row>
    <row r="11069">
      <c r="B11069" s="3"/>
    </row>
    <row r="11070">
      <c r="B11070" s="3"/>
    </row>
    <row r="11071">
      <c r="B11071" s="3"/>
    </row>
    <row r="11072">
      <c r="B11072" s="3"/>
    </row>
    <row r="11073">
      <c r="B11073" s="3"/>
    </row>
    <row r="11074">
      <c r="B11074" s="3"/>
    </row>
    <row r="11075">
      <c r="B11075" s="3"/>
    </row>
    <row r="11076">
      <c r="B11076" s="3"/>
    </row>
    <row r="11077">
      <c r="B11077" s="3"/>
    </row>
    <row r="11078">
      <c r="B11078" s="3"/>
    </row>
    <row r="11079">
      <c r="B11079" s="3"/>
    </row>
    <row r="11080">
      <c r="B11080" s="3"/>
    </row>
    <row r="11081">
      <c r="B11081" s="3"/>
    </row>
    <row r="11082">
      <c r="B11082" s="3"/>
    </row>
    <row r="11083">
      <c r="B11083" s="3"/>
    </row>
    <row r="11084">
      <c r="B11084" s="3"/>
    </row>
    <row r="11085">
      <c r="B11085" s="3"/>
    </row>
    <row r="11086">
      <c r="B11086" s="3"/>
    </row>
    <row r="11087">
      <c r="B11087" s="3"/>
    </row>
    <row r="11088">
      <c r="B11088" s="3"/>
    </row>
    <row r="11089">
      <c r="B11089" s="3"/>
    </row>
    <row r="11090">
      <c r="B11090" s="3"/>
    </row>
    <row r="11091">
      <c r="B11091" s="3"/>
    </row>
    <row r="11092">
      <c r="B11092" s="3"/>
    </row>
    <row r="11093">
      <c r="B11093" s="3"/>
    </row>
    <row r="11094">
      <c r="B11094" s="3"/>
    </row>
    <row r="11095">
      <c r="B11095" s="3"/>
    </row>
    <row r="11096">
      <c r="B11096" s="3"/>
    </row>
    <row r="11097">
      <c r="B11097" s="3"/>
    </row>
    <row r="11098">
      <c r="B11098" s="3"/>
    </row>
    <row r="11099">
      <c r="B11099" s="3"/>
    </row>
    <row r="11100">
      <c r="B11100" s="3"/>
    </row>
    <row r="11101">
      <c r="B11101" s="3"/>
    </row>
    <row r="11102">
      <c r="B11102" s="3"/>
    </row>
    <row r="11103">
      <c r="B11103" s="3"/>
    </row>
    <row r="11104">
      <c r="B11104" s="3"/>
    </row>
    <row r="11105">
      <c r="B11105" s="3"/>
    </row>
    <row r="11106">
      <c r="B11106" s="3"/>
    </row>
    <row r="11107">
      <c r="B11107" s="3"/>
    </row>
    <row r="11108">
      <c r="B11108" s="3"/>
    </row>
    <row r="11109">
      <c r="B11109" s="3"/>
    </row>
    <row r="11110">
      <c r="B11110" s="3"/>
    </row>
    <row r="11111">
      <c r="B11111" s="3"/>
    </row>
    <row r="11112">
      <c r="B11112" s="3"/>
    </row>
    <row r="11113">
      <c r="B11113" s="3"/>
    </row>
    <row r="11114">
      <c r="B11114" s="3"/>
    </row>
    <row r="11115">
      <c r="B11115" s="3"/>
    </row>
    <row r="11116">
      <c r="B11116" s="3"/>
    </row>
    <row r="11117">
      <c r="B11117" s="3"/>
    </row>
    <row r="11118">
      <c r="B11118" s="3"/>
    </row>
    <row r="11119">
      <c r="B11119" s="3"/>
    </row>
    <row r="11120">
      <c r="B11120" s="3"/>
    </row>
    <row r="11121">
      <c r="B11121" s="3"/>
    </row>
    <row r="11122">
      <c r="B11122" s="3"/>
    </row>
    <row r="11123">
      <c r="B11123" s="3"/>
    </row>
    <row r="11124">
      <c r="B11124" s="3"/>
    </row>
    <row r="11125">
      <c r="B11125" s="3"/>
    </row>
    <row r="11126">
      <c r="B11126" s="3"/>
    </row>
    <row r="11127">
      <c r="B11127" s="3"/>
    </row>
    <row r="11128">
      <c r="B11128" s="3"/>
    </row>
    <row r="11129">
      <c r="B11129" s="3"/>
    </row>
    <row r="11130">
      <c r="B11130" s="3"/>
    </row>
    <row r="11131">
      <c r="B11131" s="3"/>
    </row>
    <row r="11132">
      <c r="B11132" s="3"/>
    </row>
    <row r="11133">
      <c r="B11133" s="3"/>
    </row>
    <row r="11134">
      <c r="B11134" s="3"/>
    </row>
    <row r="11135">
      <c r="B11135" s="3"/>
    </row>
    <row r="11136">
      <c r="B11136" s="3"/>
    </row>
    <row r="11137">
      <c r="B11137" s="3"/>
    </row>
    <row r="11138">
      <c r="B11138" s="3"/>
    </row>
    <row r="11139">
      <c r="B11139" s="3"/>
    </row>
    <row r="11140">
      <c r="B11140" s="3"/>
    </row>
    <row r="11141">
      <c r="B11141" s="3"/>
    </row>
    <row r="11142">
      <c r="B11142" s="3"/>
    </row>
    <row r="11143">
      <c r="B11143" s="3"/>
    </row>
    <row r="11144">
      <c r="B11144" s="3"/>
    </row>
    <row r="11145">
      <c r="B11145" s="3"/>
    </row>
    <row r="11146">
      <c r="B11146" s="3"/>
    </row>
    <row r="11147">
      <c r="B11147" s="3"/>
    </row>
    <row r="11148">
      <c r="B11148" s="3"/>
    </row>
    <row r="11149">
      <c r="B11149" s="3"/>
    </row>
    <row r="11150">
      <c r="B11150" s="3"/>
    </row>
    <row r="11151">
      <c r="B11151" s="3"/>
    </row>
    <row r="11152">
      <c r="B11152" s="3"/>
    </row>
    <row r="11153">
      <c r="B11153" s="3"/>
    </row>
    <row r="11154">
      <c r="B11154" s="3"/>
    </row>
    <row r="11155">
      <c r="B11155" s="3"/>
    </row>
    <row r="11156">
      <c r="B11156" s="3"/>
    </row>
    <row r="11157">
      <c r="B11157" s="3"/>
    </row>
    <row r="11158">
      <c r="B11158" s="3"/>
    </row>
    <row r="11159">
      <c r="B11159" s="3"/>
    </row>
    <row r="11160">
      <c r="B11160" s="3"/>
    </row>
    <row r="11161">
      <c r="B11161" s="3"/>
    </row>
    <row r="11162">
      <c r="B11162" s="3"/>
    </row>
    <row r="11163">
      <c r="B11163" s="3"/>
    </row>
    <row r="11164">
      <c r="B11164" s="3"/>
    </row>
    <row r="11165">
      <c r="B11165" s="3"/>
    </row>
    <row r="11166">
      <c r="B11166" s="3"/>
    </row>
    <row r="11167">
      <c r="B11167" s="3"/>
    </row>
    <row r="11168">
      <c r="B11168" s="3"/>
    </row>
    <row r="11169">
      <c r="B11169" s="3"/>
    </row>
    <row r="11170">
      <c r="B11170" s="3"/>
    </row>
    <row r="11171">
      <c r="B11171" s="3"/>
    </row>
    <row r="11172">
      <c r="B11172" s="3"/>
    </row>
    <row r="11173">
      <c r="B11173" s="3"/>
    </row>
    <row r="11174">
      <c r="B11174" s="3"/>
    </row>
    <row r="11175">
      <c r="B11175" s="3"/>
    </row>
    <row r="11176">
      <c r="B11176" s="3"/>
    </row>
    <row r="11177">
      <c r="B11177" s="3"/>
    </row>
    <row r="11178">
      <c r="B11178" s="3"/>
    </row>
    <row r="11179">
      <c r="B11179" s="3"/>
    </row>
    <row r="11180">
      <c r="B11180" s="3"/>
    </row>
    <row r="11181">
      <c r="B11181" s="3"/>
    </row>
    <row r="11182">
      <c r="B11182" s="3"/>
    </row>
    <row r="11183">
      <c r="B11183" s="3"/>
    </row>
    <row r="11184">
      <c r="B11184" s="3"/>
    </row>
    <row r="11185">
      <c r="B11185" s="3"/>
    </row>
    <row r="11186">
      <c r="B11186" s="3"/>
    </row>
    <row r="11187">
      <c r="B11187" s="3"/>
    </row>
    <row r="11188">
      <c r="B11188" s="3"/>
    </row>
    <row r="11189">
      <c r="B11189" s="3"/>
    </row>
    <row r="11190">
      <c r="B11190" s="3"/>
    </row>
    <row r="11191">
      <c r="B11191" s="3"/>
    </row>
    <row r="11192">
      <c r="B11192" s="3"/>
    </row>
    <row r="11193">
      <c r="B11193" s="3"/>
    </row>
    <row r="11194">
      <c r="B11194" s="3"/>
    </row>
    <row r="11195">
      <c r="B11195" s="3"/>
    </row>
    <row r="11196">
      <c r="B11196" s="3"/>
    </row>
    <row r="11197">
      <c r="B11197" s="3"/>
    </row>
    <row r="11198">
      <c r="B11198" s="3"/>
    </row>
    <row r="11199">
      <c r="B11199" s="3"/>
    </row>
    <row r="11200">
      <c r="B11200" s="3"/>
    </row>
    <row r="11201">
      <c r="B11201" s="3"/>
    </row>
    <row r="11202">
      <c r="B11202" s="3"/>
    </row>
    <row r="11203">
      <c r="B11203" s="3"/>
    </row>
    <row r="11204">
      <c r="B11204" s="3"/>
    </row>
    <row r="11205">
      <c r="B11205" s="3"/>
    </row>
    <row r="11206">
      <c r="B11206" s="3"/>
    </row>
    <row r="11207">
      <c r="B11207" s="3"/>
    </row>
    <row r="11208">
      <c r="B11208" s="3"/>
    </row>
    <row r="11209">
      <c r="B11209" s="3"/>
    </row>
    <row r="11210">
      <c r="B11210" s="3"/>
    </row>
    <row r="11211">
      <c r="B11211" s="3"/>
    </row>
    <row r="11212">
      <c r="B11212" s="3"/>
    </row>
    <row r="11213">
      <c r="B11213" s="3"/>
    </row>
    <row r="11214">
      <c r="B11214" s="3"/>
    </row>
    <row r="11215">
      <c r="B11215" s="3"/>
    </row>
    <row r="11216">
      <c r="B11216" s="3"/>
    </row>
    <row r="11217">
      <c r="B11217" s="3"/>
    </row>
    <row r="11218">
      <c r="B11218" s="3"/>
    </row>
    <row r="11219">
      <c r="B11219" s="3"/>
    </row>
    <row r="11220">
      <c r="B11220" s="3"/>
    </row>
    <row r="11221">
      <c r="B11221" s="3"/>
    </row>
    <row r="11222">
      <c r="B11222" s="3"/>
    </row>
    <row r="11223">
      <c r="B11223" s="3"/>
    </row>
    <row r="11224">
      <c r="B11224" s="3"/>
    </row>
    <row r="11225">
      <c r="B11225" s="3"/>
    </row>
    <row r="11226">
      <c r="B11226" s="3"/>
    </row>
    <row r="11227">
      <c r="B11227" s="3"/>
    </row>
    <row r="11228">
      <c r="B11228" s="3"/>
    </row>
    <row r="11229">
      <c r="B11229" s="3"/>
    </row>
    <row r="11230">
      <c r="B11230" s="3"/>
    </row>
    <row r="11231">
      <c r="B11231" s="3"/>
    </row>
    <row r="11232">
      <c r="B11232" s="3"/>
    </row>
    <row r="11233">
      <c r="B11233" s="3"/>
    </row>
    <row r="11234">
      <c r="B11234" s="3"/>
    </row>
    <row r="11235">
      <c r="B11235" s="3"/>
    </row>
    <row r="11236">
      <c r="B11236" s="3"/>
    </row>
    <row r="11237">
      <c r="B11237" s="3"/>
    </row>
    <row r="11238">
      <c r="B11238" s="3"/>
    </row>
    <row r="11239">
      <c r="B11239" s="3"/>
    </row>
    <row r="11240">
      <c r="B11240" s="3"/>
    </row>
    <row r="11241">
      <c r="B11241" s="3"/>
    </row>
    <row r="11242">
      <c r="B11242" s="3"/>
    </row>
    <row r="11243">
      <c r="B11243" s="3"/>
    </row>
    <row r="11244">
      <c r="B11244" s="3"/>
    </row>
    <row r="11245">
      <c r="B11245" s="3"/>
    </row>
    <row r="11246">
      <c r="B11246" s="3"/>
    </row>
    <row r="11247">
      <c r="B11247" s="3"/>
    </row>
    <row r="11248">
      <c r="B11248" s="3"/>
    </row>
    <row r="11249">
      <c r="B11249" s="3"/>
    </row>
    <row r="11250">
      <c r="B11250" s="3"/>
    </row>
    <row r="11251">
      <c r="B11251" s="3"/>
    </row>
    <row r="11252">
      <c r="B11252" s="3"/>
    </row>
    <row r="11253">
      <c r="B11253" s="3"/>
    </row>
    <row r="11254">
      <c r="B11254" s="3"/>
    </row>
    <row r="11255">
      <c r="B11255" s="3"/>
    </row>
    <row r="11256">
      <c r="B11256" s="3"/>
    </row>
    <row r="11257">
      <c r="B11257" s="3"/>
    </row>
    <row r="11258">
      <c r="B11258" s="3"/>
    </row>
    <row r="11259">
      <c r="B11259" s="3"/>
    </row>
    <row r="11260">
      <c r="B11260" s="3"/>
    </row>
    <row r="11261">
      <c r="B11261" s="3"/>
    </row>
    <row r="11262">
      <c r="B11262" s="3"/>
    </row>
    <row r="11263">
      <c r="B11263" s="3"/>
    </row>
    <row r="11264">
      <c r="B11264" s="3"/>
    </row>
    <row r="11265">
      <c r="B11265" s="3"/>
    </row>
    <row r="11266">
      <c r="B11266" s="3"/>
    </row>
    <row r="11267">
      <c r="B11267" s="3"/>
    </row>
    <row r="11268">
      <c r="B11268" s="3"/>
    </row>
    <row r="11269">
      <c r="B11269" s="3"/>
    </row>
    <row r="11270">
      <c r="B11270" s="3"/>
    </row>
    <row r="11271">
      <c r="B11271" s="3"/>
    </row>
    <row r="11272">
      <c r="B11272" s="3"/>
    </row>
    <row r="11273">
      <c r="B11273" s="3"/>
    </row>
    <row r="11274">
      <c r="B11274" s="3"/>
    </row>
    <row r="11275">
      <c r="B11275" s="3"/>
    </row>
    <row r="11276">
      <c r="B11276" s="3"/>
    </row>
    <row r="11277">
      <c r="B11277" s="3"/>
    </row>
    <row r="11278">
      <c r="B11278" s="3"/>
    </row>
    <row r="11279">
      <c r="B11279" s="3"/>
    </row>
    <row r="11280">
      <c r="B11280" s="3"/>
    </row>
    <row r="11281">
      <c r="B11281" s="3"/>
    </row>
    <row r="11282">
      <c r="B11282" s="3"/>
    </row>
    <row r="11283">
      <c r="B11283" s="3"/>
    </row>
    <row r="11284">
      <c r="B11284" s="3"/>
    </row>
    <row r="11285">
      <c r="B11285" s="3"/>
    </row>
    <row r="11286">
      <c r="B11286" s="3"/>
    </row>
    <row r="11287">
      <c r="B11287" s="3"/>
    </row>
    <row r="11288">
      <c r="B11288" s="3"/>
    </row>
    <row r="11289">
      <c r="B11289" s="3"/>
    </row>
    <row r="11290">
      <c r="B11290" s="3"/>
    </row>
    <row r="11291">
      <c r="B11291" s="3"/>
    </row>
    <row r="11292">
      <c r="B11292" s="3"/>
    </row>
    <row r="11293">
      <c r="B11293" s="3"/>
    </row>
    <row r="11294">
      <c r="B11294" s="3"/>
    </row>
    <row r="11295">
      <c r="B11295" s="3"/>
    </row>
    <row r="11296">
      <c r="B11296" s="3"/>
    </row>
    <row r="11297">
      <c r="B11297" s="3"/>
    </row>
    <row r="11298">
      <c r="B11298" s="3"/>
    </row>
    <row r="11299">
      <c r="B11299" s="3"/>
    </row>
    <row r="11300">
      <c r="B11300" s="3"/>
    </row>
    <row r="11301">
      <c r="B11301" s="3"/>
    </row>
    <row r="11302">
      <c r="B11302" s="3"/>
    </row>
    <row r="11303">
      <c r="B11303" s="3"/>
    </row>
    <row r="11304">
      <c r="B11304" s="3"/>
    </row>
    <row r="11305">
      <c r="B11305" s="3"/>
    </row>
    <row r="11306">
      <c r="B11306" s="3"/>
    </row>
    <row r="11307">
      <c r="B11307" s="3"/>
    </row>
    <row r="11308">
      <c r="B11308" s="3"/>
    </row>
    <row r="11309">
      <c r="B11309" s="3"/>
    </row>
    <row r="11310">
      <c r="B11310" s="3"/>
    </row>
    <row r="11311">
      <c r="B11311" s="3"/>
    </row>
    <row r="11312">
      <c r="B11312" s="3"/>
    </row>
    <row r="11313">
      <c r="B11313" s="3"/>
    </row>
    <row r="11314">
      <c r="B11314" s="3"/>
    </row>
    <row r="11315">
      <c r="B11315" s="3"/>
    </row>
    <row r="11316">
      <c r="B11316" s="3"/>
    </row>
    <row r="11317">
      <c r="B11317" s="3"/>
    </row>
    <row r="11318">
      <c r="B11318" s="3"/>
    </row>
    <row r="11319">
      <c r="B11319" s="3"/>
    </row>
    <row r="11320">
      <c r="B11320" s="3"/>
    </row>
    <row r="11321">
      <c r="B11321" s="3"/>
    </row>
    <row r="11322">
      <c r="B11322" s="3"/>
    </row>
    <row r="11323">
      <c r="B11323" s="3"/>
    </row>
    <row r="11324">
      <c r="B11324" s="3"/>
    </row>
    <row r="11325">
      <c r="B11325" s="3"/>
    </row>
    <row r="11326">
      <c r="B11326" s="3"/>
    </row>
    <row r="11327">
      <c r="B11327" s="3"/>
    </row>
    <row r="11328">
      <c r="B11328" s="3"/>
    </row>
    <row r="11329">
      <c r="B11329" s="3"/>
    </row>
    <row r="11330">
      <c r="B11330" s="3"/>
    </row>
    <row r="11331">
      <c r="B11331" s="3"/>
    </row>
    <row r="11332">
      <c r="B11332" s="3"/>
    </row>
    <row r="11333">
      <c r="B11333" s="3"/>
    </row>
    <row r="11334">
      <c r="B11334" s="3"/>
    </row>
    <row r="11335">
      <c r="B11335" s="3"/>
    </row>
    <row r="11336">
      <c r="B11336" s="3"/>
    </row>
    <row r="11337">
      <c r="B11337" s="3"/>
    </row>
    <row r="11338">
      <c r="B11338" s="3"/>
    </row>
    <row r="11339">
      <c r="B11339" s="3"/>
    </row>
    <row r="11340">
      <c r="B11340" s="3"/>
    </row>
    <row r="11341">
      <c r="B11341" s="3"/>
    </row>
    <row r="11342">
      <c r="B11342" s="3"/>
    </row>
    <row r="11343">
      <c r="B11343" s="3"/>
    </row>
    <row r="11344">
      <c r="B11344" s="3"/>
    </row>
    <row r="11345">
      <c r="B11345" s="3"/>
    </row>
    <row r="11346">
      <c r="B11346" s="3"/>
    </row>
    <row r="11347">
      <c r="B11347" s="3"/>
    </row>
    <row r="11348">
      <c r="B11348" s="3"/>
    </row>
    <row r="11349">
      <c r="B11349" s="3"/>
    </row>
    <row r="11350">
      <c r="B11350" s="3"/>
    </row>
    <row r="11351">
      <c r="B11351" s="3"/>
    </row>
    <row r="11352">
      <c r="B11352" s="3"/>
    </row>
    <row r="11353">
      <c r="B11353" s="3"/>
    </row>
    <row r="11354">
      <c r="B11354" s="3"/>
    </row>
    <row r="11355">
      <c r="B11355" s="3"/>
    </row>
    <row r="11356">
      <c r="B11356" s="3"/>
    </row>
    <row r="11357">
      <c r="B11357" s="3"/>
    </row>
    <row r="11358">
      <c r="B11358" s="3"/>
    </row>
    <row r="11359">
      <c r="B11359" s="3"/>
    </row>
    <row r="11360">
      <c r="B11360" s="3"/>
    </row>
    <row r="11361">
      <c r="B11361" s="3"/>
    </row>
    <row r="11362">
      <c r="B11362" s="3"/>
    </row>
    <row r="11363">
      <c r="B11363" s="3"/>
    </row>
    <row r="11364">
      <c r="B11364" s="3"/>
    </row>
    <row r="11365">
      <c r="B11365" s="3"/>
    </row>
    <row r="11366">
      <c r="B11366" s="3"/>
    </row>
    <row r="11367">
      <c r="B11367" s="3"/>
    </row>
    <row r="11368">
      <c r="B11368" s="3"/>
    </row>
    <row r="11369">
      <c r="B11369" s="3"/>
    </row>
    <row r="11370">
      <c r="B11370" s="3"/>
    </row>
    <row r="11371">
      <c r="B11371" s="3"/>
    </row>
    <row r="11372">
      <c r="B11372" s="3"/>
    </row>
    <row r="11373">
      <c r="B11373" s="3"/>
    </row>
    <row r="11374">
      <c r="B11374" s="3"/>
    </row>
    <row r="11375">
      <c r="B11375" s="3"/>
    </row>
    <row r="11376">
      <c r="B11376" s="3"/>
    </row>
    <row r="11377">
      <c r="B11377" s="3"/>
    </row>
    <row r="11378">
      <c r="B11378" s="3"/>
    </row>
    <row r="11379">
      <c r="B11379" s="3"/>
    </row>
    <row r="11380">
      <c r="B11380" s="3"/>
    </row>
    <row r="11381">
      <c r="B11381" s="3"/>
    </row>
    <row r="11382">
      <c r="B11382" s="3"/>
    </row>
    <row r="11383">
      <c r="B11383" s="3"/>
    </row>
    <row r="11384">
      <c r="B11384" s="3"/>
    </row>
    <row r="11385">
      <c r="B11385" s="3"/>
    </row>
    <row r="11386">
      <c r="B11386" s="3"/>
    </row>
    <row r="11387">
      <c r="B11387" s="3"/>
    </row>
    <row r="11388">
      <c r="B11388" s="3"/>
    </row>
    <row r="11389">
      <c r="B11389" s="3"/>
    </row>
    <row r="11390">
      <c r="B11390" s="3"/>
    </row>
    <row r="11391">
      <c r="B11391" s="3"/>
    </row>
    <row r="11392">
      <c r="B11392" s="3"/>
    </row>
    <row r="11393">
      <c r="B11393" s="3"/>
    </row>
    <row r="11394">
      <c r="B11394" s="3"/>
    </row>
    <row r="11395">
      <c r="B11395" s="3"/>
    </row>
    <row r="11396">
      <c r="B11396" s="3"/>
    </row>
    <row r="11397">
      <c r="B11397" s="3"/>
    </row>
    <row r="11398">
      <c r="B11398" s="3"/>
    </row>
    <row r="11399">
      <c r="B11399" s="3"/>
    </row>
    <row r="11400">
      <c r="B11400" s="3"/>
    </row>
    <row r="11401">
      <c r="B11401" s="3"/>
    </row>
    <row r="11402">
      <c r="B11402" s="3"/>
    </row>
    <row r="11403">
      <c r="B11403" s="3"/>
    </row>
    <row r="11404">
      <c r="B11404" s="3"/>
    </row>
    <row r="11405">
      <c r="B11405" s="3"/>
    </row>
    <row r="11406">
      <c r="B11406" s="3"/>
    </row>
    <row r="11407">
      <c r="B11407" s="3"/>
    </row>
    <row r="11408">
      <c r="B11408" s="3"/>
    </row>
    <row r="11409">
      <c r="B11409" s="3"/>
    </row>
    <row r="11410">
      <c r="B11410" s="3"/>
    </row>
    <row r="11411">
      <c r="B11411" s="3"/>
    </row>
    <row r="11412">
      <c r="B11412" s="3"/>
    </row>
    <row r="11413">
      <c r="B11413" s="3"/>
    </row>
    <row r="11414">
      <c r="B11414" s="3"/>
    </row>
    <row r="11415">
      <c r="B11415" s="3"/>
    </row>
    <row r="11416">
      <c r="B11416" s="3"/>
    </row>
    <row r="11417">
      <c r="B11417" s="3"/>
    </row>
    <row r="11418">
      <c r="B11418" s="3"/>
    </row>
    <row r="11419">
      <c r="B11419" s="3"/>
    </row>
    <row r="11420">
      <c r="B11420" s="3"/>
    </row>
    <row r="11421">
      <c r="B11421" s="3"/>
    </row>
    <row r="11422">
      <c r="B11422" s="3"/>
    </row>
    <row r="11423">
      <c r="B11423" s="3"/>
    </row>
    <row r="11424">
      <c r="B11424" s="3"/>
    </row>
    <row r="11425">
      <c r="B11425" s="3"/>
    </row>
    <row r="11426">
      <c r="B11426" s="3"/>
    </row>
    <row r="11427">
      <c r="B11427" s="3"/>
    </row>
    <row r="11428">
      <c r="B11428" s="3"/>
    </row>
    <row r="11429">
      <c r="B11429" s="3"/>
    </row>
    <row r="11430">
      <c r="B11430" s="3"/>
    </row>
    <row r="11431">
      <c r="B11431" s="3"/>
    </row>
    <row r="11432">
      <c r="B11432" s="3"/>
    </row>
    <row r="11433">
      <c r="B11433" s="3"/>
    </row>
    <row r="11434">
      <c r="B11434" s="3"/>
    </row>
    <row r="11435">
      <c r="B11435" s="3"/>
    </row>
    <row r="11436">
      <c r="B11436" s="3"/>
    </row>
    <row r="11437">
      <c r="B11437" s="3"/>
    </row>
    <row r="11438">
      <c r="B11438" s="3"/>
    </row>
    <row r="11439">
      <c r="B11439" s="3"/>
    </row>
    <row r="11440">
      <c r="B11440" s="3"/>
    </row>
    <row r="11441">
      <c r="B11441" s="3"/>
    </row>
    <row r="11442">
      <c r="B11442" s="3"/>
    </row>
    <row r="11443">
      <c r="B11443" s="3"/>
    </row>
    <row r="11444">
      <c r="B11444" s="3"/>
    </row>
    <row r="11445">
      <c r="B11445" s="3"/>
    </row>
    <row r="11446">
      <c r="B11446" s="3"/>
    </row>
    <row r="11447">
      <c r="B11447" s="3"/>
    </row>
    <row r="11448">
      <c r="B11448" s="3"/>
    </row>
    <row r="11449">
      <c r="B11449" s="3"/>
    </row>
    <row r="11450">
      <c r="B11450" s="3"/>
    </row>
    <row r="11451">
      <c r="B11451" s="3"/>
    </row>
    <row r="11452">
      <c r="B11452" s="3"/>
    </row>
    <row r="11453">
      <c r="B11453" s="3"/>
    </row>
    <row r="11454">
      <c r="B11454" s="3"/>
    </row>
    <row r="11455">
      <c r="B11455" s="3"/>
    </row>
    <row r="11456">
      <c r="B11456" s="3"/>
    </row>
    <row r="11457">
      <c r="B11457" s="3"/>
    </row>
    <row r="11458">
      <c r="B11458" s="3"/>
    </row>
    <row r="11459">
      <c r="B11459" s="3"/>
    </row>
    <row r="11460">
      <c r="B11460" s="3"/>
    </row>
    <row r="11461">
      <c r="B11461" s="3"/>
    </row>
    <row r="11462">
      <c r="B11462" s="3"/>
    </row>
    <row r="11463">
      <c r="B11463" s="3"/>
    </row>
    <row r="11464">
      <c r="B11464" s="3"/>
    </row>
    <row r="11465">
      <c r="B11465" s="3"/>
    </row>
    <row r="11466">
      <c r="B11466" s="3"/>
    </row>
    <row r="11467">
      <c r="B11467" s="3"/>
    </row>
    <row r="11468">
      <c r="B11468" s="3"/>
    </row>
    <row r="11469">
      <c r="B11469" s="3"/>
    </row>
    <row r="11470">
      <c r="B11470" s="3"/>
    </row>
    <row r="11471">
      <c r="B11471" s="3"/>
    </row>
    <row r="11472">
      <c r="B11472" s="3"/>
    </row>
    <row r="11473">
      <c r="B11473" s="3"/>
    </row>
    <row r="11474">
      <c r="B11474" s="3"/>
    </row>
    <row r="11475">
      <c r="B11475" s="3"/>
    </row>
    <row r="11476">
      <c r="B11476" s="3"/>
    </row>
    <row r="11477">
      <c r="B11477" s="3"/>
    </row>
    <row r="11478">
      <c r="B11478" s="3"/>
    </row>
    <row r="11479">
      <c r="B11479" s="3"/>
    </row>
    <row r="11480">
      <c r="B11480" s="3"/>
    </row>
    <row r="11481">
      <c r="B11481" s="3"/>
    </row>
    <row r="11482">
      <c r="B11482" s="3"/>
    </row>
    <row r="11483">
      <c r="B11483" s="3"/>
    </row>
    <row r="11484">
      <c r="B11484" s="3"/>
    </row>
    <row r="11485">
      <c r="B11485" s="3"/>
    </row>
    <row r="11486">
      <c r="B11486" s="3"/>
    </row>
    <row r="11487">
      <c r="B11487" s="3"/>
    </row>
    <row r="11488">
      <c r="B11488" s="3"/>
    </row>
    <row r="11489">
      <c r="B11489" s="3"/>
    </row>
    <row r="11490">
      <c r="B11490" s="3"/>
    </row>
    <row r="11491">
      <c r="B11491" s="3"/>
    </row>
    <row r="11492">
      <c r="B11492" s="3"/>
    </row>
    <row r="11493">
      <c r="B11493" s="3"/>
    </row>
    <row r="11494">
      <c r="B11494" s="3"/>
    </row>
    <row r="11495">
      <c r="B11495" s="3"/>
    </row>
    <row r="11496">
      <c r="B11496" s="3"/>
    </row>
    <row r="11497">
      <c r="B11497" s="3"/>
    </row>
    <row r="11498">
      <c r="B11498" s="3"/>
    </row>
    <row r="11499">
      <c r="B11499" s="3"/>
    </row>
    <row r="11500">
      <c r="B11500" s="3"/>
    </row>
    <row r="11501">
      <c r="B11501" s="3"/>
    </row>
    <row r="11502">
      <c r="B11502" s="3"/>
    </row>
    <row r="11503">
      <c r="B11503" s="3"/>
    </row>
    <row r="11504">
      <c r="B11504" s="3"/>
    </row>
    <row r="11505">
      <c r="B11505" s="3"/>
    </row>
    <row r="11506">
      <c r="B11506" s="3"/>
    </row>
    <row r="11507">
      <c r="B11507" s="3"/>
    </row>
    <row r="11508">
      <c r="B11508" s="3"/>
    </row>
    <row r="11509">
      <c r="B11509" s="3"/>
    </row>
    <row r="11510">
      <c r="B11510" s="3"/>
    </row>
    <row r="11511">
      <c r="B11511" s="3"/>
    </row>
    <row r="11512">
      <c r="B11512" s="3"/>
    </row>
    <row r="11513">
      <c r="B11513" s="3"/>
    </row>
    <row r="11514">
      <c r="B11514" s="3"/>
    </row>
    <row r="11515">
      <c r="B11515" s="3"/>
    </row>
    <row r="11516">
      <c r="B11516" s="3"/>
    </row>
    <row r="11517">
      <c r="B11517" s="3"/>
    </row>
    <row r="11518">
      <c r="B11518" s="3"/>
    </row>
    <row r="11519">
      <c r="B11519" s="3"/>
    </row>
    <row r="11520">
      <c r="B11520" s="3"/>
    </row>
    <row r="11521">
      <c r="B11521" s="3"/>
    </row>
    <row r="11522">
      <c r="B11522" s="3"/>
    </row>
    <row r="11523">
      <c r="B11523" s="3"/>
    </row>
    <row r="11524">
      <c r="B11524" s="3"/>
    </row>
    <row r="11525">
      <c r="B11525" s="3"/>
    </row>
    <row r="11526">
      <c r="B11526" s="3"/>
    </row>
    <row r="11527">
      <c r="B11527" s="3"/>
    </row>
    <row r="11528">
      <c r="B11528" s="3"/>
    </row>
    <row r="11529">
      <c r="B11529" s="3"/>
    </row>
    <row r="11530">
      <c r="B11530" s="3"/>
    </row>
    <row r="11531">
      <c r="B11531" s="3"/>
    </row>
    <row r="11532">
      <c r="B11532" s="3"/>
    </row>
    <row r="11533">
      <c r="B11533" s="3"/>
    </row>
    <row r="11534">
      <c r="B11534" s="3"/>
    </row>
    <row r="11535">
      <c r="B11535" s="3"/>
    </row>
    <row r="11536">
      <c r="B11536" s="3"/>
    </row>
    <row r="11537">
      <c r="B11537" s="3"/>
    </row>
    <row r="11538">
      <c r="B11538" s="3"/>
    </row>
    <row r="11539">
      <c r="B11539" s="3"/>
    </row>
    <row r="11540">
      <c r="B11540" s="3"/>
    </row>
    <row r="11541">
      <c r="B11541" s="3"/>
    </row>
    <row r="11542">
      <c r="B11542" s="3"/>
    </row>
    <row r="11543">
      <c r="B11543" s="3"/>
    </row>
    <row r="11544">
      <c r="B11544" s="3"/>
    </row>
    <row r="11545">
      <c r="B11545" s="3"/>
    </row>
    <row r="11546">
      <c r="B11546" s="3"/>
    </row>
    <row r="11547">
      <c r="B11547" s="3"/>
    </row>
    <row r="11548">
      <c r="B11548" s="3"/>
    </row>
    <row r="11549">
      <c r="B11549" s="3"/>
    </row>
    <row r="11550">
      <c r="B11550" s="3"/>
    </row>
    <row r="11551">
      <c r="B11551" s="3"/>
    </row>
    <row r="11552">
      <c r="B11552" s="3"/>
    </row>
    <row r="11553">
      <c r="B11553" s="3"/>
    </row>
    <row r="11554">
      <c r="B11554" s="3"/>
    </row>
    <row r="11555">
      <c r="B11555" s="3"/>
    </row>
    <row r="11556">
      <c r="B11556" s="3"/>
    </row>
    <row r="11557">
      <c r="B11557" s="3"/>
    </row>
    <row r="11558">
      <c r="B11558" s="3"/>
    </row>
    <row r="11559">
      <c r="B11559" s="3"/>
    </row>
    <row r="11560">
      <c r="B11560" s="3"/>
    </row>
    <row r="11561">
      <c r="B11561" s="3"/>
    </row>
    <row r="11562">
      <c r="B11562" s="3"/>
    </row>
    <row r="11563">
      <c r="B11563" s="3"/>
    </row>
    <row r="11564">
      <c r="B11564" s="3"/>
    </row>
    <row r="11565">
      <c r="B11565" s="3"/>
    </row>
    <row r="11566">
      <c r="B11566" s="3"/>
    </row>
    <row r="11567">
      <c r="B11567" s="3"/>
    </row>
    <row r="11568">
      <c r="B11568" s="3"/>
    </row>
    <row r="11569">
      <c r="B11569" s="3"/>
    </row>
    <row r="11570">
      <c r="B11570" s="3"/>
    </row>
    <row r="11571">
      <c r="B11571" s="3"/>
    </row>
    <row r="11572">
      <c r="B11572" s="3"/>
    </row>
    <row r="11573">
      <c r="B11573" s="3"/>
    </row>
    <row r="11574">
      <c r="B11574" s="3"/>
    </row>
    <row r="11575">
      <c r="B11575" s="3"/>
    </row>
    <row r="11576">
      <c r="B11576" s="3"/>
    </row>
    <row r="11577">
      <c r="B11577" s="3"/>
    </row>
    <row r="11578">
      <c r="B11578" s="3"/>
    </row>
    <row r="11579">
      <c r="B11579" s="3"/>
    </row>
    <row r="11580">
      <c r="B11580" s="3"/>
    </row>
    <row r="11581">
      <c r="B11581" s="3"/>
    </row>
    <row r="11582">
      <c r="B11582" s="3"/>
    </row>
    <row r="11583">
      <c r="B11583" s="3"/>
    </row>
    <row r="11584">
      <c r="B11584" s="3"/>
    </row>
    <row r="11585">
      <c r="B11585" s="3"/>
    </row>
    <row r="11586">
      <c r="B11586" s="3"/>
    </row>
    <row r="11587">
      <c r="B11587" s="3"/>
    </row>
    <row r="11588">
      <c r="B11588" s="3"/>
    </row>
    <row r="11589">
      <c r="B11589" s="3"/>
    </row>
    <row r="11590">
      <c r="B11590" s="3"/>
    </row>
    <row r="11591">
      <c r="B11591" s="3"/>
    </row>
    <row r="11592">
      <c r="B11592" s="3"/>
    </row>
    <row r="11593">
      <c r="B11593" s="3"/>
    </row>
    <row r="11594">
      <c r="B11594" s="3"/>
    </row>
    <row r="11595">
      <c r="B11595" s="3"/>
    </row>
    <row r="11596">
      <c r="B11596" s="3"/>
    </row>
    <row r="11597">
      <c r="B11597" s="3"/>
    </row>
    <row r="11598">
      <c r="B11598" s="3"/>
    </row>
    <row r="11599">
      <c r="B11599" s="3"/>
    </row>
    <row r="11600">
      <c r="B11600" s="3"/>
    </row>
    <row r="11601">
      <c r="B11601" s="3"/>
    </row>
    <row r="11602">
      <c r="B11602" s="3"/>
    </row>
    <row r="11603">
      <c r="B11603" s="3"/>
    </row>
    <row r="11604">
      <c r="B11604" s="3"/>
    </row>
    <row r="11605">
      <c r="B11605" s="3"/>
    </row>
    <row r="11606">
      <c r="B11606" s="3"/>
    </row>
    <row r="11607">
      <c r="B11607" s="3"/>
    </row>
    <row r="11608">
      <c r="B11608" s="3"/>
    </row>
    <row r="11609">
      <c r="B11609" s="3"/>
    </row>
    <row r="11610">
      <c r="B11610" s="3"/>
    </row>
    <row r="11611">
      <c r="B11611" s="3"/>
    </row>
    <row r="11612">
      <c r="B11612" s="3"/>
    </row>
    <row r="11613">
      <c r="B11613" s="3"/>
    </row>
    <row r="11614">
      <c r="B11614" s="3"/>
    </row>
    <row r="11615">
      <c r="B11615" s="3"/>
    </row>
    <row r="11616">
      <c r="B11616" s="3"/>
    </row>
    <row r="11617">
      <c r="B11617" s="3"/>
    </row>
    <row r="11618">
      <c r="B11618" s="3"/>
    </row>
    <row r="11619">
      <c r="B11619" s="3"/>
    </row>
    <row r="11620">
      <c r="B11620" s="3"/>
    </row>
    <row r="11621">
      <c r="B11621" s="3"/>
    </row>
    <row r="11622">
      <c r="B11622" s="3"/>
    </row>
    <row r="11623">
      <c r="B11623" s="3"/>
    </row>
    <row r="11624">
      <c r="B11624" s="3"/>
    </row>
    <row r="11625">
      <c r="B11625" s="3"/>
    </row>
    <row r="11626">
      <c r="B11626" s="3"/>
    </row>
    <row r="11627">
      <c r="B11627" s="3"/>
    </row>
    <row r="11628">
      <c r="B11628" s="3"/>
    </row>
    <row r="11629">
      <c r="B11629" s="3"/>
    </row>
    <row r="11630">
      <c r="B11630" s="3"/>
    </row>
    <row r="11631">
      <c r="B11631" s="3"/>
    </row>
    <row r="11632">
      <c r="B11632" s="3"/>
    </row>
    <row r="11633">
      <c r="B11633" s="3"/>
    </row>
    <row r="11634">
      <c r="B11634" s="3"/>
    </row>
    <row r="11635">
      <c r="B11635" s="3"/>
    </row>
    <row r="11636">
      <c r="B11636" s="3"/>
    </row>
    <row r="11637">
      <c r="B11637" s="3"/>
    </row>
    <row r="11638">
      <c r="B11638" s="3"/>
    </row>
    <row r="11639">
      <c r="B11639" s="3"/>
    </row>
    <row r="11640">
      <c r="B11640" s="3"/>
    </row>
    <row r="11641">
      <c r="B11641" s="3"/>
    </row>
    <row r="11642">
      <c r="B11642" s="3"/>
    </row>
    <row r="11643">
      <c r="B11643" s="3"/>
    </row>
    <row r="11644">
      <c r="B11644" s="3"/>
    </row>
    <row r="11645">
      <c r="B11645" s="3"/>
    </row>
    <row r="11646">
      <c r="B11646" s="3"/>
    </row>
    <row r="11647">
      <c r="B11647" s="3"/>
    </row>
    <row r="11648">
      <c r="B11648" s="3"/>
    </row>
    <row r="11649">
      <c r="B11649" s="3"/>
    </row>
    <row r="11650">
      <c r="B11650" s="3"/>
    </row>
    <row r="11651">
      <c r="B11651" s="3"/>
    </row>
    <row r="11652">
      <c r="B11652" s="3"/>
    </row>
    <row r="11653">
      <c r="B11653" s="3"/>
    </row>
    <row r="11654">
      <c r="B11654" s="3"/>
    </row>
    <row r="11655">
      <c r="B11655" s="3"/>
    </row>
    <row r="11656">
      <c r="B11656" s="3"/>
    </row>
    <row r="11657">
      <c r="B11657" s="3"/>
    </row>
    <row r="11658">
      <c r="B11658" s="3"/>
    </row>
    <row r="11659">
      <c r="B11659" s="3"/>
    </row>
    <row r="11660">
      <c r="B11660" s="3"/>
    </row>
    <row r="11661">
      <c r="B11661" s="3"/>
    </row>
    <row r="11662">
      <c r="B11662" s="3"/>
    </row>
    <row r="11663">
      <c r="B11663" s="3"/>
    </row>
    <row r="11664">
      <c r="B11664" s="3"/>
    </row>
    <row r="11665">
      <c r="B11665" s="3"/>
    </row>
    <row r="11666">
      <c r="B11666" s="3"/>
    </row>
    <row r="11667">
      <c r="B11667" s="3"/>
    </row>
    <row r="11668">
      <c r="B11668" s="3"/>
    </row>
    <row r="11669">
      <c r="B11669" s="3"/>
    </row>
    <row r="11670">
      <c r="B11670" s="3"/>
    </row>
    <row r="11671">
      <c r="B11671" s="3"/>
    </row>
    <row r="11672">
      <c r="B11672" s="3"/>
    </row>
    <row r="11673">
      <c r="B11673" s="3"/>
    </row>
    <row r="11674">
      <c r="B11674" s="3"/>
    </row>
    <row r="11675">
      <c r="B11675" s="3"/>
    </row>
    <row r="11676">
      <c r="B11676" s="3"/>
    </row>
    <row r="11677">
      <c r="B11677" s="3"/>
    </row>
    <row r="11678">
      <c r="B11678" s="3"/>
    </row>
    <row r="11679">
      <c r="B11679" s="3"/>
    </row>
    <row r="11680">
      <c r="B11680" s="3"/>
    </row>
    <row r="11681">
      <c r="B11681" s="3"/>
    </row>
    <row r="11682">
      <c r="B11682" s="3"/>
    </row>
    <row r="11683">
      <c r="B11683" s="3"/>
    </row>
    <row r="11684">
      <c r="B11684" s="3"/>
    </row>
    <row r="11685">
      <c r="B11685" s="3"/>
    </row>
    <row r="11686">
      <c r="B11686" s="3"/>
    </row>
    <row r="11687">
      <c r="B11687" s="3"/>
    </row>
    <row r="11688">
      <c r="B11688" s="3"/>
    </row>
    <row r="11689">
      <c r="B11689" s="3"/>
    </row>
    <row r="11690">
      <c r="B11690" s="3"/>
    </row>
    <row r="11691">
      <c r="B11691" s="3"/>
    </row>
    <row r="11692">
      <c r="B11692" s="3"/>
    </row>
    <row r="11693">
      <c r="B11693" s="3"/>
    </row>
    <row r="11694">
      <c r="B11694" s="3"/>
    </row>
    <row r="11695">
      <c r="B11695" s="3"/>
    </row>
    <row r="11696">
      <c r="B11696" s="3"/>
    </row>
    <row r="11697">
      <c r="B11697" s="3"/>
    </row>
    <row r="11698">
      <c r="B11698" s="3"/>
    </row>
    <row r="11699">
      <c r="B11699" s="3"/>
    </row>
    <row r="11700">
      <c r="B11700" s="3"/>
    </row>
    <row r="11701">
      <c r="B11701" s="3"/>
    </row>
    <row r="11702">
      <c r="B11702" s="3"/>
    </row>
    <row r="11703">
      <c r="B11703" s="3"/>
    </row>
    <row r="11704">
      <c r="B11704" s="3"/>
    </row>
    <row r="11705">
      <c r="B11705" s="3"/>
    </row>
    <row r="11706">
      <c r="B11706" s="3"/>
    </row>
    <row r="11707">
      <c r="B11707" s="3"/>
    </row>
    <row r="11708">
      <c r="B11708" s="3"/>
    </row>
    <row r="11709">
      <c r="B11709" s="3"/>
    </row>
    <row r="11710">
      <c r="B11710" s="3"/>
    </row>
    <row r="11711">
      <c r="B11711" s="3"/>
    </row>
    <row r="11712">
      <c r="B11712" s="3"/>
    </row>
    <row r="11713">
      <c r="B11713" s="3"/>
    </row>
    <row r="11714">
      <c r="B11714" s="3"/>
    </row>
    <row r="11715">
      <c r="B11715" s="3"/>
    </row>
    <row r="11716">
      <c r="B11716" s="3"/>
    </row>
    <row r="11717">
      <c r="B11717" s="3"/>
    </row>
    <row r="11718">
      <c r="B11718" s="3"/>
    </row>
    <row r="11719">
      <c r="B11719" s="3"/>
    </row>
    <row r="11720">
      <c r="B11720" s="3"/>
    </row>
    <row r="11721">
      <c r="B11721" s="3"/>
    </row>
    <row r="11722">
      <c r="B11722" s="3"/>
    </row>
    <row r="11723">
      <c r="B11723" s="3"/>
    </row>
    <row r="11724">
      <c r="B11724" s="3"/>
    </row>
    <row r="11725">
      <c r="B11725" s="3"/>
    </row>
    <row r="11726">
      <c r="B11726" s="3"/>
    </row>
    <row r="11727">
      <c r="B11727" s="3"/>
    </row>
    <row r="11728">
      <c r="B11728" s="3"/>
    </row>
    <row r="11729">
      <c r="B11729" s="3"/>
    </row>
    <row r="11730">
      <c r="B11730" s="3"/>
    </row>
    <row r="11731">
      <c r="B11731" s="3"/>
    </row>
    <row r="11732">
      <c r="B11732" s="3"/>
    </row>
    <row r="11733">
      <c r="B11733" s="3"/>
    </row>
    <row r="11734">
      <c r="B11734" s="3"/>
    </row>
    <row r="11735">
      <c r="B11735" s="3"/>
    </row>
    <row r="11736">
      <c r="B11736" s="3"/>
    </row>
    <row r="11737">
      <c r="B11737" s="3"/>
    </row>
    <row r="11738">
      <c r="B11738" s="3"/>
    </row>
    <row r="11739">
      <c r="B11739" s="3"/>
    </row>
    <row r="11740">
      <c r="B11740" s="3"/>
    </row>
    <row r="11741">
      <c r="B11741" s="3"/>
    </row>
    <row r="11742">
      <c r="B11742" s="3"/>
    </row>
    <row r="11743">
      <c r="B11743" s="3"/>
    </row>
    <row r="11744">
      <c r="B11744" s="3"/>
    </row>
    <row r="11745">
      <c r="B11745" s="3"/>
    </row>
    <row r="11746">
      <c r="B11746" s="3"/>
    </row>
    <row r="11747">
      <c r="B11747" s="3"/>
    </row>
    <row r="11748">
      <c r="B11748" s="3"/>
    </row>
    <row r="11749">
      <c r="B11749" s="3"/>
    </row>
    <row r="11750">
      <c r="B11750" s="3"/>
    </row>
    <row r="11751">
      <c r="B11751" s="3"/>
    </row>
    <row r="11752">
      <c r="B11752" s="3"/>
    </row>
    <row r="11753">
      <c r="B11753" s="3"/>
    </row>
    <row r="11754">
      <c r="B11754" s="3"/>
    </row>
    <row r="11755">
      <c r="B11755" s="3"/>
    </row>
    <row r="11756">
      <c r="B11756" s="3"/>
    </row>
    <row r="11757">
      <c r="B11757" s="3"/>
    </row>
    <row r="11758">
      <c r="B11758" s="3"/>
    </row>
    <row r="11759">
      <c r="B11759" s="3"/>
    </row>
    <row r="11760">
      <c r="B11760" s="3"/>
    </row>
    <row r="11761">
      <c r="B11761" s="3"/>
    </row>
    <row r="11762">
      <c r="B11762" s="3"/>
    </row>
    <row r="11763">
      <c r="B11763" s="3"/>
    </row>
    <row r="11764">
      <c r="B11764" s="3"/>
    </row>
    <row r="11765">
      <c r="B11765" s="3"/>
    </row>
    <row r="11766">
      <c r="B11766" s="3"/>
    </row>
    <row r="11767">
      <c r="B11767" s="3"/>
    </row>
    <row r="11768">
      <c r="B11768" s="3"/>
    </row>
    <row r="11769">
      <c r="B11769" s="3"/>
    </row>
    <row r="11770">
      <c r="B11770" s="3"/>
    </row>
    <row r="11771">
      <c r="B11771" s="3"/>
    </row>
    <row r="11772">
      <c r="B11772" s="3"/>
    </row>
    <row r="11773">
      <c r="B11773" s="3"/>
    </row>
    <row r="11774">
      <c r="B11774" s="3"/>
    </row>
    <row r="11775">
      <c r="B11775" s="3"/>
    </row>
    <row r="11776">
      <c r="B11776" s="3"/>
    </row>
    <row r="11777">
      <c r="B11777" s="3"/>
    </row>
    <row r="11778">
      <c r="B11778" s="3"/>
    </row>
    <row r="11779">
      <c r="B11779" s="3"/>
    </row>
    <row r="11780">
      <c r="B11780" s="3"/>
    </row>
    <row r="11781">
      <c r="B11781" s="3"/>
    </row>
    <row r="11782">
      <c r="B11782" s="3"/>
    </row>
    <row r="11783">
      <c r="B11783" s="3"/>
    </row>
    <row r="11784">
      <c r="B11784" s="3"/>
    </row>
    <row r="11785">
      <c r="B11785" s="3"/>
    </row>
    <row r="11786">
      <c r="B11786" s="3"/>
    </row>
    <row r="11787">
      <c r="B11787" s="3"/>
    </row>
    <row r="11788">
      <c r="B11788" s="3"/>
    </row>
    <row r="11789">
      <c r="B11789" s="3"/>
    </row>
    <row r="11790">
      <c r="B11790" s="3"/>
    </row>
    <row r="11791">
      <c r="B11791" s="3"/>
    </row>
    <row r="11792">
      <c r="B11792" s="3"/>
    </row>
    <row r="11793">
      <c r="B11793" s="3"/>
    </row>
    <row r="11794">
      <c r="B11794" s="3"/>
    </row>
    <row r="11795">
      <c r="B11795" s="3"/>
    </row>
    <row r="11796">
      <c r="B11796" s="3"/>
    </row>
    <row r="11797">
      <c r="B11797" s="3"/>
    </row>
    <row r="11798">
      <c r="B11798" s="3"/>
    </row>
    <row r="11799">
      <c r="B11799" s="3"/>
    </row>
    <row r="11800">
      <c r="B11800" s="3"/>
    </row>
    <row r="11801">
      <c r="B11801" s="3"/>
    </row>
    <row r="11802">
      <c r="B11802" s="3"/>
    </row>
    <row r="11803">
      <c r="B11803" s="3"/>
    </row>
    <row r="11804">
      <c r="B11804" s="3"/>
    </row>
    <row r="11805">
      <c r="B11805" s="3"/>
    </row>
    <row r="11806">
      <c r="B11806" s="3"/>
    </row>
    <row r="11807">
      <c r="B11807" s="3"/>
    </row>
    <row r="11808">
      <c r="B11808" s="3"/>
    </row>
    <row r="11809">
      <c r="B11809" s="3"/>
    </row>
    <row r="11810">
      <c r="B11810" s="3"/>
    </row>
    <row r="11811">
      <c r="B11811" s="3"/>
    </row>
    <row r="11812">
      <c r="B11812" s="3"/>
    </row>
    <row r="11813">
      <c r="B11813" s="3"/>
    </row>
    <row r="11814">
      <c r="B11814" s="3"/>
    </row>
    <row r="11815">
      <c r="B11815" s="3"/>
    </row>
    <row r="11816">
      <c r="B11816" s="3"/>
    </row>
    <row r="11817">
      <c r="B11817" s="3"/>
    </row>
    <row r="11818">
      <c r="B11818" s="3"/>
    </row>
    <row r="11819">
      <c r="B11819" s="3"/>
    </row>
    <row r="11820">
      <c r="B11820" s="3"/>
    </row>
    <row r="11821">
      <c r="B11821" s="3"/>
    </row>
    <row r="11822">
      <c r="B11822" s="3"/>
    </row>
    <row r="11823">
      <c r="B11823" s="3"/>
    </row>
    <row r="11824">
      <c r="B11824" s="3"/>
    </row>
    <row r="11825">
      <c r="B11825" s="3"/>
    </row>
    <row r="11826">
      <c r="B11826" s="3"/>
    </row>
    <row r="11827">
      <c r="B11827" s="3"/>
    </row>
    <row r="11828">
      <c r="B11828" s="3"/>
    </row>
    <row r="11829">
      <c r="B11829" s="3"/>
    </row>
    <row r="11830">
      <c r="B11830" s="3"/>
    </row>
    <row r="11831">
      <c r="B11831" s="3"/>
    </row>
    <row r="11832">
      <c r="B11832" s="3"/>
    </row>
    <row r="11833">
      <c r="B11833" s="3"/>
    </row>
    <row r="11834">
      <c r="B11834" s="3"/>
    </row>
    <row r="11835">
      <c r="B11835" s="3"/>
    </row>
    <row r="11836">
      <c r="B11836" s="3"/>
    </row>
    <row r="11837">
      <c r="B11837" s="3"/>
    </row>
    <row r="11838">
      <c r="B11838" s="3"/>
    </row>
    <row r="11839">
      <c r="B11839" s="3"/>
    </row>
    <row r="11840">
      <c r="B11840" s="3"/>
    </row>
    <row r="11841">
      <c r="B11841" s="3"/>
    </row>
    <row r="11842">
      <c r="B11842" s="3"/>
    </row>
    <row r="11843">
      <c r="B11843" s="3"/>
    </row>
    <row r="11844">
      <c r="B11844" s="3"/>
    </row>
    <row r="11845">
      <c r="B11845" s="3"/>
    </row>
    <row r="11846">
      <c r="B11846" s="3"/>
    </row>
    <row r="11847">
      <c r="B11847" s="3"/>
    </row>
    <row r="11848">
      <c r="B11848" s="3"/>
    </row>
    <row r="11849">
      <c r="B11849" s="3"/>
    </row>
    <row r="11850">
      <c r="B11850" s="3"/>
    </row>
    <row r="11851">
      <c r="B11851" s="3"/>
    </row>
    <row r="11852">
      <c r="B11852" s="3"/>
    </row>
    <row r="11853">
      <c r="B11853" s="3"/>
    </row>
    <row r="11854">
      <c r="B11854" s="3"/>
    </row>
    <row r="11855">
      <c r="B11855" s="3"/>
    </row>
    <row r="11856">
      <c r="B11856" s="3"/>
    </row>
    <row r="11857">
      <c r="B11857" s="3"/>
    </row>
    <row r="11858">
      <c r="B11858" s="3"/>
    </row>
    <row r="11859">
      <c r="B11859" s="3"/>
    </row>
    <row r="11860">
      <c r="B11860" s="3"/>
    </row>
    <row r="11861">
      <c r="B11861" s="3"/>
    </row>
    <row r="11862">
      <c r="B11862" s="3"/>
    </row>
    <row r="11863">
      <c r="B11863" s="3"/>
    </row>
    <row r="11864">
      <c r="B11864" s="3"/>
    </row>
    <row r="11865">
      <c r="B11865" s="3"/>
    </row>
    <row r="11866">
      <c r="B11866" s="3"/>
    </row>
    <row r="11867">
      <c r="B11867" s="3"/>
    </row>
    <row r="11868">
      <c r="B11868" s="3"/>
    </row>
    <row r="11869">
      <c r="B11869" s="3"/>
    </row>
    <row r="11870">
      <c r="B11870" s="3"/>
    </row>
    <row r="11871">
      <c r="B11871" s="3"/>
    </row>
    <row r="11872">
      <c r="B11872" s="3"/>
    </row>
    <row r="11873">
      <c r="B11873" s="3"/>
    </row>
    <row r="11874">
      <c r="B11874" s="3"/>
    </row>
    <row r="11875">
      <c r="B11875" s="3"/>
    </row>
    <row r="11876">
      <c r="B11876" s="3"/>
    </row>
    <row r="11877">
      <c r="B11877" s="3"/>
    </row>
    <row r="11878">
      <c r="B11878" s="3"/>
    </row>
    <row r="11879">
      <c r="B11879" s="3"/>
    </row>
    <row r="11880">
      <c r="B11880" s="3"/>
    </row>
    <row r="11881">
      <c r="B11881" s="3"/>
    </row>
    <row r="11882">
      <c r="B11882" s="3"/>
    </row>
    <row r="11883">
      <c r="B11883" s="3"/>
    </row>
    <row r="11884">
      <c r="B11884" s="3"/>
    </row>
    <row r="11885">
      <c r="B11885" s="3"/>
    </row>
    <row r="11886">
      <c r="B11886" s="3"/>
    </row>
    <row r="11887">
      <c r="B11887" s="3"/>
    </row>
    <row r="11888">
      <c r="B11888" s="3"/>
    </row>
    <row r="11889">
      <c r="B11889" s="3"/>
    </row>
    <row r="11890">
      <c r="B11890" s="3"/>
    </row>
    <row r="11891">
      <c r="B11891" s="3"/>
    </row>
    <row r="11892">
      <c r="B11892" s="3"/>
    </row>
    <row r="11893">
      <c r="B11893" s="3"/>
    </row>
    <row r="11894">
      <c r="B11894" s="3"/>
    </row>
    <row r="11895">
      <c r="B11895" s="3"/>
    </row>
    <row r="11896">
      <c r="B11896" s="3"/>
    </row>
    <row r="11897">
      <c r="B11897" s="3"/>
    </row>
    <row r="11898">
      <c r="B11898" s="3"/>
    </row>
    <row r="11899">
      <c r="B11899" s="3"/>
    </row>
    <row r="11900">
      <c r="B11900" s="3"/>
    </row>
    <row r="11901">
      <c r="B11901" s="3"/>
    </row>
    <row r="11902">
      <c r="B11902" s="3"/>
    </row>
    <row r="11903">
      <c r="B11903" s="3"/>
    </row>
    <row r="11904">
      <c r="B11904" s="3"/>
    </row>
    <row r="11905">
      <c r="B11905" s="3"/>
    </row>
    <row r="11906">
      <c r="B11906" s="3"/>
    </row>
    <row r="11907">
      <c r="B11907" s="3"/>
    </row>
    <row r="11908">
      <c r="B11908" s="3"/>
    </row>
    <row r="11909">
      <c r="B11909" s="3"/>
    </row>
    <row r="11910">
      <c r="B11910" s="3"/>
    </row>
    <row r="11911">
      <c r="B11911" s="3"/>
    </row>
    <row r="11912">
      <c r="B11912" s="3"/>
    </row>
    <row r="11913">
      <c r="B11913" s="3"/>
    </row>
    <row r="11914">
      <c r="B11914" s="3"/>
    </row>
    <row r="11915">
      <c r="B11915" s="3"/>
    </row>
    <row r="11916">
      <c r="B11916" s="3"/>
    </row>
    <row r="11917">
      <c r="B11917" s="3"/>
    </row>
    <row r="11918">
      <c r="B11918" s="3"/>
    </row>
    <row r="11919">
      <c r="B11919" s="3"/>
    </row>
    <row r="11920">
      <c r="B11920" s="3"/>
    </row>
    <row r="11921">
      <c r="B11921" s="3"/>
    </row>
    <row r="11922">
      <c r="B11922" s="3"/>
    </row>
    <row r="11923">
      <c r="B11923" s="3"/>
    </row>
    <row r="11924">
      <c r="B11924" s="3"/>
    </row>
    <row r="11925">
      <c r="B11925" s="3"/>
    </row>
    <row r="11926">
      <c r="B11926" s="3"/>
    </row>
    <row r="11927">
      <c r="B11927" s="3"/>
    </row>
    <row r="11928">
      <c r="B11928" s="3"/>
    </row>
    <row r="11929">
      <c r="B11929" s="3"/>
    </row>
    <row r="11930">
      <c r="B11930" s="3"/>
    </row>
    <row r="11931">
      <c r="B11931" s="3"/>
    </row>
    <row r="11932">
      <c r="B11932" s="3"/>
    </row>
    <row r="11933">
      <c r="B11933" s="3"/>
    </row>
    <row r="11934">
      <c r="B11934" s="3"/>
    </row>
    <row r="11935">
      <c r="B11935" s="3"/>
    </row>
    <row r="11936">
      <c r="B11936" s="3"/>
    </row>
    <row r="11937">
      <c r="B11937" s="3"/>
    </row>
    <row r="11938">
      <c r="B11938" s="3"/>
    </row>
    <row r="11939">
      <c r="B11939" s="3"/>
    </row>
    <row r="11940">
      <c r="B11940" s="3"/>
    </row>
    <row r="11941">
      <c r="B11941" s="3"/>
    </row>
    <row r="11942">
      <c r="B11942" s="3"/>
    </row>
    <row r="11943">
      <c r="B11943" s="3"/>
    </row>
    <row r="11944">
      <c r="B11944" s="3"/>
    </row>
    <row r="11945">
      <c r="B11945" s="3"/>
    </row>
    <row r="11946">
      <c r="B11946" s="3"/>
    </row>
    <row r="11947">
      <c r="B11947" s="3"/>
    </row>
    <row r="11948">
      <c r="B11948" s="3"/>
    </row>
    <row r="11949">
      <c r="B11949" s="3"/>
    </row>
    <row r="11950">
      <c r="B11950" s="3"/>
    </row>
    <row r="11951">
      <c r="B11951" s="3"/>
    </row>
    <row r="11952">
      <c r="B11952" s="3"/>
    </row>
    <row r="11953">
      <c r="B11953" s="3"/>
    </row>
    <row r="11954">
      <c r="B11954" s="3"/>
    </row>
    <row r="11955">
      <c r="B11955" s="3"/>
    </row>
    <row r="11956">
      <c r="B11956" s="3"/>
    </row>
    <row r="11957">
      <c r="B11957" s="3"/>
    </row>
    <row r="11958">
      <c r="B11958" s="3"/>
    </row>
    <row r="11959">
      <c r="B11959" s="3"/>
    </row>
    <row r="11960">
      <c r="B11960" s="3"/>
    </row>
    <row r="11961">
      <c r="B11961" s="3"/>
    </row>
    <row r="11962">
      <c r="B11962" s="3"/>
    </row>
    <row r="11963">
      <c r="B11963" s="3"/>
    </row>
    <row r="11964">
      <c r="B11964" s="3"/>
    </row>
    <row r="11965">
      <c r="B11965" s="3"/>
    </row>
    <row r="11966">
      <c r="B11966" s="3"/>
    </row>
    <row r="11967">
      <c r="B11967" s="3"/>
    </row>
    <row r="11968">
      <c r="B11968" s="3"/>
    </row>
    <row r="11969">
      <c r="B11969" s="3"/>
    </row>
    <row r="11970">
      <c r="B11970" s="3"/>
    </row>
    <row r="11971">
      <c r="B11971" s="3"/>
    </row>
    <row r="11972">
      <c r="B11972" s="3"/>
    </row>
    <row r="11973">
      <c r="B11973" s="3"/>
    </row>
    <row r="11974">
      <c r="B11974" s="3"/>
    </row>
    <row r="11975">
      <c r="B11975" s="3"/>
    </row>
    <row r="11976">
      <c r="B11976" s="3"/>
    </row>
    <row r="11977">
      <c r="B11977" s="3"/>
    </row>
    <row r="11978">
      <c r="B11978" s="3"/>
    </row>
    <row r="11979">
      <c r="B11979" s="3"/>
    </row>
    <row r="11980">
      <c r="B11980" s="3"/>
    </row>
    <row r="11981">
      <c r="B11981" s="3"/>
    </row>
    <row r="11982">
      <c r="B11982" s="3"/>
    </row>
    <row r="11983">
      <c r="B11983" s="3"/>
    </row>
    <row r="11984">
      <c r="B11984" s="3"/>
    </row>
    <row r="11985">
      <c r="B11985" s="3"/>
    </row>
    <row r="11986">
      <c r="B11986" s="3"/>
    </row>
    <row r="11987">
      <c r="B11987" s="3"/>
    </row>
    <row r="11988">
      <c r="B11988" s="3"/>
    </row>
    <row r="11989">
      <c r="B11989" s="3"/>
    </row>
    <row r="11990">
      <c r="B11990" s="3"/>
    </row>
    <row r="11991">
      <c r="B11991" s="3"/>
    </row>
    <row r="11992">
      <c r="B11992" s="3"/>
    </row>
    <row r="11993">
      <c r="B11993" s="3"/>
    </row>
    <row r="11994">
      <c r="B11994" s="3"/>
    </row>
    <row r="11995">
      <c r="B11995" s="3"/>
    </row>
    <row r="11996">
      <c r="B11996" s="3"/>
    </row>
    <row r="11997">
      <c r="B11997" s="3"/>
    </row>
    <row r="11998">
      <c r="B11998" s="3"/>
    </row>
    <row r="11999">
      <c r="B11999" s="3"/>
    </row>
    <row r="12000">
      <c r="B12000" s="3"/>
    </row>
    <row r="12001">
      <c r="B12001" s="3"/>
    </row>
    <row r="12002">
      <c r="B12002" s="3"/>
    </row>
    <row r="12003">
      <c r="B12003" s="3"/>
    </row>
    <row r="12004">
      <c r="B12004" s="3"/>
    </row>
    <row r="12005">
      <c r="B12005" s="3"/>
    </row>
    <row r="12006">
      <c r="B12006" s="3"/>
    </row>
    <row r="12007">
      <c r="B12007" s="3"/>
    </row>
    <row r="12008">
      <c r="B12008" s="3"/>
    </row>
    <row r="12009">
      <c r="B12009" s="3"/>
    </row>
    <row r="12010">
      <c r="B12010" s="3"/>
    </row>
    <row r="12011">
      <c r="B12011" s="3"/>
    </row>
    <row r="12012">
      <c r="B12012" s="3"/>
    </row>
    <row r="12013">
      <c r="B12013" s="3"/>
    </row>
    <row r="12014">
      <c r="B12014" s="3"/>
    </row>
    <row r="12015">
      <c r="B12015" s="3"/>
    </row>
    <row r="12016">
      <c r="B12016" s="3"/>
    </row>
    <row r="12017">
      <c r="B12017" s="3"/>
    </row>
    <row r="12018">
      <c r="B12018" s="3"/>
    </row>
    <row r="12019">
      <c r="B12019" s="3"/>
    </row>
    <row r="12020">
      <c r="B12020" s="3"/>
    </row>
    <row r="12021">
      <c r="B12021" s="3"/>
    </row>
    <row r="12022">
      <c r="B12022" s="3"/>
    </row>
    <row r="12023">
      <c r="B12023" s="3"/>
    </row>
    <row r="12024">
      <c r="B12024" s="3"/>
    </row>
    <row r="12025">
      <c r="B12025" s="3"/>
    </row>
    <row r="12026">
      <c r="B12026" s="3"/>
    </row>
    <row r="12027">
      <c r="B12027" s="3"/>
    </row>
    <row r="12028">
      <c r="B12028" s="3"/>
    </row>
    <row r="12029">
      <c r="B12029" s="3"/>
    </row>
    <row r="12030">
      <c r="B12030" s="3"/>
    </row>
    <row r="12031">
      <c r="B12031" s="3"/>
    </row>
    <row r="12032">
      <c r="B12032" s="3"/>
    </row>
    <row r="12033">
      <c r="B12033" s="3"/>
    </row>
    <row r="12034">
      <c r="B12034" s="3"/>
    </row>
    <row r="12035">
      <c r="B12035" s="3"/>
    </row>
    <row r="12036">
      <c r="B12036" s="3"/>
    </row>
    <row r="12037">
      <c r="B12037" s="3"/>
    </row>
    <row r="12038">
      <c r="B12038" s="3"/>
    </row>
    <row r="12039">
      <c r="B12039" s="3"/>
    </row>
    <row r="12040">
      <c r="B12040" s="3"/>
    </row>
    <row r="12041">
      <c r="B12041" s="3"/>
    </row>
    <row r="12042">
      <c r="B12042" s="3"/>
    </row>
    <row r="12043">
      <c r="B12043" s="3"/>
    </row>
    <row r="12044">
      <c r="B12044" s="3"/>
    </row>
    <row r="12045">
      <c r="B12045" s="3"/>
    </row>
    <row r="12046">
      <c r="B12046" s="3"/>
    </row>
    <row r="12047">
      <c r="B12047" s="3"/>
    </row>
    <row r="12048">
      <c r="B12048" s="3"/>
    </row>
    <row r="12049">
      <c r="B12049" s="3"/>
    </row>
    <row r="12050">
      <c r="B12050" s="3"/>
    </row>
    <row r="12051">
      <c r="B12051" s="3"/>
    </row>
    <row r="12052">
      <c r="B12052" s="3"/>
    </row>
    <row r="12053">
      <c r="B12053" s="3"/>
    </row>
    <row r="12054">
      <c r="B12054" s="3"/>
    </row>
    <row r="12055">
      <c r="B12055" s="3"/>
    </row>
    <row r="12056">
      <c r="B12056" s="3"/>
    </row>
    <row r="12057">
      <c r="B12057" s="3"/>
    </row>
    <row r="12058">
      <c r="B12058" s="3"/>
    </row>
    <row r="12059">
      <c r="B12059" s="3"/>
    </row>
    <row r="12060">
      <c r="B12060" s="3"/>
    </row>
    <row r="12061">
      <c r="B12061" s="3"/>
    </row>
    <row r="12062">
      <c r="B12062" s="3"/>
    </row>
    <row r="12063">
      <c r="B12063" s="3"/>
    </row>
    <row r="12064">
      <c r="B12064" s="3"/>
    </row>
    <row r="12065">
      <c r="B12065" s="3"/>
    </row>
    <row r="12066">
      <c r="B12066" s="3"/>
    </row>
    <row r="12067">
      <c r="B12067" s="3"/>
    </row>
    <row r="12068">
      <c r="B12068" s="3"/>
    </row>
    <row r="12069">
      <c r="B12069" s="3"/>
    </row>
    <row r="12070">
      <c r="B12070" s="3"/>
    </row>
    <row r="12071">
      <c r="B12071" s="3"/>
    </row>
    <row r="12072">
      <c r="B12072" s="3"/>
    </row>
    <row r="12073">
      <c r="B12073" s="3"/>
    </row>
    <row r="12074">
      <c r="B12074" s="3"/>
    </row>
    <row r="12075">
      <c r="B12075" s="3"/>
    </row>
    <row r="12076">
      <c r="B12076" s="3"/>
    </row>
    <row r="12077">
      <c r="B12077" s="3"/>
    </row>
    <row r="12078">
      <c r="B12078" s="3"/>
    </row>
    <row r="12079">
      <c r="B12079" s="3"/>
    </row>
    <row r="12080">
      <c r="B12080" s="3"/>
    </row>
    <row r="12081">
      <c r="B12081" s="3"/>
    </row>
    <row r="12082">
      <c r="B12082" s="3"/>
    </row>
    <row r="12083">
      <c r="B12083" s="3"/>
    </row>
    <row r="12084">
      <c r="B12084" s="3"/>
    </row>
    <row r="12085">
      <c r="B12085" s="3"/>
    </row>
    <row r="12086">
      <c r="B12086" s="3"/>
    </row>
    <row r="12087">
      <c r="B12087" s="3"/>
    </row>
    <row r="12088">
      <c r="B12088" s="3"/>
    </row>
    <row r="12089">
      <c r="B12089" s="3"/>
    </row>
    <row r="12090">
      <c r="B12090" s="3"/>
    </row>
    <row r="12091">
      <c r="B12091" s="3"/>
    </row>
    <row r="12092">
      <c r="B12092" s="3"/>
    </row>
    <row r="12093">
      <c r="B12093" s="3"/>
    </row>
    <row r="12094">
      <c r="B12094" s="3"/>
    </row>
    <row r="12095">
      <c r="B12095" s="3"/>
    </row>
    <row r="12096">
      <c r="B12096" s="3"/>
    </row>
    <row r="12097">
      <c r="B12097" s="3"/>
    </row>
    <row r="12098">
      <c r="B12098" s="3"/>
    </row>
    <row r="12099">
      <c r="B12099" s="3"/>
    </row>
    <row r="12100">
      <c r="B12100" s="3"/>
    </row>
    <row r="12101">
      <c r="B12101" s="3"/>
    </row>
    <row r="12102">
      <c r="B12102" s="3"/>
    </row>
    <row r="12103">
      <c r="B12103" s="3"/>
    </row>
    <row r="12104">
      <c r="B12104" s="3"/>
    </row>
    <row r="12105">
      <c r="B12105" s="3"/>
    </row>
    <row r="12106">
      <c r="B12106" s="3"/>
    </row>
    <row r="12107">
      <c r="B12107" s="3"/>
    </row>
    <row r="12108">
      <c r="B12108" s="3"/>
    </row>
    <row r="12109">
      <c r="B12109" s="3"/>
    </row>
    <row r="12110">
      <c r="B12110" s="3"/>
    </row>
    <row r="12111">
      <c r="B12111" s="3"/>
    </row>
    <row r="12112">
      <c r="B12112" s="3"/>
    </row>
    <row r="12113">
      <c r="B12113" s="3"/>
    </row>
    <row r="12114">
      <c r="B12114" s="3"/>
    </row>
    <row r="12115">
      <c r="B12115" s="3"/>
    </row>
    <row r="12116">
      <c r="B12116" s="3"/>
    </row>
    <row r="12117">
      <c r="B12117" s="3"/>
    </row>
    <row r="12118">
      <c r="B12118" s="3"/>
    </row>
    <row r="12119">
      <c r="B12119" s="3"/>
    </row>
    <row r="12120">
      <c r="B12120" s="3"/>
    </row>
    <row r="12121">
      <c r="B12121" s="3"/>
    </row>
    <row r="12122">
      <c r="B12122" s="3"/>
    </row>
    <row r="12123">
      <c r="B12123" s="3"/>
    </row>
    <row r="12124">
      <c r="B12124" s="3"/>
    </row>
    <row r="12125">
      <c r="B12125" s="3"/>
    </row>
    <row r="12126">
      <c r="B12126" s="3"/>
    </row>
    <row r="12127">
      <c r="B12127" s="3"/>
    </row>
    <row r="12128">
      <c r="B12128" s="3"/>
    </row>
    <row r="12129">
      <c r="B12129" s="3"/>
    </row>
    <row r="12130">
      <c r="B12130" s="3"/>
    </row>
    <row r="12131">
      <c r="B12131" s="3"/>
    </row>
    <row r="12132">
      <c r="B12132" s="3"/>
    </row>
    <row r="12133">
      <c r="B12133" s="3"/>
    </row>
    <row r="12134">
      <c r="B12134" s="3"/>
    </row>
    <row r="12135">
      <c r="B12135" s="3"/>
    </row>
    <row r="12136">
      <c r="B12136" s="3"/>
    </row>
    <row r="12137">
      <c r="B12137" s="3"/>
    </row>
    <row r="12138">
      <c r="B12138" s="3"/>
    </row>
    <row r="12139">
      <c r="B12139" s="3"/>
    </row>
    <row r="12140">
      <c r="B12140" s="3"/>
    </row>
    <row r="12141">
      <c r="B12141" s="3"/>
    </row>
    <row r="12142">
      <c r="B12142" s="3"/>
    </row>
    <row r="12143">
      <c r="B12143" s="3"/>
    </row>
    <row r="12144">
      <c r="B12144" s="3"/>
    </row>
    <row r="12145">
      <c r="B12145" s="3"/>
    </row>
    <row r="12146">
      <c r="B12146" s="3"/>
    </row>
    <row r="12147">
      <c r="B12147" s="3"/>
    </row>
    <row r="12148">
      <c r="B12148" s="3"/>
    </row>
    <row r="12149">
      <c r="B12149" s="3"/>
    </row>
    <row r="12150">
      <c r="B12150" s="3"/>
    </row>
    <row r="12151">
      <c r="B12151" s="3"/>
    </row>
    <row r="12152">
      <c r="B12152" s="3"/>
    </row>
    <row r="12153">
      <c r="B12153" s="3"/>
    </row>
    <row r="12154">
      <c r="B12154" s="3"/>
    </row>
    <row r="12155">
      <c r="B12155" s="3"/>
    </row>
    <row r="12156">
      <c r="B12156" s="3"/>
    </row>
    <row r="12157">
      <c r="B12157" s="3"/>
    </row>
    <row r="12158">
      <c r="B12158" s="3"/>
    </row>
    <row r="12159">
      <c r="B12159" s="3"/>
    </row>
    <row r="12160">
      <c r="B12160" s="3"/>
    </row>
    <row r="12161">
      <c r="B12161" s="3"/>
    </row>
    <row r="12162">
      <c r="B12162" s="3"/>
    </row>
    <row r="12163">
      <c r="B12163" s="3"/>
    </row>
    <row r="12164">
      <c r="B12164" s="3"/>
    </row>
    <row r="12165">
      <c r="B12165" s="3"/>
    </row>
    <row r="12166">
      <c r="B12166" s="3"/>
    </row>
    <row r="12167">
      <c r="B12167" s="3"/>
    </row>
    <row r="12168">
      <c r="B12168" s="3"/>
    </row>
    <row r="12169">
      <c r="B12169" s="3"/>
    </row>
    <row r="12170">
      <c r="B12170" s="3"/>
    </row>
    <row r="12171">
      <c r="B12171" s="3"/>
    </row>
    <row r="12172">
      <c r="B12172" s="3"/>
    </row>
    <row r="12173">
      <c r="B12173" s="3"/>
    </row>
    <row r="12174">
      <c r="B12174" s="3"/>
    </row>
    <row r="12175">
      <c r="B12175" s="3"/>
    </row>
    <row r="12176">
      <c r="B12176" s="3"/>
    </row>
    <row r="12177">
      <c r="B12177" s="3"/>
    </row>
    <row r="12178">
      <c r="B12178" s="3"/>
    </row>
    <row r="12179">
      <c r="B12179" s="3"/>
    </row>
    <row r="12180">
      <c r="B12180" s="3"/>
    </row>
    <row r="12181">
      <c r="B12181" s="3"/>
    </row>
    <row r="12182">
      <c r="B12182" s="3"/>
    </row>
    <row r="12183">
      <c r="B12183" s="3"/>
    </row>
    <row r="12184">
      <c r="B12184" s="3"/>
    </row>
    <row r="12185">
      <c r="B12185" s="3"/>
    </row>
    <row r="12186">
      <c r="B12186" s="3"/>
    </row>
    <row r="12187">
      <c r="B12187" s="3"/>
    </row>
    <row r="12188">
      <c r="B12188" s="3"/>
    </row>
    <row r="12189">
      <c r="B12189" s="3"/>
    </row>
    <row r="12190">
      <c r="B12190" s="3"/>
    </row>
    <row r="12191">
      <c r="B12191" s="3"/>
    </row>
    <row r="12192">
      <c r="B12192" s="3"/>
    </row>
    <row r="12193">
      <c r="B12193" s="3"/>
    </row>
    <row r="12194">
      <c r="B12194" s="3"/>
    </row>
    <row r="12195">
      <c r="B12195" s="3"/>
    </row>
    <row r="12196">
      <c r="B12196" s="3"/>
    </row>
    <row r="12197">
      <c r="B12197" s="3"/>
    </row>
    <row r="12198">
      <c r="B12198" s="3"/>
    </row>
    <row r="12199">
      <c r="B12199" s="3"/>
    </row>
    <row r="12200">
      <c r="B12200" s="3"/>
    </row>
    <row r="12201">
      <c r="B12201" s="3"/>
    </row>
    <row r="12202">
      <c r="B12202" s="3"/>
    </row>
    <row r="12203">
      <c r="B12203" s="3"/>
    </row>
    <row r="12204">
      <c r="B12204" s="3"/>
    </row>
    <row r="12205">
      <c r="B12205" s="3"/>
    </row>
    <row r="12206">
      <c r="B12206" s="3"/>
    </row>
    <row r="12207">
      <c r="B12207" s="3"/>
    </row>
    <row r="12208">
      <c r="B12208" s="3"/>
    </row>
    <row r="12209">
      <c r="B12209" s="3"/>
    </row>
    <row r="12210">
      <c r="B12210" s="3"/>
    </row>
    <row r="12211">
      <c r="B12211" s="3"/>
    </row>
    <row r="12212">
      <c r="B12212" s="3"/>
    </row>
    <row r="12213">
      <c r="B12213" s="3"/>
    </row>
    <row r="12214">
      <c r="B12214" s="3"/>
    </row>
    <row r="12215">
      <c r="B12215" s="3"/>
    </row>
    <row r="12216">
      <c r="B12216" s="3"/>
    </row>
    <row r="12217">
      <c r="B12217" s="3"/>
    </row>
    <row r="12218">
      <c r="B12218" s="3"/>
    </row>
    <row r="12219">
      <c r="B12219" s="3"/>
    </row>
    <row r="12220">
      <c r="B12220" s="3"/>
    </row>
    <row r="12221">
      <c r="B12221" s="3"/>
    </row>
    <row r="12222">
      <c r="B12222" s="3"/>
    </row>
    <row r="12223">
      <c r="B12223" s="3"/>
    </row>
    <row r="12224">
      <c r="B12224" s="3"/>
    </row>
    <row r="12225">
      <c r="B12225" s="3"/>
    </row>
    <row r="12226">
      <c r="B12226" s="3"/>
    </row>
    <row r="12227">
      <c r="B12227" s="3"/>
    </row>
    <row r="12228">
      <c r="B12228" s="3"/>
    </row>
    <row r="12229">
      <c r="B12229" s="3"/>
    </row>
    <row r="12230">
      <c r="B12230" s="3"/>
    </row>
    <row r="12231">
      <c r="B12231" s="3"/>
    </row>
    <row r="12232">
      <c r="B12232" s="3"/>
    </row>
    <row r="12233">
      <c r="B12233" s="3"/>
    </row>
    <row r="12234">
      <c r="B12234" s="3"/>
    </row>
    <row r="12235">
      <c r="B12235" s="3"/>
    </row>
    <row r="12236">
      <c r="B12236" s="3"/>
    </row>
    <row r="12237">
      <c r="B12237" s="3"/>
    </row>
    <row r="12238">
      <c r="B12238" s="3"/>
    </row>
    <row r="12239">
      <c r="B12239" s="3"/>
    </row>
    <row r="12240">
      <c r="B12240" s="3"/>
    </row>
    <row r="12241">
      <c r="B12241" s="3"/>
    </row>
    <row r="12242">
      <c r="B12242" s="3"/>
    </row>
    <row r="12243">
      <c r="B12243" s="3"/>
    </row>
    <row r="12244">
      <c r="B12244" s="3"/>
    </row>
    <row r="12245">
      <c r="B12245" s="3"/>
    </row>
    <row r="12246">
      <c r="B12246" s="3"/>
    </row>
    <row r="12247">
      <c r="B12247" s="3"/>
    </row>
    <row r="12248">
      <c r="B12248" s="3"/>
    </row>
    <row r="12249">
      <c r="B12249" s="3"/>
    </row>
    <row r="12250">
      <c r="B12250" s="3"/>
    </row>
    <row r="12251">
      <c r="B12251" s="3"/>
    </row>
    <row r="12252">
      <c r="B12252" s="3"/>
    </row>
    <row r="12253">
      <c r="B12253" s="3"/>
    </row>
    <row r="12254">
      <c r="B12254" s="3"/>
    </row>
    <row r="12255">
      <c r="B12255" s="3"/>
    </row>
    <row r="12256">
      <c r="B12256" s="3"/>
    </row>
    <row r="12257">
      <c r="B12257" s="3"/>
    </row>
    <row r="12258">
      <c r="B12258" s="3"/>
    </row>
    <row r="12259">
      <c r="B12259" s="3"/>
    </row>
    <row r="12260">
      <c r="B12260" s="3"/>
    </row>
    <row r="12261">
      <c r="B12261" s="3"/>
    </row>
    <row r="12262">
      <c r="B12262" s="3"/>
    </row>
    <row r="12263">
      <c r="B12263" s="3"/>
    </row>
    <row r="12264">
      <c r="B12264" s="3"/>
    </row>
    <row r="12265">
      <c r="B12265" s="3"/>
    </row>
    <row r="12266">
      <c r="B12266" s="3"/>
    </row>
    <row r="12267">
      <c r="B12267" s="3"/>
    </row>
    <row r="12268">
      <c r="B12268" s="3"/>
    </row>
    <row r="12269">
      <c r="B12269" s="3"/>
    </row>
    <row r="12270">
      <c r="B12270" s="3"/>
    </row>
    <row r="12271">
      <c r="B12271" s="3"/>
    </row>
    <row r="12272">
      <c r="B12272" s="3"/>
    </row>
    <row r="12273">
      <c r="B12273" s="3"/>
    </row>
    <row r="12274">
      <c r="B12274" s="3"/>
    </row>
    <row r="12275">
      <c r="B12275" s="3"/>
    </row>
    <row r="12276">
      <c r="B12276" s="3"/>
    </row>
    <row r="12277">
      <c r="B12277" s="3"/>
    </row>
    <row r="12278">
      <c r="B12278" s="3"/>
    </row>
    <row r="12279">
      <c r="B12279" s="3"/>
    </row>
    <row r="12280">
      <c r="B12280" s="3"/>
    </row>
    <row r="12281">
      <c r="B12281" s="3"/>
    </row>
    <row r="12282">
      <c r="B12282" s="3"/>
    </row>
    <row r="12283">
      <c r="B12283" s="3"/>
    </row>
    <row r="12284">
      <c r="B12284" s="3"/>
    </row>
    <row r="12285">
      <c r="B12285" s="3"/>
    </row>
    <row r="12286">
      <c r="B12286" s="3"/>
    </row>
    <row r="12287">
      <c r="B12287" s="3"/>
    </row>
    <row r="12288">
      <c r="B12288" s="3"/>
    </row>
    <row r="12289">
      <c r="B12289" s="3"/>
    </row>
    <row r="12290">
      <c r="B12290" s="3"/>
    </row>
    <row r="12291">
      <c r="B12291" s="3"/>
    </row>
    <row r="12292">
      <c r="B12292" s="3"/>
    </row>
    <row r="12293">
      <c r="B12293" s="3"/>
    </row>
    <row r="12294">
      <c r="B12294" s="3"/>
    </row>
    <row r="12295">
      <c r="B12295" s="3"/>
    </row>
    <row r="12296">
      <c r="B12296" s="3"/>
    </row>
    <row r="12297">
      <c r="B12297" s="3"/>
    </row>
    <row r="12298">
      <c r="B12298" s="3"/>
    </row>
    <row r="12299">
      <c r="B12299" s="3"/>
    </row>
    <row r="12300">
      <c r="B12300" s="3"/>
    </row>
    <row r="12301">
      <c r="B12301" s="3"/>
    </row>
    <row r="12302">
      <c r="B12302" s="3"/>
    </row>
    <row r="12303">
      <c r="B12303" s="3"/>
    </row>
    <row r="12304">
      <c r="B12304" s="3"/>
    </row>
    <row r="12305">
      <c r="B12305" s="3"/>
    </row>
    <row r="12306">
      <c r="B12306" s="3"/>
    </row>
    <row r="12307">
      <c r="B12307" s="3"/>
    </row>
    <row r="12308">
      <c r="B12308" s="3"/>
    </row>
    <row r="12309">
      <c r="B12309" s="3"/>
    </row>
    <row r="12310">
      <c r="B12310" s="3"/>
    </row>
    <row r="12311">
      <c r="B12311" s="3"/>
    </row>
    <row r="12312">
      <c r="B12312" s="3"/>
    </row>
    <row r="12313">
      <c r="B12313" s="3"/>
    </row>
    <row r="12314">
      <c r="B12314" s="3"/>
    </row>
    <row r="12315">
      <c r="B12315" s="3"/>
    </row>
    <row r="12316">
      <c r="B12316" s="3"/>
    </row>
    <row r="12317">
      <c r="B12317" s="3"/>
    </row>
    <row r="12318">
      <c r="B12318" s="3"/>
    </row>
    <row r="12319">
      <c r="B12319" s="3"/>
    </row>
    <row r="12320">
      <c r="B12320" s="3"/>
    </row>
    <row r="12321">
      <c r="B12321" s="3"/>
    </row>
    <row r="12322">
      <c r="B12322" s="3"/>
    </row>
    <row r="12323">
      <c r="B12323" s="3"/>
    </row>
    <row r="12324">
      <c r="B12324" s="3"/>
    </row>
    <row r="12325">
      <c r="B12325" s="3"/>
    </row>
    <row r="12326">
      <c r="B12326" s="3"/>
    </row>
    <row r="12327">
      <c r="B12327" s="3"/>
    </row>
    <row r="12328">
      <c r="B12328" s="3"/>
    </row>
    <row r="12329">
      <c r="B12329" s="3"/>
    </row>
    <row r="12330">
      <c r="B12330" s="3"/>
    </row>
    <row r="12331">
      <c r="B12331" s="3"/>
    </row>
    <row r="12332">
      <c r="B12332" s="3"/>
    </row>
    <row r="12333">
      <c r="B12333" s="3"/>
    </row>
    <row r="12334">
      <c r="B12334" s="3"/>
    </row>
    <row r="12335">
      <c r="B12335" s="3"/>
    </row>
    <row r="12336">
      <c r="B12336" s="3"/>
    </row>
    <row r="12337">
      <c r="B12337" s="3"/>
    </row>
    <row r="12338">
      <c r="B12338" s="3"/>
    </row>
    <row r="12339">
      <c r="B12339" s="3"/>
    </row>
    <row r="12340">
      <c r="B12340" s="3"/>
    </row>
    <row r="12341">
      <c r="B12341" s="3"/>
    </row>
    <row r="12342">
      <c r="B12342" s="3"/>
    </row>
    <row r="12343">
      <c r="B12343" s="3"/>
    </row>
    <row r="12344">
      <c r="B12344" s="3"/>
    </row>
    <row r="12345">
      <c r="B12345" s="3"/>
    </row>
    <row r="12346">
      <c r="B12346" s="3"/>
    </row>
    <row r="12347">
      <c r="B12347" s="3"/>
    </row>
    <row r="12348">
      <c r="B12348" s="3"/>
    </row>
    <row r="12349">
      <c r="B12349" s="3"/>
    </row>
    <row r="12350">
      <c r="B12350" s="3"/>
    </row>
    <row r="12351">
      <c r="B12351" s="3"/>
    </row>
    <row r="12352">
      <c r="B12352" s="3"/>
    </row>
    <row r="12353">
      <c r="B12353" s="3"/>
    </row>
    <row r="12354">
      <c r="B12354" s="3"/>
    </row>
    <row r="12355">
      <c r="B12355" s="3"/>
    </row>
    <row r="12356">
      <c r="B12356" s="3"/>
    </row>
    <row r="12357">
      <c r="B12357" s="3"/>
    </row>
    <row r="12358">
      <c r="B12358" s="3"/>
    </row>
    <row r="12359">
      <c r="B12359" s="3"/>
    </row>
    <row r="12360">
      <c r="B12360" s="3"/>
    </row>
    <row r="12361">
      <c r="B12361" s="3"/>
    </row>
    <row r="12362">
      <c r="B12362" s="3"/>
    </row>
    <row r="12363">
      <c r="B12363" s="3"/>
    </row>
    <row r="12364">
      <c r="B12364" s="3"/>
    </row>
    <row r="12365">
      <c r="B12365" s="3"/>
    </row>
    <row r="12366">
      <c r="B12366" s="3"/>
    </row>
    <row r="12367">
      <c r="B12367" s="3"/>
    </row>
    <row r="12368">
      <c r="B12368" s="3"/>
    </row>
    <row r="12369">
      <c r="B12369" s="3"/>
    </row>
    <row r="12370">
      <c r="B12370" s="3"/>
    </row>
    <row r="12371">
      <c r="B12371" s="3"/>
    </row>
    <row r="12372">
      <c r="B12372" s="3"/>
    </row>
    <row r="12373">
      <c r="B12373" s="3"/>
    </row>
    <row r="12374">
      <c r="B12374" s="3"/>
    </row>
    <row r="12375">
      <c r="B12375" s="3"/>
    </row>
    <row r="12376">
      <c r="B12376" s="3"/>
    </row>
    <row r="12377">
      <c r="B12377" s="3"/>
    </row>
    <row r="12378">
      <c r="B12378" s="3"/>
    </row>
    <row r="12379">
      <c r="B12379" s="3"/>
    </row>
    <row r="12380">
      <c r="B12380" s="3"/>
    </row>
    <row r="12381">
      <c r="B12381" s="3"/>
    </row>
    <row r="12382">
      <c r="B12382" s="3"/>
    </row>
    <row r="12383">
      <c r="B12383" s="3"/>
    </row>
    <row r="12384">
      <c r="B12384" s="3"/>
    </row>
    <row r="12385">
      <c r="B12385" s="3"/>
    </row>
    <row r="12386">
      <c r="B12386" s="3"/>
    </row>
    <row r="12387">
      <c r="B12387" s="3"/>
    </row>
    <row r="12388">
      <c r="B12388" s="3"/>
    </row>
    <row r="12389">
      <c r="B12389" s="3"/>
    </row>
    <row r="12390">
      <c r="B12390" s="3"/>
    </row>
    <row r="12391">
      <c r="B12391" s="3"/>
    </row>
    <row r="12392">
      <c r="B12392" s="3"/>
    </row>
    <row r="12393">
      <c r="B12393" s="3"/>
    </row>
    <row r="12394">
      <c r="B12394" s="3"/>
    </row>
    <row r="12395">
      <c r="B12395" s="3"/>
    </row>
    <row r="12396">
      <c r="B12396" s="3"/>
    </row>
    <row r="12397">
      <c r="B12397" s="3"/>
    </row>
    <row r="12398">
      <c r="B12398" s="3"/>
    </row>
    <row r="12399">
      <c r="B12399" s="3"/>
    </row>
    <row r="12400">
      <c r="B12400" s="3"/>
    </row>
    <row r="12401">
      <c r="B12401" s="3"/>
    </row>
    <row r="12402">
      <c r="B12402" s="3"/>
    </row>
    <row r="12403">
      <c r="B12403" s="3"/>
    </row>
    <row r="12404">
      <c r="B12404" s="3"/>
    </row>
  </sheetData>
  <autoFilter ref="$A$1:$Z$1">
    <sortState ref="A1:Z1">
      <sortCondition ref="B1"/>
    </sortState>
  </autoFil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1.43"/>
    <col customWidth="1" min="4" max="4" width="9.0"/>
    <col customWidth="1" min="5" max="5" width="9.29"/>
    <col customWidth="1" min="6" max="6" width="85.57"/>
    <col customWidth="1" min="7" max="7" width="19.43"/>
  </cols>
  <sheetData>
    <row r="1">
      <c r="A1" s="1" t="s">
        <v>0</v>
      </c>
      <c r="B1" s="2" t="s">
        <v>1</v>
      </c>
      <c r="C1" s="1" t="s">
        <v>2</v>
      </c>
      <c r="D1" s="1" t="s">
        <v>569</v>
      </c>
      <c r="E1" s="1" t="s">
        <v>3</v>
      </c>
      <c r="F1" s="1" t="s">
        <v>4</v>
      </c>
      <c r="G1" s="1" t="s">
        <v>5</v>
      </c>
    </row>
    <row r="2">
      <c r="A2" s="4">
        <v>45814.483564814815</v>
      </c>
      <c r="B2" s="5" t="s">
        <v>570</v>
      </c>
      <c r="C2" s="6" t="s">
        <v>571</v>
      </c>
      <c r="D2" s="10">
        <v>0.4826388888888889</v>
      </c>
      <c r="F2" s="6" t="s">
        <v>572</v>
      </c>
      <c r="G2" s="7" t="str">
        <f>TEXT("6249901800746616541","0")</f>
        <v>6249901800746616541</v>
      </c>
    </row>
    <row r="3">
      <c r="A3" s="4">
        <v>45814.607083333336</v>
      </c>
      <c r="B3" s="5" t="s">
        <v>48</v>
      </c>
      <c r="C3" s="6" t="s">
        <v>573</v>
      </c>
      <c r="D3" s="10">
        <v>0.6048611111111111</v>
      </c>
      <c r="F3" s="6" t="s">
        <v>574</v>
      </c>
      <c r="G3" s="7" t="str">
        <f>TEXT("6250008528914700120","0")</f>
        <v>6250008528914700120</v>
      </c>
    </row>
    <row r="4">
      <c r="A4" s="4">
        <v>45816.8962962963</v>
      </c>
      <c r="B4" s="5" t="s">
        <v>575</v>
      </c>
      <c r="C4" s="6" t="s">
        <v>576</v>
      </c>
      <c r="D4" s="10">
        <v>0.8930555555555556</v>
      </c>
      <c r="F4" s="6" t="s">
        <v>577</v>
      </c>
      <c r="G4" s="7" t="str">
        <f>TEXT("6251986403215778012","0")</f>
        <v>6251986403215778012</v>
      </c>
    </row>
    <row r="5">
      <c r="A5" s="4">
        <v>45817.47261574074</v>
      </c>
      <c r="B5" s="5" t="s">
        <v>575</v>
      </c>
      <c r="C5" s="6" t="s">
        <v>578</v>
      </c>
      <c r="D5" s="10">
        <v>0.47152777777777777</v>
      </c>
      <c r="F5" s="6" t="s">
        <v>579</v>
      </c>
      <c r="G5" s="7" t="str">
        <f>TEXT("6252484340018954941","0")</f>
        <v>6252484340018954941</v>
      </c>
    </row>
    <row r="6">
      <c r="A6" s="4">
        <v>45818.49097222222</v>
      </c>
      <c r="B6" s="5" t="s">
        <v>19</v>
      </c>
      <c r="C6" s="6" t="s">
        <v>580</v>
      </c>
      <c r="D6" s="10">
        <v>0.49027777777777776</v>
      </c>
      <c r="F6" s="6" t="s">
        <v>581</v>
      </c>
      <c r="G6" s="7" t="str">
        <f>TEXT("6253364204915160132","0")</f>
        <v>6253364204915160132</v>
      </c>
    </row>
    <row r="7">
      <c r="A7" s="4">
        <v>45823.72253472222</v>
      </c>
      <c r="B7" s="5" t="s">
        <v>65</v>
      </c>
      <c r="C7" s="6" t="s">
        <v>573</v>
      </c>
      <c r="D7" s="10">
        <v>0.7194444444444444</v>
      </c>
      <c r="F7" s="6" t="s">
        <v>574</v>
      </c>
      <c r="G7" s="7" t="str">
        <f>TEXT("6257884278916128421","0")</f>
        <v>6257884278916128421</v>
      </c>
    </row>
    <row r="8">
      <c r="A8" s="4">
        <v>45824.45324074074</v>
      </c>
      <c r="B8" s="5" t="s">
        <v>56</v>
      </c>
      <c r="C8" s="6" t="s">
        <v>582</v>
      </c>
      <c r="D8" s="10">
        <v>0.4513888888888889</v>
      </c>
      <c r="F8" s="6" t="s">
        <v>583</v>
      </c>
      <c r="G8" s="7" t="str">
        <f>TEXT("6258515603995221068","0")</f>
        <v>6258515603995221068</v>
      </c>
    </row>
    <row r="9">
      <c r="A9" s="4">
        <v>45826.44354166667</v>
      </c>
      <c r="B9" s="5" t="s">
        <v>69</v>
      </c>
      <c r="C9" s="6" t="s">
        <v>576</v>
      </c>
      <c r="D9" s="10">
        <v>0.4395833333333333</v>
      </c>
      <c r="F9" s="6" t="s">
        <v>584</v>
      </c>
      <c r="G9" s="7" t="str">
        <f>TEXT("6260235220214908007","0")</f>
        <v>6260235220214908007</v>
      </c>
    </row>
    <row r="10">
      <c r="A10" s="4">
        <v>45826.45111111111</v>
      </c>
      <c r="B10" s="5" t="s">
        <v>69</v>
      </c>
      <c r="C10" s="6" t="s">
        <v>578</v>
      </c>
      <c r="D10" s="10">
        <v>0.44930555555555557</v>
      </c>
      <c r="F10" s="6" t="s">
        <v>585</v>
      </c>
      <c r="G10" s="7" t="str">
        <f>TEXT("6260241760012625276","0")</f>
        <v>6260241760012625276</v>
      </c>
    </row>
    <row r="11">
      <c r="A11" s="4">
        <v>45826.62829861111</v>
      </c>
      <c r="B11" s="5" t="s">
        <v>69</v>
      </c>
      <c r="C11" s="6" t="s">
        <v>586</v>
      </c>
      <c r="D11" s="10">
        <v>0.6277777777777778</v>
      </c>
      <c r="F11" s="6" t="s">
        <v>587</v>
      </c>
      <c r="G11" s="7" t="str">
        <f>TEXT("6260394854913349263","0")</f>
        <v>6260394854913349263</v>
      </c>
    </row>
    <row r="12">
      <c r="A12" s="4">
        <v>45827.47565972222</v>
      </c>
      <c r="B12" s="5" t="s">
        <v>27</v>
      </c>
      <c r="C12" s="6" t="s">
        <v>571</v>
      </c>
      <c r="D12" s="10">
        <v>0.475</v>
      </c>
      <c r="F12" s="6" t="s">
        <v>572</v>
      </c>
      <c r="G12" s="7" t="str">
        <f>TEXT("6261126974994776946","0")</f>
        <v>6261126974994776946</v>
      </c>
    </row>
    <row r="13">
      <c r="A13" s="4">
        <v>45832.488530092596</v>
      </c>
      <c r="B13" s="5" t="s">
        <v>6</v>
      </c>
      <c r="C13" s="6" t="s">
        <v>580</v>
      </c>
      <c r="D13" s="10">
        <v>0.48680555555555555</v>
      </c>
      <c r="F13" s="6" t="s">
        <v>588</v>
      </c>
      <c r="G13" s="7" t="str">
        <f>TEXT("6265458095011465516","0")</f>
        <v>6265458095011465516</v>
      </c>
    </row>
    <row r="14">
      <c r="A14" s="4">
        <v>45834.47033564815</v>
      </c>
      <c r="B14" s="5" t="s">
        <v>82</v>
      </c>
      <c r="C14" s="6" t="s">
        <v>578</v>
      </c>
      <c r="D14" s="10">
        <v>0.46944444444444444</v>
      </c>
      <c r="F14" s="6" t="s">
        <v>588</v>
      </c>
      <c r="G14" s="7" t="str">
        <f>TEXT("6267170370011930404","0")</f>
        <v>6267170370011930404</v>
      </c>
    </row>
    <row r="15">
      <c r="A15" s="4">
        <v>45834.5300462963</v>
      </c>
      <c r="B15" s="5" t="s">
        <v>82</v>
      </c>
      <c r="C15" s="6" t="s">
        <v>586</v>
      </c>
      <c r="D15" s="10">
        <v>0.5291666666666667</v>
      </c>
      <c r="F15" s="6" t="s">
        <v>589</v>
      </c>
      <c r="G15" s="7" t="str">
        <f>TEXT("6267221964913048020","0")</f>
        <v>6267221964913048020</v>
      </c>
    </row>
    <row r="16">
      <c r="A16" s="4">
        <v>45837.87950231481</v>
      </c>
      <c r="B16" s="5" t="s">
        <v>86</v>
      </c>
      <c r="C16" s="6" t="s">
        <v>573</v>
      </c>
      <c r="D16" s="10">
        <v>0.8777777777777778</v>
      </c>
      <c r="F16" s="6" t="s">
        <v>590</v>
      </c>
      <c r="G16" s="7" t="str">
        <f>TEXT("6270115891914478283","0")</f>
        <v>6270115891914478283</v>
      </c>
    </row>
    <row r="17">
      <c r="A17" s="4">
        <v>45838.45841435185</v>
      </c>
      <c r="B17" s="5" t="s">
        <v>86</v>
      </c>
      <c r="C17" s="6" t="s">
        <v>576</v>
      </c>
      <c r="D17" s="10">
        <v>0.45625</v>
      </c>
      <c r="F17" s="6" t="s">
        <v>591</v>
      </c>
      <c r="G17" s="7" t="str">
        <f>TEXT("6270616070221996727","0")</f>
        <v>6270616070221996727</v>
      </c>
    </row>
    <row r="18">
      <c r="A18" s="4">
        <v>45838.45972222222</v>
      </c>
      <c r="B18" s="5" t="s">
        <v>34</v>
      </c>
      <c r="C18" s="6" t="s">
        <v>582</v>
      </c>
      <c r="D18" s="10">
        <v>0.4583333333333333</v>
      </c>
      <c r="F18" s="6" t="s">
        <v>592</v>
      </c>
      <c r="G18" s="7" t="str">
        <f>TEXT("6270617200728589205","0")</f>
        <v>6270617200728589205</v>
      </c>
    </row>
    <row r="19">
      <c r="A19" s="4">
        <v>45839.52614583333</v>
      </c>
      <c r="B19" s="5" t="s">
        <v>34</v>
      </c>
      <c r="C19" s="6" t="s">
        <v>580</v>
      </c>
      <c r="D19" s="10">
        <v>0.5256944444444445</v>
      </c>
      <c r="F19" s="6" t="s">
        <v>593</v>
      </c>
      <c r="G19" s="7" t="str">
        <f>TEXT("6271538594916836535","0")</f>
        <v>6271538594916836535</v>
      </c>
    </row>
    <row r="20">
      <c r="A20" s="4">
        <v>45841.68194444444</v>
      </c>
      <c r="B20" s="5" t="s">
        <v>35</v>
      </c>
      <c r="C20" s="6" t="s">
        <v>586</v>
      </c>
      <c r="D20" s="10">
        <v>0.68125</v>
      </c>
      <c r="F20" s="6" t="s">
        <v>589</v>
      </c>
      <c r="G20" s="7" t="str">
        <f>TEXT("6273401204918121353","0")</f>
        <v>6273401204918121353</v>
      </c>
    </row>
    <row r="21">
      <c r="A21" s="4">
        <v>45842.563252314816</v>
      </c>
      <c r="B21" s="5" t="s">
        <v>184</v>
      </c>
      <c r="C21" s="6" t="s">
        <v>578</v>
      </c>
      <c r="D21" s="10">
        <v>0.5618055555555556</v>
      </c>
      <c r="F21" s="6" t="s">
        <v>594</v>
      </c>
      <c r="G21" s="7" t="str">
        <f>TEXT("6274162656631639102","0")</f>
        <v>6274162656631639102</v>
      </c>
    </row>
    <row r="22">
      <c r="A22" s="4">
        <v>45844.70994212963</v>
      </c>
      <c r="B22" s="5" t="s">
        <v>10</v>
      </c>
      <c r="C22" s="6" t="s">
        <v>571</v>
      </c>
      <c r="D22" s="10">
        <v>0.7083333333333334</v>
      </c>
      <c r="F22" s="6" t="s">
        <v>595</v>
      </c>
      <c r="G22" s="7" t="str">
        <f>TEXT("6276017396073672971","0")</f>
        <v>6276017396073672971</v>
      </c>
    </row>
    <row r="23">
      <c r="A23" s="4">
        <v>45845.4483912037</v>
      </c>
      <c r="B23" s="5" t="s">
        <v>10</v>
      </c>
      <c r="C23" s="6" t="s">
        <v>576</v>
      </c>
      <c r="D23" s="10">
        <v>0.4465277777777778</v>
      </c>
      <c r="F23" s="6" t="s">
        <v>590</v>
      </c>
      <c r="G23" s="7" t="str">
        <f>TEXT("6276655417116045620","0")</f>
        <v>6276655417116045620</v>
      </c>
    </row>
    <row r="24">
      <c r="A24" s="4">
        <v>45846.49185185185</v>
      </c>
      <c r="B24" s="5" t="s">
        <v>104</v>
      </c>
      <c r="C24" s="6" t="s">
        <v>580</v>
      </c>
      <c r="D24" s="10">
        <v>0.49166666666666664</v>
      </c>
      <c r="F24" s="6" t="s">
        <v>596</v>
      </c>
      <c r="G24" s="7" t="str">
        <f>TEXT("6277556964916905155","0")</f>
        <v>6277556964916905155</v>
      </c>
    </row>
    <row r="25">
      <c r="A25" s="4">
        <v>45847.47574074074</v>
      </c>
      <c r="B25" s="5" t="s">
        <v>37</v>
      </c>
      <c r="C25" s="6" t="s">
        <v>586</v>
      </c>
      <c r="D25" s="10">
        <v>0.4736111111111111</v>
      </c>
      <c r="F25" s="6" t="s">
        <v>587</v>
      </c>
      <c r="G25" s="7" t="str">
        <f>TEXT("6278407044917539827","0")</f>
        <v>6278407044917539827</v>
      </c>
    </row>
    <row r="26">
      <c r="A26" s="4">
        <v>45849.46418981482</v>
      </c>
      <c r="B26" s="5" t="s">
        <v>113</v>
      </c>
      <c r="C26" s="6" t="s">
        <v>578</v>
      </c>
      <c r="D26" s="10">
        <v>0.4625</v>
      </c>
      <c r="G26" s="7" t="str">
        <f>TEXT("6280125060646331065","0")</f>
        <v>6280125060646331065</v>
      </c>
    </row>
    <row r="27">
      <c r="A27" s="4">
        <v>45850.74196759259</v>
      </c>
      <c r="B27" s="5" t="s">
        <v>113</v>
      </c>
      <c r="C27" s="6" t="s">
        <v>573</v>
      </c>
      <c r="D27" s="10">
        <v>0.7402777777777778</v>
      </c>
      <c r="F27" s="6" t="s">
        <v>588</v>
      </c>
      <c r="G27" s="7" t="str">
        <f>TEXT("6281229061917364471","0")</f>
        <v>6281229061917364471</v>
      </c>
    </row>
    <row r="28">
      <c r="A28" s="4">
        <v>45852.431284722225</v>
      </c>
      <c r="B28" s="5" t="s">
        <v>12</v>
      </c>
      <c r="C28" s="6" t="s">
        <v>576</v>
      </c>
      <c r="D28" s="10">
        <v>0.42916666666666664</v>
      </c>
      <c r="F28" s="6" t="s">
        <v>597</v>
      </c>
      <c r="G28" s="7" t="str">
        <f>TEXT("6282688634919407951","0")</f>
        <v>6282688634919407951</v>
      </c>
    </row>
    <row r="29">
      <c r="A29" s="4">
        <v>45852.46163194445</v>
      </c>
      <c r="B29" s="5" t="s">
        <v>12</v>
      </c>
      <c r="C29" s="6" t="s">
        <v>582</v>
      </c>
      <c r="D29" s="10">
        <v>0.46111111111111114</v>
      </c>
      <c r="F29" s="6" t="s">
        <v>596</v>
      </c>
      <c r="G29" s="7" t="str">
        <f>TEXT("6282714855551290455","0")</f>
        <v>6282714855551290455</v>
      </c>
    </row>
    <row r="30">
      <c r="A30" s="4">
        <v>45852.482395833336</v>
      </c>
      <c r="B30" s="5" t="s">
        <v>12</v>
      </c>
      <c r="C30" s="6" t="s">
        <v>580</v>
      </c>
      <c r="D30" s="10">
        <v>0.48194444444444445</v>
      </c>
      <c r="F30" s="6" t="s">
        <v>598</v>
      </c>
      <c r="G30" s="7" t="str">
        <f>TEXT("6282732794915692177","0")</f>
        <v>6282732794915692177</v>
      </c>
    </row>
    <row r="31">
      <c r="A31" s="4">
        <v>45853.458449074074</v>
      </c>
      <c r="B31" s="5" t="s">
        <v>119</v>
      </c>
      <c r="C31" s="6" t="s">
        <v>578</v>
      </c>
      <c r="D31" s="10">
        <v>0.45625</v>
      </c>
      <c r="F31" s="6" t="s">
        <v>585</v>
      </c>
      <c r="G31" s="7" t="str">
        <f>TEXT("6283576100019021406","0")</f>
        <v>6283576100019021406</v>
      </c>
    </row>
    <row r="32">
      <c r="A32" s="4">
        <v>45855.46880787037</v>
      </c>
      <c r="B32" s="5" t="s">
        <v>126</v>
      </c>
      <c r="C32" s="6" t="s">
        <v>586</v>
      </c>
      <c r="D32" s="10">
        <v>0.46805555555555556</v>
      </c>
      <c r="F32" s="6" t="s">
        <v>589</v>
      </c>
      <c r="G32" s="7" t="str">
        <f>TEXT("6285313054914878986","0")</f>
        <v>6285313054914878986</v>
      </c>
    </row>
    <row r="33">
      <c r="A33" s="4">
        <v>45858.50363425926</v>
      </c>
      <c r="B33" s="5" t="s">
        <v>599</v>
      </c>
      <c r="C33" s="6" t="s">
        <v>571</v>
      </c>
      <c r="D33" s="10">
        <v>0.5020833333333333</v>
      </c>
      <c r="F33" s="6" t="s">
        <v>572</v>
      </c>
      <c r="G33" s="7" t="str">
        <f>TEXT("6287935149169201713","0")</f>
        <v>6287935149169201713</v>
      </c>
    </row>
    <row r="34">
      <c r="A34" s="4">
        <v>45858.50811342592</v>
      </c>
      <c r="B34" s="5" t="s">
        <v>128</v>
      </c>
      <c r="C34" s="6" t="s">
        <v>571</v>
      </c>
      <c r="D34" s="10">
        <v>0.5041666666666667</v>
      </c>
      <c r="F34" s="6" t="s">
        <v>572</v>
      </c>
      <c r="G34" s="7" t="str">
        <f>TEXT("6287939019162970116","0")</f>
        <v>6287939019162970116</v>
      </c>
    </row>
    <row r="35">
      <c r="A35" s="4">
        <v>45859.502488425926</v>
      </c>
      <c r="B35" s="5" t="s">
        <v>41</v>
      </c>
      <c r="C35" s="6" t="s">
        <v>576</v>
      </c>
      <c r="D35" s="10">
        <v>0.5006944444444444</v>
      </c>
      <c r="F35" s="6" t="s">
        <v>600</v>
      </c>
      <c r="G35" s="7" t="str">
        <f>TEXT("6288798154147382085","0")</f>
        <v>6288798154147382085</v>
      </c>
    </row>
    <row r="36">
      <c r="A36" s="4">
        <v>45859.534791666665</v>
      </c>
      <c r="B36" s="5" t="s">
        <v>41</v>
      </c>
      <c r="C36" s="6" t="s">
        <v>571</v>
      </c>
      <c r="D36" s="10">
        <v>0.5333333333333333</v>
      </c>
      <c r="F36" s="6" t="s">
        <v>601</v>
      </c>
      <c r="G36" s="7" t="str">
        <f>TEXT("6288826069631056712","0")</f>
        <v>6288826069631056712</v>
      </c>
    </row>
    <row r="37">
      <c r="A37" s="4">
        <v>45861.45825231481</v>
      </c>
      <c r="B37" s="5" t="s">
        <v>135</v>
      </c>
      <c r="C37" s="6" t="s">
        <v>582</v>
      </c>
      <c r="D37" s="10">
        <v>0.45625</v>
      </c>
      <c r="F37" s="6" t="s">
        <v>602</v>
      </c>
      <c r="G37" s="7" t="str">
        <f>TEXT("6290487939252313910","0")</f>
        <v>6290487939252313910</v>
      </c>
    </row>
    <row r="38">
      <c r="A38" s="4">
        <v>45862.45138888889</v>
      </c>
      <c r="B38" s="5" t="s">
        <v>14</v>
      </c>
      <c r="C38" s="6" t="s">
        <v>586</v>
      </c>
      <c r="D38" s="10">
        <v>0.45069444444444445</v>
      </c>
      <c r="F38" s="6" t="s">
        <v>589</v>
      </c>
      <c r="G38" s="7" t="str">
        <f>TEXT("6291346004918468744","0")</f>
        <v>6291346004918468744</v>
      </c>
    </row>
    <row r="39">
      <c r="A39" s="4">
        <v>45863.481770833336</v>
      </c>
      <c r="B39" s="5" t="s">
        <v>43</v>
      </c>
      <c r="C39" s="6" t="s">
        <v>580</v>
      </c>
      <c r="D39" s="10">
        <v>0.48125</v>
      </c>
      <c r="F39" s="6" t="s">
        <v>596</v>
      </c>
      <c r="G39" s="7" t="str">
        <f>TEXT("6292236254916128520","0")</f>
        <v>6292236254916128520</v>
      </c>
    </row>
    <row r="40">
      <c r="A40" s="4">
        <v>45866.45569444444</v>
      </c>
      <c r="B40" s="5" t="s">
        <v>46</v>
      </c>
      <c r="C40" s="6" t="s">
        <v>578</v>
      </c>
      <c r="D40" s="10">
        <v>0.4534722222222222</v>
      </c>
      <c r="F40" s="6" t="s">
        <v>588</v>
      </c>
      <c r="G40" s="7" t="str">
        <f>TEXT("6294805729609373660","0")</f>
        <v>6294805729609373660</v>
      </c>
    </row>
    <row r="41">
      <c r="A41" s="4">
        <v>45866.4633912037</v>
      </c>
      <c r="B41" s="5" t="s">
        <v>46</v>
      </c>
      <c r="C41" s="6" t="s">
        <v>576</v>
      </c>
      <c r="D41" s="10">
        <v>0.4625</v>
      </c>
      <c r="F41" s="6" t="s">
        <v>603</v>
      </c>
      <c r="G41" s="7" t="str">
        <f>TEXT("6294812371028196225","0")</f>
        <v>6294812371028196225</v>
      </c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31.29"/>
    <col customWidth="1" min="4" max="4" width="9.29"/>
    <col customWidth="1" min="5" max="5" width="89.86"/>
    <col customWidth="1" min="6" max="6" width="1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45827.60780092593</v>
      </c>
      <c r="B2" s="11">
        <v>45832.0</v>
      </c>
      <c r="C2" s="6" t="s">
        <v>604</v>
      </c>
      <c r="E2" s="6" t="s">
        <v>605</v>
      </c>
      <c r="F2" s="7" t="str">
        <f>TEXT("6261241143892903791","0")</f>
        <v>6261241143892903791</v>
      </c>
    </row>
    <row r="3">
      <c r="A3" s="4">
        <v>45828.511030092595</v>
      </c>
      <c r="B3" s="11">
        <v>45829.0</v>
      </c>
      <c r="C3" s="6" t="s">
        <v>606</v>
      </c>
      <c r="E3" s="6" t="s">
        <v>607</v>
      </c>
      <c r="F3" s="7" t="str">
        <f>TEXT("6262021532615450596","0")</f>
        <v>6262021532615450596</v>
      </c>
    </row>
    <row r="4">
      <c r="A4" s="4">
        <v>45828.51128472222</v>
      </c>
      <c r="B4" s="11">
        <v>45829.0</v>
      </c>
      <c r="C4" s="6" t="s">
        <v>608</v>
      </c>
      <c r="E4" s="6" t="s">
        <v>609</v>
      </c>
      <c r="F4" s="7" t="str">
        <f>TEXT("6262021752614964725","0")</f>
        <v>6262021752614964725</v>
      </c>
    </row>
    <row r="5">
      <c r="A5" s="4">
        <v>45828.511655092596</v>
      </c>
      <c r="B5" s="11">
        <v>45829.0</v>
      </c>
      <c r="C5" s="6" t="s">
        <v>610</v>
      </c>
      <c r="E5" s="6" t="s">
        <v>611</v>
      </c>
      <c r="F5" s="7" t="str">
        <f>TEXT("6262022072611412456","0")</f>
        <v>6262022072611412456</v>
      </c>
    </row>
    <row r="6">
      <c r="A6" s="4">
        <v>45828.51194444444</v>
      </c>
      <c r="B6" s="11">
        <v>45829.0</v>
      </c>
      <c r="C6" s="6" t="s">
        <v>612</v>
      </c>
      <c r="E6" s="6" t="s">
        <v>613</v>
      </c>
      <c r="F6" s="7" t="str">
        <f>TEXT("6262022322619143315","0")</f>
        <v>6262022322619143315</v>
      </c>
    </row>
    <row r="7">
      <c r="A7" s="4">
        <v>45831.487962962965</v>
      </c>
      <c r="B7" s="11">
        <v>45832.0</v>
      </c>
      <c r="C7" s="6" t="s">
        <v>610</v>
      </c>
      <c r="E7" s="6" t="s">
        <v>614</v>
      </c>
      <c r="F7" s="7" t="str">
        <f>TEXT("6264593602615851438","0")</f>
        <v>6264593602615851438</v>
      </c>
    </row>
    <row r="8">
      <c r="A8" s="4">
        <v>45831.48844907407</v>
      </c>
      <c r="B8" s="11">
        <v>45832.0</v>
      </c>
      <c r="C8" s="6" t="s">
        <v>612</v>
      </c>
      <c r="E8" s="6" t="s">
        <v>615</v>
      </c>
      <c r="F8" s="7" t="str">
        <f>TEXT("6264594022612522128","0")</f>
        <v>6264594022612522128</v>
      </c>
    </row>
    <row r="9">
      <c r="A9" s="4">
        <v>45832.409317129626</v>
      </c>
      <c r="B9" s="11">
        <v>45835.0</v>
      </c>
      <c r="C9" s="6" t="s">
        <v>604</v>
      </c>
      <c r="E9" s="6" t="s">
        <v>616</v>
      </c>
      <c r="F9" s="7" t="str">
        <f>TEXT("6265389652216358354","0")</f>
        <v>6265389652216358354</v>
      </c>
    </row>
    <row r="10">
      <c r="A10" s="4">
        <v>45832.68241898148</v>
      </c>
      <c r="B10" s="11">
        <v>45835.0</v>
      </c>
      <c r="C10" s="6" t="s">
        <v>617</v>
      </c>
      <c r="E10" s="6" t="s">
        <v>618</v>
      </c>
      <c r="F10" s="7" t="str">
        <f>TEXT("6265625610453496332","0")</f>
        <v>6265625610453496332</v>
      </c>
    </row>
    <row r="11">
      <c r="A11" s="4">
        <v>45832.768125</v>
      </c>
      <c r="B11" s="11">
        <v>45835.0</v>
      </c>
      <c r="C11" s="6" t="s">
        <v>619</v>
      </c>
      <c r="E11" s="6" t="s">
        <v>620</v>
      </c>
      <c r="F11" s="7" t="str">
        <f>TEXT("6265699665026656080","0")</f>
        <v>6265699665026656080</v>
      </c>
    </row>
    <row r="12">
      <c r="A12" s="4">
        <v>45833.436006944445</v>
      </c>
      <c r="B12" s="11">
        <v>45835.0</v>
      </c>
      <c r="C12" s="6" t="s">
        <v>621</v>
      </c>
      <c r="E12" s="6" t="s">
        <v>622</v>
      </c>
      <c r="F12" s="7" t="str">
        <f>TEXT("6266276716618905462","0")</f>
        <v>6266276716618905462</v>
      </c>
    </row>
    <row r="13">
      <c r="A13" s="4">
        <v>45833.43649305555</v>
      </c>
      <c r="B13" s="11">
        <v>45835.0</v>
      </c>
      <c r="C13" s="6" t="s">
        <v>623</v>
      </c>
      <c r="E13" s="6" t="s">
        <v>624</v>
      </c>
      <c r="F13" s="7" t="str">
        <f>TEXT("6266277136619679110","0")</f>
        <v>6266277136619679110</v>
      </c>
    </row>
    <row r="14">
      <c r="A14" s="4">
        <v>45834.45829861111</v>
      </c>
      <c r="B14" s="11">
        <v>45839.0</v>
      </c>
      <c r="C14" s="6" t="s">
        <v>604</v>
      </c>
      <c r="E14" s="6" t="s">
        <v>625</v>
      </c>
      <c r="F14" s="7" t="str">
        <f>TEXT("6267159970649421975","0")</f>
        <v>6267159970649421975</v>
      </c>
    </row>
    <row r="15">
      <c r="A15" s="4">
        <v>45834.578888888886</v>
      </c>
      <c r="B15" s="11">
        <v>45839.0</v>
      </c>
      <c r="C15" s="6" t="s">
        <v>626</v>
      </c>
      <c r="E15" s="6" t="s">
        <v>627</v>
      </c>
      <c r="F15" s="7" t="str">
        <f>TEXT("6267264160222145325","0")</f>
        <v>6267264160222145325</v>
      </c>
    </row>
    <row r="16">
      <c r="A16" s="4">
        <v>45834.59722222222</v>
      </c>
      <c r="B16" s="11">
        <v>45839.0</v>
      </c>
      <c r="C16" s="6" t="s">
        <v>628</v>
      </c>
      <c r="E16" s="6" t="s">
        <v>629</v>
      </c>
      <c r="F16" s="7" t="str">
        <f>TEXT("6267280008056608299","0")</f>
        <v>6267280008056608299</v>
      </c>
    </row>
    <row r="17">
      <c r="A17" s="4">
        <v>45835.43966435185</v>
      </c>
      <c r="B17" s="11">
        <v>45836.0</v>
      </c>
      <c r="C17" s="6" t="s">
        <v>606</v>
      </c>
      <c r="E17" s="6" t="s">
        <v>630</v>
      </c>
      <c r="F17" s="7" t="str">
        <f>TEXT("6268007876614427513","0")</f>
        <v>6268007876614427513</v>
      </c>
    </row>
    <row r="18">
      <c r="A18" s="4">
        <v>45835.43996527778</v>
      </c>
      <c r="B18" s="11">
        <v>45836.0</v>
      </c>
      <c r="C18" s="6" t="s">
        <v>608</v>
      </c>
      <c r="E18" s="6" t="s">
        <v>631</v>
      </c>
      <c r="F18" s="7" t="str">
        <f>TEXT("6268008136615679624","0")</f>
        <v>6268008136615679624</v>
      </c>
    </row>
    <row r="19">
      <c r="A19" s="4">
        <v>45835.44039351852</v>
      </c>
      <c r="B19" s="11">
        <v>45836.0</v>
      </c>
      <c r="C19" s="6" t="s">
        <v>612</v>
      </c>
      <c r="E19" s="6" t="s">
        <v>632</v>
      </c>
      <c r="F19" s="7" t="str">
        <f>TEXT("6268008506615238752","0")</f>
        <v>6268008506615238752</v>
      </c>
    </row>
    <row r="20">
      <c r="A20" s="4">
        <v>45835.440671296295</v>
      </c>
      <c r="B20" s="11">
        <v>45836.0</v>
      </c>
      <c r="C20" s="6" t="s">
        <v>633</v>
      </c>
      <c r="E20" s="6" t="s">
        <v>634</v>
      </c>
      <c r="F20" s="7" t="str">
        <f>TEXT("6268008746614115726","0")</f>
        <v>6268008746614115726</v>
      </c>
    </row>
    <row r="21">
      <c r="A21" s="4">
        <v>45838.357083333336</v>
      </c>
      <c r="B21" s="11">
        <v>45839.0</v>
      </c>
      <c r="C21" s="6" t="s">
        <v>610</v>
      </c>
      <c r="E21" s="6" t="s">
        <v>635</v>
      </c>
      <c r="F21" s="7" t="str">
        <f>TEXT("6270528525712762153","0")</f>
        <v>6270528525712762153</v>
      </c>
    </row>
    <row r="22">
      <c r="A22" s="4">
        <v>45838.36875</v>
      </c>
      <c r="B22" s="11">
        <v>45839.0</v>
      </c>
      <c r="C22" s="6" t="s">
        <v>606</v>
      </c>
      <c r="E22" s="6" t="s">
        <v>609</v>
      </c>
      <c r="F22" s="7" t="str">
        <f>TEXT("6270538605718823613","0")</f>
        <v>6270538605718823613</v>
      </c>
    </row>
    <row r="23">
      <c r="A23" s="4">
        <v>45838.49039351852</v>
      </c>
      <c r="B23" s="11">
        <v>45839.0</v>
      </c>
      <c r="C23" s="6" t="s">
        <v>633</v>
      </c>
      <c r="E23" s="6" t="s">
        <v>636</v>
      </c>
      <c r="F23" s="7" t="str">
        <f>TEXT("6270643705718799991","0")</f>
        <v>6270643705718799991</v>
      </c>
    </row>
    <row r="24">
      <c r="A24" s="4">
        <v>45838.511458333334</v>
      </c>
      <c r="B24" s="11">
        <v>45839.0</v>
      </c>
      <c r="C24" s="6" t="s">
        <v>637</v>
      </c>
      <c r="E24" s="6" t="s">
        <v>638</v>
      </c>
      <c r="F24" s="7" t="str">
        <f>TEXT("6270661904517527541","0")</f>
        <v>6270661904517527541</v>
      </c>
    </row>
    <row r="25">
      <c r="A25" s="4">
        <v>45838.51193287037</v>
      </c>
      <c r="B25" s="11">
        <v>45839.0</v>
      </c>
      <c r="C25" s="6" t="s">
        <v>639</v>
      </c>
      <c r="E25" s="6" t="s">
        <v>640</v>
      </c>
      <c r="F25" s="7" t="str">
        <f>TEXT("6270662314518867142","0")</f>
        <v>6270662314518867142</v>
      </c>
    </row>
    <row r="26">
      <c r="A26" s="4">
        <v>45838.51296296297</v>
      </c>
      <c r="B26" s="11">
        <v>45839.0</v>
      </c>
      <c r="C26" s="6" t="s">
        <v>621</v>
      </c>
      <c r="E26" s="6" t="s">
        <v>641</v>
      </c>
      <c r="F26" s="7" t="str">
        <f>TEXT("6270663204518730020","0")</f>
        <v>6270663204518730020</v>
      </c>
    </row>
    <row r="27">
      <c r="A27" s="4">
        <v>45838.96144675926</v>
      </c>
      <c r="B27" s="11">
        <v>45842.0</v>
      </c>
      <c r="C27" s="6" t="s">
        <v>626</v>
      </c>
      <c r="E27" s="6" t="s">
        <v>642</v>
      </c>
      <c r="F27" s="7" t="str">
        <f>TEXT("6271050694455271725","0")</f>
        <v>6271050694455271725</v>
      </c>
    </row>
    <row r="28">
      <c r="A28" s="4">
        <v>45839.571921296294</v>
      </c>
      <c r="B28" s="11">
        <v>45842.0</v>
      </c>
      <c r="C28" s="6" t="s">
        <v>628</v>
      </c>
      <c r="E28" s="6" t="s">
        <v>643</v>
      </c>
      <c r="F28" s="7" t="str">
        <f>TEXT("6271578141241502880","0")</f>
        <v>6271578141241502880</v>
      </c>
    </row>
    <row r="29">
      <c r="A29" s="4">
        <v>45839.647372685184</v>
      </c>
      <c r="B29" s="11">
        <v>45842.0</v>
      </c>
      <c r="C29" s="6" t="s">
        <v>619</v>
      </c>
      <c r="E29" s="6" t="s">
        <v>644</v>
      </c>
      <c r="F29" s="7" t="str">
        <f>TEXT("6271643339679581314","0")</f>
        <v>6271643339679581314</v>
      </c>
    </row>
    <row r="30">
      <c r="A30" s="4">
        <v>45840.961909722224</v>
      </c>
      <c r="B30" s="11">
        <v>45842.0</v>
      </c>
      <c r="C30" s="6" t="s">
        <v>645</v>
      </c>
      <c r="E30" s="6" t="s">
        <v>646</v>
      </c>
      <c r="F30" s="7" t="str">
        <f>TEXT("6272779094514900386","0")</f>
        <v>6272779094514900386</v>
      </c>
    </row>
    <row r="31">
      <c r="A31" s="4">
        <v>45840.96244212963</v>
      </c>
      <c r="B31" s="11">
        <v>45842.0</v>
      </c>
      <c r="C31" s="6" t="s">
        <v>637</v>
      </c>
      <c r="E31" s="6" t="s">
        <v>647</v>
      </c>
      <c r="F31" s="7" t="str">
        <f>TEXT("6272779554516870465","0")</f>
        <v>6272779554516870465</v>
      </c>
    </row>
    <row r="32">
      <c r="A32" s="4">
        <v>45840.963125</v>
      </c>
      <c r="B32" s="11">
        <v>45842.0</v>
      </c>
      <c r="C32" s="6" t="s">
        <v>623</v>
      </c>
      <c r="E32" s="6" t="s">
        <v>648</v>
      </c>
      <c r="F32" s="7" t="str">
        <f>TEXT("6272780144511649325","0")</f>
        <v>6272780144511649325</v>
      </c>
    </row>
    <row r="33">
      <c r="A33" s="4">
        <v>45841.62993055556</v>
      </c>
      <c r="B33" s="11">
        <v>45846.0</v>
      </c>
      <c r="C33" s="6" t="s">
        <v>604</v>
      </c>
      <c r="E33" s="6" t="s">
        <v>649</v>
      </c>
      <c r="F33" s="7" t="str">
        <f>TEXT("6273356262752270887","0")</f>
        <v>6273356262752270887</v>
      </c>
    </row>
    <row r="34">
      <c r="A34" s="4">
        <v>45841.66987268518</v>
      </c>
      <c r="B34" s="11">
        <v>45846.0</v>
      </c>
      <c r="C34" s="6" t="s">
        <v>619</v>
      </c>
      <c r="E34" s="6" t="s">
        <v>650</v>
      </c>
      <c r="F34" s="7" t="str">
        <f>TEXT("6273390779713879872","0")</f>
        <v>6273390779713879872</v>
      </c>
    </row>
    <row r="35">
      <c r="A35" s="4">
        <v>45842.39878472222</v>
      </c>
      <c r="B35" s="11">
        <v>45843.0</v>
      </c>
      <c r="C35" s="6" t="s">
        <v>606</v>
      </c>
      <c r="E35" s="6" t="s">
        <v>651</v>
      </c>
      <c r="F35" s="7" t="str">
        <f>TEXT("6274020555711463974","0")</f>
        <v>6274020555711463974</v>
      </c>
    </row>
    <row r="36">
      <c r="A36" s="4">
        <v>45842.399097222224</v>
      </c>
      <c r="B36" s="11">
        <v>45843.0</v>
      </c>
      <c r="C36" s="6" t="s">
        <v>608</v>
      </c>
      <c r="E36" s="6" t="s">
        <v>652</v>
      </c>
      <c r="F36" s="7" t="str">
        <f>TEXT("6274020825718366429","0")</f>
        <v>6274020825718366429</v>
      </c>
    </row>
    <row r="37">
      <c r="A37" s="4">
        <v>45842.39943287037</v>
      </c>
      <c r="B37" s="11">
        <v>45843.0</v>
      </c>
      <c r="C37" s="6" t="s">
        <v>610</v>
      </c>
      <c r="E37" s="6" t="s">
        <v>653</v>
      </c>
      <c r="F37" s="7" t="str">
        <f>TEXT("6274021115712772428","0")</f>
        <v>6274021115712772428</v>
      </c>
    </row>
    <row r="38">
      <c r="A38" s="4">
        <v>45842.39981481482</v>
      </c>
      <c r="B38" s="11">
        <v>45843.0</v>
      </c>
      <c r="C38" s="6" t="s">
        <v>612</v>
      </c>
      <c r="E38" s="6" t="s">
        <v>654</v>
      </c>
      <c r="F38" s="7" t="str">
        <f>TEXT("6274021445711048616","0")</f>
        <v>6274021445711048616</v>
      </c>
    </row>
    <row r="39">
      <c r="A39" s="4">
        <v>45842.40006944445</v>
      </c>
      <c r="B39" s="11">
        <v>45843.0</v>
      </c>
      <c r="C39" s="6" t="s">
        <v>633</v>
      </c>
      <c r="E39" s="6" t="s">
        <v>651</v>
      </c>
      <c r="F39" s="7" t="str">
        <f>TEXT("6274021665719547922","0")</f>
        <v>6274021665719547922</v>
      </c>
    </row>
    <row r="40">
      <c r="A40" s="4">
        <v>45844.694872685184</v>
      </c>
      <c r="B40" s="11">
        <v>45849.0</v>
      </c>
      <c r="C40" s="6" t="s">
        <v>626</v>
      </c>
      <c r="E40" s="6" t="s">
        <v>642</v>
      </c>
      <c r="F40" s="7" t="str">
        <f>TEXT("6276004372352414944","0")</f>
        <v>6276004372352414944</v>
      </c>
    </row>
    <row r="41">
      <c r="A41" s="4">
        <v>45845.48150462963</v>
      </c>
      <c r="B41" s="11">
        <v>45846.0</v>
      </c>
      <c r="C41" s="6" t="s">
        <v>606</v>
      </c>
      <c r="E41" s="6" t="s">
        <v>655</v>
      </c>
      <c r="F41" s="7" t="str">
        <f>TEXT("6276684021496571597","0")</f>
        <v>6276684021496571597</v>
      </c>
    </row>
    <row r="42">
      <c r="A42" s="4">
        <v>45845.481944444444</v>
      </c>
      <c r="B42" s="11">
        <v>45849.0</v>
      </c>
      <c r="C42" s="6" t="s">
        <v>606</v>
      </c>
      <c r="E42" s="6" t="s">
        <v>656</v>
      </c>
      <c r="F42" s="7" t="str">
        <f>TEXT("6276684401498191846","0")</f>
        <v>6276684401498191846</v>
      </c>
    </row>
    <row r="43">
      <c r="A43" s="4">
        <v>45845.48247685185</v>
      </c>
      <c r="B43" s="11">
        <v>45846.0</v>
      </c>
      <c r="C43" s="6" t="s">
        <v>608</v>
      </c>
      <c r="E43" s="6" t="s">
        <v>657</v>
      </c>
      <c r="F43" s="7" t="str">
        <f>TEXT("6276684861499692215","0")</f>
        <v>6276684861499692215</v>
      </c>
    </row>
    <row r="44">
      <c r="A44" s="4">
        <v>45845.48273148148</v>
      </c>
      <c r="B44" s="11">
        <v>45849.0</v>
      </c>
      <c r="C44" s="6" t="s">
        <v>608</v>
      </c>
      <c r="E44" s="6" t="s">
        <v>656</v>
      </c>
      <c r="F44" s="7" t="str">
        <f>TEXT("6276685081494569467","0")</f>
        <v>6276685081494569467</v>
      </c>
    </row>
    <row r="45">
      <c r="A45" s="4">
        <v>45845.48299768518</v>
      </c>
      <c r="B45" s="11">
        <v>45846.0</v>
      </c>
      <c r="C45" s="6" t="s">
        <v>610</v>
      </c>
      <c r="E45" s="6" t="s">
        <v>655</v>
      </c>
      <c r="F45" s="7" t="str">
        <f>TEXT("6276685311496950847","0")</f>
        <v>6276685311496950847</v>
      </c>
    </row>
    <row r="46">
      <c r="A46" s="4">
        <v>45845.48333333333</v>
      </c>
      <c r="B46" s="11">
        <v>45850.0</v>
      </c>
      <c r="C46" s="6" t="s">
        <v>610</v>
      </c>
      <c r="E46" s="6" t="s">
        <v>651</v>
      </c>
      <c r="F46" s="7" t="str">
        <f>TEXT("6276685601496552981","0")</f>
        <v>6276685601496552981</v>
      </c>
    </row>
    <row r="47">
      <c r="A47" s="4">
        <v>45845.48569444445</v>
      </c>
      <c r="B47" s="11">
        <v>45846.0</v>
      </c>
      <c r="C47" s="6" t="s">
        <v>612</v>
      </c>
      <c r="E47" s="6" t="s">
        <v>658</v>
      </c>
      <c r="F47" s="7" t="str">
        <f>TEXT("6276687641494133692","0")</f>
        <v>6276687641494133692</v>
      </c>
    </row>
    <row r="48">
      <c r="A48" s="4">
        <v>45845.48607638889</v>
      </c>
      <c r="B48" s="11">
        <v>45849.0</v>
      </c>
      <c r="C48" s="6" t="s">
        <v>612</v>
      </c>
      <c r="E48" s="6" t="s">
        <v>659</v>
      </c>
      <c r="F48" s="7" t="str">
        <f>TEXT("6276687971491011303","0")</f>
        <v>6276687971491011303</v>
      </c>
    </row>
    <row r="49">
      <c r="A49" s="4">
        <v>45845.551932870374</v>
      </c>
      <c r="B49" s="11">
        <v>45846.0</v>
      </c>
      <c r="C49" s="6" t="s">
        <v>623</v>
      </c>
      <c r="E49" s="6" t="s">
        <v>660</v>
      </c>
      <c r="F49" s="7" t="str">
        <f>TEXT("6276744871368340632","0")</f>
        <v>6276744871368340632</v>
      </c>
    </row>
    <row r="50">
      <c r="A50" s="4">
        <v>45846.47388888889</v>
      </c>
      <c r="B50" s="11">
        <v>45849.0</v>
      </c>
      <c r="C50" s="6" t="s">
        <v>617</v>
      </c>
      <c r="E50" s="6" t="s">
        <v>661</v>
      </c>
      <c r="F50" s="7" t="str">
        <f>TEXT("6277541448911340659","0")</f>
        <v>6277541448911340659</v>
      </c>
    </row>
    <row r="51">
      <c r="A51" s="4">
        <v>45846.48226851852</v>
      </c>
      <c r="B51" s="11">
        <v>45849.0</v>
      </c>
      <c r="C51" s="6" t="s">
        <v>619</v>
      </c>
      <c r="E51" s="6" t="s">
        <v>662</v>
      </c>
      <c r="F51" s="7" t="str">
        <f>TEXT("6277548688316646078","0")</f>
        <v>6277548688316646078</v>
      </c>
    </row>
    <row r="52">
      <c r="A52" s="4">
        <v>45846.55670138889</v>
      </c>
      <c r="B52" s="11">
        <v>45849.0</v>
      </c>
      <c r="C52" s="6" t="s">
        <v>604</v>
      </c>
      <c r="E52" s="6" t="s">
        <v>663</v>
      </c>
      <c r="F52" s="7" t="str">
        <f>TEXT("6277612996451618494","0")</f>
        <v>6277612996451618494</v>
      </c>
    </row>
    <row r="53">
      <c r="A53" s="4">
        <v>45847.814097222225</v>
      </c>
      <c r="B53" s="11">
        <v>45849.0</v>
      </c>
      <c r="C53" s="6" t="s">
        <v>637</v>
      </c>
      <c r="E53" s="6" t="s">
        <v>664</v>
      </c>
      <c r="F53" s="7" t="str">
        <f>TEXT("6278699384514340401","0")</f>
        <v>6278699384514340401</v>
      </c>
    </row>
    <row r="54">
      <c r="A54" s="4">
        <v>45847.81449074074</v>
      </c>
      <c r="B54" s="11">
        <v>45849.0</v>
      </c>
      <c r="C54" s="6" t="s">
        <v>623</v>
      </c>
      <c r="E54" s="6" t="s">
        <v>665</v>
      </c>
      <c r="F54" s="7" t="str">
        <f>TEXT("6278699724513870860","0")</f>
        <v>6278699724513870860</v>
      </c>
    </row>
    <row r="55">
      <c r="A55" s="4">
        <v>45847.81484953704</v>
      </c>
      <c r="B55" s="11">
        <v>45849.0</v>
      </c>
      <c r="C55" s="6" t="s">
        <v>639</v>
      </c>
      <c r="E55" s="6" t="s">
        <v>640</v>
      </c>
      <c r="F55" s="7" t="str">
        <f>TEXT("6278700034516486307","0")</f>
        <v>6278700034516486307</v>
      </c>
    </row>
    <row r="56">
      <c r="A56" s="4">
        <v>45847.81518518519</v>
      </c>
      <c r="B56" s="11">
        <v>45849.0</v>
      </c>
      <c r="C56" s="6" t="s">
        <v>621</v>
      </c>
      <c r="E56" s="6" t="s">
        <v>653</v>
      </c>
      <c r="F56" s="7" t="str">
        <f>TEXT("6278700324518789180","0")</f>
        <v>6278700324518789180</v>
      </c>
    </row>
    <row r="57">
      <c r="A57" s="4">
        <v>45848.295115740744</v>
      </c>
      <c r="B57" s="11">
        <v>45853.0</v>
      </c>
      <c r="C57" s="6" t="s">
        <v>626</v>
      </c>
      <c r="E57" s="6" t="s">
        <v>666</v>
      </c>
      <c r="F57" s="7" t="str">
        <f>TEXT("6279114984702768225","0")</f>
        <v>6279114984702768225</v>
      </c>
    </row>
    <row r="58">
      <c r="A58" s="4">
        <v>45848.735625</v>
      </c>
      <c r="B58" s="11">
        <v>45853.0</v>
      </c>
      <c r="C58" s="6" t="s">
        <v>619</v>
      </c>
      <c r="E58" s="6" t="s">
        <v>667</v>
      </c>
      <c r="F58" s="7" t="str">
        <f>TEXT("6279495587767696584","0")</f>
        <v>6279495587767696584</v>
      </c>
    </row>
    <row r="59">
      <c r="A59" s="4">
        <v>45852.490578703706</v>
      </c>
      <c r="B59" s="11">
        <v>45856.0</v>
      </c>
      <c r="C59" s="6" t="s">
        <v>626</v>
      </c>
      <c r="E59" s="6" t="s">
        <v>668</v>
      </c>
      <c r="F59" s="7" t="str">
        <f>TEXT("6282739862459407394","0")</f>
        <v>6282739862459407394</v>
      </c>
    </row>
    <row r="60">
      <c r="A60" s="4">
        <v>45852.522256944445</v>
      </c>
      <c r="B60" s="11">
        <v>45853.0</v>
      </c>
      <c r="C60" s="6" t="s">
        <v>606</v>
      </c>
      <c r="E60" s="6" t="s">
        <v>607</v>
      </c>
      <c r="F60" s="7" t="str">
        <f>TEXT("6282767231493387295","0")</f>
        <v>6282767231493387295</v>
      </c>
    </row>
    <row r="61">
      <c r="A61" s="4">
        <v>45852.522523148145</v>
      </c>
      <c r="B61" s="11">
        <v>45853.0</v>
      </c>
      <c r="C61" s="6" t="s">
        <v>608</v>
      </c>
      <c r="E61" s="6" t="s">
        <v>669</v>
      </c>
      <c r="F61" s="7" t="str">
        <f>TEXT("6282767461491465788","0")</f>
        <v>6282767461491465788</v>
      </c>
    </row>
    <row r="62">
      <c r="A62" s="4">
        <v>45852.52270833333</v>
      </c>
      <c r="B62" s="11">
        <v>45856.0</v>
      </c>
      <c r="C62" s="6" t="s">
        <v>608</v>
      </c>
      <c r="E62" s="6" t="s">
        <v>656</v>
      </c>
      <c r="F62" s="7" t="str">
        <f>TEXT("6282767621493380286","0")</f>
        <v>6282767621493380286</v>
      </c>
    </row>
    <row r="63">
      <c r="A63" s="4">
        <v>45852.52365740741</v>
      </c>
      <c r="B63" s="11">
        <v>45853.0</v>
      </c>
      <c r="C63" s="6" t="s">
        <v>610</v>
      </c>
      <c r="E63" s="6" t="s">
        <v>670</v>
      </c>
      <c r="F63" s="7" t="str">
        <f>TEXT("6282768441499806577","0")</f>
        <v>6282768441499806577</v>
      </c>
    </row>
    <row r="64">
      <c r="A64" s="4">
        <v>45852.5240162037</v>
      </c>
      <c r="B64" s="11">
        <v>45857.0</v>
      </c>
      <c r="C64" s="6" t="s">
        <v>610</v>
      </c>
      <c r="E64" s="6" t="s">
        <v>653</v>
      </c>
      <c r="F64" s="7" t="str">
        <f>TEXT("6282768751499920829","0")</f>
        <v>6282768751499920829</v>
      </c>
    </row>
    <row r="65">
      <c r="A65" s="4">
        <v>45852.52453703704</v>
      </c>
      <c r="B65" s="11">
        <v>45853.0</v>
      </c>
      <c r="C65" s="6" t="s">
        <v>612</v>
      </c>
      <c r="E65" s="6" t="s">
        <v>671</v>
      </c>
      <c r="F65" s="7" t="str">
        <f>TEXT("6282769201494973918","0")</f>
        <v>6282769201494973918</v>
      </c>
    </row>
    <row r="66">
      <c r="A66" s="4">
        <v>45852.52475694445</v>
      </c>
      <c r="B66" s="11">
        <v>45856.0</v>
      </c>
      <c r="C66" s="6" t="s">
        <v>612</v>
      </c>
      <c r="E66" s="6" t="s">
        <v>656</v>
      </c>
      <c r="F66" s="7" t="str">
        <f>TEXT("6282769391492504064","0")</f>
        <v>6282769391492504064</v>
      </c>
    </row>
    <row r="67">
      <c r="A67" s="4">
        <v>45852.525092592594</v>
      </c>
      <c r="B67" s="11">
        <v>45853.0</v>
      </c>
      <c r="C67" s="6" t="s">
        <v>633</v>
      </c>
      <c r="E67" s="6" t="s">
        <v>660</v>
      </c>
      <c r="F67" s="7" t="str">
        <f>TEXT("6282769681493001691","0")</f>
        <v>6282769681493001691</v>
      </c>
    </row>
    <row r="68">
      <c r="A68" s="4">
        <v>45853.43650462963</v>
      </c>
      <c r="B68" s="11">
        <v>45856.0</v>
      </c>
      <c r="C68" s="6" t="s">
        <v>604</v>
      </c>
      <c r="E68" s="6" t="s">
        <v>672</v>
      </c>
      <c r="F68" s="7" t="str">
        <f>TEXT("6283557144226357479","0")</f>
        <v>6283557144226357479</v>
      </c>
    </row>
    <row r="69">
      <c r="A69" s="4">
        <v>45853.66061342593</v>
      </c>
      <c r="B69" s="11">
        <v>45856.0</v>
      </c>
      <c r="C69" s="6" t="s">
        <v>628</v>
      </c>
      <c r="E69" s="6" t="s">
        <v>673</v>
      </c>
      <c r="F69" s="7" t="str">
        <f>TEXT("6283750778671257979","0")</f>
        <v>6283750778671257979</v>
      </c>
    </row>
    <row r="70">
      <c r="A70" s="4">
        <v>45853.66189814815</v>
      </c>
      <c r="B70" s="11">
        <v>45856.0</v>
      </c>
      <c r="C70" s="6" t="s">
        <v>619</v>
      </c>
      <c r="E70" s="6" t="s">
        <v>674</v>
      </c>
      <c r="F70" s="7" t="str">
        <f>TEXT("6283751880222494441","0")</f>
        <v>6283751880222494441</v>
      </c>
    </row>
    <row r="71">
      <c r="A71" s="4">
        <v>45855.361979166664</v>
      </c>
      <c r="B71" s="11">
        <v>45856.0</v>
      </c>
      <c r="C71" s="6" t="s">
        <v>637</v>
      </c>
      <c r="E71" s="6" t="s">
        <v>675</v>
      </c>
      <c r="F71" s="7" t="str">
        <f>TEXT("6285220755601437825","0")</f>
        <v>6285220755601437825</v>
      </c>
    </row>
    <row r="72">
      <c r="A72" s="4">
        <v>45855.36238425926</v>
      </c>
      <c r="B72" s="11">
        <v>45856.0</v>
      </c>
      <c r="C72" s="6" t="s">
        <v>639</v>
      </c>
      <c r="E72" s="6" t="s">
        <v>676</v>
      </c>
      <c r="F72" s="7" t="str">
        <f>TEXT("6285221105606372879","0")</f>
        <v>6285221105606372879</v>
      </c>
    </row>
    <row r="73">
      <c r="A73" s="4">
        <v>45855.36292824074</v>
      </c>
      <c r="B73" s="11">
        <v>45856.0</v>
      </c>
      <c r="C73" s="6" t="s">
        <v>645</v>
      </c>
      <c r="E73" s="6" t="s">
        <v>677</v>
      </c>
      <c r="F73" s="7" t="str">
        <f>TEXT("6285221575604133712","0")</f>
        <v>6285221575604133712</v>
      </c>
    </row>
    <row r="74">
      <c r="A74" s="4">
        <v>45855.363541666666</v>
      </c>
      <c r="B74" s="11">
        <v>45856.0</v>
      </c>
      <c r="C74" s="6" t="s">
        <v>623</v>
      </c>
      <c r="E74" s="6" t="s">
        <v>678</v>
      </c>
      <c r="F74" s="7" t="str">
        <f>TEXT("6285222105609287467","0")</f>
        <v>6285222105609287467</v>
      </c>
    </row>
    <row r="75">
      <c r="A75" s="4">
        <v>45855.364537037036</v>
      </c>
      <c r="B75" s="11">
        <v>45856.0</v>
      </c>
      <c r="C75" s="6" t="s">
        <v>621</v>
      </c>
      <c r="E75" s="6" t="s">
        <v>679</v>
      </c>
      <c r="F75" s="7" t="str">
        <f>TEXT("6285222965608759347","0")</f>
        <v>6285222965608759347</v>
      </c>
    </row>
    <row r="76">
      <c r="A76" s="4">
        <v>45855.557025462964</v>
      </c>
      <c r="B76" s="11">
        <v>45860.0</v>
      </c>
      <c r="C76" s="6" t="s">
        <v>604</v>
      </c>
      <c r="E76" s="6" t="s">
        <v>680</v>
      </c>
      <c r="F76" s="7" t="str">
        <f>TEXT("6285389273733027540","0")</f>
        <v>6285389273733027540</v>
      </c>
    </row>
    <row r="77">
      <c r="A77" s="4">
        <v>45858.887824074074</v>
      </c>
      <c r="B77" s="11">
        <v>45859.0</v>
      </c>
      <c r="C77" s="6" t="s">
        <v>606</v>
      </c>
      <c r="E77" s="6" t="s">
        <v>669</v>
      </c>
      <c r="F77" s="7" t="str">
        <f>TEXT("6288267081499000455","0")</f>
        <v>6288267081499000455</v>
      </c>
    </row>
    <row r="78">
      <c r="A78" s="4">
        <v>45858.8881712963</v>
      </c>
      <c r="B78" s="11">
        <v>45864.0</v>
      </c>
      <c r="C78" s="6" t="s">
        <v>606</v>
      </c>
      <c r="E78" s="6" t="s">
        <v>681</v>
      </c>
      <c r="F78" s="7" t="str">
        <f>TEXT("6288267381497387194","0")</f>
        <v>6288267381497387194</v>
      </c>
    </row>
    <row r="79">
      <c r="A79" s="4">
        <v>45858.889236111114</v>
      </c>
      <c r="B79" s="11">
        <v>45860.0</v>
      </c>
      <c r="C79" s="6" t="s">
        <v>608</v>
      </c>
      <c r="E79" s="6" t="s">
        <v>682</v>
      </c>
      <c r="F79" s="7" t="str">
        <f>TEXT("6288268301498820718","0")</f>
        <v>6288268301498820718</v>
      </c>
    </row>
    <row r="80">
      <c r="A80" s="4">
        <v>45858.88957175926</v>
      </c>
      <c r="B80" s="11">
        <v>45864.0</v>
      </c>
      <c r="C80" s="6" t="s">
        <v>608</v>
      </c>
      <c r="E80" s="6" t="s">
        <v>683</v>
      </c>
      <c r="F80" s="7" t="str">
        <f>TEXT("6288268591495429613","0")</f>
        <v>6288268591495429613</v>
      </c>
    </row>
    <row r="81">
      <c r="A81" s="4">
        <v>45858.89015046296</v>
      </c>
      <c r="B81" s="11">
        <v>45864.0</v>
      </c>
      <c r="C81" s="6" t="s">
        <v>610</v>
      </c>
      <c r="E81" s="6" t="s">
        <v>673</v>
      </c>
      <c r="F81" s="7" t="str">
        <f>TEXT("6288269091499396741","0")</f>
        <v>6288269091499396741</v>
      </c>
    </row>
    <row r="82">
      <c r="A82" s="4">
        <v>45858.8906712963</v>
      </c>
      <c r="B82" s="11">
        <v>45860.0</v>
      </c>
      <c r="C82" s="6" t="s">
        <v>612</v>
      </c>
      <c r="E82" s="6" t="s">
        <v>684</v>
      </c>
      <c r="F82" s="7" t="str">
        <f>TEXT("6288269541497508970","0")</f>
        <v>6288269541497508970</v>
      </c>
    </row>
    <row r="83">
      <c r="A83" s="4">
        <v>45858.890856481485</v>
      </c>
      <c r="B83" s="11">
        <v>45863.0</v>
      </c>
      <c r="C83" s="6" t="s">
        <v>612</v>
      </c>
      <c r="E83" s="6" t="s">
        <v>609</v>
      </c>
      <c r="F83" s="7" t="str">
        <f>TEXT("6288269701493959284","0")</f>
        <v>6288269701493959284</v>
      </c>
    </row>
    <row r="84">
      <c r="A84" s="4">
        <v>45858.89134259259</v>
      </c>
      <c r="B84" s="11">
        <v>45860.0</v>
      </c>
      <c r="C84" s="6" t="s">
        <v>633</v>
      </c>
      <c r="E84" s="6" t="s">
        <v>685</v>
      </c>
      <c r="F84" s="7" t="str">
        <f>TEXT("6288270121494956013","0")</f>
        <v>6288270121494956013</v>
      </c>
    </row>
    <row r="85">
      <c r="A85" s="4">
        <v>45859.54001157408</v>
      </c>
      <c r="B85" s="11">
        <v>45863.0</v>
      </c>
      <c r="C85" s="6" t="s">
        <v>626</v>
      </c>
      <c r="E85" s="6" t="s">
        <v>686</v>
      </c>
      <c r="F85" s="7" t="str">
        <f>TEXT("6288830577941307499","0")</f>
        <v>6288830577941307499</v>
      </c>
    </row>
    <row r="86">
      <c r="A86" s="4">
        <v>45860.614641203705</v>
      </c>
      <c r="B86" s="11">
        <v>45863.0</v>
      </c>
      <c r="C86" s="6" t="s">
        <v>604</v>
      </c>
      <c r="E86" s="6" t="s">
        <v>687</v>
      </c>
      <c r="F86" s="7" t="str">
        <f>TEXT("6289759052716476228","0")</f>
        <v>6289759052716476228</v>
      </c>
    </row>
    <row r="87">
      <c r="A87" s="4">
        <v>45860.62668981482</v>
      </c>
      <c r="B87" s="11">
        <v>45863.0</v>
      </c>
      <c r="C87" s="6" t="s">
        <v>617</v>
      </c>
      <c r="E87" s="6" t="s">
        <v>688</v>
      </c>
      <c r="F87" s="7" t="str">
        <f>TEXT("6289769469424899757","0")</f>
        <v>6289769469424899757</v>
      </c>
    </row>
    <row r="88">
      <c r="A88" s="4">
        <v>45861.41179398148</v>
      </c>
      <c r="B88" s="11">
        <v>45863.0</v>
      </c>
      <c r="C88" s="6" t="s">
        <v>628</v>
      </c>
      <c r="E88" s="6" t="s">
        <v>689</v>
      </c>
      <c r="F88" s="7" t="str">
        <f>TEXT("6290447791711772132","0")</f>
        <v>6290447791711772132</v>
      </c>
    </row>
    <row r="89">
      <c r="A89" s="4">
        <v>45861.4699537037</v>
      </c>
      <c r="B89" s="11">
        <v>45863.0</v>
      </c>
      <c r="C89" s="6" t="s">
        <v>639</v>
      </c>
      <c r="E89" s="6" t="s">
        <v>690</v>
      </c>
      <c r="F89" s="7" t="str">
        <f>TEXT("6290498044519598427","0")</f>
        <v>6290498044519598427</v>
      </c>
    </row>
    <row r="90">
      <c r="A90" s="4">
        <v>45861.47054398148</v>
      </c>
      <c r="B90" s="11">
        <v>45863.0</v>
      </c>
      <c r="C90" s="6" t="s">
        <v>623</v>
      </c>
      <c r="E90" s="6" t="s">
        <v>630</v>
      </c>
      <c r="F90" s="7" t="str">
        <f>TEXT("6290498554518378848","0")</f>
        <v>6290498554518378848</v>
      </c>
    </row>
    <row r="91">
      <c r="A91" s="4">
        <v>45861.47336805556</v>
      </c>
      <c r="B91" s="11">
        <v>45863.0</v>
      </c>
      <c r="C91" s="6" t="s">
        <v>621</v>
      </c>
      <c r="E91" s="6" t="s">
        <v>691</v>
      </c>
      <c r="F91" s="7" t="str">
        <f>TEXT("6290500994511675843","0")</f>
        <v>6290500994511675843</v>
      </c>
    </row>
    <row r="92">
      <c r="A92" s="4">
        <v>45862.66239583334</v>
      </c>
      <c r="B92" s="11">
        <v>45867.0</v>
      </c>
      <c r="C92" s="6" t="s">
        <v>626</v>
      </c>
      <c r="E92" s="6" t="s">
        <v>692</v>
      </c>
      <c r="F92" s="7" t="str">
        <f>TEXT("6291528312321627572","0")</f>
        <v>6291528312321627572</v>
      </c>
    </row>
    <row r="93">
      <c r="A93" s="4">
        <v>45866.065405092595</v>
      </c>
      <c r="B93" s="11">
        <v>45867.0</v>
      </c>
      <c r="C93" s="6" t="s">
        <v>606</v>
      </c>
      <c r="E93" s="6" t="s">
        <v>693</v>
      </c>
      <c r="F93" s="7" t="str">
        <f>TEXT("6294468519411459193","0")</f>
        <v>6294468519411459193</v>
      </c>
    </row>
    <row r="94">
      <c r="A94" s="4">
        <v>45866.070706018516</v>
      </c>
      <c r="B94" s="11">
        <v>45867.0</v>
      </c>
      <c r="C94" s="6" t="s">
        <v>608</v>
      </c>
      <c r="E94" s="6" t="s">
        <v>694</v>
      </c>
      <c r="F94" s="7" t="str">
        <f>TEXT("6294473099413560164","0")</f>
        <v>6294473099413560164</v>
      </c>
    </row>
    <row r="95">
      <c r="A95" s="4">
        <v>45866.07144675926</v>
      </c>
      <c r="B95" s="11">
        <v>45867.0</v>
      </c>
      <c r="C95" s="6" t="s">
        <v>610</v>
      </c>
      <c r="E95" s="6" t="s">
        <v>695</v>
      </c>
      <c r="F95" s="7" t="str">
        <f>TEXT("6294473739417741107","0")</f>
        <v>6294473739417741107</v>
      </c>
    </row>
    <row r="96">
      <c r="A96" s="4">
        <v>45866.07199074074</v>
      </c>
      <c r="B96" s="11">
        <v>45871.0</v>
      </c>
      <c r="C96" s="6" t="s">
        <v>610</v>
      </c>
      <c r="E96" s="6" t="s">
        <v>613</v>
      </c>
      <c r="F96" s="7" t="str">
        <f>TEXT("6294474209419328265","0")</f>
        <v>6294474209419328265</v>
      </c>
    </row>
    <row r="97">
      <c r="A97" s="4">
        <v>45866.07298611111</v>
      </c>
      <c r="B97" s="11">
        <v>45867.0</v>
      </c>
      <c r="C97" s="6" t="s">
        <v>612</v>
      </c>
      <c r="E97" s="6" t="s">
        <v>635</v>
      </c>
      <c r="F97" s="7" t="str">
        <f>TEXT("6294475069411305362","0")</f>
        <v>6294475069411305362</v>
      </c>
    </row>
    <row r="98">
      <c r="A98" s="4">
        <v>45866.07332175926</v>
      </c>
      <c r="B98" s="11">
        <v>45870.0</v>
      </c>
      <c r="C98" s="6" t="s">
        <v>612</v>
      </c>
      <c r="E98" s="6" t="s">
        <v>609</v>
      </c>
      <c r="F98" s="7" t="str">
        <f>TEXT("6294475359416175402","0")</f>
        <v>6294475359416175402</v>
      </c>
    </row>
    <row r="99">
      <c r="A99" s="4">
        <v>45866.073854166665</v>
      </c>
      <c r="B99" s="11">
        <v>45870.0</v>
      </c>
      <c r="C99" s="6" t="s">
        <v>633</v>
      </c>
      <c r="E99" s="6" t="s">
        <v>607</v>
      </c>
      <c r="F99" s="7" t="str">
        <f>TEXT("6294475819411194189","0")</f>
        <v>6294475819411194189</v>
      </c>
    </row>
    <row r="100">
      <c r="A100" s="4">
        <v>45866.533229166664</v>
      </c>
      <c r="B100" s="11">
        <v>45867.0</v>
      </c>
      <c r="C100" s="6" t="s">
        <v>637</v>
      </c>
      <c r="E100" s="6" t="s">
        <v>696</v>
      </c>
      <c r="F100" s="7" t="str">
        <f>TEXT("6294872712215352701","0")</f>
        <v>6294872712215352701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29"/>
    <col customWidth="1" min="2" max="2" width="24.57"/>
    <col customWidth="1" min="3" max="3" width="48.14"/>
    <col customWidth="1" min="4" max="4" width="15.29"/>
    <col customWidth="1" min="5" max="5" width="87.14"/>
    <col customWidth="1" min="6" max="6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45854.658784722225</v>
      </c>
      <c r="B2" s="11">
        <v>45855.0</v>
      </c>
      <c r="C2" s="6" t="s">
        <v>697</v>
      </c>
      <c r="D2" s="6"/>
      <c r="E2" s="6" t="s">
        <v>698</v>
      </c>
      <c r="F2" s="6" t="s">
        <v>699</v>
      </c>
    </row>
    <row r="3">
      <c r="A3" s="4">
        <v>45854.658784722225</v>
      </c>
      <c r="B3" s="11">
        <v>45855.0</v>
      </c>
      <c r="C3" s="6" t="s">
        <v>700</v>
      </c>
      <c r="D3" s="6"/>
      <c r="E3" s="6" t="s">
        <v>701</v>
      </c>
      <c r="F3" s="6" t="s">
        <v>702</v>
      </c>
    </row>
    <row r="4">
      <c r="A4" s="4">
        <v>45854.658784722225</v>
      </c>
      <c r="B4" s="11">
        <v>45855.0</v>
      </c>
      <c r="C4" s="6" t="s">
        <v>703</v>
      </c>
      <c r="D4" s="6"/>
      <c r="E4" s="6" t="s">
        <v>704</v>
      </c>
      <c r="F4" s="6" t="s">
        <v>705</v>
      </c>
    </row>
    <row r="5">
      <c r="A5" s="4">
        <v>45854.658784722225</v>
      </c>
      <c r="B5" s="11">
        <v>45855.0</v>
      </c>
      <c r="C5" s="6" t="s">
        <v>706</v>
      </c>
      <c r="D5" s="6"/>
      <c r="E5" s="6" t="s">
        <v>707</v>
      </c>
      <c r="F5" s="6" t="s">
        <v>708</v>
      </c>
    </row>
    <row r="6">
      <c r="A6" s="4">
        <v>45854.658784722225</v>
      </c>
      <c r="B6" s="11">
        <v>45855.0</v>
      </c>
      <c r="C6" s="6" t="s">
        <v>709</v>
      </c>
      <c r="D6" s="6"/>
      <c r="E6" s="6" t="s">
        <v>710</v>
      </c>
      <c r="F6" s="6" t="s">
        <v>711</v>
      </c>
    </row>
    <row r="7">
      <c r="A7" s="4">
        <v>45854.658784722225</v>
      </c>
      <c r="B7" s="11">
        <v>45855.0</v>
      </c>
      <c r="C7" s="6" t="s">
        <v>712</v>
      </c>
      <c r="D7" s="6"/>
      <c r="E7" s="6" t="s">
        <v>713</v>
      </c>
      <c r="F7" s="6" t="s">
        <v>714</v>
      </c>
    </row>
    <row r="8">
      <c r="A8" s="4">
        <v>45854.658784722225</v>
      </c>
      <c r="B8" s="11">
        <v>45856.0</v>
      </c>
      <c r="C8" s="6" t="s">
        <v>715</v>
      </c>
      <c r="D8" s="6" t="s">
        <v>716</v>
      </c>
      <c r="E8" s="6" t="s">
        <v>717</v>
      </c>
      <c r="F8" s="6" t="s">
        <v>718</v>
      </c>
    </row>
    <row r="9">
      <c r="A9" s="4">
        <v>45854.658784722225</v>
      </c>
      <c r="B9" s="11">
        <v>45855.0</v>
      </c>
      <c r="C9" s="6" t="s">
        <v>719</v>
      </c>
      <c r="D9" s="6" t="s">
        <v>262</v>
      </c>
      <c r="E9" s="6" t="s">
        <v>720</v>
      </c>
      <c r="F9" s="6" t="s">
        <v>721</v>
      </c>
    </row>
    <row r="10">
      <c r="A10" s="4">
        <v>45854.658784722225</v>
      </c>
      <c r="B10" s="11">
        <v>45855.0</v>
      </c>
      <c r="C10" s="6" t="s">
        <v>722</v>
      </c>
      <c r="D10" s="6" t="s">
        <v>723</v>
      </c>
      <c r="E10" s="6" t="s">
        <v>724</v>
      </c>
      <c r="F10" s="6" t="s">
        <v>725</v>
      </c>
    </row>
    <row r="11">
      <c r="A11" s="4">
        <v>45854.658784722225</v>
      </c>
      <c r="B11" s="11">
        <v>45856.0</v>
      </c>
      <c r="C11" s="6" t="s">
        <v>726</v>
      </c>
      <c r="D11" s="6" t="s">
        <v>727</v>
      </c>
      <c r="E11" s="6" t="s">
        <v>728</v>
      </c>
      <c r="F11" s="6" t="s">
        <v>729</v>
      </c>
    </row>
    <row r="12">
      <c r="A12" s="4">
        <v>45854.658784722225</v>
      </c>
      <c r="B12" s="11">
        <v>45856.0</v>
      </c>
      <c r="C12" s="6" t="s">
        <v>730</v>
      </c>
      <c r="D12" s="6" t="s">
        <v>731</v>
      </c>
      <c r="E12" s="6" t="s">
        <v>732</v>
      </c>
      <c r="F12" s="6" t="s">
        <v>733</v>
      </c>
    </row>
    <row r="13">
      <c r="A13" s="4"/>
      <c r="B13" s="11">
        <v>45856.0</v>
      </c>
      <c r="C13" s="6" t="s">
        <v>734</v>
      </c>
      <c r="D13" s="6" t="s">
        <v>735</v>
      </c>
      <c r="E13" s="6" t="s">
        <v>736</v>
      </c>
      <c r="F13" s="6" t="s">
        <v>737</v>
      </c>
    </row>
    <row r="14">
      <c r="A14" s="4"/>
      <c r="B14" s="11">
        <v>45856.0</v>
      </c>
      <c r="C14" s="6" t="s">
        <v>738</v>
      </c>
      <c r="D14" s="6"/>
      <c r="E14" s="6" t="s">
        <v>739</v>
      </c>
      <c r="F14" s="6" t="s">
        <v>740</v>
      </c>
    </row>
    <row r="15">
      <c r="A15" s="4"/>
      <c r="B15" s="11">
        <v>45859.0</v>
      </c>
      <c r="C15" s="6" t="s">
        <v>734</v>
      </c>
      <c r="D15" s="6" t="s">
        <v>735</v>
      </c>
      <c r="E15" s="6" t="s">
        <v>741</v>
      </c>
      <c r="F15" s="6" t="s">
        <v>742</v>
      </c>
    </row>
    <row r="16">
      <c r="A16" s="4"/>
      <c r="B16" s="11">
        <v>45860.0</v>
      </c>
      <c r="C16" s="6" t="s">
        <v>738</v>
      </c>
      <c r="D16" s="6"/>
      <c r="E16" s="6" t="s">
        <v>743</v>
      </c>
      <c r="F16" s="6" t="s">
        <v>744</v>
      </c>
    </row>
    <row r="17">
      <c r="A17" s="4"/>
      <c r="B17" s="11">
        <v>45860.0</v>
      </c>
      <c r="C17" s="6" t="s">
        <v>745</v>
      </c>
      <c r="D17" s="6" t="s">
        <v>746</v>
      </c>
      <c r="E17" s="6" t="s">
        <v>747</v>
      </c>
      <c r="F17" s="6" t="s">
        <v>748</v>
      </c>
    </row>
    <row r="18">
      <c r="A18" s="4"/>
      <c r="B18" s="11">
        <v>45860.0</v>
      </c>
      <c r="C18" s="6" t="s">
        <v>749</v>
      </c>
      <c r="D18" s="6"/>
      <c r="E18" s="6" t="s">
        <v>750</v>
      </c>
      <c r="F18" s="6" t="s">
        <v>751</v>
      </c>
    </row>
    <row r="19">
      <c r="A19" s="4"/>
      <c r="B19" s="11">
        <v>45862.0</v>
      </c>
      <c r="C19" s="6" t="s">
        <v>749</v>
      </c>
      <c r="D19" s="6"/>
      <c r="E19" s="6" t="s">
        <v>739</v>
      </c>
      <c r="F19" s="6" t="s">
        <v>752</v>
      </c>
    </row>
    <row r="20">
      <c r="A20" s="4"/>
      <c r="B20" s="11">
        <v>45860.0</v>
      </c>
      <c r="C20" s="6" t="s">
        <v>753</v>
      </c>
      <c r="D20" s="6" t="s">
        <v>754</v>
      </c>
      <c r="E20" s="6" t="s">
        <v>755</v>
      </c>
      <c r="F20" s="6" t="s">
        <v>756</v>
      </c>
    </row>
    <row r="21">
      <c r="A21" s="4"/>
      <c r="B21" s="11">
        <v>45862.0</v>
      </c>
      <c r="C21" s="6" t="s">
        <v>757</v>
      </c>
      <c r="D21" s="6"/>
      <c r="E21" s="6" t="s">
        <v>758</v>
      </c>
      <c r="F21" s="6" t="s">
        <v>759</v>
      </c>
    </row>
    <row r="22">
      <c r="A22" s="4"/>
      <c r="B22" s="11">
        <v>45860.0</v>
      </c>
      <c r="C22" s="6" t="s">
        <v>760</v>
      </c>
      <c r="D22" s="6"/>
      <c r="E22" s="6" t="s">
        <v>739</v>
      </c>
      <c r="F22" s="6" t="s">
        <v>761</v>
      </c>
    </row>
    <row r="23">
      <c r="A23" s="4"/>
      <c r="B23" s="11">
        <v>45860.0</v>
      </c>
      <c r="C23" s="6" t="s">
        <v>762</v>
      </c>
      <c r="D23" s="6"/>
      <c r="E23" s="6" t="s">
        <v>763</v>
      </c>
      <c r="F23" s="6" t="s">
        <v>764</v>
      </c>
    </row>
    <row r="24">
      <c r="A24" s="4"/>
      <c r="B24" s="11">
        <v>45862.0</v>
      </c>
      <c r="C24" s="6" t="s">
        <v>762</v>
      </c>
      <c r="D24" s="6"/>
      <c r="E24" s="6" t="s">
        <v>739</v>
      </c>
      <c r="F24" s="6" t="s">
        <v>765</v>
      </c>
    </row>
    <row r="25">
      <c r="A25" s="4"/>
      <c r="B25" s="11">
        <v>45860.0</v>
      </c>
      <c r="C25" s="6" t="s">
        <v>766</v>
      </c>
      <c r="D25" s="6" t="s">
        <v>716</v>
      </c>
      <c r="E25" s="6" t="s">
        <v>767</v>
      </c>
      <c r="F25" s="6" t="s">
        <v>768</v>
      </c>
    </row>
    <row r="26">
      <c r="A26" s="4"/>
      <c r="B26" s="11">
        <v>45860.0</v>
      </c>
      <c r="C26" s="6" t="s">
        <v>769</v>
      </c>
      <c r="D26" s="6"/>
      <c r="E26" s="6" t="s">
        <v>770</v>
      </c>
      <c r="F26" s="6" t="s">
        <v>771</v>
      </c>
    </row>
    <row r="27">
      <c r="A27" s="4"/>
      <c r="B27" s="11">
        <v>45860.0</v>
      </c>
      <c r="C27" s="6" t="s">
        <v>772</v>
      </c>
      <c r="D27" s="6"/>
      <c r="E27" s="6" t="s">
        <v>773</v>
      </c>
      <c r="F27" s="6" t="s">
        <v>774</v>
      </c>
    </row>
    <row r="28">
      <c r="A28" s="4"/>
      <c r="B28" s="11">
        <v>45860.0</v>
      </c>
      <c r="C28" s="6" t="s">
        <v>775</v>
      </c>
      <c r="D28" s="6" t="s">
        <v>776</v>
      </c>
      <c r="E28" s="6" t="s">
        <v>777</v>
      </c>
      <c r="F28" s="6" t="s">
        <v>778</v>
      </c>
    </row>
    <row r="29">
      <c r="A29" s="4"/>
      <c r="B29" s="11">
        <v>45861.0</v>
      </c>
      <c r="C29" s="6" t="s">
        <v>779</v>
      </c>
      <c r="D29" s="6"/>
      <c r="E29" s="6" t="s">
        <v>780</v>
      </c>
      <c r="F29" s="6" t="s">
        <v>781</v>
      </c>
    </row>
    <row r="30">
      <c r="A30" s="4"/>
      <c r="B30" s="11">
        <v>45860.0</v>
      </c>
      <c r="C30" s="6" t="s">
        <v>779</v>
      </c>
      <c r="D30" s="6"/>
      <c r="E30" s="6" t="s">
        <v>782</v>
      </c>
      <c r="F30" s="6" t="s">
        <v>783</v>
      </c>
    </row>
    <row r="31">
      <c r="A31" s="4"/>
      <c r="B31" s="11">
        <v>45860.0</v>
      </c>
      <c r="C31" s="6" t="s">
        <v>709</v>
      </c>
      <c r="D31" s="6"/>
      <c r="E31" s="6" t="s">
        <v>784</v>
      </c>
      <c r="F31" s="6" t="s">
        <v>785</v>
      </c>
    </row>
    <row r="32">
      <c r="A32" s="4"/>
      <c r="B32" s="11">
        <v>45860.0</v>
      </c>
      <c r="C32" s="6" t="s">
        <v>786</v>
      </c>
      <c r="D32" s="6" t="s">
        <v>787</v>
      </c>
      <c r="E32" s="6" t="s">
        <v>788</v>
      </c>
      <c r="F32" s="6" t="s">
        <v>789</v>
      </c>
    </row>
    <row r="33">
      <c r="A33" s="4"/>
      <c r="B33" s="11">
        <v>45860.0</v>
      </c>
      <c r="C33" s="6" t="s">
        <v>790</v>
      </c>
      <c r="D33" s="6"/>
      <c r="E33" s="6" t="s">
        <v>791</v>
      </c>
      <c r="F33" s="6" t="s">
        <v>792</v>
      </c>
    </row>
    <row r="34">
      <c r="A34" s="4"/>
      <c r="B34" s="11">
        <v>45860.0</v>
      </c>
      <c r="C34" s="6" t="s">
        <v>793</v>
      </c>
      <c r="D34" s="6" t="s">
        <v>794</v>
      </c>
      <c r="E34" s="6" t="s">
        <v>795</v>
      </c>
      <c r="F34" s="6" t="s">
        <v>796</v>
      </c>
    </row>
    <row r="35">
      <c r="A35" s="4"/>
      <c r="B35" s="11">
        <v>45860.0</v>
      </c>
      <c r="C35" s="6" t="s">
        <v>793</v>
      </c>
      <c r="D35" s="6" t="s">
        <v>797</v>
      </c>
      <c r="E35" s="6" t="s">
        <v>798</v>
      </c>
      <c r="F35" s="6" t="s">
        <v>799</v>
      </c>
    </row>
    <row r="36">
      <c r="A36" s="4"/>
      <c r="B36" s="11">
        <v>45860.0</v>
      </c>
      <c r="C36" s="6" t="s">
        <v>722</v>
      </c>
      <c r="D36" s="6" t="s">
        <v>723</v>
      </c>
      <c r="E36" s="6" t="s">
        <v>800</v>
      </c>
      <c r="F36" s="6" t="s">
        <v>801</v>
      </c>
    </row>
    <row r="37">
      <c r="A37" s="4"/>
      <c r="B37" s="11">
        <v>45860.0</v>
      </c>
      <c r="C37" s="6" t="s">
        <v>730</v>
      </c>
      <c r="D37" s="6" t="s">
        <v>731</v>
      </c>
      <c r="E37" s="6" t="s">
        <v>802</v>
      </c>
      <c r="F37" s="6" t="s">
        <v>803</v>
      </c>
    </row>
    <row r="38">
      <c r="A38" s="4"/>
      <c r="B38" s="11">
        <v>45860.0</v>
      </c>
      <c r="C38" s="6" t="s">
        <v>804</v>
      </c>
      <c r="D38" s="6" t="s">
        <v>805</v>
      </c>
      <c r="E38" s="6" t="s">
        <v>806</v>
      </c>
      <c r="F38" s="6" t="s">
        <v>807</v>
      </c>
    </row>
    <row r="39">
      <c r="A39" s="4"/>
      <c r="B39" s="11">
        <v>45862.0</v>
      </c>
      <c r="C39" s="6" t="s">
        <v>808</v>
      </c>
      <c r="D39" s="6"/>
      <c r="E39" s="6" t="s">
        <v>809</v>
      </c>
      <c r="F39" s="6" t="s">
        <v>810</v>
      </c>
    </row>
    <row r="40">
      <c r="A40" s="4"/>
      <c r="B40" s="11">
        <v>45862.0</v>
      </c>
      <c r="C40" s="6" t="s">
        <v>811</v>
      </c>
      <c r="D40" s="6" t="s">
        <v>812</v>
      </c>
      <c r="E40" s="6" t="s">
        <v>813</v>
      </c>
      <c r="F40" s="6" t="s">
        <v>814</v>
      </c>
    </row>
    <row r="41">
      <c r="A41" s="4"/>
      <c r="B41" s="11">
        <v>45862.0</v>
      </c>
      <c r="C41" s="6" t="s">
        <v>700</v>
      </c>
      <c r="D41" s="6"/>
      <c r="E41" s="6" t="s">
        <v>739</v>
      </c>
      <c r="F41" s="6" t="s">
        <v>815</v>
      </c>
    </row>
    <row r="42">
      <c r="A42" s="4"/>
      <c r="B42" s="11">
        <v>45862.0</v>
      </c>
      <c r="C42" s="6" t="s">
        <v>760</v>
      </c>
      <c r="D42" s="6"/>
      <c r="E42" s="6" t="s">
        <v>816</v>
      </c>
      <c r="F42" s="6" t="s">
        <v>817</v>
      </c>
    </row>
    <row r="43">
      <c r="A43" s="4"/>
      <c r="B43" s="11">
        <v>45863.0</v>
      </c>
      <c r="C43" s="6" t="s">
        <v>818</v>
      </c>
      <c r="D43" s="6"/>
      <c r="E43" s="6" t="s">
        <v>819</v>
      </c>
      <c r="F43" s="6" t="s">
        <v>820</v>
      </c>
    </row>
    <row r="44">
      <c r="A44" s="4"/>
      <c r="B44" s="11">
        <v>45862.0</v>
      </c>
      <c r="C44" s="6" t="s">
        <v>821</v>
      </c>
      <c r="D44" s="6"/>
      <c r="E44" s="6" t="s">
        <v>822</v>
      </c>
      <c r="F44" s="6" t="s">
        <v>823</v>
      </c>
    </row>
    <row r="45">
      <c r="A45" s="4"/>
      <c r="B45" s="11">
        <v>45862.0</v>
      </c>
      <c r="C45" s="6" t="s">
        <v>824</v>
      </c>
      <c r="D45" s="6"/>
      <c r="E45" s="6" t="s">
        <v>825</v>
      </c>
      <c r="F45" s="6" t="s">
        <v>826</v>
      </c>
    </row>
    <row r="46">
      <c r="A46" s="4"/>
      <c r="B46" s="11">
        <v>45862.0</v>
      </c>
      <c r="C46" s="6" t="s">
        <v>793</v>
      </c>
      <c r="D46" s="6" t="s">
        <v>794</v>
      </c>
      <c r="E46" s="6" t="s">
        <v>717</v>
      </c>
      <c r="F46" s="6" t="s">
        <v>827</v>
      </c>
    </row>
    <row r="47">
      <c r="A47" s="4"/>
      <c r="B47" s="11">
        <v>45862.0</v>
      </c>
      <c r="C47" s="6" t="s">
        <v>828</v>
      </c>
      <c r="D47" s="6" t="s">
        <v>829</v>
      </c>
      <c r="E47" s="6" t="s">
        <v>830</v>
      </c>
      <c r="F47" s="6" t="s">
        <v>831</v>
      </c>
    </row>
    <row r="48">
      <c r="A48" s="4"/>
      <c r="B48" s="11">
        <v>45862.0</v>
      </c>
      <c r="C48" s="6" t="s">
        <v>832</v>
      </c>
      <c r="D48" s="6"/>
      <c r="E48" s="6" t="s">
        <v>780</v>
      </c>
      <c r="F48" s="6" t="s">
        <v>833</v>
      </c>
    </row>
    <row r="49">
      <c r="A49" s="4"/>
      <c r="B49" s="11">
        <v>45862.0</v>
      </c>
      <c r="C49" s="6" t="s">
        <v>730</v>
      </c>
      <c r="D49" s="6" t="s">
        <v>731</v>
      </c>
      <c r="E49" s="6" t="s">
        <v>834</v>
      </c>
      <c r="F49" s="6" t="s">
        <v>835</v>
      </c>
    </row>
    <row r="50">
      <c r="A50" s="4"/>
      <c r="B50" s="11">
        <v>45863.0</v>
      </c>
      <c r="C50" s="6" t="s">
        <v>836</v>
      </c>
      <c r="D50" s="6"/>
      <c r="E50" s="6" t="s">
        <v>825</v>
      </c>
      <c r="F50" s="6" t="s">
        <v>837</v>
      </c>
    </row>
    <row r="51">
      <c r="A51" s="4"/>
      <c r="B51" s="11">
        <v>45862.0</v>
      </c>
      <c r="C51" s="6" t="s">
        <v>722</v>
      </c>
      <c r="D51" s="6" t="s">
        <v>723</v>
      </c>
      <c r="E51" s="6" t="s">
        <v>838</v>
      </c>
      <c r="F51" s="6" t="s">
        <v>839</v>
      </c>
    </row>
    <row r="52">
      <c r="A52" s="4"/>
      <c r="B52" s="11">
        <v>45863.0</v>
      </c>
      <c r="C52" s="6" t="s">
        <v>734</v>
      </c>
      <c r="D52" s="6" t="s">
        <v>735</v>
      </c>
      <c r="E52" s="6" t="s">
        <v>840</v>
      </c>
      <c r="F52" s="6" t="s">
        <v>841</v>
      </c>
    </row>
    <row r="53">
      <c r="A53" s="4"/>
      <c r="B53" s="11">
        <v>45863.0</v>
      </c>
      <c r="C53" s="6" t="s">
        <v>790</v>
      </c>
      <c r="D53" s="6"/>
      <c r="E53" s="6" t="s">
        <v>739</v>
      </c>
      <c r="F53" s="6" t="s">
        <v>842</v>
      </c>
    </row>
    <row r="54">
      <c r="A54" s="4"/>
      <c r="B54" s="11">
        <v>45866.0</v>
      </c>
      <c r="C54" s="6" t="s">
        <v>836</v>
      </c>
      <c r="D54" s="6"/>
      <c r="E54" s="6" t="s">
        <v>843</v>
      </c>
      <c r="F54" s="6" t="s">
        <v>844</v>
      </c>
    </row>
    <row r="55">
      <c r="A55" s="4"/>
      <c r="B55" s="11">
        <v>45866.0</v>
      </c>
      <c r="C55" s="6" t="s">
        <v>734</v>
      </c>
      <c r="D55" s="6" t="s">
        <v>735</v>
      </c>
      <c r="E55" s="6" t="s">
        <v>845</v>
      </c>
      <c r="F55" s="6" t="s">
        <v>846</v>
      </c>
    </row>
    <row r="56">
      <c r="A56" s="4"/>
      <c r="B56" s="11">
        <v>45867.0</v>
      </c>
      <c r="C56" s="6" t="s">
        <v>821</v>
      </c>
      <c r="D56" s="6" t="s">
        <v>847</v>
      </c>
      <c r="E56" s="6" t="s">
        <v>848</v>
      </c>
      <c r="F56" s="6" t="s">
        <v>849</v>
      </c>
    </row>
    <row r="57">
      <c r="A57" s="4"/>
      <c r="B57" s="11">
        <v>45867.0</v>
      </c>
      <c r="C57" s="6" t="s">
        <v>757</v>
      </c>
      <c r="D57" s="6"/>
      <c r="E57" s="6" t="s">
        <v>850</v>
      </c>
      <c r="F57" s="6" t="s">
        <v>851</v>
      </c>
    </row>
    <row r="58">
      <c r="A58" s="4"/>
      <c r="B58" s="11">
        <v>45867.0</v>
      </c>
      <c r="C58" s="6" t="s">
        <v>775</v>
      </c>
      <c r="D58" s="6" t="s">
        <v>776</v>
      </c>
      <c r="E58" s="6" t="s">
        <v>852</v>
      </c>
      <c r="F58" s="6" t="s">
        <v>853</v>
      </c>
    </row>
    <row r="59">
      <c r="A59" s="4"/>
      <c r="B59" s="11">
        <v>45867.0</v>
      </c>
      <c r="C59" s="6" t="s">
        <v>786</v>
      </c>
      <c r="D59" s="6" t="s">
        <v>787</v>
      </c>
      <c r="E59" s="6" t="s">
        <v>854</v>
      </c>
      <c r="F59" s="6" t="s">
        <v>855</v>
      </c>
    </row>
    <row r="60">
      <c r="A60" s="4"/>
      <c r="B60" s="11">
        <v>45867.0</v>
      </c>
      <c r="C60" s="6" t="s">
        <v>762</v>
      </c>
      <c r="D60" s="6"/>
      <c r="E60" s="6" t="s">
        <v>856</v>
      </c>
      <c r="F60" s="6" t="s">
        <v>857</v>
      </c>
    </row>
    <row r="61">
      <c r="A61" s="4"/>
      <c r="B61" s="11">
        <v>45869.0</v>
      </c>
      <c r="C61" s="6" t="s">
        <v>762</v>
      </c>
      <c r="D61" s="6"/>
      <c r="E61" s="6" t="s">
        <v>739</v>
      </c>
      <c r="F61" s="6" t="s">
        <v>858</v>
      </c>
    </row>
    <row r="62">
      <c r="A62" s="4"/>
      <c r="B62" s="11">
        <v>45867.0</v>
      </c>
      <c r="C62" s="6" t="s">
        <v>749</v>
      </c>
      <c r="D62" s="6"/>
      <c r="E62" s="6" t="s">
        <v>739</v>
      </c>
      <c r="F62" s="6" t="s">
        <v>859</v>
      </c>
    </row>
    <row r="63">
      <c r="A63" s="4"/>
      <c r="B63" s="11">
        <v>45869.0</v>
      </c>
      <c r="C63" s="6" t="s">
        <v>749</v>
      </c>
      <c r="D63" s="6"/>
      <c r="E63" s="6" t="s">
        <v>860</v>
      </c>
      <c r="F63" s="6" t="s">
        <v>861</v>
      </c>
    </row>
    <row r="64">
      <c r="A64" s="4"/>
      <c r="B64" s="11">
        <v>45869.0</v>
      </c>
      <c r="C64" s="6" t="s">
        <v>738</v>
      </c>
      <c r="D64" s="6"/>
      <c r="E64" s="6" t="s">
        <v>862</v>
      </c>
      <c r="F64" s="6" t="s">
        <v>863</v>
      </c>
    </row>
    <row r="65">
      <c r="A65" s="4"/>
      <c r="B65" s="11">
        <v>45867.0</v>
      </c>
      <c r="C65" s="6" t="s">
        <v>772</v>
      </c>
      <c r="D65" s="6"/>
      <c r="E65" s="6" t="s">
        <v>864</v>
      </c>
      <c r="F65" s="6" t="s">
        <v>865</v>
      </c>
    </row>
    <row r="66">
      <c r="A66" s="4"/>
      <c r="B66" s="11">
        <v>45867.0</v>
      </c>
      <c r="C66" s="6" t="s">
        <v>866</v>
      </c>
      <c r="D66" s="6"/>
      <c r="E66" s="6" t="s">
        <v>867</v>
      </c>
      <c r="F66" s="6" t="s">
        <v>868</v>
      </c>
    </row>
    <row r="67">
      <c r="A67" s="4"/>
      <c r="B67" s="11">
        <v>45867.0</v>
      </c>
      <c r="C67" s="6" t="s">
        <v>779</v>
      </c>
      <c r="D67" s="6"/>
      <c r="E67" s="6" t="s">
        <v>869</v>
      </c>
      <c r="F67" s="6" t="s">
        <v>870</v>
      </c>
    </row>
    <row r="68">
      <c r="A68" s="4"/>
      <c r="B68" s="11">
        <v>45870.0</v>
      </c>
      <c r="C68" s="6" t="s">
        <v>779</v>
      </c>
      <c r="D68" s="6"/>
      <c r="E68" s="6" t="s">
        <v>871</v>
      </c>
      <c r="F68" s="6" t="s">
        <v>872</v>
      </c>
    </row>
    <row r="69">
      <c r="A69" s="4"/>
      <c r="B69" s="11">
        <v>45867.0</v>
      </c>
      <c r="C69" s="6" t="s">
        <v>730</v>
      </c>
      <c r="D69" s="6"/>
      <c r="E69" s="6" t="s">
        <v>873</v>
      </c>
      <c r="F69" s="6" t="s">
        <v>874</v>
      </c>
    </row>
    <row r="70">
      <c r="A70" s="4"/>
      <c r="B70" s="11">
        <v>45869.0</v>
      </c>
      <c r="C70" s="6" t="s">
        <v>818</v>
      </c>
      <c r="D70" s="6"/>
      <c r="E70" s="6" t="s">
        <v>875</v>
      </c>
      <c r="F70" s="6" t="s">
        <v>876</v>
      </c>
    </row>
    <row r="71">
      <c r="A71" s="4"/>
      <c r="B71" s="11">
        <v>45867.0</v>
      </c>
      <c r="C71" s="6" t="s">
        <v>760</v>
      </c>
      <c r="D71" s="6"/>
      <c r="E71" s="6" t="s">
        <v>816</v>
      </c>
      <c r="F71" s="6" t="s">
        <v>877</v>
      </c>
    </row>
    <row r="72">
      <c r="A72" s="4"/>
      <c r="B72" s="11">
        <v>45867.0</v>
      </c>
      <c r="C72" s="6" t="s">
        <v>790</v>
      </c>
      <c r="D72" s="6"/>
      <c r="E72" s="6" t="s">
        <v>878</v>
      </c>
      <c r="F72" s="6" t="s">
        <v>879</v>
      </c>
    </row>
    <row r="73">
      <c r="A73" s="4"/>
      <c r="B73" s="11">
        <v>45867.0</v>
      </c>
      <c r="C73" s="6" t="s">
        <v>709</v>
      </c>
      <c r="D73" s="6"/>
      <c r="E73" s="6" t="s">
        <v>880</v>
      </c>
      <c r="F73" s="6" t="s">
        <v>881</v>
      </c>
    </row>
    <row r="74">
      <c r="A74" s="4"/>
      <c r="B74" s="11">
        <v>45867.0</v>
      </c>
      <c r="C74" s="6" t="s">
        <v>753</v>
      </c>
      <c r="D74" s="6" t="s">
        <v>754</v>
      </c>
      <c r="E74" s="6" t="s">
        <v>882</v>
      </c>
      <c r="F74" s="6" t="s">
        <v>883</v>
      </c>
    </row>
  </sheetData>
  <autoFilter ref="$B$1:$F$1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29.14"/>
    <col customWidth="1" min="4" max="4" width="9.29"/>
    <col customWidth="1" min="5" max="5" width="96.71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45813.5724537037</v>
      </c>
      <c r="B2" s="5" t="s">
        <v>16</v>
      </c>
      <c r="C2" s="6" t="s">
        <v>17</v>
      </c>
      <c r="E2" s="6" t="s">
        <v>18</v>
      </c>
      <c r="F2" s="7" t="str">
        <f>TEXT("6249114606313020232","0")</f>
        <v>6249114606313020232</v>
      </c>
    </row>
    <row r="3">
      <c r="A3" s="4">
        <v>45818.5591087963</v>
      </c>
      <c r="B3" s="5" t="s">
        <v>19</v>
      </c>
      <c r="C3" s="6" t="s">
        <v>17</v>
      </c>
      <c r="E3" s="6" t="s">
        <v>20</v>
      </c>
      <c r="F3" s="7" t="str">
        <f>TEXT("6253423071704604884","0")</f>
        <v>6253423071704604884</v>
      </c>
    </row>
    <row r="4">
      <c r="A4" s="4">
        <v>45820.57271990741</v>
      </c>
      <c r="B4" s="5" t="s">
        <v>21</v>
      </c>
      <c r="C4" s="6" t="s">
        <v>17</v>
      </c>
      <c r="E4" s="6" t="s">
        <v>22</v>
      </c>
      <c r="F4" s="7" t="str">
        <f>TEXT("6255162834226464437","0")</f>
        <v>6255162834226464437</v>
      </c>
    </row>
    <row r="5">
      <c r="A5" s="4">
        <v>45821.48337962963</v>
      </c>
      <c r="B5" s="5" t="s">
        <v>23</v>
      </c>
      <c r="C5" s="6" t="s">
        <v>24</v>
      </c>
      <c r="E5" s="6" t="s">
        <v>25</v>
      </c>
      <c r="F5" s="7" t="str">
        <f>TEXT("6255949646728943485","0")</f>
        <v>6255949646728943485</v>
      </c>
    </row>
    <row r="6">
      <c r="A6" s="4">
        <v>45821.55975694444</v>
      </c>
      <c r="B6" s="5" t="s">
        <v>26</v>
      </c>
      <c r="C6" s="6" t="s">
        <v>17</v>
      </c>
      <c r="E6" s="6" t="s">
        <v>20</v>
      </c>
      <c r="F6" s="7" t="str">
        <f>TEXT("6256015631705582285","0")</f>
        <v>6256015631705582285</v>
      </c>
    </row>
    <row r="7">
      <c r="A7" s="4">
        <v>45827.757685185185</v>
      </c>
      <c r="B7" s="5" t="s">
        <v>27</v>
      </c>
      <c r="C7" s="6" t="s">
        <v>17</v>
      </c>
      <c r="E7" s="6" t="s">
        <v>20</v>
      </c>
      <c r="F7" s="7" t="str">
        <f>TEXT("6261370647228679700","0")</f>
        <v>6261370647228679700</v>
      </c>
    </row>
    <row r="8">
      <c r="A8" s="4">
        <v>45832.45613425926</v>
      </c>
      <c r="B8" s="5" t="s">
        <v>28</v>
      </c>
      <c r="C8" s="6" t="s">
        <v>17</v>
      </c>
      <c r="E8" s="6" t="s">
        <v>29</v>
      </c>
      <c r="F8" s="7" t="str">
        <f>TEXT("6265430100516266117","0")</f>
        <v>6265430100516266117</v>
      </c>
    </row>
    <row r="9">
      <c r="A9" s="4">
        <v>45832.63756944444</v>
      </c>
      <c r="B9" s="5" t="s">
        <v>28</v>
      </c>
      <c r="C9" s="6" t="s">
        <v>24</v>
      </c>
      <c r="E9" s="6" t="s">
        <v>30</v>
      </c>
      <c r="F9" s="7" t="str">
        <f>TEXT("6265586866213985428","0")</f>
        <v>6265586866213985428</v>
      </c>
    </row>
    <row r="10">
      <c r="A10" s="4">
        <v>45835.56375</v>
      </c>
      <c r="B10" s="5" t="s">
        <v>31</v>
      </c>
      <c r="C10" s="6" t="s">
        <v>17</v>
      </c>
      <c r="E10" s="6" t="s">
        <v>32</v>
      </c>
      <c r="F10" s="7" t="str">
        <f>TEXT("6268115080126076977","0")</f>
        <v>6268115080126076977</v>
      </c>
    </row>
    <row r="11">
      <c r="A11" s="4">
        <v>45835.56717592593</v>
      </c>
      <c r="B11" s="5" t="s">
        <v>33</v>
      </c>
      <c r="C11" s="6" t="s">
        <v>17</v>
      </c>
      <c r="E11" s="6" t="s">
        <v>20</v>
      </c>
      <c r="F11" s="7" t="str">
        <f>TEXT("6268118040126985487","0")</f>
        <v>6268118040126985487</v>
      </c>
    </row>
    <row r="12">
      <c r="A12" s="4">
        <v>45839.51112268519</v>
      </c>
      <c r="B12" s="5" t="s">
        <v>34</v>
      </c>
      <c r="C12" s="6" t="s">
        <v>24</v>
      </c>
      <c r="E12" s="6" t="s">
        <v>25</v>
      </c>
      <c r="F12" s="7" t="str">
        <f>TEXT("6271525610204397355","0")</f>
        <v>6271525610204397355</v>
      </c>
    </row>
    <row r="13">
      <c r="A13" s="4">
        <v>45841.65493055555</v>
      </c>
      <c r="B13" s="5" t="s">
        <v>35</v>
      </c>
      <c r="C13" s="6" t="s">
        <v>17</v>
      </c>
      <c r="E13" s="6" t="s">
        <v>20</v>
      </c>
      <c r="F13" s="7" t="str">
        <f>TEXT("6273377864517643550","0")</f>
        <v>6273377864517643550</v>
      </c>
    </row>
    <row r="14">
      <c r="A14" s="4">
        <v>45845.63415509259</v>
      </c>
      <c r="B14" s="5" t="s">
        <v>10</v>
      </c>
      <c r="C14" s="6" t="s">
        <v>17</v>
      </c>
      <c r="E14" s="6" t="s">
        <v>36</v>
      </c>
      <c r="F14" s="7" t="str">
        <f>TEXT("6276815916377255696","0")</f>
        <v>6276815916377255696</v>
      </c>
    </row>
    <row r="15">
      <c r="A15" s="4">
        <v>45847.59174768518</v>
      </c>
      <c r="B15" s="5" t="s">
        <v>37</v>
      </c>
      <c r="C15" s="6" t="s">
        <v>17</v>
      </c>
      <c r="E15" s="6" t="s">
        <v>38</v>
      </c>
      <c r="F15" s="7" t="str">
        <f>TEXT("6278507270512596990","0")</f>
        <v>6278507270512596990</v>
      </c>
    </row>
    <row r="16">
      <c r="A16" s="4">
        <v>45847.65084490741</v>
      </c>
      <c r="B16" s="5" t="s">
        <v>37</v>
      </c>
      <c r="C16" s="6" t="s">
        <v>24</v>
      </c>
      <c r="E16" s="6" t="s">
        <v>39</v>
      </c>
      <c r="F16" s="7" t="str">
        <f>TEXT("6278558337317174155","0")</f>
        <v>6278558337317174155</v>
      </c>
    </row>
    <row r="17">
      <c r="A17" s="4">
        <v>45852.57837962963</v>
      </c>
      <c r="B17" s="5" t="s">
        <v>12</v>
      </c>
      <c r="C17" s="6" t="s">
        <v>17</v>
      </c>
      <c r="E17" s="6" t="s">
        <v>20</v>
      </c>
      <c r="F17" s="7" t="str">
        <f>TEXT("6282815720425190419","0")</f>
        <v>6282815720425190419</v>
      </c>
    </row>
    <row r="18">
      <c r="A18" s="4">
        <v>45852.58483796296</v>
      </c>
      <c r="B18" s="5" t="s">
        <v>12</v>
      </c>
      <c r="C18" s="6" t="s">
        <v>24</v>
      </c>
      <c r="E18" s="6" t="s">
        <v>25</v>
      </c>
      <c r="F18" s="7" t="str">
        <f>TEXT("6282821306518372047","0")</f>
        <v>6282821306518372047</v>
      </c>
    </row>
    <row r="19">
      <c r="A19" s="4">
        <v>45856.609930555554</v>
      </c>
      <c r="B19" s="5" t="s">
        <v>40</v>
      </c>
      <c r="C19" s="6" t="s">
        <v>17</v>
      </c>
      <c r="E19" s="6" t="s">
        <v>29</v>
      </c>
      <c r="F19" s="7" t="str">
        <f>TEXT("6286298980518523153","0")</f>
        <v>6286298980518523153</v>
      </c>
    </row>
    <row r="20">
      <c r="A20" s="4">
        <v>45859.62737268519</v>
      </c>
      <c r="B20" s="5" t="s">
        <v>41</v>
      </c>
      <c r="C20" s="6" t="s">
        <v>17</v>
      </c>
      <c r="E20" s="6" t="s">
        <v>42</v>
      </c>
      <c r="F20" s="7" t="str">
        <f>TEXT("6288906058754501451","0")</f>
        <v>6288906058754501451</v>
      </c>
    </row>
    <row r="21">
      <c r="A21" s="4">
        <v>45863.47041666666</v>
      </c>
      <c r="B21" s="5" t="s">
        <v>43</v>
      </c>
      <c r="C21" s="6" t="s">
        <v>24</v>
      </c>
      <c r="E21" s="6" t="s">
        <v>44</v>
      </c>
      <c r="F21" s="7" t="str">
        <f>TEXT("6292226440527860646","0")</f>
        <v>6292226440527860646</v>
      </c>
    </row>
    <row r="22">
      <c r="A22" s="4">
        <v>45863.5112037037</v>
      </c>
      <c r="B22" s="5" t="s">
        <v>43</v>
      </c>
      <c r="C22" s="6" t="s">
        <v>17</v>
      </c>
      <c r="E22" s="6" t="s">
        <v>45</v>
      </c>
      <c r="F22" s="7" t="str">
        <f>TEXT("6292261688117108549","0")</f>
        <v>6292261688117108549</v>
      </c>
    </row>
    <row r="23">
      <c r="A23" s="4">
        <v>45866.549305555556</v>
      </c>
      <c r="B23" s="5" t="s">
        <v>46</v>
      </c>
      <c r="C23" s="6" t="s">
        <v>24</v>
      </c>
      <c r="E23" s="6" t="s">
        <v>47</v>
      </c>
      <c r="F23" s="7" t="str">
        <f>TEXT("6294886607403180908","0")</f>
        <v>6294886607403180908</v>
      </c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</sheetData>
  <autoFilter ref="$A$1:$Z$346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36.0"/>
    <col customWidth="1" min="4" max="4" width="18.43"/>
    <col customWidth="1" min="5" max="5" width="87.0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45819.570543981485</v>
      </c>
      <c r="B2" s="5" t="s">
        <v>48</v>
      </c>
      <c r="C2" s="6" t="s">
        <v>49</v>
      </c>
      <c r="E2" s="6" t="s">
        <v>50</v>
      </c>
      <c r="F2" s="7" t="str">
        <f>TEXT("6254296954916263042","0")</f>
        <v>6254296954916263042</v>
      </c>
    </row>
    <row r="3">
      <c r="A3" s="4">
        <v>45820.40542824074</v>
      </c>
      <c r="B3" s="5" t="s">
        <v>21</v>
      </c>
      <c r="C3" s="6" t="s">
        <v>51</v>
      </c>
      <c r="E3" s="6" t="s">
        <v>52</v>
      </c>
      <c r="F3" s="7" t="str">
        <f>TEXT("6255018296023228004","0")</f>
        <v>6255018296023228004</v>
      </c>
    </row>
    <row r="4">
      <c r="A4" s="4">
        <v>45821.48509259259</v>
      </c>
      <c r="B4" s="5" t="s">
        <v>23</v>
      </c>
      <c r="C4" s="6" t="s">
        <v>53</v>
      </c>
      <c r="E4" s="6" t="s">
        <v>54</v>
      </c>
      <c r="F4" s="7" t="str">
        <f>TEXT("6255951128836156197","0")</f>
        <v>6255951128836156197</v>
      </c>
    </row>
    <row r="5">
      <c r="A5" s="4">
        <v>45821.778449074074</v>
      </c>
      <c r="B5" s="5" t="s">
        <v>26</v>
      </c>
      <c r="C5" s="6" t="s">
        <v>51</v>
      </c>
      <c r="E5" s="6" t="s">
        <v>55</v>
      </c>
      <c r="F5" s="7" t="str">
        <f>TEXT("6256204586021260142","0")</f>
        <v>6256204586021260142</v>
      </c>
    </row>
    <row r="6">
      <c r="A6" s="4">
        <v>45824.447905092595</v>
      </c>
      <c r="B6" s="5" t="s">
        <v>56</v>
      </c>
      <c r="C6" s="6" t="s">
        <v>51</v>
      </c>
      <c r="E6" s="6" t="s">
        <v>57</v>
      </c>
      <c r="F6" s="7" t="str">
        <f>TEXT("6258510996024870105","0")</f>
        <v>6258510996024870105</v>
      </c>
    </row>
    <row r="7">
      <c r="A7" s="4">
        <v>45824.504583333335</v>
      </c>
      <c r="B7" s="5" t="s">
        <v>56</v>
      </c>
      <c r="C7" s="6" t="s">
        <v>53</v>
      </c>
      <c r="E7" s="6" t="s">
        <v>58</v>
      </c>
      <c r="F7" s="7" t="str">
        <f>TEXT("6258559968835016408","0")</f>
        <v>6258559968835016408</v>
      </c>
    </row>
    <row r="8">
      <c r="A8" s="4">
        <v>45824.51574074074</v>
      </c>
      <c r="B8" s="5" t="s">
        <v>56</v>
      </c>
      <c r="C8" s="6" t="s">
        <v>59</v>
      </c>
      <c r="D8" s="6" t="s">
        <v>60</v>
      </c>
      <c r="E8" s="6" t="s">
        <v>61</v>
      </c>
      <c r="F8" s="7" t="str">
        <f>TEXT("6258569601013272186","0")</f>
        <v>6258569601013272186</v>
      </c>
    </row>
    <row r="9">
      <c r="A9" s="4">
        <v>45824.54974537037</v>
      </c>
      <c r="B9" s="5" t="s">
        <v>56</v>
      </c>
      <c r="C9" s="6" t="s">
        <v>49</v>
      </c>
      <c r="E9" s="6" t="s">
        <v>62</v>
      </c>
      <c r="F9" s="7" t="str">
        <f>TEXT("6258598986424343230","0")</f>
        <v>6258598986424343230</v>
      </c>
    </row>
    <row r="10">
      <c r="A10" s="4">
        <v>45824.563125</v>
      </c>
      <c r="B10" s="5" t="s">
        <v>56</v>
      </c>
      <c r="C10" s="6" t="s">
        <v>59</v>
      </c>
      <c r="D10" s="6" t="s">
        <v>63</v>
      </c>
      <c r="E10" s="6" t="s">
        <v>64</v>
      </c>
      <c r="F10" s="7" t="str">
        <f>TEXT("6258610541019284121","0")</f>
        <v>6258610541019284121</v>
      </c>
    </row>
    <row r="11">
      <c r="A11" s="4">
        <v>45825.43766203704</v>
      </c>
      <c r="B11" s="5" t="s">
        <v>65</v>
      </c>
      <c r="C11" s="6" t="s">
        <v>59</v>
      </c>
      <c r="E11" s="6" t="s">
        <v>66</v>
      </c>
      <c r="F11" s="7" t="str">
        <f>TEXT("6259366141018562525","0")</f>
        <v>6259366141018562525</v>
      </c>
    </row>
    <row r="12">
      <c r="A12" s="4">
        <v>45825.46246527778</v>
      </c>
      <c r="B12" s="5" t="s">
        <v>65</v>
      </c>
      <c r="C12" s="6" t="s">
        <v>53</v>
      </c>
      <c r="E12" s="6" t="s">
        <v>62</v>
      </c>
      <c r="F12" s="7" t="str">
        <f>TEXT("6259387578834550717","0")</f>
        <v>6259387578834550717</v>
      </c>
    </row>
    <row r="13">
      <c r="A13" s="4">
        <v>45825.486666666664</v>
      </c>
      <c r="B13" s="5" t="s">
        <v>65</v>
      </c>
      <c r="C13" s="6" t="s">
        <v>49</v>
      </c>
      <c r="E13" s="6" t="s">
        <v>67</v>
      </c>
      <c r="F13" s="7" t="str">
        <f>TEXT("6259408486425168027","0")</f>
        <v>6259408486425168027</v>
      </c>
    </row>
    <row r="14">
      <c r="A14" s="4">
        <v>45825.66710648148</v>
      </c>
      <c r="B14" s="5" t="s">
        <v>65</v>
      </c>
      <c r="C14" s="6" t="s">
        <v>49</v>
      </c>
      <c r="E14" s="6" t="s">
        <v>68</v>
      </c>
      <c r="F14" s="7" t="str">
        <f>TEXT("6259564386422244510","0")</f>
        <v>6259564386422244510</v>
      </c>
    </row>
    <row r="15">
      <c r="A15" s="4">
        <v>45826.46142361111</v>
      </c>
      <c r="B15" s="5" t="s">
        <v>69</v>
      </c>
      <c r="C15" s="6" t="s">
        <v>70</v>
      </c>
      <c r="E15" s="6" t="s">
        <v>71</v>
      </c>
      <c r="F15" s="7" t="str">
        <f>TEXT("6260250672819574093","0")</f>
        <v>6260250672819574093</v>
      </c>
    </row>
    <row r="16">
      <c r="A16" s="4">
        <v>45827.42972222222</v>
      </c>
      <c r="B16" s="5" t="s">
        <v>27</v>
      </c>
      <c r="C16" s="6" t="s">
        <v>51</v>
      </c>
      <c r="E16" s="6" t="s">
        <v>72</v>
      </c>
      <c r="F16" s="7" t="str">
        <f>TEXT("6261087286025789136","0")</f>
        <v>6261087286025789136</v>
      </c>
    </row>
    <row r="17">
      <c r="A17" s="4">
        <v>45827.47556712963</v>
      </c>
      <c r="B17" s="5" t="s">
        <v>27</v>
      </c>
      <c r="C17" s="6" t="s">
        <v>49</v>
      </c>
      <c r="E17" s="6" t="s">
        <v>55</v>
      </c>
      <c r="F17" s="7" t="str">
        <f>TEXT("6261126896427335841","0")</f>
        <v>6261126896427335841</v>
      </c>
    </row>
    <row r="18">
      <c r="A18" s="4">
        <v>45828.463368055556</v>
      </c>
      <c r="B18" s="5" t="s">
        <v>73</v>
      </c>
      <c r="C18" s="6" t="s">
        <v>53</v>
      </c>
      <c r="E18" s="6" t="s">
        <v>52</v>
      </c>
      <c r="F18" s="7" t="str">
        <f>TEXT("6261980358831864177","0")</f>
        <v>6261980358831864177</v>
      </c>
    </row>
    <row r="19">
      <c r="A19" s="4">
        <v>45828.46372685185</v>
      </c>
      <c r="B19" s="5" t="s">
        <v>74</v>
      </c>
      <c r="C19" s="6" t="s">
        <v>53</v>
      </c>
      <c r="E19" s="6" t="s">
        <v>55</v>
      </c>
      <c r="F19" s="7" t="str">
        <f>TEXT("6261980668835520804","0")</f>
        <v>6261980668835520804</v>
      </c>
    </row>
    <row r="20">
      <c r="A20" s="4">
        <v>45829.43349537037</v>
      </c>
      <c r="B20" s="5" t="s">
        <v>74</v>
      </c>
      <c r="C20" s="6" t="s">
        <v>51</v>
      </c>
      <c r="E20" s="6" t="s">
        <v>55</v>
      </c>
      <c r="F20" s="7" t="str">
        <f>TEXT("6262818546026425650","0")</f>
        <v>6262818546026425650</v>
      </c>
    </row>
    <row r="21">
      <c r="A21" s="4">
        <v>45831.49596064815</v>
      </c>
      <c r="B21" s="5" t="s">
        <v>75</v>
      </c>
      <c r="C21" s="6" t="s">
        <v>51</v>
      </c>
      <c r="E21" s="6" t="s">
        <v>76</v>
      </c>
      <c r="F21" s="7" t="str">
        <f>TEXT("6264600516027039616","0")</f>
        <v>6264600516027039616</v>
      </c>
    </row>
    <row r="22">
      <c r="A22" s="4">
        <v>45831.51975694444</v>
      </c>
      <c r="B22" s="5" t="s">
        <v>75</v>
      </c>
      <c r="C22" s="6" t="s">
        <v>59</v>
      </c>
      <c r="D22" s="6" t="s">
        <v>77</v>
      </c>
      <c r="E22" s="6" t="s">
        <v>78</v>
      </c>
      <c r="F22" s="7" t="str">
        <f>TEXT("6264621071019244363","0")</f>
        <v>6264621071019244363</v>
      </c>
    </row>
    <row r="23">
      <c r="A23" s="4">
        <v>45831.53613425926</v>
      </c>
      <c r="B23" s="5" t="s">
        <v>28</v>
      </c>
      <c r="C23" s="6" t="s">
        <v>70</v>
      </c>
      <c r="E23" s="6" t="s">
        <v>79</v>
      </c>
      <c r="F23" s="7" t="str">
        <f>TEXT("6264635227413915524","0")</f>
        <v>6264635227413915524</v>
      </c>
    </row>
    <row r="24">
      <c r="A24" s="4">
        <v>45831.547939814816</v>
      </c>
      <c r="B24" s="5" t="s">
        <v>75</v>
      </c>
      <c r="C24" s="6" t="s">
        <v>53</v>
      </c>
      <c r="E24" s="6" t="s">
        <v>80</v>
      </c>
      <c r="F24" s="7" t="str">
        <f>TEXT("6264645428838940198","0")</f>
        <v>6264645428838940198</v>
      </c>
    </row>
    <row r="25">
      <c r="A25" s="4">
        <v>45831.603796296295</v>
      </c>
      <c r="B25" s="5" t="s">
        <v>75</v>
      </c>
      <c r="C25" s="6" t="s">
        <v>49</v>
      </c>
      <c r="E25" s="6" t="s">
        <v>62</v>
      </c>
      <c r="F25" s="7" t="str">
        <f>TEXT("6264693686427476494","0")</f>
        <v>6264693686427476494</v>
      </c>
    </row>
    <row r="26">
      <c r="A26" s="4">
        <v>45832.6309837963</v>
      </c>
      <c r="B26" s="5" t="s">
        <v>28</v>
      </c>
      <c r="C26" s="6" t="s">
        <v>49</v>
      </c>
      <c r="E26" s="6" t="s">
        <v>81</v>
      </c>
      <c r="F26" s="7" t="str">
        <f>TEXT("6265581176427600649","0")</f>
        <v>6265581176427600649</v>
      </c>
    </row>
    <row r="27">
      <c r="A27" s="4">
        <v>45833.4975</v>
      </c>
      <c r="B27" s="5" t="s">
        <v>6</v>
      </c>
      <c r="C27" s="6" t="s">
        <v>51</v>
      </c>
      <c r="E27" s="6" t="s">
        <v>55</v>
      </c>
      <c r="F27" s="7" t="str">
        <f>TEXT("6266329846026545012","0")</f>
        <v>6266329846026545012</v>
      </c>
    </row>
    <row r="28">
      <c r="A28" s="4">
        <v>45834.42738425926</v>
      </c>
      <c r="B28" s="5" t="s">
        <v>82</v>
      </c>
      <c r="C28" s="6" t="s">
        <v>59</v>
      </c>
      <c r="D28" s="6" t="s">
        <v>83</v>
      </c>
      <c r="E28" s="6" t="s">
        <v>55</v>
      </c>
      <c r="F28" s="7" t="str">
        <f>TEXT("6267133261017019694","0")</f>
        <v>6267133261017019694</v>
      </c>
    </row>
    <row r="29">
      <c r="A29" s="4">
        <v>45834.430185185185</v>
      </c>
      <c r="B29" s="5" t="s">
        <v>82</v>
      </c>
      <c r="C29" s="6" t="s">
        <v>51</v>
      </c>
      <c r="E29" s="6" t="s">
        <v>84</v>
      </c>
      <c r="F29" s="7" t="str">
        <f>TEXT("6267135686029837148","0")</f>
        <v>6267135686029837148</v>
      </c>
    </row>
    <row r="30">
      <c r="A30" s="4">
        <v>45834.4528587963</v>
      </c>
      <c r="B30" s="5" t="s">
        <v>82</v>
      </c>
      <c r="C30" s="6" t="s">
        <v>53</v>
      </c>
      <c r="E30" s="6" t="s">
        <v>66</v>
      </c>
      <c r="F30" s="7" t="str">
        <f>TEXT("6267155278832835483","0")</f>
        <v>6267155278832835483</v>
      </c>
    </row>
    <row r="31">
      <c r="A31" s="4">
        <v>45835.39417824074</v>
      </c>
      <c r="B31" s="5" t="s">
        <v>31</v>
      </c>
      <c r="C31" s="6" t="s">
        <v>51</v>
      </c>
      <c r="E31" s="6" t="s">
        <v>55</v>
      </c>
      <c r="F31" s="7" t="str">
        <f>TEXT("6267968576026537246","0")</f>
        <v>6267968576026537246</v>
      </c>
    </row>
    <row r="32">
      <c r="A32" s="4">
        <v>45835.46225694445</v>
      </c>
      <c r="B32" s="5" t="s">
        <v>33</v>
      </c>
      <c r="C32" s="6" t="s">
        <v>53</v>
      </c>
      <c r="D32" s="6" t="s">
        <v>85</v>
      </c>
      <c r="E32" s="6" t="s">
        <v>55</v>
      </c>
      <c r="F32" s="7" t="str">
        <f>TEXT("6268027398837763533","0")</f>
        <v>6268027398837763533</v>
      </c>
    </row>
    <row r="33">
      <c r="A33" s="4">
        <v>45835.49961805555</v>
      </c>
      <c r="B33" s="5" t="s">
        <v>31</v>
      </c>
      <c r="C33" s="6" t="s">
        <v>49</v>
      </c>
      <c r="E33" s="6" t="s">
        <v>62</v>
      </c>
      <c r="F33" s="7" t="str">
        <f>TEXT("6268059676425130863","0")</f>
        <v>6268059676425130863</v>
      </c>
    </row>
    <row r="34">
      <c r="A34" s="4">
        <v>45838.414085648146</v>
      </c>
      <c r="B34" s="5" t="s">
        <v>86</v>
      </c>
      <c r="C34" s="6" t="s">
        <v>51</v>
      </c>
      <c r="E34" s="6" t="s">
        <v>87</v>
      </c>
      <c r="F34" s="7" t="str">
        <f>TEXT("6270577776029639405","0")</f>
        <v>6270577776029639405</v>
      </c>
    </row>
    <row r="35">
      <c r="A35" s="4">
        <v>45838.479409722226</v>
      </c>
      <c r="B35" s="5" t="s">
        <v>86</v>
      </c>
      <c r="C35" s="6" t="s">
        <v>53</v>
      </c>
      <c r="E35" s="6" t="s">
        <v>88</v>
      </c>
      <c r="F35" s="7" t="str">
        <f>TEXT("6270634218838495444","0")</f>
        <v>6270634218838495444</v>
      </c>
    </row>
    <row r="36">
      <c r="A36" s="4">
        <v>45838.52373842592</v>
      </c>
      <c r="B36" s="5" t="s">
        <v>86</v>
      </c>
      <c r="C36" s="6" t="s">
        <v>53</v>
      </c>
      <c r="E36" s="6" t="s">
        <v>89</v>
      </c>
      <c r="F36" s="7" t="str">
        <f>TEXT("6270672518839763159","0")</f>
        <v>6270672518839763159</v>
      </c>
    </row>
    <row r="37">
      <c r="A37" s="4">
        <v>45838.57355324074</v>
      </c>
      <c r="B37" s="5" t="s">
        <v>86</v>
      </c>
      <c r="C37" s="6" t="s">
        <v>59</v>
      </c>
      <c r="D37" s="6" t="s">
        <v>90</v>
      </c>
      <c r="E37" s="6" t="s">
        <v>91</v>
      </c>
      <c r="F37" s="7" t="str">
        <f>TEXT("6270715551013551950","0")</f>
        <v>6270715551013551950</v>
      </c>
    </row>
    <row r="38">
      <c r="A38" s="4">
        <v>45839.43054398148</v>
      </c>
      <c r="B38" s="5" t="s">
        <v>34</v>
      </c>
      <c r="C38" s="6" t="s">
        <v>51</v>
      </c>
      <c r="E38" s="6" t="s">
        <v>52</v>
      </c>
      <c r="F38" s="7" t="str">
        <f>TEXT("6271455996029370470","0")</f>
        <v>6271455996029370470</v>
      </c>
    </row>
    <row r="39">
      <c r="A39" s="4">
        <v>45839.55645833333</v>
      </c>
      <c r="B39" s="5" t="s">
        <v>34</v>
      </c>
      <c r="C39" s="6" t="s">
        <v>49</v>
      </c>
      <c r="E39" s="6" t="s">
        <v>92</v>
      </c>
      <c r="F39" s="7" t="str">
        <f>TEXT("6271564786429555446","0")</f>
        <v>6271564786429555446</v>
      </c>
    </row>
    <row r="40">
      <c r="A40" s="4">
        <v>45840.43193287037</v>
      </c>
      <c r="B40" s="5" t="s">
        <v>93</v>
      </c>
      <c r="C40" s="6" t="s">
        <v>49</v>
      </c>
      <c r="E40" s="6" t="s">
        <v>55</v>
      </c>
      <c r="F40" s="7" t="str">
        <f>TEXT("6272321196423406222","0")</f>
        <v>6272321196423406222</v>
      </c>
    </row>
    <row r="41">
      <c r="A41" s="4">
        <v>45840.49512731482</v>
      </c>
      <c r="B41" s="5" t="s">
        <v>93</v>
      </c>
      <c r="C41" s="6" t="s">
        <v>53</v>
      </c>
      <c r="D41" s="6" t="s">
        <v>94</v>
      </c>
      <c r="E41" s="6" t="s">
        <v>95</v>
      </c>
      <c r="F41" s="7" t="str">
        <f>TEXT("6272375798835737944","0")</f>
        <v>6272375798835737944</v>
      </c>
    </row>
    <row r="42">
      <c r="A42" s="4">
        <v>45840.4984375</v>
      </c>
      <c r="B42" s="5" t="s">
        <v>93</v>
      </c>
      <c r="C42" s="6" t="s">
        <v>49</v>
      </c>
      <c r="E42" s="6" t="s">
        <v>96</v>
      </c>
      <c r="F42" s="7" t="str">
        <f>TEXT("6272378654911739466","0")</f>
        <v>6272378654911739466</v>
      </c>
    </row>
    <row r="43">
      <c r="A43" s="4">
        <v>45840.511828703704</v>
      </c>
      <c r="B43" s="5" t="s">
        <v>93</v>
      </c>
      <c r="C43" s="6" t="s">
        <v>53</v>
      </c>
      <c r="E43" s="6" t="s">
        <v>97</v>
      </c>
      <c r="F43" s="7" t="str">
        <f>TEXT("6272390224917476724","0")</f>
        <v>6272390224917476724</v>
      </c>
    </row>
    <row r="44">
      <c r="A44" s="4">
        <v>45840.56265046296</v>
      </c>
      <c r="B44" s="5" t="s">
        <v>93</v>
      </c>
      <c r="C44" s="6" t="s">
        <v>70</v>
      </c>
      <c r="E44" s="6" t="s">
        <v>98</v>
      </c>
      <c r="F44" s="7" t="str">
        <f>TEXT("6272434136427247378","0")</f>
        <v>6272434136427247378</v>
      </c>
    </row>
    <row r="45">
      <c r="A45" s="4">
        <v>45841.42332175926</v>
      </c>
      <c r="B45" s="5" t="s">
        <v>35</v>
      </c>
      <c r="C45" s="6" t="s">
        <v>59</v>
      </c>
      <c r="E45" s="6" t="s">
        <v>55</v>
      </c>
      <c r="F45" s="7" t="str">
        <f>TEXT("6273177751016216689","0")</f>
        <v>6273177751016216689</v>
      </c>
    </row>
    <row r="46">
      <c r="A46" s="4">
        <v>45841.48771990741</v>
      </c>
      <c r="B46" s="5" t="s">
        <v>35</v>
      </c>
      <c r="C46" s="6" t="s">
        <v>51</v>
      </c>
      <c r="E46" s="6" t="s">
        <v>99</v>
      </c>
      <c r="F46" s="7" t="str">
        <f>TEXT("6273233396021049401","0")</f>
        <v>6273233396021049401</v>
      </c>
    </row>
    <row r="47">
      <c r="A47" s="4">
        <v>45841.50472222222</v>
      </c>
      <c r="B47" s="5" t="s">
        <v>35</v>
      </c>
      <c r="C47" s="6" t="s">
        <v>51</v>
      </c>
      <c r="E47" s="6" t="s">
        <v>100</v>
      </c>
      <c r="F47" s="7" t="str">
        <f>TEXT("6273248086023861763","0")</f>
        <v>6273248086023861763</v>
      </c>
    </row>
    <row r="48">
      <c r="A48" s="4">
        <v>45842.43106481482</v>
      </c>
      <c r="B48" s="5" t="s">
        <v>101</v>
      </c>
      <c r="C48" s="6" t="s">
        <v>51</v>
      </c>
      <c r="E48" s="6" t="s">
        <v>55</v>
      </c>
      <c r="F48" s="7" t="str">
        <f>TEXT("6274048446026021194","0")</f>
        <v>6274048446026021194</v>
      </c>
    </row>
    <row r="49">
      <c r="A49" s="4">
        <v>45842.48850694444</v>
      </c>
      <c r="B49" s="5" t="s">
        <v>101</v>
      </c>
      <c r="C49" s="6" t="s">
        <v>49</v>
      </c>
      <c r="E49" s="6" t="s">
        <v>62</v>
      </c>
      <c r="F49" s="7" t="str">
        <f>TEXT("6274098076425753566","0")</f>
        <v>6274098076425753566</v>
      </c>
    </row>
    <row r="50">
      <c r="A50" s="4">
        <v>45842.60506944444</v>
      </c>
      <c r="B50" s="5" t="s">
        <v>101</v>
      </c>
      <c r="C50" s="6" t="s">
        <v>53</v>
      </c>
      <c r="D50" s="6" t="s">
        <v>102</v>
      </c>
      <c r="E50" s="6" t="s">
        <v>55</v>
      </c>
      <c r="F50" s="7" t="str">
        <f>TEXT("6274198788832231204","0")</f>
        <v>6274198788832231204</v>
      </c>
    </row>
    <row r="51">
      <c r="A51" s="4">
        <v>45845.468252314815</v>
      </c>
      <c r="B51" s="5" t="s">
        <v>10</v>
      </c>
      <c r="C51" s="6" t="s">
        <v>51</v>
      </c>
      <c r="E51" s="6" t="s">
        <v>103</v>
      </c>
      <c r="F51" s="7" t="str">
        <f>TEXT("6276672576024981751","0")</f>
        <v>6276672576024981751</v>
      </c>
    </row>
    <row r="52">
      <c r="A52" s="4">
        <v>45845.492847222224</v>
      </c>
      <c r="B52" s="5" t="s">
        <v>104</v>
      </c>
      <c r="C52" s="6" t="s">
        <v>70</v>
      </c>
      <c r="E52" s="6" t="s">
        <v>105</v>
      </c>
      <c r="F52" s="7" t="str">
        <f>TEXT("6276693826427700188","0")</f>
        <v>6276693826427700188</v>
      </c>
    </row>
    <row r="53">
      <c r="A53" s="4">
        <v>45845.5103125</v>
      </c>
      <c r="B53" s="5" t="s">
        <v>10</v>
      </c>
      <c r="C53" s="6" t="s">
        <v>53</v>
      </c>
      <c r="E53" s="6" t="s">
        <v>106</v>
      </c>
      <c r="F53" s="7" t="str">
        <f>TEXT("6276708914116402031","0")</f>
        <v>6276708914116402031</v>
      </c>
    </row>
    <row r="54">
      <c r="A54" s="4">
        <v>45845.51855324074</v>
      </c>
      <c r="B54" s="5" t="s">
        <v>10</v>
      </c>
      <c r="C54" s="6" t="s">
        <v>59</v>
      </c>
      <c r="D54" s="6" t="s">
        <v>107</v>
      </c>
      <c r="E54" s="6" t="s">
        <v>108</v>
      </c>
      <c r="F54" s="7" t="str">
        <f>TEXT("6276716031012842799","0")</f>
        <v>6276716031012842799</v>
      </c>
    </row>
    <row r="55">
      <c r="A55" s="4">
        <v>45846.439409722225</v>
      </c>
      <c r="B55" s="5" t="s">
        <v>104</v>
      </c>
      <c r="C55" s="6" t="s">
        <v>51</v>
      </c>
      <c r="E55" s="6" t="s">
        <v>55</v>
      </c>
      <c r="F55" s="7" t="str">
        <f>TEXT("6277511656029827658","0")</f>
        <v>6277511656029827658</v>
      </c>
    </row>
    <row r="56">
      <c r="A56" s="4">
        <v>45846.47099537037</v>
      </c>
      <c r="B56" s="5" t="s">
        <v>104</v>
      </c>
      <c r="C56" s="6" t="s">
        <v>49</v>
      </c>
      <c r="E56" s="6" t="s">
        <v>109</v>
      </c>
      <c r="F56" s="7" t="str">
        <f>TEXT("6277538946423272031","0")</f>
        <v>6277538946423272031</v>
      </c>
    </row>
    <row r="57">
      <c r="A57" s="4">
        <v>45848.42469907407</v>
      </c>
      <c r="B57" s="5" t="s">
        <v>110</v>
      </c>
      <c r="C57" s="6" t="s">
        <v>59</v>
      </c>
      <c r="E57" s="6" t="s">
        <v>55</v>
      </c>
      <c r="F57" s="7" t="str">
        <f>TEXT("6279226941016492285","0")</f>
        <v>6279226941016492285</v>
      </c>
    </row>
    <row r="58">
      <c r="A58" s="4">
        <v>45848.44646990741</v>
      </c>
      <c r="B58" s="5" t="s">
        <v>110</v>
      </c>
      <c r="C58" s="6" t="s">
        <v>51</v>
      </c>
      <c r="E58" s="6" t="s">
        <v>111</v>
      </c>
      <c r="F58" s="7" t="str">
        <f>TEXT("6279245756028542886","0")</f>
        <v>6279245756028542886</v>
      </c>
    </row>
    <row r="59">
      <c r="A59" s="4">
        <v>45848.44986111111</v>
      </c>
      <c r="B59" s="5" t="s">
        <v>110</v>
      </c>
      <c r="C59" s="6" t="s">
        <v>49</v>
      </c>
      <c r="E59" s="6" t="s">
        <v>62</v>
      </c>
      <c r="F59" s="7" t="str">
        <f>TEXT("6279248686424223546","0")</f>
        <v>6279248686424223546</v>
      </c>
    </row>
    <row r="60">
      <c r="A60" s="4">
        <v>45849.417546296296</v>
      </c>
      <c r="B60" s="5" t="s">
        <v>112</v>
      </c>
      <c r="C60" s="6" t="s">
        <v>51</v>
      </c>
      <c r="E60" s="6" t="s">
        <v>55</v>
      </c>
      <c r="F60" s="7" t="str">
        <f>TEXT("6280084766027585727","0")</f>
        <v>6280084766027585727</v>
      </c>
    </row>
    <row r="61">
      <c r="A61" s="4">
        <v>45850.45006944444</v>
      </c>
      <c r="B61" s="5" t="s">
        <v>113</v>
      </c>
      <c r="C61" s="6" t="s">
        <v>53</v>
      </c>
      <c r="D61" s="6" t="s">
        <v>114</v>
      </c>
      <c r="E61" s="6" t="s">
        <v>55</v>
      </c>
      <c r="F61" s="7" t="str">
        <f>TEXT("6280976867767789322","0")</f>
        <v>6280976867767789322</v>
      </c>
    </row>
    <row r="62">
      <c r="A62" s="4">
        <v>45852.44143518519</v>
      </c>
      <c r="B62" s="5" t="s">
        <v>12</v>
      </c>
      <c r="C62" s="6" t="s">
        <v>51</v>
      </c>
      <c r="E62" s="6" t="s">
        <v>115</v>
      </c>
      <c r="F62" s="7" t="str">
        <f>TEXT("6282697406026967213","0")</f>
        <v>6282697406026967213</v>
      </c>
    </row>
    <row r="63">
      <c r="A63" s="4">
        <v>45852.45537037037</v>
      </c>
      <c r="B63" s="5" t="s">
        <v>12</v>
      </c>
      <c r="C63" s="6" t="s">
        <v>49</v>
      </c>
      <c r="E63" s="6" t="s">
        <v>62</v>
      </c>
      <c r="F63" s="7" t="str">
        <f>TEXT("6282709446424179911","0")</f>
        <v>6282709446424179911</v>
      </c>
    </row>
    <row r="64">
      <c r="A64" s="4">
        <v>45852.49961805555</v>
      </c>
      <c r="B64" s="5" t="s">
        <v>12</v>
      </c>
      <c r="C64" s="6" t="s">
        <v>53</v>
      </c>
      <c r="D64" s="6" t="s">
        <v>116</v>
      </c>
      <c r="E64" s="6" t="s">
        <v>117</v>
      </c>
      <c r="F64" s="7" t="str">
        <f>TEXT("6282747677761190939","0")</f>
        <v>6282747677761190939</v>
      </c>
    </row>
    <row r="65">
      <c r="A65" s="4">
        <v>45852.51988425926</v>
      </c>
      <c r="B65" s="5" t="s">
        <v>12</v>
      </c>
      <c r="C65" s="6" t="s">
        <v>59</v>
      </c>
      <c r="E65" s="6" t="s">
        <v>118</v>
      </c>
      <c r="F65" s="7" t="str">
        <f>TEXT("6282765182326220746","0")</f>
        <v>6282765182326220746</v>
      </c>
    </row>
    <row r="66">
      <c r="A66" s="4">
        <v>45852.54913194444</v>
      </c>
      <c r="B66" s="5" t="s">
        <v>119</v>
      </c>
      <c r="C66" s="6" t="s">
        <v>70</v>
      </c>
      <c r="E66" s="6" t="s">
        <v>120</v>
      </c>
      <c r="F66" s="7" t="str">
        <f>TEXT("6282790456425553623","0")</f>
        <v>6282790456425553623</v>
      </c>
    </row>
    <row r="67">
      <c r="A67" s="4">
        <v>45853.63568287037</v>
      </c>
      <c r="B67" s="5" t="s">
        <v>119</v>
      </c>
      <c r="C67" s="6" t="s">
        <v>49</v>
      </c>
      <c r="E67" s="6" t="s">
        <v>121</v>
      </c>
      <c r="F67" s="7" t="str">
        <f>TEXT("6283729236426949030","0")</f>
        <v>6283729236426949030</v>
      </c>
    </row>
    <row r="68">
      <c r="A68" s="4">
        <v>45853.72450231481</v>
      </c>
      <c r="B68" s="5" t="s">
        <v>119</v>
      </c>
      <c r="C68" s="6" t="s">
        <v>49</v>
      </c>
      <c r="E68" s="6" t="s">
        <v>122</v>
      </c>
      <c r="F68" s="7" t="str">
        <f>TEXT("6283805976424822358","0")</f>
        <v>6283805976424822358</v>
      </c>
    </row>
    <row r="69">
      <c r="A69" s="4">
        <v>45854.44530092592</v>
      </c>
      <c r="B69" s="5" t="s">
        <v>123</v>
      </c>
      <c r="C69" s="6" t="s">
        <v>49</v>
      </c>
      <c r="E69" s="6" t="s">
        <v>62</v>
      </c>
      <c r="F69" s="7" t="str">
        <f>TEXT("6284428746427304164","0")</f>
        <v>6284428746427304164</v>
      </c>
    </row>
    <row r="70">
      <c r="A70" s="4">
        <v>45854.58011574074</v>
      </c>
      <c r="B70" s="5" t="s">
        <v>123</v>
      </c>
      <c r="C70" s="6" t="s">
        <v>51</v>
      </c>
      <c r="E70" s="6" t="s">
        <v>124</v>
      </c>
      <c r="F70" s="7" t="str">
        <f>TEXT("6284545226029564538","0")</f>
        <v>6284545226029564538</v>
      </c>
    </row>
    <row r="71">
      <c r="A71" s="4">
        <v>45854.62976851852</v>
      </c>
      <c r="B71" s="5" t="s">
        <v>123</v>
      </c>
      <c r="C71" s="6" t="s">
        <v>51</v>
      </c>
      <c r="E71" s="6" t="s">
        <v>125</v>
      </c>
      <c r="F71" s="7" t="str">
        <f>TEXT("6284588124912884383","0")</f>
        <v>6284588124912884383</v>
      </c>
    </row>
    <row r="72">
      <c r="A72" s="4">
        <v>45855.42300925926</v>
      </c>
      <c r="B72" s="5" t="s">
        <v>126</v>
      </c>
      <c r="C72" s="6" t="s">
        <v>59</v>
      </c>
      <c r="E72" s="6" t="s">
        <v>55</v>
      </c>
      <c r="F72" s="7" t="str">
        <f>TEXT("6285273482326544908","0")</f>
        <v>6285273482326544908</v>
      </c>
    </row>
    <row r="73">
      <c r="A73" s="4">
        <v>45855.5496412037</v>
      </c>
      <c r="B73" s="5" t="s">
        <v>126</v>
      </c>
      <c r="C73" s="6" t="s">
        <v>53</v>
      </c>
      <c r="E73" s="6" t="s">
        <v>66</v>
      </c>
      <c r="F73" s="7" t="str">
        <f>TEXT("6285382897766452276","0")</f>
        <v>6285382897766452276</v>
      </c>
    </row>
    <row r="74">
      <c r="A74" s="4">
        <v>45856.43635416667</v>
      </c>
      <c r="B74" s="5" t="s">
        <v>40</v>
      </c>
      <c r="C74" s="6" t="s">
        <v>51</v>
      </c>
      <c r="E74" s="6" t="s">
        <v>127</v>
      </c>
      <c r="F74" s="7" t="str">
        <f>TEXT("6286149016025861021","0")</f>
        <v>6286149016025861021</v>
      </c>
    </row>
    <row r="75">
      <c r="A75" s="4">
        <v>45857.73863425926</v>
      </c>
      <c r="B75" s="5" t="s">
        <v>128</v>
      </c>
      <c r="C75" s="6" t="s">
        <v>53</v>
      </c>
      <c r="E75" s="6" t="s">
        <v>62</v>
      </c>
      <c r="F75" s="7" t="str">
        <f>TEXT("6287274187768669278","0")</f>
        <v>6287274187768669278</v>
      </c>
    </row>
    <row r="76">
      <c r="A76" s="4">
        <v>45859.42990740741</v>
      </c>
      <c r="B76" s="5" t="s">
        <v>41</v>
      </c>
      <c r="C76" s="6" t="s">
        <v>51</v>
      </c>
      <c r="E76" s="6" t="s">
        <v>129</v>
      </c>
      <c r="F76" s="7" t="str">
        <f>TEXT("6288735446028082445","0")</f>
        <v>6288735446028082445</v>
      </c>
    </row>
    <row r="77">
      <c r="A77" s="4">
        <v>45859.465520833335</v>
      </c>
      <c r="B77" s="5" t="s">
        <v>41</v>
      </c>
      <c r="C77" s="6" t="s">
        <v>59</v>
      </c>
      <c r="E77" s="6" t="s">
        <v>130</v>
      </c>
      <c r="F77" s="7" t="str">
        <f>TEXT("6288766212322891801","0")</f>
        <v>6288766212322891801</v>
      </c>
    </row>
    <row r="78">
      <c r="A78" s="4">
        <v>45859.51037037037</v>
      </c>
      <c r="B78" s="5" t="s">
        <v>41</v>
      </c>
      <c r="C78" s="6" t="s">
        <v>49</v>
      </c>
      <c r="E78" s="6" t="s">
        <v>62</v>
      </c>
      <c r="F78" s="7" t="str">
        <f>TEXT("6288804966423409063","0")</f>
        <v>6288804966423409063</v>
      </c>
    </row>
    <row r="79">
      <c r="A79" s="4">
        <v>45859.51464120371</v>
      </c>
      <c r="B79" s="5" t="s">
        <v>131</v>
      </c>
      <c r="C79" s="6" t="s">
        <v>70</v>
      </c>
      <c r="E79" s="6" t="s">
        <v>132</v>
      </c>
      <c r="F79" s="7" t="str">
        <f>TEXT("6288808656423781488","0")</f>
        <v>6288808656423781488</v>
      </c>
    </row>
    <row r="80">
      <c r="A80" s="4">
        <v>45859.56917824074</v>
      </c>
      <c r="B80" s="5" t="s">
        <v>41</v>
      </c>
      <c r="C80" s="6" t="s">
        <v>53</v>
      </c>
      <c r="E80" s="6" t="s">
        <v>133</v>
      </c>
      <c r="F80" s="7" t="str">
        <f>TEXT("6288855777764800871","0")</f>
        <v>6288855777764800871</v>
      </c>
    </row>
    <row r="81">
      <c r="A81" s="4">
        <v>45860.47813657407</v>
      </c>
      <c r="B81" s="5" t="s">
        <v>131</v>
      </c>
      <c r="C81" s="6" t="s">
        <v>49</v>
      </c>
      <c r="E81" s="6" t="s">
        <v>134</v>
      </c>
      <c r="F81" s="7" t="str">
        <f>TEXT("6289641116425649181","0")</f>
        <v>6289641116425649181</v>
      </c>
    </row>
    <row r="82">
      <c r="A82" s="4">
        <v>45861.47734953704</v>
      </c>
      <c r="B82" s="5" t="s">
        <v>135</v>
      </c>
      <c r="C82" s="6" t="s">
        <v>53</v>
      </c>
      <c r="E82" s="6" t="s">
        <v>62</v>
      </c>
      <c r="F82" s="7" t="str">
        <f>TEXT("6290504437764476741","0")</f>
        <v>6290504437764476741</v>
      </c>
    </row>
    <row r="83">
      <c r="A83" s="4">
        <v>45862.4194212963</v>
      </c>
      <c r="B83" s="5" t="s">
        <v>14</v>
      </c>
      <c r="C83" s="6" t="s">
        <v>51</v>
      </c>
      <c r="E83" s="6" t="s">
        <v>136</v>
      </c>
      <c r="F83" s="7" t="str">
        <f>TEXT("6291318386029058039","0")</f>
        <v>6291318386029058039</v>
      </c>
    </row>
    <row r="84">
      <c r="A84" s="4">
        <v>45862.42128472222</v>
      </c>
      <c r="B84" s="5" t="s">
        <v>14</v>
      </c>
      <c r="C84" s="6" t="s">
        <v>49</v>
      </c>
      <c r="E84" s="6" t="s">
        <v>62</v>
      </c>
      <c r="F84" s="7" t="str">
        <f>TEXT("6291319996429584042","0")</f>
        <v>6291319996429584042</v>
      </c>
    </row>
    <row r="85">
      <c r="A85" s="4">
        <v>45862.50611111111</v>
      </c>
      <c r="B85" s="5" t="s">
        <v>14</v>
      </c>
      <c r="C85" s="6" t="s">
        <v>59</v>
      </c>
      <c r="E85" s="6" t="s">
        <v>52</v>
      </c>
      <c r="F85" s="7" t="str">
        <f>TEXT("6291393282328167025","0")</f>
        <v>6291393282328167025</v>
      </c>
    </row>
    <row r="86">
      <c r="A86" s="4">
        <v>45863.588587962964</v>
      </c>
      <c r="B86" s="5" t="s">
        <v>137</v>
      </c>
      <c r="C86" s="6" t="s">
        <v>53</v>
      </c>
      <c r="E86" s="6" t="s">
        <v>62</v>
      </c>
      <c r="F86" s="7" t="str">
        <f>TEXT("6292328547767964943","0")</f>
        <v>6292328547767964943</v>
      </c>
    </row>
    <row r="87">
      <c r="A87" s="4">
        <v>45866.45075231481</v>
      </c>
      <c r="B87" s="5" t="s">
        <v>46</v>
      </c>
      <c r="C87" s="6" t="s">
        <v>51</v>
      </c>
      <c r="E87" s="6" t="s">
        <v>138</v>
      </c>
      <c r="F87" s="7" t="str">
        <f>TEXT("6294801456021400578","0")</f>
        <v>6294801456021400578</v>
      </c>
    </row>
    <row r="88">
      <c r="A88" s="4">
        <v>45866.473657407405</v>
      </c>
      <c r="B88" s="5" t="s">
        <v>139</v>
      </c>
      <c r="C88" s="6" t="s">
        <v>70</v>
      </c>
      <c r="E88" s="6" t="s">
        <v>140</v>
      </c>
      <c r="F88" s="7" t="str">
        <f>TEXT("6294821246429363574","0")</f>
        <v>6294821246429363574</v>
      </c>
    </row>
    <row r="89">
      <c r="A89" s="4">
        <v>45866.574282407404</v>
      </c>
      <c r="B89" s="5" t="s">
        <v>46</v>
      </c>
      <c r="C89" s="6" t="s">
        <v>59</v>
      </c>
      <c r="D89" s="6" t="s">
        <v>141</v>
      </c>
      <c r="E89" s="6" t="s">
        <v>142</v>
      </c>
      <c r="F89" s="7" t="str">
        <f>TEXT("6294908182323879894","0")</f>
        <v>6294908182323879894</v>
      </c>
    </row>
    <row r="90">
      <c r="A90" s="4">
        <v>45866.63569444444</v>
      </c>
      <c r="B90" s="5" t="s">
        <v>46</v>
      </c>
      <c r="C90" s="6" t="s">
        <v>53</v>
      </c>
      <c r="E90" s="6" t="s">
        <v>143</v>
      </c>
      <c r="F90" s="7" t="str">
        <f>TEXT("6294961247768348432","0")</f>
        <v>6294961247768348432</v>
      </c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</sheetData>
  <autoFilter ref="$A$1:$Z$515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40.43"/>
    <col customWidth="1" min="4" max="4" width="26.0"/>
    <col customWidth="1" min="5" max="5" width="94.29"/>
    <col customWidth="1" min="6" max="6" width="19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45821.67333333333</v>
      </c>
      <c r="B2" s="5" t="s">
        <v>23</v>
      </c>
      <c r="C2" s="6" t="s">
        <v>144</v>
      </c>
      <c r="E2" s="6" t="s">
        <v>145</v>
      </c>
      <c r="F2" s="7" t="str">
        <f>TEXT("6256113767592893991","0")</f>
        <v>6256113767592893991</v>
      </c>
    </row>
    <row r="3">
      <c r="A3" s="4">
        <v>45824.531909722224</v>
      </c>
      <c r="B3" s="5" t="s">
        <v>56</v>
      </c>
      <c r="C3" s="6" t="s">
        <v>146</v>
      </c>
      <c r="E3" s="6" t="s">
        <v>147</v>
      </c>
      <c r="F3" s="7" t="str">
        <f>TEXT("6258583571783758444","0")</f>
        <v>6258583571783758444</v>
      </c>
    </row>
    <row r="4">
      <c r="A4" s="4">
        <v>45824.570069444446</v>
      </c>
      <c r="B4" s="5" t="s">
        <v>56</v>
      </c>
      <c r="C4" s="6" t="s">
        <v>148</v>
      </c>
      <c r="E4" s="6" t="s">
        <v>149</v>
      </c>
      <c r="F4" s="7" t="str">
        <f>TEXT("6258616542366825457","0")</f>
        <v>6258616542366825457</v>
      </c>
    </row>
    <row r="5">
      <c r="A5" s="4">
        <v>45824.60325231482</v>
      </c>
      <c r="B5" s="5" t="s">
        <v>56</v>
      </c>
      <c r="C5" s="6" t="s">
        <v>150</v>
      </c>
      <c r="E5" s="6" t="s">
        <v>151</v>
      </c>
      <c r="F5" s="7" t="str">
        <f>TEXT("6258645211906135247","0")</f>
        <v>6258645211906135247</v>
      </c>
    </row>
    <row r="6">
      <c r="A6" s="4">
        <v>45824.63060185185</v>
      </c>
      <c r="B6" s="5" t="s">
        <v>56</v>
      </c>
      <c r="C6" s="6" t="s">
        <v>152</v>
      </c>
      <c r="E6" s="6" t="s">
        <v>153</v>
      </c>
      <c r="F6" s="7" t="str">
        <f>TEXT("6258668845304596733","0")</f>
        <v>6258668845304596733</v>
      </c>
    </row>
    <row r="7">
      <c r="A7" s="4">
        <v>45825.58673611111</v>
      </c>
      <c r="B7" s="5" t="s">
        <v>65</v>
      </c>
      <c r="C7" s="6" t="s">
        <v>154</v>
      </c>
      <c r="E7" s="6" t="s">
        <v>155</v>
      </c>
      <c r="F7" s="7" t="str">
        <f>TEXT("6259494945295866697","0")</f>
        <v>6259494945295866697</v>
      </c>
    </row>
    <row r="8">
      <c r="A8" s="4">
        <v>45826.487025462964</v>
      </c>
      <c r="B8" s="5" t="s">
        <v>69</v>
      </c>
      <c r="C8" s="6" t="s">
        <v>156</v>
      </c>
      <c r="E8" s="6" t="s">
        <v>157</v>
      </c>
      <c r="F8" s="7" t="str">
        <f>TEXT("6260272798923635244","0")</f>
        <v>6260272798923635244</v>
      </c>
    </row>
    <row r="9">
      <c r="A9" s="4">
        <v>45826.68487268518</v>
      </c>
      <c r="B9" s="5" t="s">
        <v>69</v>
      </c>
      <c r="C9" s="6" t="s">
        <v>144</v>
      </c>
      <c r="E9" s="6" t="s">
        <v>158</v>
      </c>
      <c r="F9" s="7" t="str">
        <f>TEXT("6260443735211190535","0")</f>
        <v>6260443735211190535</v>
      </c>
    </row>
    <row r="10">
      <c r="A10" s="4">
        <v>45827.59815972222</v>
      </c>
      <c r="B10" s="5" t="s">
        <v>27</v>
      </c>
      <c r="C10" s="6" t="s">
        <v>146</v>
      </c>
      <c r="E10" s="6" t="s">
        <v>159</v>
      </c>
      <c r="F10" s="7" t="str">
        <f>TEXT("6261232810416795900","0")</f>
        <v>6261232810416795900</v>
      </c>
    </row>
    <row r="11">
      <c r="A11" s="4">
        <v>45827.60498842593</v>
      </c>
      <c r="B11" s="5" t="s">
        <v>73</v>
      </c>
      <c r="C11" s="6" t="s">
        <v>150</v>
      </c>
      <c r="E11" s="6" t="s">
        <v>160</v>
      </c>
      <c r="F11" s="7" t="str">
        <f>TEXT("6261238711295375161","0")</f>
        <v>6261238711295375161</v>
      </c>
    </row>
    <row r="12">
      <c r="A12" s="4">
        <v>45827.702523148146</v>
      </c>
      <c r="B12" s="5" t="s">
        <v>27</v>
      </c>
      <c r="C12" s="6" t="s">
        <v>154</v>
      </c>
      <c r="E12" s="6" t="s">
        <v>161</v>
      </c>
      <c r="F12" s="7" t="str">
        <f>TEXT("6261322987598149737","0")</f>
        <v>6261322987598149737</v>
      </c>
    </row>
    <row r="13">
      <c r="A13" s="4">
        <v>45828.55840277778</v>
      </c>
      <c r="B13" s="5" t="s">
        <v>74</v>
      </c>
      <c r="C13" s="6" t="s">
        <v>148</v>
      </c>
      <c r="E13" s="6" t="s">
        <v>162</v>
      </c>
      <c r="F13" s="7" t="str">
        <f>TEXT("6262062465591986681","0")</f>
        <v>6262062465591986681</v>
      </c>
    </row>
    <row r="14">
      <c r="A14" s="4">
        <v>45828.65269675926</v>
      </c>
      <c r="B14" s="5" t="s">
        <v>74</v>
      </c>
      <c r="C14" s="6" t="s">
        <v>152</v>
      </c>
      <c r="E14" s="6" t="s">
        <v>163</v>
      </c>
      <c r="F14" s="7" t="str">
        <f>TEXT("6262143931529502922","0")</f>
        <v>6262143931529502922</v>
      </c>
    </row>
    <row r="15">
      <c r="A15" s="4">
        <v>45831.600636574076</v>
      </c>
      <c r="B15" s="5" t="s">
        <v>75</v>
      </c>
      <c r="C15" s="6" t="s">
        <v>146</v>
      </c>
      <c r="E15" s="6" t="s">
        <v>164</v>
      </c>
      <c r="F15" s="7" t="str">
        <f>TEXT("6264690955167240467","0")</f>
        <v>6264690955167240467</v>
      </c>
    </row>
    <row r="16">
      <c r="A16" s="4">
        <v>45831.663310185184</v>
      </c>
      <c r="B16" s="5" t="s">
        <v>75</v>
      </c>
      <c r="C16" s="6" t="s">
        <v>144</v>
      </c>
      <c r="E16" s="6" t="s">
        <v>165</v>
      </c>
      <c r="F16" s="7" t="str">
        <f>TEXT("6264745108708690630","0")</f>
        <v>6264745108708690630</v>
      </c>
    </row>
    <row r="17">
      <c r="A17" s="4">
        <v>45832.48516203704</v>
      </c>
      <c r="B17" s="5" t="s">
        <v>28</v>
      </c>
      <c r="C17" s="6" t="s">
        <v>150</v>
      </c>
      <c r="E17" s="6" t="s">
        <v>166</v>
      </c>
      <c r="F17" s="7" t="str">
        <f>TEXT("6265455187228740747","0")</f>
        <v>6265455187228740747</v>
      </c>
    </row>
    <row r="18">
      <c r="A18" s="4">
        <v>45832.49321759259</v>
      </c>
      <c r="B18" s="5" t="s">
        <v>28</v>
      </c>
      <c r="C18" s="6" t="s">
        <v>156</v>
      </c>
      <c r="E18" s="6" t="s">
        <v>167</v>
      </c>
      <c r="F18" s="7" t="str">
        <f>TEXT("6265462141576637300","0")</f>
        <v>6265462141576637300</v>
      </c>
    </row>
    <row r="19">
      <c r="A19" s="4">
        <v>45832.59133101852</v>
      </c>
      <c r="B19" s="5" t="s">
        <v>28</v>
      </c>
      <c r="C19" s="6" t="s">
        <v>154</v>
      </c>
      <c r="E19" s="6" t="s">
        <v>168</v>
      </c>
      <c r="F19" s="7" t="str">
        <f>TEXT("6265546914804150727","0")</f>
        <v>6265546914804150727</v>
      </c>
    </row>
    <row r="20">
      <c r="A20" s="4">
        <v>45834.57774305555</v>
      </c>
      <c r="B20" s="5" t="s">
        <v>82</v>
      </c>
      <c r="C20" s="6" t="s">
        <v>148</v>
      </c>
      <c r="E20" s="6" t="s">
        <v>169</v>
      </c>
      <c r="F20" s="7" t="str">
        <f>TEXT("6267263173126769053","0")</f>
        <v>6267263173126769053</v>
      </c>
    </row>
    <row r="21">
      <c r="A21" s="4">
        <v>45834.592256944445</v>
      </c>
      <c r="B21" s="5" t="s">
        <v>82</v>
      </c>
      <c r="C21" s="6" t="s">
        <v>146</v>
      </c>
      <c r="E21" s="6" t="s">
        <v>170</v>
      </c>
      <c r="F21" s="7" t="str">
        <f>TEXT("6267275718055988576","0")</f>
        <v>6267275718055988576</v>
      </c>
    </row>
    <row r="22">
      <c r="A22" s="4">
        <v>45834.70269675926</v>
      </c>
      <c r="B22" s="5" t="s">
        <v>82</v>
      </c>
      <c r="C22" s="6" t="s">
        <v>144</v>
      </c>
      <c r="E22" s="6" t="s">
        <v>171</v>
      </c>
      <c r="F22" s="7" t="str">
        <f>TEXT("6267371130506170334","0")</f>
        <v>6267371130506170334</v>
      </c>
    </row>
    <row r="23">
      <c r="A23" s="4">
        <v>45835.641701388886</v>
      </c>
      <c r="B23" s="5" t="s">
        <v>31</v>
      </c>
      <c r="C23" s="6" t="s">
        <v>154</v>
      </c>
      <c r="E23" s="6" t="s">
        <v>172</v>
      </c>
      <c r="F23" s="7" t="str">
        <f>TEXT("6268182434313699882","0")</f>
        <v>6268182434313699882</v>
      </c>
    </row>
    <row r="24">
      <c r="A24" s="4">
        <v>45838.466469907406</v>
      </c>
      <c r="B24" s="5" t="s">
        <v>86</v>
      </c>
      <c r="C24" s="6" t="s">
        <v>156</v>
      </c>
      <c r="E24" s="6" t="s">
        <v>173</v>
      </c>
      <c r="F24" s="7" t="str">
        <f>TEXT("6270623039506740834","0")</f>
        <v>6270623039506740834</v>
      </c>
    </row>
    <row r="25">
      <c r="A25" s="4">
        <v>45838.546956018516</v>
      </c>
      <c r="B25" s="5" t="s">
        <v>86</v>
      </c>
      <c r="C25" s="6" t="s">
        <v>148</v>
      </c>
      <c r="E25" s="6" t="s">
        <v>174</v>
      </c>
      <c r="F25" s="7" t="str">
        <f>TEXT("6270692573949518672","0")</f>
        <v>6270692573949518672</v>
      </c>
    </row>
    <row r="26">
      <c r="A26" s="4">
        <v>45838.55863425926</v>
      </c>
      <c r="B26" s="5" t="s">
        <v>86</v>
      </c>
      <c r="C26" s="6" t="s">
        <v>148</v>
      </c>
      <c r="E26" s="6" t="s">
        <v>175</v>
      </c>
      <c r="F26" s="7" t="str">
        <f>TEXT("6270702663942960545","0")</f>
        <v>6270702663942960545</v>
      </c>
    </row>
    <row r="27">
      <c r="A27" s="4">
        <v>45838.61041666667</v>
      </c>
      <c r="B27" s="5" t="s">
        <v>86</v>
      </c>
      <c r="C27" s="6" t="s">
        <v>146</v>
      </c>
      <c r="E27" s="6" t="s">
        <v>176</v>
      </c>
      <c r="F27" s="7" t="str">
        <f>TEXT("6270747403417387449","0")</f>
        <v>6270747403417387449</v>
      </c>
    </row>
    <row r="28">
      <c r="A28" s="4">
        <v>45838.66884259259</v>
      </c>
      <c r="B28" s="5" t="s">
        <v>86</v>
      </c>
      <c r="C28" s="6" t="s">
        <v>150</v>
      </c>
      <c r="E28" s="6" t="s">
        <v>177</v>
      </c>
      <c r="F28" s="7" t="str">
        <f>TEXT("6270797880099021652","0")</f>
        <v>6270797880099021652</v>
      </c>
    </row>
    <row r="29">
      <c r="A29" s="4">
        <v>45838.67519675926</v>
      </c>
      <c r="B29" s="5" t="s">
        <v>86</v>
      </c>
      <c r="C29" s="6" t="s">
        <v>152</v>
      </c>
      <c r="E29" s="6" t="s">
        <v>178</v>
      </c>
      <c r="F29" s="7" t="str">
        <f>TEXT("6270803370417277456","0")</f>
        <v>6270803370417277456</v>
      </c>
    </row>
    <row r="30">
      <c r="A30" s="4">
        <v>45839.71774305555</v>
      </c>
      <c r="B30" s="5" t="s">
        <v>34</v>
      </c>
      <c r="C30" s="6" t="s">
        <v>154</v>
      </c>
      <c r="E30" s="6" t="s">
        <v>179</v>
      </c>
      <c r="F30" s="7" t="str">
        <f>TEXT("6271704131114099278","0")</f>
        <v>6271704131114099278</v>
      </c>
    </row>
    <row r="31">
      <c r="A31" s="4">
        <v>45840.66971064815</v>
      </c>
      <c r="B31" s="5" t="s">
        <v>93</v>
      </c>
      <c r="C31" s="6" t="s">
        <v>144</v>
      </c>
      <c r="E31" s="6" t="s">
        <v>180</v>
      </c>
      <c r="F31" s="7" t="str">
        <f>TEXT("6272526631617528952","0")</f>
        <v>6272526631617528952</v>
      </c>
    </row>
    <row r="32">
      <c r="A32" s="4">
        <v>45841.565625</v>
      </c>
      <c r="B32" s="5" t="s">
        <v>35</v>
      </c>
      <c r="C32" s="6" t="s">
        <v>150</v>
      </c>
      <c r="E32" s="6" t="s">
        <v>181</v>
      </c>
      <c r="F32" s="7" t="str">
        <f>TEXT("6273300709223779690","0")</f>
        <v>6273300709223779690</v>
      </c>
    </row>
    <row r="33">
      <c r="A33" s="4">
        <v>45841.5796412037</v>
      </c>
      <c r="B33" s="5" t="s">
        <v>35</v>
      </c>
      <c r="C33" s="6" t="s">
        <v>148</v>
      </c>
      <c r="E33" s="6" t="s">
        <v>182</v>
      </c>
      <c r="F33" s="7" t="str">
        <f>TEXT("6273312812641110959","0")</f>
        <v>6273312812641110959</v>
      </c>
    </row>
    <row r="34">
      <c r="A34" s="4">
        <v>45841.58498842592</v>
      </c>
      <c r="B34" s="5" t="s">
        <v>35</v>
      </c>
      <c r="C34" s="6" t="s">
        <v>146</v>
      </c>
      <c r="E34" s="6" t="s">
        <v>183</v>
      </c>
      <c r="F34" s="7" t="str">
        <f>TEXT("6273317434024411164","0")</f>
        <v>6273317434024411164</v>
      </c>
    </row>
    <row r="35">
      <c r="A35" s="4">
        <v>45842.55291666667</v>
      </c>
      <c r="B35" s="5" t="s">
        <v>184</v>
      </c>
      <c r="C35" s="6" t="s">
        <v>154</v>
      </c>
      <c r="E35" s="6" t="s">
        <v>185</v>
      </c>
      <c r="F35" s="7" t="str">
        <f>TEXT("6274153720042487751","0")</f>
        <v>6274153720042487751</v>
      </c>
    </row>
    <row r="36">
      <c r="A36" s="4">
        <v>45842.66769675926</v>
      </c>
      <c r="B36" s="5" t="s">
        <v>101</v>
      </c>
      <c r="C36" s="6" t="s">
        <v>152</v>
      </c>
      <c r="E36" s="6" t="s">
        <v>186</v>
      </c>
      <c r="F36" s="7" t="str">
        <f>TEXT("6274252895324654815","0")</f>
        <v>6274252895324654815</v>
      </c>
    </row>
    <row r="37">
      <c r="A37" s="4">
        <v>45842.69097222222</v>
      </c>
      <c r="B37" s="5" t="s">
        <v>184</v>
      </c>
      <c r="C37" s="6" t="s">
        <v>144</v>
      </c>
      <c r="E37" s="6" t="s">
        <v>187</v>
      </c>
      <c r="F37" s="7" t="str">
        <f>TEXT("6274273004212649471","0")</f>
        <v>6274273004212649471</v>
      </c>
    </row>
    <row r="38">
      <c r="A38" s="4">
        <v>45845.56768518518</v>
      </c>
      <c r="B38" s="5" t="s">
        <v>10</v>
      </c>
      <c r="C38" s="6" t="s">
        <v>148</v>
      </c>
      <c r="E38" s="6" t="s">
        <v>188</v>
      </c>
      <c r="F38" s="7" t="str">
        <f>TEXT("6276758480713325175","0")</f>
        <v>6276758480713325175</v>
      </c>
    </row>
    <row r="39">
      <c r="A39" s="4">
        <v>45845.58231481481</v>
      </c>
      <c r="B39" s="5" t="s">
        <v>10</v>
      </c>
      <c r="C39" s="6" t="s">
        <v>146</v>
      </c>
      <c r="E39" s="6" t="s">
        <v>189</v>
      </c>
      <c r="F39" s="7" t="str">
        <f>TEXT("6276771125796040625","0")</f>
        <v>6276771125796040625</v>
      </c>
    </row>
    <row r="40">
      <c r="A40" s="4">
        <v>45845.592569444445</v>
      </c>
      <c r="B40" s="5" t="s">
        <v>10</v>
      </c>
      <c r="C40" s="6" t="s">
        <v>156</v>
      </c>
      <c r="E40" s="6" t="s">
        <v>190</v>
      </c>
      <c r="F40" s="7" t="str">
        <f>TEXT("6276779987092000196","0")</f>
        <v>6276779987092000196</v>
      </c>
    </row>
    <row r="41">
      <c r="A41" s="4">
        <v>45845.601539351854</v>
      </c>
      <c r="B41" s="5" t="s">
        <v>10</v>
      </c>
      <c r="C41" s="6" t="s">
        <v>154</v>
      </c>
      <c r="E41" s="6" t="s">
        <v>191</v>
      </c>
      <c r="F41" s="7" t="str">
        <f>TEXT("6276787736617751376","0")</f>
        <v>6276787736617751376</v>
      </c>
    </row>
    <row r="42">
      <c r="A42" s="4">
        <v>45845.68686342592</v>
      </c>
      <c r="B42" s="5" t="s">
        <v>10</v>
      </c>
      <c r="C42" s="6" t="s">
        <v>150</v>
      </c>
      <c r="E42" s="6" t="s">
        <v>192</v>
      </c>
      <c r="F42" s="7" t="str">
        <f>TEXT("6276861459684053715","0")</f>
        <v>6276861459684053715</v>
      </c>
    </row>
    <row r="43">
      <c r="A43" s="4">
        <v>45847.61077546296</v>
      </c>
      <c r="B43" s="5" t="s">
        <v>37</v>
      </c>
      <c r="C43" s="6" t="s">
        <v>152</v>
      </c>
      <c r="E43" s="6" t="s">
        <v>193</v>
      </c>
      <c r="F43" s="7" t="str">
        <f>TEXT("6278523719112118962","0")</f>
        <v>6278523719112118962</v>
      </c>
    </row>
    <row r="44">
      <c r="A44" s="4">
        <v>45847.706666666665</v>
      </c>
      <c r="B44" s="5" t="s">
        <v>37</v>
      </c>
      <c r="C44" s="6" t="s">
        <v>144</v>
      </c>
      <c r="E44" s="6" t="s">
        <v>194</v>
      </c>
      <c r="F44" s="7" t="str">
        <f>TEXT("6278606560511668254","0")</f>
        <v>6278606560511668254</v>
      </c>
    </row>
    <row r="45">
      <c r="A45" s="4">
        <v>45848.58319444444</v>
      </c>
      <c r="B45" s="5" t="s">
        <v>110</v>
      </c>
      <c r="C45" s="6" t="s">
        <v>146</v>
      </c>
      <c r="E45" s="6" t="s">
        <v>195</v>
      </c>
      <c r="F45" s="7" t="str">
        <f>TEXT("6279363880377110755","0")</f>
        <v>6279363880377110755</v>
      </c>
    </row>
    <row r="46">
      <c r="A46" s="4">
        <v>45848.70003472222</v>
      </c>
      <c r="B46" s="5" t="s">
        <v>110</v>
      </c>
      <c r="C46" s="6" t="s">
        <v>150</v>
      </c>
      <c r="E46" s="6" t="s">
        <v>196</v>
      </c>
      <c r="F46" s="7" t="str">
        <f>TEXT("6279464831042265569","0")</f>
        <v>6279464831042265569</v>
      </c>
    </row>
    <row r="47">
      <c r="A47" s="4">
        <v>45849.67208333333</v>
      </c>
      <c r="B47" s="5" t="s">
        <v>112</v>
      </c>
      <c r="C47" s="6" t="s">
        <v>144</v>
      </c>
      <c r="E47" s="6" t="s">
        <v>197</v>
      </c>
      <c r="F47" s="7" t="str">
        <f>TEXT("6280304682212770206","0")</f>
        <v>6280304682212770206</v>
      </c>
    </row>
    <row r="48">
      <c r="A48" s="4">
        <v>45849.67833333334</v>
      </c>
      <c r="B48" s="5" t="s">
        <v>112</v>
      </c>
      <c r="C48" s="6" t="s">
        <v>154</v>
      </c>
      <c r="E48" s="6" t="s">
        <v>198</v>
      </c>
      <c r="F48" s="7" t="str">
        <f>TEXT("6280310088231216428","0")</f>
        <v>6280310088231216428</v>
      </c>
    </row>
    <row r="49">
      <c r="A49" s="4">
        <v>45852.47001157407</v>
      </c>
      <c r="B49" s="5" t="s">
        <v>12</v>
      </c>
      <c r="C49" s="6" t="s">
        <v>156</v>
      </c>
      <c r="E49" s="6" t="s">
        <v>199</v>
      </c>
      <c r="F49" s="7" t="str">
        <f>TEXT("6282722099318512978","0")</f>
        <v>6282722099318512978</v>
      </c>
    </row>
    <row r="50">
      <c r="A50" s="4">
        <v>45852.49346064815</v>
      </c>
      <c r="B50" s="5" t="s">
        <v>12</v>
      </c>
      <c r="C50" s="6" t="s">
        <v>154</v>
      </c>
      <c r="E50" s="6" t="s">
        <v>200</v>
      </c>
      <c r="F50" s="7" t="str">
        <f>TEXT("6282742353525816681","0")</f>
        <v>6282742353525816681</v>
      </c>
    </row>
    <row r="51">
      <c r="A51" s="4">
        <v>45852.51321759259</v>
      </c>
      <c r="B51" s="5" t="s">
        <v>12</v>
      </c>
      <c r="C51" s="6" t="s">
        <v>146</v>
      </c>
      <c r="E51" s="6" t="s">
        <v>201</v>
      </c>
      <c r="F51" s="7" t="str">
        <f>TEXT("6282759428305745960","0")</f>
        <v>6282759428305745960</v>
      </c>
    </row>
    <row r="52">
      <c r="A52" s="4">
        <v>45852.56741898148</v>
      </c>
      <c r="B52" s="5" t="s">
        <v>12</v>
      </c>
      <c r="C52" s="6" t="s">
        <v>150</v>
      </c>
      <c r="E52" s="6" t="s">
        <v>202</v>
      </c>
      <c r="F52" s="7" t="str">
        <f>TEXT("6282806253811285636","0")</f>
        <v>6282806253811285636</v>
      </c>
    </row>
    <row r="53">
      <c r="A53" s="4">
        <v>45852.56847222222</v>
      </c>
      <c r="B53" s="5" t="s">
        <v>12</v>
      </c>
      <c r="C53" s="6" t="s">
        <v>148</v>
      </c>
      <c r="E53" s="6" t="s">
        <v>203</v>
      </c>
      <c r="F53" s="7" t="str">
        <f>TEXT("6282807162911489843","0")</f>
        <v>6282807162911489843</v>
      </c>
    </row>
    <row r="54">
      <c r="A54" s="4">
        <v>45853.606307870374</v>
      </c>
      <c r="B54" s="5" t="s">
        <v>119</v>
      </c>
      <c r="C54" s="6" t="s">
        <v>152</v>
      </c>
      <c r="E54" s="6" t="s">
        <v>204</v>
      </c>
      <c r="F54" s="7" t="str">
        <f>TEXT("6283703858192431326","0")</f>
        <v>6283703858192431326</v>
      </c>
    </row>
    <row r="55">
      <c r="A55" s="4">
        <v>45854.65293981481</v>
      </c>
      <c r="B55" s="5" t="s">
        <v>123</v>
      </c>
      <c r="C55" s="6" t="s">
        <v>152</v>
      </c>
      <c r="E55" s="6" t="s">
        <v>205</v>
      </c>
      <c r="F55" s="7" t="str">
        <f>TEXT("6284608149327118408","0")</f>
        <v>6284608149327118408</v>
      </c>
    </row>
    <row r="56">
      <c r="A56" s="4">
        <v>45854.67820601852</v>
      </c>
      <c r="B56" s="5" t="s">
        <v>123</v>
      </c>
      <c r="C56" s="6" t="s">
        <v>144</v>
      </c>
      <c r="E56" s="6" t="s">
        <v>206</v>
      </c>
      <c r="F56" s="7" t="str">
        <f>TEXT("6284629970414740693","0")</f>
        <v>6284629970414740693</v>
      </c>
    </row>
    <row r="57">
      <c r="A57" s="4">
        <v>45855.545381944445</v>
      </c>
      <c r="B57" s="5" t="s">
        <v>126</v>
      </c>
      <c r="C57" s="6" t="s">
        <v>146</v>
      </c>
      <c r="E57" s="6" t="s">
        <v>207</v>
      </c>
      <c r="F57" s="7" t="str">
        <f>TEXT("6285379212139970556","0")</f>
        <v>6285379212139970556</v>
      </c>
    </row>
    <row r="58">
      <c r="A58" s="4">
        <v>45855.56916666667</v>
      </c>
      <c r="B58" s="5" t="s">
        <v>126</v>
      </c>
      <c r="C58" s="6" t="s">
        <v>148</v>
      </c>
      <c r="E58" s="6" t="s">
        <v>208</v>
      </c>
      <c r="F58" s="7" t="str">
        <f>TEXT("6285399768812759806","0")</f>
        <v>6285399768812759806</v>
      </c>
    </row>
    <row r="59">
      <c r="A59" s="4">
        <v>45855.59172453704</v>
      </c>
      <c r="B59" s="5" t="s">
        <v>40</v>
      </c>
      <c r="C59" s="6" t="s">
        <v>150</v>
      </c>
      <c r="E59" s="6" t="s">
        <v>209</v>
      </c>
      <c r="F59" s="7" t="str">
        <f>TEXT("6285419256183693793","0")</f>
        <v>6285419256183693793</v>
      </c>
    </row>
    <row r="60">
      <c r="A60" s="4">
        <v>45856.61928240741</v>
      </c>
      <c r="B60" s="5" t="s">
        <v>40</v>
      </c>
      <c r="C60" s="6" t="s">
        <v>154</v>
      </c>
      <c r="E60" s="6" t="s">
        <v>210</v>
      </c>
      <c r="F60" s="7" t="str">
        <f>TEXT("6286307063914805867","0")</f>
        <v>6286307063914805867</v>
      </c>
    </row>
    <row r="61">
      <c r="A61" s="4">
        <v>45856.71293981482</v>
      </c>
      <c r="B61" s="5" t="s">
        <v>40</v>
      </c>
      <c r="C61" s="6" t="s">
        <v>144</v>
      </c>
      <c r="E61" s="6" t="s">
        <v>211</v>
      </c>
      <c r="F61" s="7" t="str">
        <f>TEXT("6286387982184061447","0")</f>
        <v>6286387982184061447</v>
      </c>
    </row>
    <row r="62">
      <c r="A62" s="4">
        <v>45859.47604166667</v>
      </c>
      <c r="B62" s="5" t="s">
        <v>41</v>
      </c>
      <c r="C62" s="6" t="s">
        <v>156</v>
      </c>
      <c r="E62" s="6" t="s">
        <v>212</v>
      </c>
      <c r="F62" s="7" t="str">
        <f>TEXT("6288775300665751253","0")</f>
        <v>6288775300665751253</v>
      </c>
    </row>
    <row r="63">
      <c r="A63" s="4">
        <v>45859.57334490741</v>
      </c>
      <c r="B63" s="5" t="s">
        <v>41</v>
      </c>
      <c r="C63" s="6" t="s">
        <v>148</v>
      </c>
      <c r="E63" s="6" t="s">
        <v>213</v>
      </c>
      <c r="F63" s="7" t="str">
        <f>TEXT("6288859371218853024","0")</f>
        <v>6288859371218853024</v>
      </c>
    </row>
    <row r="64">
      <c r="A64" s="4">
        <v>45859.58923611111</v>
      </c>
      <c r="B64" s="5" t="s">
        <v>41</v>
      </c>
      <c r="C64" s="6" t="s">
        <v>146</v>
      </c>
      <c r="E64" s="6" t="s">
        <v>214</v>
      </c>
      <c r="F64" s="7" t="str">
        <f>TEXT("6288873105476148330","0")</f>
        <v>6288873105476148330</v>
      </c>
    </row>
    <row r="65">
      <c r="A65" s="4">
        <v>45859.63019675926</v>
      </c>
      <c r="B65" s="5" t="s">
        <v>41</v>
      </c>
      <c r="C65" s="6" t="s">
        <v>154</v>
      </c>
      <c r="E65" s="6" t="s">
        <v>215</v>
      </c>
      <c r="F65" s="7" t="str">
        <f>TEXT("6288908490669078284","0")</f>
        <v>6288908490669078284</v>
      </c>
    </row>
    <row r="66">
      <c r="A66" s="4">
        <v>45860.70773148148</v>
      </c>
      <c r="B66" s="5" t="s">
        <v>131</v>
      </c>
      <c r="C66" s="6" t="s">
        <v>144</v>
      </c>
      <c r="E66" s="6" t="s">
        <v>216</v>
      </c>
      <c r="F66" s="7" t="str">
        <f>TEXT("6289839487466100791","0")</f>
        <v>6289839487466100791</v>
      </c>
    </row>
    <row r="67">
      <c r="A67" s="4">
        <v>45861.463125</v>
      </c>
      <c r="B67" s="5" t="s">
        <v>135</v>
      </c>
      <c r="C67" s="6" t="s">
        <v>150</v>
      </c>
      <c r="E67" s="6" t="s">
        <v>217</v>
      </c>
      <c r="F67" s="7" t="str">
        <f>TEXT("6290492149715661600","0")</f>
        <v>6290492149715661600</v>
      </c>
    </row>
    <row r="68">
      <c r="A68" s="4">
        <v>45862.66006944444</v>
      </c>
      <c r="B68" s="5" t="s">
        <v>14</v>
      </c>
      <c r="C68" s="6" t="s">
        <v>152</v>
      </c>
      <c r="E68" s="6" t="s">
        <v>218</v>
      </c>
      <c r="F68" s="7" t="str">
        <f>TEXT("6291526304428490306","0")</f>
        <v>6291526304428490306</v>
      </c>
    </row>
    <row r="69">
      <c r="A69" s="4">
        <v>45862.68274305556</v>
      </c>
      <c r="B69" s="5" t="s">
        <v>14</v>
      </c>
      <c r="C69" s="6" t="s">
        <v>146</v>
      </c>
      <c r="E69" s="6" t="s">
        <v>219</v>
      </c>
      <c r="F69" s="7" t="str">
        <f>TEXT("6291545899215375523","0")</f>
        <v>6291545899215375523</v>
      </c>
    </row>
    <row r="70">
      <c r="A70" s="4">
        <v>45863.52611111111</v>
      </c>
      <c r="B70" s="5" t="s">
        <v>43</v>
      </c>
      <c r="C70" s="6" t="s">
        <v>154</v>
      </c>
      <c r="E70" s="6" t="s">
        <v>220</v>
      </c>
      <c r="F70" s="7" t="str">
        <f>TEXT("6292274564258799907","0")</f>
        <v>6292274564258799907</v>
      </c>
    </row>
    <row r="71">
      <c r="A71" s="4">
        <v>45863.67465277778</v>
      </c>
      <c r="B71" s="5" t="s">
        <v>43</v>
      </c>
      <c r="C71" s="6" t="s">
        <v>144</v>
      </c>
      <c r="E71" s="6" t="s">
        <v>221</v>
      </c>
      <c r="F71" s="7" t="str">
        <f>TEXT("6292402905353536175","0")</f>
        <v>6292402905353536175</v>
      </c>
    </row>
    <row r="72">
      <c r="A72" s="4">
        <v>45863.95030092593</v>
      </c>
      <c r="B72" s="5" t="s">
        <v>137</v>
      </c>
      <c r="C72" s="6" t="s">
        <v>150</v>
      </c>
      <c r="E72" s="6" t="s">
        <v>222</v>
      </c>
      <c r="F72" s="7" t="str">
        <f>TEXT("6292641068237107359","0")</f>
        <v>6292641068237107359</v>
      </c>
    </row>
    <row r="73">
      <c r="A73" s="4">
        <v>45866.53270833333</v>
      </c>
      <c r="B73" s="5" t="s">
        <v>46</v>
      </c>
      <c r="C73" s="6" t="s">
        <v>148</v>
      </c>
      <c r="E73" s="6" t="s">
        <v>223</v>
      </c>
      <c r="F73" s="7" t="str">
        <f>TEXT("6294872266579266682","0")</f>
        <v>6294872266579266682</v>
      </c>
    </row>
    <row r="74">
      <c r="A74" s="4">
        <v>45866.58802083333</v>
      </c>
      <c r="B74" s="5" t="s">
        <v>46</v>
      </c>
      <c r="C74" s="6" t="s">
        <v>156</v>
      </c>
      <c r="E74" s="6" t="s">
        <v>224</v>
      </c>
      <c r="F74" s="7" t="str">
        <f>TEXT("6294920051957117979","0")</f>
        <v>6294920051957117979</v>
      </c>
    </row>
    <row r="75">
      <c r="A75" s="4">
        <v>45866.59159722222</v>
      </c>
      <c r="B75" s="5" t="s">
        <v>46</v>
      </c>
      <c r="C75" s="6" t="s">
        <v>146</v>
      </c>
      <c r="E75" s="6" t="s">
        <v>225</v>
      </c>
      <c r="F75" s="7" t="str">
        <f>TEXT("6294923146328850319","0")</f>
        <v>6294923146328850319</v>
      </c>
    </row>
    <row r="76">
      <c r="A76" s="4">
        <v>45866.60123842592</v>
      </c>
      <c r="B76" s="5" t="s">
        <v>46</v>
      </c>
      <c r="C76" s="6" t="s">
        <v>152</v>
      </c>
      <c r="E76" s="6" t="s">
        <v>226</v>
      </c>
      <c r="F76" s="7" t="str">
        <f>TEXT("6294931474319467175","0")</f>
        <v>6294931474319467175</v>
      </c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>
      <c r="B1004" s="3"/>
    </row>
    <row r="1005">
      <c r="B1005" s="3"/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>
      <c r="B1035" s="3"/>
    </row>
    <row r="1036">
      <c r="B1036" s="3"/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>
      <c r="B1067" s="3"/>
    </row>
    <row r="1068">
      <c r="B1068" s="3"/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>
      <c r="B1099" s="3"/>
    </row>
    <row r="1100">
      <c r="B1100" s="3"/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>
      <c r="B1130" s="3"/>
    </row>
    <row r="1131">
      <c r="B1131" s="3"/>
    </row>
    <row r="1132">
      <c r="B1132" s="3"/>
    </row>
    <row r="1133">
      <c r="B1133" s="3"/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>
      <c r="B1165" s="3"/>
    </row>
    <row r="1166">
      <c r="B1166" s="3"/>
    </row>
    <row r="1167">
      <c r="B1167" s="3"/>
    </row>
    <row r="1168">
      <c r="B1168" s="3"/>
    </row>
    <row r="1169">
      <c r="B1169" s="3"/>
    </row>
    <row r="1170">
      <c r="B1170" s="3"/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>
      <c r="B1200" s="3"/>
    </row>
    <row r="1201">
      <c r="B1201" s="3"/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>
      <c r="B1232" s="3"/>
    </row>
    <row r="1233">
      <c r="B1233" s="3"/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>
      <c r="B1263" s="3"/>
    </row>
    <row r="1264">
      <c r="B1264" s="3"/>
    </row>
    <row r="1265">
      <c r="B1265" s="3"/>
    </row>
    <row r="1266">
      <c r="B1266" s="3"/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>
      <c r="B1295" s="3"/>
    </row>
    <row r="1296">
      <c r="B1296" s="3"/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>
      <c r="B1327" s="3"/>
    </row>
    <row r="1328">
      <c r="B1328" s="3"/>
    </row>
    <row r="1329">
      <c r="B1329" s="3"/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>
      <c r="B1359" s="3"/>
    </row>
    <row r="1360">
      <c r="B1360" s="3"/>
    </row>
    <row r="1361">
      <c r="B1361" s="3"/>
    </row>
    <row r="1362">
      <c r="B1362" s="3"/>
    </row>
    <row r="1363">
      <c r="B1363" s="3"/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>
      <c r="B1394" s="3"/>
    </row>
    <row r="1395">
      <c r="B1395" s="3"/>
    </row>
    <row r="1396">
      <c r="B1396" s="3"/>
    </row>
    <row r="1397">
      <c r="B1397" s="3"/>
    </row>
    <row r="1398">
      <c r="B1398" s="3"/>
    </row>
    <row r="1399">
      <c r="B1399" s="3"/>
    </row>
    <row r="1400">
      <c r="B1400" s="3"/>
    </row>
    <row r="1401">
      <c r="B1401" s="3"/>
    </row>
    <row r="1402">
      <c r="B1402" s="3"/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>
      <c r="B1431" s="3"/>
    </row>
    <row r="1432">
      <c r="B1432" s="3"/>
    </row>
    <row r="1433">
      <c r="B1433" s="3"/>
    </row>
    <row r="1434">
      <c r="B1434" s="3"/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>
      <c r="B1463" s="3"/>
    </row>
    <row r="1464">
      <c r="B1464" s="3"/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>
      <c r="B1495" s="3"/>
    </row>
    <row r="1496">
      <c r="B1496" s="3"/>
    </row>
    <row r="1497">
      <c r="B1497" s="3"/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>
      <c r="B1527" s="3"/>
    </row>
    <row r="1528">
      <c r="B1528" s="3"/>
    </row>
    <row r="1529">
      <c r="B1529" s="3"/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>
      <c r="B1560" s="3"/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>
      <c r="B1591" s="3"/>
    </row>
    <row r="1592">
      <c r="B1592" s="3"/>
    </row>
    <row r="1593">
      <c r="B1593" s="3"/>
    </row>
    <row r="1594">
      <c r="B1594" s="3"/>
    </row>
    <row r="1595">
      <c r="B1595" s="3"/>
    </row>
    <row r="1596">
      <c r="B1596" s="3"/>
    </row>
    <row r="1597">
      <c r="B1597" s="3"/>
    </row>
    <row r="1598">
      <c r="B1598" s="3"/>
    </row>
    <row r="1599">
      <c r="B1599" s="3"/>
    </row>
    <row r="1600">
      <c r="B1600" s="3"/>
    </row>
    <row r="1601">
      <c r="B1601" s="3"/>
    </row>
    <row r="1602">
      <c r="B1602" s="3"/>
    </row>
    <row r="1603">
      <c r="B1603" s="3"/>
    </row>
    <row r="1604">
      <c r="B1604" s="3"/>
    </row>
    <row r="1605">
      <c r="B1605" s="3"/>
    </row>
    <row r="1606">
      <c r="B1606" s="3"/>
    </row>
    <row r="1607">
      <c r="B1607" s="3"/>
    </row>
    <row r="1608">
      <c r="B1608" s="3"/>
    </row>
    <row r="1609">
      <c r="B1609" s="3"/>
    </row>
    <row r="1610">
      <c r="B1610" s="3"/>
    </row>
    <row r="1611">
      <c r="B1611" s="3"/>
    </row>
    <row r="1612">
      <c r="B1612" s="3"/>
    </row>
    <row r="1613">
      <c r="B1613" s="3"/>
    </row>
    <row r="1614">
      <c r="B1614" s="3"/>
    </row>
    <row r="1615">
      <c r="B1615" s="3"/>
    </row>
    <row r="1616">
      <c r="B1616" s="3"/>
    </row>
    <row r="1617">
      <c r="B1617" s="3"/>
    </row>
    <row r="1618">
      <c r="B1618" s="3"/>
    </row>
    <row r="1619">
      <c r="B1619" s="3"/>
    </row>
    <row r="1620">
      <c r="B1620" s="3"/>
    </row>
    <row r="1621">
      <c r="B1621" s="3"/>
    </row>
    <row r="1622">
      <c r="B1622" s="3"/>
    </row>
    <row r="1623">
      <c r="B1623" s="3"/>
    </row>
    <row r="1624">
      <c r="B1624" s="3"/>
    </row>
    <row r="1625">
      <c r="B1625" s="3"/>
    </row>
    <row r="1626">
      <c r="B1626" s="3"/>
    </row>
    <row r="1627">
      <c r="B1627" s="3"/>
    </row>
    <row r="1628">
      <c r="B1628" s="3"/>
    </row>
    <row r="1629">
      <c r="B1629" s="3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  <row r="1635">
      <c r="B1635" s="3"/>
    </row>
    <row r="1636">
      <c r="B1636" s="3"/>
    </row>
    <row r="1637">
      <c r="B1637" s="3"/>
    </row>
    <row r="1638">
      <c r="B1638" s="3"/>
    </row>
    <row r="1639">
      <c r="B1639" s="3"/>
    </row>
    <row r="1640">
      <c r="B1640" s="3"/>
    </row>
    <row r="1641">
      <c r="B1641" s="3"/>
    </row>
    <row r="1642">
      <c r="B1642" s="3"/>
    </row>
    <row r="1643">
      <c r="B1643" s="3"/>
    </row>
    <row r="1644">
      <c r="B1644" s="3"/>
    </row>
    <row r="1645">
      <c r="B1645" s="3"/>
    </row>
    <row r="1646">
      <c r="B1646" s="3"/>
    </row>
    <row r="1647">
      <c r="B1647" s="3"/>
    </row>
    <row r="1648">
      <c r="B1648" s="3"/>
    </row>
    <row r="1649">
      <c r="B1649" s="3"/>
    </row>
    <row r="1650">
      <c r="B1650" s="3"/>
    </row>
    <row r="1651">
      <c r="B1651" s="3"/>
    </row>
    <row r="1652">
      <c r="B1652" s="3"/>
    </row>
    <row r="1653">
      <c r="B1653" s="3"/>
    </row>
    <row r="1654">
      <c r="B1654" s="3"/>
    </row>
    <row r="1655">
      <c r="B1655" s="3"/>
    </row>
    <row r="1656">
      <c r="B1656" s="3"/>
    </row>
    <row r="1657">
      <c r="B1657" s="3"/>
    </row>
    <row r="1658">
      <c r="B1658" s="3"/>
    </row>
    <row r="1659">
      <c r="B1659" s="3"/>
    </row>
    <row r="1660">
      <c r="B1660" s="3"/>
    </row>
    <row r="1661">
      <c r="B1661" s="3"/>
    </row>
    <row r="1662">
      <c r="B1662" s="3"/>
    </row>
    <row r="1663">
      <c r="B1663" s="3"/>
    </row>
    <row r="1664">
      <c r="B1664" s="3"/>
    </row>
    <row r="1665">
      <c r="B1665" s="3"/>
    </row>
    <row r="1666">
      <c r="B1666" s="3"/>
    </row>
    <row r="1667">
      <c r="B1667" s="3"/>
    </row>
    <row r="1668">
      <c r="B1668" s="3"/>
    </row>
    <row r="1669">
      <c r="B1669" s="3"/>
    </row>
    <row r="1670">
      <c r="B1670" s="3"/>
    </row>
    <row r="1671">
      <c r="B1671" s="3"/>
    </row>
    <row r="1672">
      <c r="B1672" s="3"/>
    </row>
    <row r="1673">
      <c r="B1673" s="3"/>
    </row>
    <row r="1674">
      <c r="B1674" s="3"/>
    </row>
    <row r="1675">
      <c r="B1675" s="3"/>
    </row>
    <row r="1676">
      <c r="B1676" s="3"/>
    </row>
    <row r="1677">
      <c r="B1677" s="3"/>
    </row>
    <row r="1678">
      <c r="B1678" s="3"/>
    </row>
    <row r="1679">
      <c r="B1679" s="3"/>
    </row>
    <row r="1680">
      <c r="B1680" s="3"/>
    </row>
    <row r="1681">
      <c r="B1681" s="3"/>
    </row>
    <row r="1682">
      <c r="B1682" s="3"/>
    </row>
    <row r="1683">
      <c r="B1683" s="3"/>
    </row>
    <row r="1684">
      <c r="B1684" s="3"/>
    </row>
    <row r="1685">
      <c r="B1685" s="3"/>
    </row>
    <row r="1686">
      <c r="B1686" s="3"/>
    </row>
    <row r="1687">
      <c r="B1687" s="3"/>
    </row>
    <row r="1688">
      <c r="B1688" s="3"/>
    </row>
    <row r="1689">
      <c r="B1689" s="3"/>
    </row>
    <row r="1690">
      <c r="B1690" s="3"/>
    </row>
    <row r="1691">
      <c r="B1691" s="3"/>
    </row>
    <row r="1692">
      <c r="B1692" s="3"/>
    </row>
    <row r="1693">
      <c r="B1693" s="3"/>
    </row>
    <row r="1694">
      <c r="B1694" s="3"/>
    </row>
    <row r="1695">
      <c r="B1695" s="3"/>
    </row>
    <row r="1696">
      <c r="B1696" s="3"/>
    </row>
    <row r="1697">
      <c r="B1697" s="3"/>
    </row>
    <row r="1698">
      <c r="B1698" s="3"/>
    </row>
    <row r="1699">
      <c r="B1699" s="3"/>
    </row>
    <row r="1700">
      <c r="B1700" s="3"/>
    </row>
    <row r="1701">
      <c r="B1701" s="3"/>
    </row>
    <row r="1702">
      <c r="B1702" s="3"/>
    </row>
    <row r="1703">
      <c r="B1703" s="3"/>
    </row>
    <row r="1704">
      <c r="B1704" s="3"/>
    </row>
    <row r="1705">
      <c r="B1705" s="3"/>
    </row>
    <row r="1706">
      <c r="B1706" s="3"/>
    </row>
    <row r="1707">
      <c r="B1707" s="3"/>
    </row>
    <row r="1708">
      <c r="B1708" s="3"/>
    </row>
    <row r="1709">
      <c r="B1709" s="3"/>
    </row>
    <row r="1710">
      <c r="B1710" s="3"/>
    </row>
    <row r="1711">
      <c r="B1711" s="3"/>
    </row>
    <row r="1712">
      <c r="B1712" s="3"/>
    </row>
    <row r="1713">
      <c r="B1713" s="3"/>
    </row>
    <row r="1714">
      <c r="B1714" s="3"/>
    </row>
    <row r="1715">
      <c r="B1715" s="3"/>
    </row>
    <row r="1716">
      <c r="B1716" s="3"/>
    </row>
    <row r="1717">
      <c r="B1717" s="3"/>
    </row>
    <row r="1718">
      <c r="B1718" s="3"/>
    </row>
    <row r="1719">
      <c r="B1719" s="3"/>
    </row>
    <row r="1720">
      <c r="B1720" s="3"/>
    </row>
    <row r="1721">
      <c r="B1721" s="3"/>
    </row>
    <row r="1722">
      <c r="B1722" s="3"/>
    </row>
    <row r="1723">
      <c r="B1723" s="3"/>
    </row>
    <row r="1724">
      <c r="B1724" s="3"/>
    </row>
    <row r="1725">
      <c r="B1725" s="3"/>
    </row>
    <row r="1726">
      <c r="B1726" s="3"/>
    </row>
    <row r="1727">
      <c r="B1727" s="3"/>
    </row>
    <row r="1728">
      <c r="B1728" s="3"/>
    </row>
    <row r="1729">
      <c r="B1729" s="3"/>
    </row>
    <row r="1730">
      <c r="B1730" s="3"/>
    </row>
    <row r="1731">
      <c r="B1731" s="3"/>
    </row>
    <row r="1732">
      <c r="B1732" s="3"/>
    </row>
    <row r="1733">
      <c r="B1733" s="3"/>
    </row>
    <row r="1734">
      <c r="B1734" s="3"/>
    </row>
    <row r="1735">
      <c r="B1735" s="3"/>
    </row>
    <row r="1736">
      <c r="B1736" s="3"/>
    </row>
    <row r="1737">
      <c r="B1737" s="3"/>
    </row>
    <row r="1738">
      <c r="B1738" s="3"/>
    </row>
    <row r="1739">
      <c r="B1739" s="3"/>
    </row>
    <row r="1740">
      <c r="B1740" s="3"/>
    </row>
    <row r="1741">
      <c r="B1741" s="3"/>
    </row>
    <row r="1742">
      <c r="B1742" s="3"/>
    </row>
    <row r="1743">
      <c r="B1743" s="3"/>
    </row>
    <row r="1744">
      <c r="B1744" s="3"/>
    </row>
    <row r="1745">
      <c r="B1745" s="3"/>
    </row>
    <row r="1746">
      <c r="B1746" s="3"/>
    </row>
    <row r="1747">
      <c r="B1747" s="3"/>
    </row>
    <row r="1748">
      <c r="B1748" s="3"/>
    </row>
    <row r="1749">
      <c r="B1749" s="3"/>
    </row>
    <row r="1750">
      <c r="B1750" s="3"/>
    </row>
    <row r="1751">
      <c r="B1751" s="3"/>
    </row>
    <row r="1752">
      <c r="B1752" s="3"/>
    </row>
    <row r="1753">
      <c r="B1753" s="3"/>
    </row>
    <row r="1754">
      <c r="B1754" s="3"/>
    </row>
    <row r="1755">
      <c r="B1755" s="3"/>
    </row>
    <row r="1756">
      <c r="B1756" s="3"/>
    </row>
    <row r="1757">
      <c r="B1757" s="3"/>
    </row>
    <row r="1758">
      <c r="B1758" s="3"/>
    </row>
    <row r="1759">
      <c r="B1759" s="3"/>
    </row>
    <row r="1760">
      <c r="B1760" s="3"/>
    </row>
    <row r="1761">
      <c r="B1761" s="3"/>
    </row>
    <row r="1762">
      <c r="B1762" s="3"/>
    </row>
    <row r="1763">
      <c r="B1763" s="3"/>
    </row>
    <row r="1764">
      <c r="B1764" s="3"/>
    </row>
    <row r="1765">
      <c r="B1765" s="3"/>
    </row>
    <row r="1766">
      <c r="B1766" s="3"/>
    </row>
    <row r="1767">
      <c r="B1767" s="3"/>
    </row>
    <row r="1768">
      <c r="B1768" s="3"/>
    </row>
    <row r="1769">
      <c r="B1769" s="3"/>
    </row>
    <row r="1770">
      <c r="B1770" s="3"/>
    </row>
    <row r="1771">
      <c r="B1771" s="3"/>
    </row>
    <row r="1772">
      <c r="B1772" s="3"/>
    </row>
    <row r="1773">
      <c r="B1773" s="3"/>
    </row>
    <row r="1774">
      <c r="B1774" s="3"/>
    </row>
    <row r="1775">
      <c r="B1775" s="3"/>
    </row>
    <row r="1776">
      <c r="B1776" s="3"/>
    </row>
    <row r="1777">
      <c r="B1777" s="3"/>
    </row>
    <row r="1778">
      <c r="B1778" s="3"/>
    </row>
    <row r="1779">
      <c r="B1779" s="3"/>
    </row>
    <row r="1780">
      <c r="B1780" s="3"/>
    </row>
    <row r="1781">
      <c r="B1781" s="3"/>
    </row>
    <row r="1782">
      <c r="B1782" s="3"/>
    </row>
    <row r="1783">
      <c r="B1783" s="3"/>
    </row>
    <row r="1784">
      <c r="B1784" s="3"/>
    </row>
    <row r="1785">
      <c r="B1785" s="3"/>
    </row>
    <row r="1786">
      <c r="B1786" s="3"/>
    </row>
    <row r="1787">
      <c r="B1787" s="3"/>
    </row>
    <row r="1788">
      <c r="B1788" s="3"/>
    </row>
    <row r="1789">
      <c r="B1789" s="3"/>
    </row>
    <row r="1790">
      <c r="B1790" s="3"/>
    </row>
    <row r="1791">
      <c r="B1791" s="3"/>
    </row>
    <row r="1792">
      <c r="B1792" s="3"/>
    </row>
    <row r="1793">
      <c r="B1793" s="3"/>
    </row>
    <row r="1794">
      <c r="B1794" s="3"/>
    </row>
    <row r="1795">
      <c r="B1795" s="3"/>
    </row>
    <row r="1796">
      <c r="B1796" s="3"/>
    </row>
    <row r="1797">
      <c r="B1797" s="3"/>
    </row>
    <row r="1798">
      <c r="B1798" s="3"/>
    </row>
    <row r="1799">
      <c r="B1799" s="3"/>
    </row>
    <row r="1800">
      <c r="B1800" s="3"/>
    </row>
    <row r="1801">
      <c r="B1801" s="3"/>
    </row>
    <row r="1802">
      <c r="B1802" s="3"/>
    </row>
    <row r="1803">
      <c r="B1803" s="3"/>
    </row>
    <row r="1804">
      <c r="B1804" s="3"/>
    </row>
    <row r="1805">
      <c r="B1805" s="3"/>
    </row>
    <row r="1806">
      <c r="B1806" s="3"/>
    </row>
    <row r="1807">
      <c r="B1807" s="3"/>
    </row>
    <row r="1808">
      <c r="B1808" s="3"/>
    </row>
    <row r="1809">
      <c r="B1809" s="3"/>
    </row>
    <row r="1810">
      <c r="B1810" s="3"/>
    </row>
    <row r="1811">
      <c r="B1811" s="3"/>
    </row>
    <row r="1812">
      <c r="B1812" s="3"/>
    </row>
    <row r="1813">
      <c r="B1813" s="3"/>
    </row>
    <row r="1814">
      <c r="B1814" s="3"/>
    </row>
    <row r="1815">
      <c r="B1815" s="3"/>
    </row>
    <row r="1816">
      <c r="B1816" s="3"/>
    </row>
    <row r="1817">
      <c r="B1817" s="3"/>
    </row>
    <row r="1818">
      <c r="B1818" s="3"/>
    </row>
    <row r="1819">
      <c r="B1819" s="3"/>
    </row>
    <row r="1820">
      <c r="B1820" s="3"/>
    </row>
    <row r="1821">
      <c r="B1821" s="3"/>
    </row>
    <row r="1822">
      <c r="B1822" s="3"/>
    </row>
    <row r="1823">
      <c r="B1823" s="3"/>
    </row>
    <row r="1824">
      <c r="B1824" s="3"/>
    </row>
    <row r="1825">
      <c r="B1825" s="3"/>
    </row>
    <row r="1826">
      <c r="B1826" s="3"/>
    </row>
    <row r="1827">
      <c r="B1827" s="3"/>
    </row>
    <row r="1828">
      <c r="B1828" s="3"/>
    </row>
    <row r="1829">
      <c r="B1829" s="3"/>
    </row>
    <row r="1830">
      <c r="B1830" s="3"/>
    </row>
    <row r="1831">
      <c r="B1831" s="3"/>
    </row>
    <row r="1832">
      <c r="B1832" s="3"/>
    </row>
    <row r="1833">
      <c r="B1833" s="3"/>
    </row>
    <row r="1834">
      <c r="B1834" s="3"/>
    </row>
    <row r="1835">
      <c r="B1835" s="3"/>
    </row>
    <row r="1836">
      <c r="B1836" s="3"/>
    </row>
    <row r="1837">
      <c r="B1837" s="3"/>
    </row>
    <row r="1838">
      <c r="B1838" s="3"/>
    </row>
    <row r="1839">
      <c r="B1839" s="3"/>
    </row>
    <row r="1840">
      <c r="B1840" s="3"/>
    </row>
    <row r="1841">
      <c r="B1841" s="3"/>
    </row>
    <row r="1842">
      <c r="B1842" s="3"/>
    </row>
    <row r="1843">
      <c r="B1843" s="3"/>
    </row>
    <row r="1844">
      <c r="B1844" s="3"/>
    </row>
    <row r="1845">
      <c r="B1845" s="3"/>
    </row>
    <row r="1846">
      <c r="B1846" s="3"/>
    </row>
    <row r="1847">
      <c r="B1847" s="3"/>
    </row>
    <row r="1848">
      <c r="B1848" s="3"/>
    </row>
    <row r="1849">
      <c r="B1849" s="3"/>
    </row>
    <row r="1850">
      <c r="B1850" s="3"/>
    </row>
    <row r="1851">
      <c r="B1851" s="3"/>
    </row>
    <row r="1852">
      <c r="B1852" s="3"/>
    </row>
    <row r="1853">
      <c r="B1853" s="3"/>
    </row>
    <row r="1854">
      <c r="B1854" s="3"/>
    </row>
    <row r="1855">
      <c r="B1855" s="3"/>
    </row>
    <row r="1856">
      <c r="B1856" s="3"/>
    </row>
    <row r="1857">
      <c r="B1857" s="3"/>
    </row>
    <row r="1858">
      <c r="B1858" s="3"/>
    </row>
    <row r="1859">
      <c r="B1859" s="3"/>
    </row>
    <row r="1860">
      <c r="B1860" s="3"/>
    </row>
    <row r="1861">
      <c r="B1861" s="3"/>
    </row>
    <row r="1862">
      <c r="B1862" s="3"/>
    </row>
    <row r="1863">
      <c r="B1863" s="3"/>
    </row>
    <row r="1864">
      <c r="B1864" s="3"/>
    </row>
    <row r="1865">
      <c r="B1865" s="3"/>
    </row>
    <row r="1866">
      <c r="B1866" s="3"/>
    </row>
    <row r="1867">
      <c r="B1867" s="3"/>
    </row>
    <row r="1868">
      <c r="B1868" s="3"/>
    </row>
    <row r="1869">
      <c r="B1869" s="3"/>
    </row>
    <row r="1870">
      <c r="B1870" s="3"/>
    </row>
    <row r="1871">
      <c r="B1871" s="3"/>
    </row>
    <row r="1872">
      <c r="B1872" s="3"/>
    </row>
    <row r="1873">
      <c r="B1873" s="3"/>
    </row>
    <row r="1874">
      <c r="B1874" s="3"/>
    </row>
    <row r="1875">
      <c r="B1875" s="3"/>
    </row>
    <row r="1876">
      <c r="B1876" s="3"/>
    </row>
    <row r="1877">
      <c r="B1877" s="3"/>
    </row>
    <row r="1878">
      <c r="B1878" s="3"/>
    </row>
    <row r="1879">
      <c r="B1879" s="3"/>
    </row>
    <row r="1880">
      <c r="B1880" s="3"/>
    </row>
    <row r="1881">
      <c r="B1881" s="3"/>
    </row>
    <row r="1882">
      <c r="B1882" s="3"/>
    </row>
    <row r="1883">
      <c r="B1883" s="3"/>
    </row>
    <row r="1884">
      <c r="B1884" s="3"/>
    </row>
    <row r="1885">
      <c r="B1885" s="3"/>
    </row>
    <row r="1886">
      <c r="B1886" s="3"/>
    </row>
    <row r="1887">
      <c r="B1887" s="3"/>
    </row>
    <row r="1888">
      <c r="B1888" s="3"/>
    </row>
    <row r="1889">
      <c r="B1889" s="3"/>
    </row>
    <row r="1890">
      <c r="B1890" s="3"/>
    </row>
    <row r="1891">
      <c r="B1891" s="3"/>
    </row>
    <row r="1892">
      <c r="B1892" s="3"/>
    </row>
    <row r="1893">
      <c r="B1893" s="3"/>
    </row>
    <row r="1894">
      <c r="B1894" s="3"/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>
      <c r="B1910" s="3"/>
    </row>
    <row r="1911">
      <c r="B1911" s="3"/>
    </row>
    <row r="1912">
      <c r="B1912" s="3"/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>
      <c r="B1942" s="3"/>
    </row>
    <row r="1943">
      <c r="B1943" s="3"/>
    </row>
    <row r="1944">
      <c r="B1944" s="3"/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>
      <c r="B1974" s="3"/>
    </row>
    <row r="1975">
      <c r="B1975" s="3"/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>
      <c r="B2005" s="3"/>
    </row>
    <row r="2006">
      <c r="B2006" s="3"/>
    </row>
    <row r="2007">
      <c r="B2007" s="3"/>
    </row>
    <row r="2008">
      <c r="B2008" s="3"/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>
      <c r="B2037" s="3"/>
    </row>
    <row r="2038">
      <c r="B2038" s="3"/>
    </row>
    <row r="2039">
      <c r="B2039" s="3"/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>
      <c r="B2069" s="3"/>
    </row>
    <row r="2070">
      <c r="B2070" s="3"/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>
      <c r="B2101" s="3"/>
    </row>
    <row r="2102">
      <c r="B2102" s="3"/>
    </row>
    <row r="2103">
      <c r="B2103" s="3"/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>
      <c r="B2133" s="3"/>
    </row>
    <row r="2134">
      <c r="B2134" s="3"/>
    </row>
    <row r="2135">
      <c r="B2135" s="3"/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>
      <c r="B2164" s="3"/>
    </row>
    <row r="2165">
      <c r="B2165" s="3"/>
    </row>
    <row r="2166">
      <c r="B2166" s="3"/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>
      <c r="B2196" s="3"/>
    </row>
    <row r="2197">
      <c r="B2197" s="3"/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>
      <c r="B2228" s="3"/>
    </row>
    <row r="2229">
      <c r="B2229" s="3"/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>
      <c r="B2260" s="3"/>
    </row>
    <row r="2261">
      <c r="B2261" s="3"/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>
      <c r="B2291" s="3"/>
    </row>
    <row r="2292">
      <c r="B2292" s="3"/>
    </row>
    <row r="2293">
      <c r="B2293" s="3"/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>
      <c r="B2323" s="3"/>
    </row>
    <row r="2324">
      <c r="B2324" s="3"/>
    </row>
    <row r="2325">
      <c r="B2325" s="3"/>
    </row>
    <row r="2326">
      <c r="B2326" s="3"/>
    </row>
    <row r="2327">
      <c r="B2327" s="3"/>
    </row>
    <row r="2328">
      <c r="B2328" s="3"/>
    </row>
    <row r="2329">
      <c r="B2329" s="3"/>
    </row>
    <row r="2330">
      <c r="B2330" s="3"/>
    </row>
    <row r="2331">
      <c r="B2331" s="3"/>
    </row>
    <row r="2332">
      <c r="B2332" s="3"/>
    </row>
    <row r="2333">
      <c r="B2333" s="3"/>
    </row>
    <row r="2334">
      <c r="B2334" s="3"/>
    </row>
    <row r="2335">
      <c r="B2335" s="3"/>
    </row>
    <row r="2336">
      <c r="B2336" s="3"/>
    </row>
    <row r="2337">
      <c r="B2337" s="3"/>
    </row>
    <row r="2338">
      <c r="B2338" s="3"/>
    </row>
    <row r="2339">
      <c r="B2339" s="3"/>
    </row>
    <row r="2340">
      <c r="B2340" s="3"/>
    </row>
    <row r="2341">
      <c r="B2341" s="3"/>
    </row>
    <row r="2342">
      <c r="B2342" s="3"/>
    </row>
    <row r="2343">
      <c r="B2343" s="3"/>
    </row>
    <row r="2344">
      <c r="B2344" s="3"/>
    </row>
    <row r="2345">
      <c r="B2345" s="3"/>
    </row>
    <row r="2346">
      <c r="B2346" s="3"/>
    </row>
    <row r="2347">
      <c r="B2347" s="3"/>
    </row>
    <row r="2348">
      <c r="B2348" s="3"/>
    </row>
    <row r="2349">
      <c r="B2349" s="3"/>
    </row>
    <row r="2350">
      <c r="B2350" s="3"/>
    </row>
    <row r="2351">
      <c r="B2351" s="3"/>
    </row>
    <row r="2352">
      <c r="B2352" s="3"/>
    </row>
    <row r="2353">
      <c r="B2353" s="3"/>
    </row>
    <row r="2354">
      <c r="B2354" s="3"/>
    </row>
    <row r="2355">
      <c r="B2355" s="3"/>
    </row>
    <row r="2356">
      <c r="B2356" s="3"/>
    </row>
    <row r="2357">
      <c r="B2357" s="3"/>
    </row>
    <row r="2358">
      <c r="B2358" s="3"/>
    </row>
    <row r="2359">
      <c r="B2359" s="3"/>
    </row>
    <row r="2360">
      <c r="B2360" s="3"/>
    </row>
    <row r="2361">
      <c r="B2361" s="3"/>
    </row>
    <row r="2362">
      <c r="B2362" s="3"/>
    </row>
    <row r="2363">
      <c r="B2363" s="3"/>
    </row>
    <row r="2364">
      <c r="B2364" s="3"/>
    </row>
    <row r="2365">
      <c r="B2365" s="3"/>
    </row>
    <row r="2366">
      <c r="B2366" s="3"/>
    </row>
    <row r="2367">
      <c r="B2367" s="3"/>
    </row>
    <row r="2368">
      <c r="B2368" s="3"/>
    </row>
    <row r="2369">
      <c r="B2369" s="3"/>
    </row>
    <row r="2370">
      <c r="B2370" s="3"/>
    </row>
    <row r="2371">
      <c r="B2371" s="3"/>
    </row>
    <row r="2372">
      <c r="B2372" s="3"/>
    </row>
    <row r="2373">
      <c r="B2373" s="3"/>
    </row>
    <row r="2374">
      <c r="B2374" s="3"/>
    </row>
    <row r="2375">
      <c r="B2375" s="3"/>
    </row>
    <row r="2376">
      <c r="B2376" s="3"/>
    </row>
    <row r="2377">
      <c r="B2377" s="3"/>
    </row>
    <row r="2378">
      <c r="B2378" s="3"/>
    </row>
    <row r="2379">
      <c r="B2379" s="3"/>
    </row>
    <row r="2380">
      <c r="B2380" s="3"/>
    </row>
    <row r="2381">
      <c r="B2381" s="3"/>
    </row>
    <row r="2382">
      <c r="B2382" s="3"/>
    </row>
    <row r="2383">
      <c r="B2383" s="3"/>
    </row>
    <row r="2384">
      <c r="B2384" s="3"/>
    </row>
    <row r="2385">
      <c r="B2385" s="3"/>
    </row>
    <row r="2386">
      <c r="B2386" s="3"/>
    </row>
    <row r="2387">
      <c r="B2387" s="3"/>
    </row>
    <row r="2388">
      <c r="B2388" s="3"/>
    </row>
    <row r="2389">
      <c r="B2389" s="3"/>
    </row>
    <row r="2390">
      <c r="B2390" s="3"/>
    </row>
    <row r="2391">
      <c r="B2391" s="3"/>
    </row>
    <row r="2392">
      <c r="B2392" s="3"/>
    </row>
    <row r="2393">
      <c r="B2393" s="3"/>
    </row>
    <row r="2394">
      <c r="B2394" s="3"/>
    </row>
    <row r="2395">
      <c r="B2395" s="3"/>
    </row>
    <row r="2396">
      <c r="B2396" s="3"/>
    </row>
    <row r="2397">
      <c r="B2397" s="3"/>
    </row>
    <row r="2398">
      <c r="B2398" s="3"/>
    </row>
    <row r="2399">
      <c r="B2399" s="3"/>
    </row>
    <row r="2400">
      <c r="B2400" s="3"/>
    </row>
    <row r="2401">
      <c r="B2401" s="3"/>
    </row>
    <row r="2402">
      <c r="B2402" s="3"/>
    </row>
    <row r="2403">
      <c r="B2403" s="3"/>
    </row>
    <row r="2404">
      <c r="B2404" s="3"/>
    </row>
    <row r="2405">
      <c r="B2405" s="3"/>
    </row>
    <row r="2406">
      <c r="B2406" s="3"/>
    </row>
    <row r="2407">
      <c r="B2407" s="3"/>
    </row>
    <row r="2408">
      <c r="B2408" s="3"/>
    </row>
    <row r="2409">
      <c r="B2409" s="3"/>
    </row>
    <row r="2410">
      <c r="B2410" s="3"/>
    </row>
    <row r="2411">
      <c r="B2411" s="3"/>
    </row>
    <row r="2412">
      <c r="B2412" s="3"/>
    </row>
    <row r="2413">
      <c r="B2413" s="3"/>
    </row>
    <row r="2414">
      <c r="B2414" s="3"/>
    </row>
    <row r="2415">
      <c r="B2415" s="3"/>
    </row>
    <row r="2416">
      <c r="B2416" s="3"/>
    </row>
    <row r="2417">
      <c r="B2417" s="3"/>
    </row>
    <row r="2418">
      <c r="B2418" s="3"/>
    </row>
    <row r="2419">
      <c r="B2419" s="3"/>
    </row>
    <row r="2420">
      <c r="B2420" s="3"/>
    </row>
    <row r="2421">
      <c r="B2421" s="3"/>
    </row>
    <row r="2422">
      <c r="B2422" s="3"/>
    </row>
    <row r="2423">
      <c r="B2423" s="3"/>
    </row>
    <row r="2424">
      <c r="B2424" s="3"/>
    </row>
    <row r="2425">
      <c r="B2425" s="3"/>
    </row>
    <row r="2426">
      <c r="B2426" s="3"/>
    </row>
    <row r="2427">
      <c r="B2427" s="3"/>
    </row>
    <row r="2428">
      <c r="B2428" s="3"/>
    </row>
    <row r="2429">
      <c r="B2429" s="3"/>
    </row>
    <row r="2430">
      <c r="B2430" s="3"/>
    </row>
    <row r="2431">
      <c r="B2431" s="3"/>
    </row>
    <row r="2432">
      <c r="B2432" s="3"/>
    </row>
    <row r="2433">
      <c r="B2433" s="3"/>
    </row>
    <row r="2434">
      <c r="B2434" s="3"/>
    </row>
    <row r="2435">
      <c r="B2435" s="3"/>
    </row>
    <row r="2436">
      <c r="B2436" s="3"/>
    </row>
    <row r="2437">
      <c r="B2437" s="3"/>
    </row>
    <row r="2438">
      <c r="B2438" s="3"/>
    </row>
    <row r="2439">
      <c r="B2439" s="3"/>
    </row>
    <row r="2440">
      <c r="B2440" s="3"/>
    </row>
    <row r="2441">
      <c r="B2441" s="3"/>
    </row>
    <row r="2442">
      <c r="B2442" s="3"/>
    </row>
    <row r="2443">
      <c r="B2443" s="3"/>
    </row>
    <row r="2444">
      <c r="B2444" s="3"/>
    </row>
    <row r="2445">
      <c r="B2445" s="3"/>
    </row>
    <row r="2446">
      <c r="B2446" s="3"/>
    </row>
    <row r="2447">
      <c r="B2447" s="3"/>
    </row>
    <row r="2448">
      <c r="B2448" s="3"/>
    </row>
    <row r="2449">
      <c r="B2449" s="3"/>
    </row>
    <row r="2450">
      <c r="B2450" s="3"/>
    </row>
    <row r="2451">
      <c r="B2451" s="3"/>
    </row>
    <row r="2452">
      <c r="B2452" s="3"/>
    </row>
    <row r="2453">
      <c r="B2453" s="3"/>
    </row>
    <row r="2454">
      <c r="B2454" s="3"/>
    </row>
    <row r="2455">
      <c r="B2455" s="3"/>
    </row>
    <row r="2456">
      <c r="B2456" s="3"/>
    </row>
    <row r="2457">
      <c r="B2457" s="3"/>
    </row>
    <row r="2458">
      <c r="B2458" s="3"/>
    </row>
    <row r="2459">
      <c r="B2459" s="3"/>
    </row>
    <row r="2460">
      <c r="B2460" s="3"/>
    </row>
    <row r="2461">
      <c r="B2461" s="3"/>
    </row>
    <row r="2462">
      <c r="B2462" s="3"/>
    </row>
    <row r="2463">
      <c r="B2463" s="3"/>
    </row>
    <row r="2464">
      <c r="B2464" s="3"/>
    </row>
    <row r="2465">
      <c r="B2465" s="3"/>
    </row>
    <row r="2466">
      <c r="B2466" s="3"/>
    </row>
    <row r="2467">
      <c r="B2467" s="3"/>
    </row>
    <row r="2468">
      <c r="B2468" s="3"/>
    </row>
    <row r="2469">
      <c r="B2469" s="3"/>
    </row>
    <row r="2470">
      <c r="B2470" s="3"/>
    </row>
    <row r="2471">
      <c r="B2471" s="3"/>
    </row>
    <row r="2472">
      <c r="B2472" s="3"/>
    </row>
    <row r="2473">
      <c r="B2473" s="3"/>
    </row>
    <row r="2474">
      <c r="B2474" s="3"/>
    </row>
    <row r="2475">
      <c r="B2475" s="3"/>
    </row>
    <row r="2476">
      <c r="B2476" s="3"/>
    </row>
    <row r="2477">
      <c r="B2477" s="3"/>
    </row>
    <row r="2478">
      <c r="B2478" s="3"/>
    </row>
    <row r="2479">
      <c r="B2479" s="3"/>
    </row>
    <row r="2480">
      <c r="B2480" s="3"/>
    </row>
    <row r="2481">
      <c r="B2481" s="3"/>
    </row>
    <row r="2482">
      <c r="B2482" s="3"/>
    </row>
    <row r="2483">
      <c r="B2483" s="3"/>
    </row>
    <row r="2484">
      <c r="B2484" s="3"/>
    </row>
    <row r="2485">
      <c r="B2485" s="3"/>
    </row>
    <row r="2486">
      <c r="B2486" s="3"/>
    </row>
    <row r="2487">
      <c r="B2487" s="3"/>
    </row>
    <row r="2488">
      <c r="B2488" s="3"/>
    </row>
    <row r="2489">
      <c r="B2489" s="3"/>
    </row>
    <row r="2490">
      <c r="B2490" s="3"/>
    </row>
    <row r="2491">
      <c r="B2491" s="3"/>
    </row>
    <row r="2492">
      <c r="B2492" s="3"/>
    </row>
    <row r="2493">
      <c r="B2493" s="3"/>
    </row>
    <row r="2494">
      <c r="B2494" s="3"/>
    </row>
    <row r="2495">
      <c r="B2495" s="3"/>
    </row>
    <row r="2496">
      <c r="B2496" s="3"/>
    </row>
    <row r="2497">
      <c r="B2497" s="3"/>
    </row>
    <row r="2498">
      <c r="B2498" s="3"/>
    </row>
    <row r="2499">
      <c r="B2499" s="3"/>
    </row>
    <row r="2500">
      <c r="B2500" s="3"/>
    </row>
    <row r="2501">
      <c r="B2501" s="3"/>
    </row>
    <row r="2502">
      <c r="B2502" s="3"/>
    </row>
    <row r="2503">
      <c r="B2503" s="3"/>
    </row>
    <row r="2504">
      <c r="B2504" s="3"/>
    </row>
    <row r="2505">
      <c r="B2505" s="3"/>
    </row>
    <row r="2506">
      <c r="B2506" s="3"/>
    </row>
    <row r="2507">
      <c r="B2507" s="3"/>
    </row>
    <row r="2508">
      <c r="B2508" s="3"/>
    </row>
    <row r="2509">
      <c r="B2509" s="3"/>
    </row>
    <row r="2510">
      <c r="B2510" s="3"/>
    </row>
    <row r="2511">
      <c r="B2511" s="3"/>
    </row>
    <row r="2512">
      <c r="B2512" s="3"/>
    </row>
    <row r="2513">
      <c r="B2513" s="3"/>
    </row>
    <row r="2514">
      <c r="B2514" s="3"/>
    </row>
    <row r="2515">
      <c r="B2515" s="3"/>
    </row>
    <row r="2516">
      <c r="B2516" s="3"/>
    </row>
    <row r="2517">
      <c r="B2517" s="3"/>
    </row>
    <row r="2518">
      <c r="B2518" s="3"/>
    </row>
    <row r="2519">
      <c r="B2519" s="3"/>
    </row>
    <row r="2520">
      <c r="B2520" s="3"/>
    </row>
    <row r="2521">
      <c r="B2521" s="3"/>
    </row>
    <row r="2522">
      <c r="B2522" s="3"/>
    </row>
    <row r="2523">
      <c r="B2523" s="3"/>
    </row>
    <row r="2524">
      <c r="B2524" s="3"/>
    </row>
    <row r="2525">
      <c r="B2525" s="3"/>
    </row>
    <row r="2526">
      <c r="B2526" s="3"/>
    </row>
    <row r="2527">
      <c r="B2527" s="3"/>
    </row>
    <row r="2528">
      <c r="B2528" s="3"/>
    </row>
    <row r="2529">
      <c r="B2529" s="3"/>
    </row>
    <row r="2530">
      <c r="B2530" s="3"/>
    </row>
    <row r="2531">
      <c r="B2531" s="3"/>
    </row>
    <row r="2532">
      <c r="B2532" s="3"/>
    </row>
    <row r="2533">
      <c r="B2533" s="3"/>
    </row>
    <row r="2534">
      <c r="B2534" s="3"/>
    </row>
    <row r="2535">
      <c r="B2535" s="3"/>
    </row>
    <row r="2536">
      <c r="B2536" s="3"/>
    </row>
    <row r="2537">
      <c r="B2537" s="3"/>
    </row>
    <row r="2538">
      <c r="B2538" s="3"/>
    </row>
    <row r="2539">
      <c r="B2539" s="3"/>
    </row>
    <row r="2540">
      <c r="B2540" s="3"/>
    </row>
    <row r="2541">
      <c r="B2541" s="3"/>
    </row>
    <row r="2542">
      <c r="B2542" s="3"/>
    </row>
    <row r="2543">
      <c r="B2543" s="3"/>
    </row>
    <row r="2544">
      <c r="B2544" s="3"/>
    </row>
    <row r="2545">
      <c r="B2545" s="3"/>
    </row>
    <row r="2546">
      <c r="B2546" s="3"/>
    </row>
    <row r="2547">
      <c r="B2547" s="3"/>
    </row>
    <row r="2548">
      <c r="B2548" s="3"/>
    </row>
    <row r="2549">
      <c r="B2549" s="3"/>
    </row>
    <row r="2550">
      <c r="B2550" s="3"/>
    </row>
    <row r="2551">
      <c r="B2551" s="3"/>
    </row>
    <row r="2552">
      <c r="B2552" s="3"/>
    </row>
    <row r="2553">
      <c r="B2553" s="3"/>
    </row>
    <row r="2554">
      <c r="B2554" s="3"/>
    </row>
    <row r="2555">
      <c r="B2555" s="3"/>
    </row>
    <row r="2556">
      <c r="B2556" s="3"/>
    </row>
    <row r="2557">
      <c r="B2557" s="3"/>
    </row>
    <row r="2558">
      <c r="B2558" s="3"/>
    </row>
    <row r="2559">
      <c r="B2559" s="3"/>
    </row>
    <row r="2560">
      <c r="B2560" s="3"/>
    </row>
    <row r="2561">
      <c r="B2561" s="3"/>
    </row>
    <row r="2562">
      <c r="B2562" s="3"/>
    </row>
    <row r="2563">
      <c r="B2563" s="3"/>
    </row>
    <row r="2564">
      <c r="B2564" s="3"/>
    </row>
    <row r="2565">
      <c r="B2565" s="3"/>
    </row>
    <row r="2566">
      <c r="B2566" s="3"/>
    </row>
    <row r="2567">
      <c r="B2567" s="3"/>
    </row>
    <row r="2568">
      <c r="B2568" s="3"/>
    </row>
    <row r="2569">
      <c r="B2569" s="3"/>
    </row>
    <row r="2570">
      <c r="B2570" s="3"/>
    </row>
    <row r="2571">
      <c r="B2571" s="3"/>
    </row>
    <row r="2572">
      <c r="B2572" s="3"/>
    </row>
    <row r="2573">
      <c r="B2573" s="3"/>
    </row>
    <row r="2574">
      <c r="B2574" s="3"/>
    </row>
    <row r="2575">
      <c r="B2575" s="3"/>
    </row>
    <row r="2576">
      <c r="B2576" s="3"/>
    </row>
    <row r="2577">
      <c r="B2577" s="3"/>
    </row>
    <row r="2578">
      <c r="B2578" s="3"/>
    </row>
    <row r="2579">
      <c r="B2579" s="3"/>
    </row>
    <row r="2580">
      <c r="B2580" s="3"/>
    </row>
    <row r="2581">
      <c r="B2581" s="3"/>
    </row>
    <row r="2582">
      <c r="B2582" s="3"/>
    </row>
    <row r="2583">
      <c r="B2583" s="3"/>
    </row>
    <row r="2584">
      <c r="B2584" s="3"/>
    </row>
    <row r="2585">
      <c r="B2585" s="3"/>
    </row>
    <row r="2586">
      <c r="B2586" s="3"/>
    </row>
    <row r="2587">
      <c r="B2587" s="3"/>
    </row>
    <row r="2588">
      <c r="B2588" s="3"/>
    </row>
    <row r="2589">
      <c r="B2589" s="3"/>
    </row>
    <row r="2590">
      <c r="B2590" s="3"/>
    </row>
    <row r="2591">
      <c r="B2591" s="3"/>
    </row>
    <row r="2592">
      <c r="B2592" s="3"/>
    </row>
    <row r="2593">
      <c r="B2593" s="3"/>
    </row>
    <row r="2594">
      <c r="B2594" s="3"/>
    </row>
    <row r="2595">
      <c r="B2595" s="3"/>
    </row>
    <row r="2596">
      <c r="B2596" s="3"/>
    </row>
    <row r="2597">
      <c r="B2597" s="3"/>
    </row>
    <row r="2598">
      <c r="B2598" s="3"/>
    </row>
    <row r="2599">
      <c r="B2599" s="3"/>
    </row>
    <row r="2600">
      <c r="B2600" s="3"/>
    </row>
    <row r="2601">
      <c r="B2601" s="3"/>
    </row>
    <row r="2602">
      <c r="B2602" s="3"/>
    </row>
    <row r="2603">
      <c r="B2603" s="3"/>
    </row>
    <row r="2604">
      <c r="B2604" s="3"/>
    </row>
    <row r="2605">
      <c r="B2605" s="3"/>
    </row>
    <row r="2606">
      <c r="B2606" s="3"/>
    </row>
    <row r="2607">
      <c r="B2607" s="3"/>
    </row>
    <row r="2608">
      <c r="B2608" s="3"/>
    </row>
    <row r="2609">
      <c r="B2609" s="3"/>
    </row>
    <row r="2610">
      <c r="B2610" s="3"/>
    </row>
    <row r="2611">
      <c r="B2611" s="3"/>
    </row>
    <row r="2612">
      <c r="B2612" s="3"/>
    </row>
    <row r="2613">
      <c r="B2613" s="3"/>
    </row>
    <row r="2614">
      <c r="B2614" s="3"/>
    </row>
    <row r="2615">
      <c r="B2615" s="3"/>
    </row>
    <row r="2616">
      <c r="B2616" s="3"/>
    </row>
    <row r="2617">
      <c r="B2617" s="3"/>
    </row>
    <row r="2618">
      <c r="B2618" s="3"/>
    </row>
    <row r="2619">
      <c r="B2619" s="3"/>
    </row>
    <row r="2620">
      <c r="B2620" s="3"/>
    </row>
    <row r="2621">
      <c r="B2621" s="3"/>
    </row>
    <row r="2622">
      <c r="B2622" s="3"/>
    </row>
    <row r="2623">
      <c r="B2623" s="3"/>
    </row>
    <row r="2624">
      <c r="B2624" s="3"/>
    </row>
    <row r="2625">
      <c r="B2625" s="3"/>
    </row>
    <row r="2626">
      <c r="B2626" s="3"/>
    </row>
    <row r="2627">
      <c r="B2627" s="3"/>
    </row>
    <row r="2628">
      <c r="B2628" s="3"/>
    </row>
    <row r="2629">
      <c r="B2629" s="3"/>
    </row>
    <row r="2630">
      <c r="B2630" s="3"/>
    </row>
    <row r="2631">
      <c r="B2631" s="3"/>
    </row>
    <row r="2632">
      <c r="B2632" s="3"/>
    </row>
    <row r="2633">
      <c r="B2633" s="3"/>
    </row>
    <row r="2634">
      <c r="B2634" s="3"/>
    </row>
    <row r="2635">
      <c r="B2635" s="3"/>
    </row>
    <row r="2636">
      <c r="B2636" s="3"/>
    </row>
    <row r="2637">
      <c r="B2637" s="3"/>
    </row>
    <row r="2638">
      <c r="B2638" s="3"/>
    </row>
    <row r="2639">
      <c r="B2639" s="3"/>
    </row>
    <row r="2640">
      <c r="B2640" s="3"/>
    </row>
    <row r="2641">
      <c r="B2641" s="3"/>
    </row>
    <row r="2642">
      <c r="B2642" s="3"/>
    </row>
    <row r="2643">
      <c r="B2643" s="3"/>
    </row>
    <row r="2644">
      <c r="B2644" s="3"/>
    </row>
    <row r="2645">
      <c r="B2645" s="3"/>
    </row>
    <row r="2646">
      <c r="B2646" s="3"/>
    </row>
    <row r="2647">
      <c r="B2647" s="3"/>
    </row>
    <row r="2648">
      <c r="B2648" s="3"/>
    </row>
    <row r="2649">
      <c r="B2649" s="3"/>
    </row>
    <row r="2650">
      <c r="B2650" s="3"/>
    </row>
    <row r="2651">
      <c r="B2651" s="3"/>
    </row>
    <row r="2652">
      <c r="B2652" s="3"/>
    </row>
    <row r="2653">
      <c r="B2653" s="3"/>
    </row>
    <row r="2654">
      <c r="B2654" s="3"/>
    </row>
    <row r="2655">
      <c r="B2655" s="3"/>
    </row>
    <row r="2656">
      <c r="B2656" s="3"/>
    </row>
    <row r="2657">
      <c r="B2657" s="3"/>
    </row>
    <row r="2658">
      <c r="B2658" s="3"/>
    </row>
    <row r="2659">
      <c r="B2659" s="3"/>
    </row>
    <row r="2660">
      <c r="B2660" s="3"/>
    </row>
    <row r="2661">
      <c r="B2661" s="3"/>
    </row>
    <row r="2662">
      <c r="B2662" s="3"/>
    </row>
    <row r="2663">
      <c r="B2663" s="3"/>
    </row>
    <row r="2664">
      <c r="B2664" s="3"/>
    </row>
    <row r="2665">
      <c r="B2665" s="3"/>
    </row>
    <row r="2666">
      <c r="B2666" s="3"/>
    </row>
    <row r="2667">
      <c r="B2667" s="3"/>
    </row>
    <row r="2668">
      <c r="B2668" s="3"/>
    </row>
    <row r="2669">
      <c r="B2669" s="3"/>
    </row>
    <row r="2670">
      <c r="B2670" s="3"/>
    </row>
    <row r="2671">
      <c r="B2671" s="3"/>
    </row>
    <row r="2672">
      <c r="B2672" s="3"/>
    </row>
    <row r="2673">
      <c r="B2673" s="3"/>
    </row>
    <row r="2674">
      <c r="B2674" s="3"/>
    </row>
    <row r="2675">
      <c r="B2675" s="3"/>
    </row>
    <row r="2676">
      <c r="B2676" s="3"/>
    </row>
    <row r="2677">
      <c r="B2677" s="3"/>
    </row>
    <row r="2678">
      <c r="B2678" s="3"/>
    </row>
    <row r="2679">
      <c r="B2679" s="3"/>
    </row>
    <row r="2680">
      <c r="B2680" s="3"/>
    </row>
    <row r="2681">
      <c r="B2681" s="3"/>
    </row>
    <row r="2682">
      <c r="B2682" s="3"/>
    </row>
    <row r="2683">
      <c r="B2683" s="3"/>
    </row>
    <row r="2684">
      <c r="B2684" s="3"/>
    </row>
    <row r="2685">
      <c r="B2685" s="3"/>
    </row>
    <row r="2686">
      <c r="B2686" s="3"/>
    </row>
    <row r="2687">
      <c r="B2687" s="3"/>
    </row>
    <row r="2688">
      <c r="B2688" s="3"/>
    </row>
    <row r="2689">
      <c r="B2689" s="3"/>
    </row>
    <row r="2690">
      <c r="B2690" s="3"/>
    </row>
    <row r="2691">
      <c r="B2691" s="3"/>
    </row>
    <row r="2692">
      <c r="B2692" s="3"/>
    </row>
    <row r="2693">
      <c r="B2693" s="3"/>
    </row>
    <row r="2694">
      <c r="B2694" s="3"/>
    </row>
    <row r="2695">
      <c r="B2695" s="3"/>
    </row>
    <row r="2696">
      <c r="B2696" s="3"/>
    </row>
    <row r="2697">
      <c r="B2697" s="3"/>
    </row>
    <row r="2698">
      <c r="B2698" s="3"/>
    </row>
    <row r="2699">
      <c r="B2699" s="3"/>
    </row>
    <row r="2700">
      <c r="B2700" s="3"/>
    </row>
    <row r="2701">
      <c r="B2701" s="3"/>
    </row>
    <row r="2702">
      <c r="B2702" s="3"/>
    </row>
    <row r="2703">
      <c r="B2703" s="3"/>
    </row>
    <row r="2704">
      <c r="B2704" s="3"/>
    </row>
    <row r="2705">
      <c r="B2705" s="3"/>
    </row>
    <row r="2706">
      <c r="B2706" s="3"/>
    </row>
    <row r="2707">
      <c r="B2707" s="3"/>
    </row>
    <row r="2708">
      <c r="B2708" s="3"/>
    </row>
    <row r="2709">
      <c r="B2709" s="3"/>
    </row>
    <row r="2710">
      <c r="B2710" s="3"/>
    </row>
    <row r="2711">
      <c r="B2711" s="3"/>
    </row>
    <row r="2712">
      <c r="B2712" s="3"/>
    </row>
    <row r="2713">
      <c r="B2713" s="3"/>
    </row>
    <row r="2714">
      <c r="B2714" s="3"/>
    </row>
    <row r="2715">
      <c r="B2715" s="3"/>
    </row>
    <row r="2716">
      <c r="B2716" s="3"/>
    </row>
    <row r="2717">
      <c r="B2717" s="3"/>
    </row>
    <row r="2718">
      <c r="B2718" s="3"/>
    </row>
    <row r="2719">
      <c r="B2719" s="3"/>
    </row>
    <row r="2720">
      <c r="B2720" s="3"/>
    </row>
    <row r="2721">
      <c r="B2721" s="3"/>
    </row>
    <row r="2722">
      <c r="B2722" s="3"/>
    </row>
    <row r="2723">
      <c r="B2723" s="3"/>
    </row>
    <row r="2724">
      <c r="B2724" s="3"/>
    </row>
    <row r="2725">
      <c r="B2725" s="3"/>
    </row>
    <row r="2726">
      <c r="B2726" s="3"/>
    </row>
    <row r="2727">
      <c r="B2727" s="3"/>
    </row>
    <row r="2728">
      <c r="B2728" s="3"/>
    </row>
    <row r="2729">
      <c r="B2729" s="3"/>
    </row>
    <row r="2730">
      <c r="B2730" s="3"/>
    </row>
    <row r="2731">
      <c r="B2731" s="3"/>
    </row>
    <row r="2732">
      <c r="B2732" s="3"/>
    </row>
    <row r="2733">
      <c r="B2733" s="3"/>
    </row>
    <row r="2734">
      <c r="B2734" s="3"/>
    </row>
    <row r="2735">
      <c r="B2735" s="3"/>
    </row>
    <row r="2736">
      <c r="B2736" s="3"/>
    </row>
    <row r="2737">
      <c r="B2737" s="3"/>
    </row>
    <row r="2738">
      <c r="B2738" s="3"/>
    </row>
    <row r="2739">
      <c r="B2739" s="3"/>
    </row>
    <row r="2740">
      <c r="B2740" s="3"/>
    </row>
    <row r="2741">
      <c r="B2741" s="3"/>
    </row>
    <row r="2742">
      <c r="B2742" s="3"/>
    </row>
    <row r="2743">
      <c r="B2743" s="3"/>
    </row>
    <row r="2744">
      <c r="B2744" s="3"/>
    </row>
    <row r="2745">
      <c r="B2745" s="3"/>
    </row>
    <row r="2746">
      <c r="B2746" s="3"/>
    </row>
    <row r="2747">
      <c r="B2747" s="3"/>
    </row>
    <row r="2748">
      <c r="B2748" s="3"/>
    </row>
    <row r="2749">
      <c r="B2749" s="3"/>
    </row>
    <row r="2750">
      <c r="B2750" s="3"/>
    </row>
    <row r="2751">
      <c r="B2751" s="3"/>
    </row>
    <row r="2752">
      <c r="B2752" s="3"/>
    </row>
    <row r="2753">
      <c r="B2753" s="3"/>
    </row>
    <row r="2754">
      <c r="B2754" s="3"/>
    </row>
    <row r="2755">
      <c r="B2755" s="3"/>
    </row>
    <row r="2756">
      <c r="B2756" s="3"/>
    </row>
    <row r="2757">
      <c r="B2757" s="3"/>
    </row>
    <row r="2758">
      <c r="B2758" s="3"/>
    </row>
    <row r="2759">
      <c r="B2759" s="3"/>
    </row>
    <row r="2760">
      <c r="B2760" s="3"/>
    </row>
    <row r="2761">
      <c r="B2761" s="3"/>
    </row>
    <row r="2762">
      <c r="B2762" s="3"/>
    </row>
    <row r="2763">
      <c r="B2763" s="3"/>
    </row>
    <row r="2764">
      <c r="B2764" s="3"/>
    </row>
    <row r="2765">
      <c r="B2765" s="3"/>
    </row>
    <row r="2766">
      <c r="B2766" s="3"/>
    </row>
    <row r="2767">
      <c r="B2767" s="3"/>
    </row>
    <row r="2768">
      <c r="B2768" s="3"/>
    </row>
    <row r="2769">
      <c r="B2769" s="3"/>
    </row>
    <row r="2770">
      <c r="B2770" s="3"/>
    </row>
    <row r="2771">
      <c r="B2771" s="3"/>
    </row>
    <row r="2772">
      <c r="B2772" s="3"/>
    </row>
    <row r="2773">
      <c r="B2773" s="3"/>
    </row>
    <row r="2774">
      <c r="B2774" s="3"/>
    </row>
    <row r="2775">
      <c r="B2775" s="3"/>
    </row>
    <row r="2776">
      <c r="B2776" s="3"/>
    </row>
    <row r="2777">
      <c r="B2777" s="3"/>
    </row>
    <row r="2778">
      <c r="B2778" s="3"/>
    </row>
    <row r="2779">
      <c r="B2779" s="3"/>
    </row>
    <row r="2780">
      <c r="B2780" s="3"/>
    </row>
    <row r="2781">
      <c r="B2781" s="3"/>
    </row>
    <row r="2782">
      <c r="B2782" s="3"/>
    </row>
    <row r="2783">
      <c r="B2783" s="3"/>
    </row>
    <row r="2784">
      <c r="B2784" s="3"/>
    </row>
    <row r="2785">
      <c r="B2785" s="3"/>
    </row>
    <row r="2786">
      <c r="B2786" s="3"/>
    </row>
    <row r="2787">
      <c r="B2787" s="3"/>
    </row>
    <row r="2788">
      <c r="B2788" s="3"/>
    </row>
    <row r="2789">
      <c r="B2789" s="3"/>
    </row>
    <row r="2790">
      <c r="B2790" s="3"/>
    </row>
    <row r="2791">
      <c r="B2791" s="3"/>
    </row>
    <row r="2792">
      <c r="B2792" s="3"/>
    </row>
    <row r="2793">
      <c r="B2793" s="3"/>
    </row>
    <row r="2794">
      <c r="B2794" s="3"/>
    </row>
    <row r="2795">
      <c r="B2795" s="3"/>
    </row>
    <row r="2796">
      <c r="B2796" s="3"/>
    </row>
    <row r="2797">
      <c r="B2797" s="3"/>
    </row>
    <row r="2798">
      <c r="B2798" s="3"/>
    </row>
    <row r="2799">
      <c r="B2799" s="3"/>
    </row>
    <row r="2800">
      <c r="B2800" s="3"/>
    </row>
    <row r="2801">
      <c r="B2801" s="3"/>
    </row>
    <row r="2802">
      <c r="B2802" s="3"/>
    </row>
    <row r="2803">
      <c r="B2803" s="3"/>
    </row>
    <row r="2804">
      <c r="B2804" s="3"/>
    </row>
    <row r="2805">
      <c r="B2805" s="3"/>
    </row>
    <row r="2806">
      <c r="B2806" s="3"/>
    </row>
    <row r="2807">
      <c r="B2807" s="3"/>
    </row>
    <row r="2808">
      <c r="B2808" s="3"/>
    </row>
    <row r="2809">
      <c r="B2809" s="3"/>
    </row>
    <row r="2810">
      <c r="B2810" s="3"/>
    </row>
    <row r="2811">
      <c r="B2811" s="3"/>
    </row>
    <row r="2812">
      <c r="B2812" s="3"/>
    </row>
    <row r="2813">
      <c r="B2813" s="3"/>
    </row>
    <row r="2814">
      <c r="B2814" s="3"/>
    </row>
    <row r="2815">
      <c r="B2815" s="3"/>
    </row>
    <row r="2816">
      <c r="B2816" s="3"/>
    </row>
    <row r="2817">
      <c r="B2817" s="3"/>
    </row>
    <row r="2818">
      <c r="B2818" s="3"/>
    </row>
    <row r="2819">
      <c r="B2819" s="3"/>
    </row>
    <row r="2820">
      <c r="B2820" s="3"/>
    </row>
    <row r="2821">
      <c r="B2821" s="3"/>
    </row>
    <row r="2822">
      <c r="B2822" s="3"/>
    </row>
    <row r="2823">
      <c r="B2823" s="3"/>
    </row>
    <row r="2824">
      <c r="B2824" s="3"/>
    </row>
    <row r="2825">
      <c r="B2825" s="3"/>
    </row>
    <row r="2826">
      <c r="B2826" s="3"/>
    </row>
    <row r="2827">
      <c r="B2827" s="3"/>
    </row>
    <row r="2828">
      <c r="B2828" s="3"/>
    </row>
    <row r="2829">
      <c r="B2829" s="3"/>
    </row>
    <row r="2830">
      <c r="B2830" s="3"/>
    </row>
    <row r="2831">
      <c r="B2831" s="3"/>
    </row>
    <row r="2832">
      <c r="B2832" s="3"/>
    </row>
    <row r="2833">
      <c r="B2833" s="3"/>
    </row>
    <row r="2834">
      <c r="B2834" s="3"/>
    </row>
    <row r="2835">
      <c r="B2835" s="3"/>
    </row>
    <row r="2836">
      <c r="B2836" s="3"/>
    </row>
    <row r="2837">
      <c r="B2837" s="3"/>
    </row>
    <row r="2838">
      <c r="B2838" s="3"/>
    </row>
    <row r="2839">
      <c r="B2839" s="3"/>
    </row>
    <row r="2840">
      <c r="B2840" s="3"/>
    </row>
    <row r="2841">
      <c r="B2841" s="3"/>
    </row>
    <row r="2842">
      <c r="B2842" s="3"/>
    </row>
    <row r="2843">
      <c r="B2843" s="3"/>
    </row>
    <row r="2844">
      <c r="B2844" s="3"/>
    </row>
    <row r="2845">
      <c r="B2845" s="3"/>
    </row>
    <row r="2846">
      <c r="B2846" s="3"/>
    </row>
    <row r="2847">
      <c r="B2847" s="3"/>
    </row>
    <row r="2848">
      <c r="B2848" s="3"/>
    </row>
    <row r="2849">
      <c r="B2849" s="3"/>
    </row>
    <row r="2850">
      <c r="B2850" s="3"/>
    </row>
    <row r="2851">
      <c r="B2851" s="3"/>
    </row>
    <row r="2852">
      <c r="B2852" s="3"/>
    </row>
    <row r="2853">
      <c r="B2853" s="3"/>
    </row>
    <row r="2854">
      <c r="B2854" s="3"/>
    </row>
    <row r="2855">
      <c r="B2855" s="3"/>
    </row>
    <row r="2856">
      <c r="B2856" s="3"/>
    </row>
    <row r="2857">
      <c r="B2857" s="3"/>
    </row>
    <row r="2858">
      <c r="B2858" s="3"/>
    </row>
    <row r="2859">
      <c r="B2859" s="3"/>
    </row>
    <row r="2860">
      <c r="B2860" s="3"/>
    </row>
    <row r="2861">
      <c r="B2861" s="3"/>
    </row>
    <row r="2862">
      <c r="B2862" s="3"/>
    </row>
    <row r="2863">
      <c r="B2863" s="3"/>
    </row>
    <row r="2864">
      <c r="B2864" s="3"/>
    </row>
    <row r="2865">
      <c r="B2865" s="3"/>
    </row>
    <row r="2866">
      <c r="B2866" s="3"/>
    </row>
    <row r="2867">
      <c r="B2867" s="3"/>
    </row>
    <row r="2868">
      <c r="B2868" s="3"/>
    </row>
    <row r="2869">
      <c r="B2869" s="3"/>
    </row>
    <row r="2870">
      <c r="B2870" s="3"/>
    </row>
    <row r="2871">
      <c r="B2871" s="3"/>
    </row>
    <row r="2872">
      <c r="B2872" s="3"/>
    </row>
    <row r="2873">
      <c r="B2873" s="3"/>
    </row>
    <row r="2874">
      <c r="B2874" s="3"/>
    </row>
    <row r="2875">
      <c r="B2875" s="3"/>
    </row>
    <row r="2876">
      <c r="B2876" s="3"/>
    </row>
    <row r="2877">
      <c r="B2877" s="3"/>
    </row>
    <row r="2878">
      <c r="B2878" s="3"/>
    </row>
    <row r="2879">
      <c r="B2879" s="3"/>
    </row>
    <row r="2880">
      <c r="B2880" s="3"/>
    </row>
    <row r="2881">
      <c r="B2881" s="3"/>
    </row>
    <row r="2882">
      <c r="B2882" s="3"/>
    </row>
    <row r="2883">
      <c r="B2883" s="3"/>
    </row>
    <row r="2884">
      <c r="B2884" s="3"/>
    </row>
    <row r="2885">
      <c r="B2885" s="3"/>
    </row>
    <row r="2886">
      <c r="B2886" s="3"/>
    </row>
    <row r="2887">
      <c r="B2887" s="3"/>
    </row>
    <row r="2888">
      <c r="B2888" s="3"/>
    </row>
    <row r="2889">
      <c r="B2889" s="3"/>
    </row>
    <row r="2890">
      <c r="B2890" s="3"/>
    </row>
    <row r="2891">
      <c r="B2891" s="3"/>
    </row>
    <row r="2892">
      <c r="B2892" s="3"/>
    </row>
    <row r="2893">
      <c r="B2893" s="3"/>
    </row>
    <row r="2894">
      <c r="B2894" s="3"/>
    </row>
    <row r="2895">
      <c r="B2895" s="3"/>
    </row>
    <row r="2896">
      <c r="B2896" s="3"/>
    </row>
    <row r="2897">
      <c r="B2897" s="3"/>
    </row>
    <row r="2898">
      <c r="B2898" s="3"/>
    </row>
    <row r="2899">
      <c r="B2899" s="3"/>
    </row>
    <row r="2900">
      <c r="B2900" s="3"/>
    </row>
    <row r="2901">
      <c r="B2901" s="3"/>
    </row>
    <row r="2902">
      <c r="B2902" s="3"/>
    </row>
    <row r="2903">
      <c r="B2903" s="3"/>
    </row>
    <row r="2904">
      <c r="B2904" s="3"/>
    </row>
    <row r="2905">
      <c r="B2905" s="3"/>
    </row>
    <row r="2906">
      <c r="B2906" s="3"/>
    </row>
    <row r="2907">
      <c r="B2907" s="3"/>
    </row>
    <row r="2908">
      <c r="B2908" s="3"/>
    </row>
    <row r="2909">
      <c r="B2909" s="3"/>
    </row>
    <row r="2910">
      <c r="B2910" s="3"/>
    </row>
    <row r="2911">
      <c r="B2911" s="3"/>
    </row>
    <row r="2912">
      <c r="B2912" s="3"/>
    </row>
    <row r="2913">
      <c r="B2913" s="3"/>
    </row>
    <row r="2914">
      <c r="B2914" s="3"/>
    </row>
    <row r="2915">
      <c r="B2915" s="3"/>
    </row>
    <row r="2916">
      <c r="B2916" s="3"/>
    </row>
    <row r="2917">
      <c r="B2917" s="3"/>
    </row>
    <row r="2918">
      <c r="B2918" s="3"/>
    </row>
    <row r="2919">
      <c r="B2919" s="3"/>
    </row>
    <row r="2920">
      <c r="B2920" s="3"/>
    </row>
    <row r="2921">
      <c r="B2921" s="3"/>
    </row>
    <row r="2922">
      <c r="B2922" s="3"/>
    </row>
    <row r="2923">
      <c r="B2923" s="3"/>
    </row>
    <row r="2924">
      <c r="B2924" s="3"/>
    </row>
    <row r="2925">
      <c r="B2925" s="3"/>
    </row>
    <row r="2926">
      <c r="B2926" s="3"/>
    </row>
    <row r="2927">
      <c r="B2927" s="3"/>
    </row>
    <row r="2928">
      <c r="B2928" s="3"/>
    </row>
    <row r="2929">
      <c r="B2929" s="3"/>
    </row>
    <row r="2930">
      <c r="B2930" s="3"/>
    </row>
    <row r="2931">
      <c r="B2931" s="3"/>
    </row>
    <row r="2932">
      <c r="B2932" s="3"/>
    </row>
    <row r="2933">
      <c r="B2933" s="3"/>
    </row>
    <row r="2934">
      <c r="B2934" s="3"/>
    </row>
    <row r="2935">
      <c r="B2935" s="3"/>
    </row>
    <row r="2936">
      <c r="B2936" s="3"/>
    </row>
    <row r="2937">
      <c r="B2937" s="3"/>
    </row>
    <row r="2938">
      <c r="B2938" s="3"/>
    </row>
    <row r="2939">
      <c r="B2939" s="3"/>
    </row>
    <row r="2940">
      <c r="B2940" s="3"/>
    </row>
    <row r="2941">
      <c r="B2941" s="3"/>
    </row>
    <row r="2942">
      <c r="B2942" s="3"/>
    </row>
    <row r="2943">
      <c r="B2943" s="3"/>
    </row>
    <row r="2944">
      <c r="B2944" s="3"/>
    </row>
    <row r="2945">
      <c r="B2945" s="3"/>
    </row>
    <row r="2946">
      <c r="B2946" s="3"/>
    </row>
    <row r="2947">
      <c r="B2947" s="3"/>
    </row>
    <row r="2948">
      <c r="B2948" s="3"/>
    </row>
    <row r="2949">
      <c r="B2949" s="3"/>
    </row>
    <row r="2950">
      <c r="B2950" s="3"/>
    </row>
    <row r="2951">
      <c r="B2951" s="3"/>
    </row>
    <row r="2952">
      <c r="B2952" s="3"/>
    </row>
    <row r="2953">
      <c r="B2953" s="3"/>
    </row>
    <row r="2954">
      <c r="B2954" s="3"/>
    </row>
    <row r="2955">
      <c r="B2955" s="3"/>
    </row>
    <row r="2956">
      <c r="B2956" s="3"/>
    </row>
    <row r="2957">
      <c r="B2957" s="3"/>
    </row>
    <row r="2958">
      <c r="B2958" s="3"/>
    </row>
    <row r="2959">
      <c r="B2959" s="3"/>
    </row>
    <row r="2960">
      <c r="B2960" s="3"/>
    </row>
    <row r="2961">
      <c r="B2961" s="3"/>
    </row>
    <row r="2962">
      <c r="B2962" s="3"/>
    </row>
    <row r="2963">
      <c r="B2963" s="3"/>
    </row>
    <row r="2964">
      <c r="B2964" s="3"/>
    </row>
    <row r="2965">
      <c r="B2965" s="3"/>
    </row>
    <row r="2966">
      <c r="B2966" s="3"/>
    </row>
    <row r="2967">
      <c r="B2967" s="3"/>
    </row>
    <row r="2968">
      <c r="B2968" s="3"/>
    </row>
    <row r="2969">
      <c r="B2969" s="3"/>
    </row>
    <row r="2970">
      <c r="B2970" s="3"/>
    </row>
    <row r="2971">
      <c r="B2971" s="3"/>
    </row>
    <row r="2972">
      <c r="B2972" s="3"/>
    </row>
    <row r="2973">
      <c r="B2973" s="3"/>
    </row>
    <row r="2974">
      <c r="B2974" s="3"/>
    </row>
    <row r="2975">
      <c r="B2975" s="3"/>
    </row>
    <row r="2976">
      <c r="B2976" s="3"/>
    </row>
    <row r="2977">
      <c r="B2977" s="3"/>
    </row>
    <row r="2978">
      <c r="B2978" s="3"/>
    </row>
    <row r="2979">
      <c r="B2979" s="3"/>
    </row>
    <row r="2980">
      <c r="B2980" s="3"/>
    </row>
    <row r="2981">
      <c r="B2981" s="3"/>
    </row>
    <row r="2982">
      <c r="B2982" s="3"/>
    </row>
    <row r="2983">
      <c r="B2983" s="3"/>
    </row>
    <row r="2984">
      <c r="B2984" s="3"/>
    </row>
    <row r="2985">
      <c r="B2985" s="3"/>
    </row>
    <row r="2986">
      <c r="B2986" s="3"/>
    </row>
    <row r="2987">
      <c r="B2987" s="3"/>
    </row>
    <row r="2988">
      <c r="B2988" s="3"/>
    </row>
    <row r="2989">
      <c r="B2989" s="3"/>
    </row>
    <row r="2990">
      <c r="B2990" s="3"/>
    </row>
    <row r="2991">
      <c r="B2991" s="3"/>
    </row>
    <row r="2992">
      <c r="B2992" s="3"/>
    </row>
    <row r="2993">
      <c r="B2993" s="3"/>
    </row>
    <row r="2994">
      <c r="B2994" s="3"/>
    </row>
    <row r="2995">
      <c r="B2995" s="3"/>
    </row>
    <row r="2996">
      <c r="B2996" s="3"/>
    </row>
    <row r="2997">
      <c r="B2997" s="3"/>
    </row>
    <row r="2998">
      <c r="B2998" s="3"/>
    </row>
    <row r="2999">
      <c r="B2999" s="3"/>
    </row>
    <row r="3000">
      <c r="B3000" s="3"/>
    </row>
    <row r="3001">
      <c r="B3001" s="3"/>
    </row>
    <row r="3002">
      <c r="B3002" s="3"/>
    </row>
    <row r="3003">
      <c r="B3003" s="3"/>
    </row>
    <row r="3004">
      <c r="B3004" s="3"/>
    </row>
    <row r="3005">
      <c r="B3005" s="3"/>
    </row>
    <row r="3006">
      <c r="B3006" s="3"/>
    </row>
    <row r="3007">
      <c r="B3007" s="3"/>
    </row>
    <row r="3008">
      <c r="B3008" s="3"/>
    </row>
    <row r="3009">
      <c r="B3009" s="3"/>
    </row>
    <row r="3010">
      <c r="B3010" s="3"/>
    </row>
    <row r="3011">
      <c r="B3011" s="3"/>
    </row>
    <row r="3012">
      <c r="B3012" s="3"/>
    </row>
    <row r="3013">
      <c r="B3013" s="3"/>
    </row>
    <row r="3014">
      <c r="B3014" s="3"/>
    </row>
    <row r="3015">
      <c r="B3015" s="3"/>
    </row>
    <row r="3016">
      <c r="B3016" s="3"/>
    </row>
    <row r="3017">
      <c r="B3017" s="3"/>
    </row>
    <row r="3018">
      <c r="B3018" s="3"/>
    </row>
    <row r="3019">
      <c r="B3019" s="3"/>
    </row>
    <row r="3020">
      <c r="B3020" s="3"/>
    </row>
    <row r="3021">
      <c r="B3021" s="3"/>
    </row>
    <row r="3022">
      <c r="B3022" s="3"/>
    </row>
    <row r="3023">
      <c r="B3023" s="3"/>
    </row>
    <row r="3024">
      <c r="B3024" s="3"/>
    </row>
    <row r="3025">
      <c r="B3025" s="3"/>
    </row>
    <row r="3026">
      <c r="B3026" s="3"/>
    </row>
    <row r="3027">
      <c r="B3027" s="3"/>
    </row>
    <row r="3028">
      <c r="B3028" s="3"/>
    </row>
    <row r="3029">
      <c r="B3029" s="3"/>
    </row>
    <row r="3030">
      <c r="B3030" s="3"/>
    </row>
    <row r="3031">
      <c r="B3031" s="3"/>
    </row>
    <row r="3032">
      <c r="B3032" s="3"/>
    </row>
    <row r="3033">
      <c r="B3033" s="3"/>
    </row>
    <row r="3034">
      <c r="B3034" s="3"/>
    </row>
    <row r="3035">
      <c r="B3035" s="3"/>
    </row>
    <row r="3036">
      <c r="B3036" s="3"/>
    </row>
    <row r="3037">
      <c r="B3037" s="3"/>
    </row>
    <row r="3038">
      <c r="B3038" s="3"/>
    </row>
    <row r="3039">
      <c r="B3039" s="3"/>
    </row>
    <row r="3040">
      <c r="B3040" s="3"/>
    </row>
    <row r="3041">
      <c r="B3041" s="3"/>
    </row>
    <row r="3042">
      <c r="B3042" s="3"/>
    </row>
    <row r="3043">
      <c r="B3043" s="3"/>
    </row>
    <row r="3044">
      <c r="B3044" s="3"/>
    </row>
    <row r="3045">
      <c r="B3045" s="3"/>
    </row>
    <row r="3046">
      <c r="B3046" s="3"/>
    </row>
    <row r="3047">
      <c r="B3047" s="3"/>
    </row>
    <row r="3048">
      <c r="B3048" s="3"/>
    </row>
    <row r="3049">
      <c r="B3049" s="3"/>
    </row>
    <row r="3050">
      <c r="B3050" s="3"/>
    </row>
    <row r="3051">
      <c r="B3051" s="3"/>
    </row>
    <row r="3052">
      <c r="B3052" s="3"/>
    </row>
    <row r="3053">
      <c r="B3053" s="3"/>
    </row>
    <row r="3054">
      <c r="B3054" s="3"/>
    </row>
    <row r="3055">
      <c r="B3055" s="3"/>
    </row>
    <row r="3056">
      <c r="B3056" s="3"/>
    </row>
    <row r="3057">
      <c r="B3057" s="3"/>
    </row>
    <row r="3058">
      <c r="B3058" s="3"/>
    </row>
    <row r="3059">
      <c r="B3059" s="3"/>
    </row>
    <row r="3060">
      <c r="B3060" s="3"/>
    </row>
    <row r="3061">
      <c r="B3061" s="3"/>
    </row>
    <row r="3062">
      <c r="B3062" s="3"/>
    </row>
    <row r="3063">
      <c r="B3063" s="3"/>
    </row>
    <row r="3064">
      <c r="B3064" s="3"/>
    </row>
    <row r="3065">
      <c r="B3065" s="3"/>
    </row>
    <row r="3066">
      <c r="B3066" s="3"/>
    </row>
    <row r="3067">
      <c r="B3067" s="3"/>
    </row>
    <row r="3068">
      <c r="B3068" s="3"/>
    </row>
    <row r="3069">
      <c r="B3069" s="3"/>
    </row>
    <row r="3070">
      <c r="B3070" s="3"/>
    </row>
    <row r="3071">
      <c r="B3071" s="3"/>
    </row>
    <row r="3072">
      <c r="B3072" s="3"/>
    </row>
    <row r="3073">
      <c r="B3073" s="3"/>
    </row>
    <row r="3074">
      <c r="B3074" s="3"/>
    </row>
    <row r="3075">
      <c r="B3075" s="3"/>
    </row>
    <row r="3076">
      <c r="B3076" s="3"/>
    </row>
    <row r="3077">
      <c r="B3077" s="3"/>
    </row>
    <row r="3078">
      <c r="B3078" s="3"/>
    </row>
    <row r="3079">
      <c r="B3079" s="3"/>
    </row>
    <row r="3080">
      <c r="B3080" s="3"/>
    </row>
    <row r="3081">
      <c r="B3081" s="3"/>
    </row>
    <row r="3082">
      <c r="B3082" s="3"/>
    </row>
    <row r="3083">
      <c r="B3083" s="3"/>
    </row>
    <row r="3084">
      <c r="B3084" s="3"/>
    </row>
    <row r="3085">
      <c r="B3085" s="3"/>
    </row>
    <row r="3086">
      <c r="B3086" s="3"/>
    </row>
    <row r="3087">
      <c r="B3087" s="3"/>
    </row>
    <row r="3088">
      <c r="B3088" s="3"/>
    </row>
    <row r="3089">
      <c r="B3089" s="3"/>
    </row>
    <row r="3090">
      <c r="B3090" s="3"/>
    </row>
    <row r="3091">
      <c r="B3091" s="3"/>
    </row>
    <row r="3092">
      <c r="B3092" s="3"/>
    </row>
    <row r="3093">
      <c r="B3093" s="3"/>
    </row>
    <row r="3094">
      <c r="B3094" s="3"/>
    </row>
    <row r="3095">
      <c r="B3095" s="3"/>
    </row>
    <row r="3096">
      <c r="B3096" s="3"/>
    </row>
    <row r="3097">
      <c r="B3097" s="3"/>
    </row>
    <row r="3098">
      <c r="B3098" s="3"/>
    </row>
    <row r="3099">
      <c r="B3099" s="3"/>
    </row>
    <row r="3100">
      <c r="B3100" s="3"/>
    </row>
    <row r="3101">
      <c r="B3101" s="3"/>
    </row>
    <row r="3102">
      <c r="B3102" s="3"/>
    </row>
    <row r="3103">
      <c r="B3103" s="3"/>
    </row>
    <row r="3104">
      <c r="B3104" s="3"/>
    </row>
    <row r="3105">
      <c r="B3105" s="3"/>
    </row>
    <row r="3106">
      <c r="B3106" s="3"/>
    </row>
    <row r="3107">
      <c r="B3107" s="3"/>
    </row>
    <row r="3108">
      <c r="B3108" s="3"/>
    </row>
    <row r="3109">
      <c r="B3109" s="3"/>
    </row>
    <row r="3110">
      <c r="B3110" s="3"/>
    </row>
    <row r="3111">
      <c r="B3111" s="3"/>
    </row>
    <row r="3112">
      <c r="B3112" s="3"/>
    </row>
    <row r="3113">
      <c r="B3113" s="3"/>
    </row>
    <row r="3114">
      <c r="B3114" s="3"/>
    </row>
    <row r="3115">
      <c r="B3115" s="3"/>
    </row>
    <row r="3116">
      <c r="B3116" s="3"/>
    </row>
    <row r="3117">
      <c r="B3117" s="3"/>
    </row>
    <row r="3118">
      <c r="B3118" s="3"/>
    </row>
    <row r="3119">
      <c r="B3119" s="3"/>
    </row>
    <row r="3120">
      <c r="B3120" s="3"/>
    </row>
    <row r="3121">
      <c r="B3121" s="3"/>
    </row>
    <row r="3122">
      <c r="B3122" s="3"/>
    </row>
    <row r="3123">
      <c r="B3123" s="3"/>
    </row>
    <row r="3124">
      <c r="B3124" s="3"/>
    </row>
    <row r="3125">
      <c r="B3125" s="3"/>
    </row>
    <row r="3126">
      <c r="B3126" s="3"/>
    </row>
    <row r="3127">
      <c r="B3127" s="3"/>
    </row>
    <row r="3128">
      <c r="B3128" s="3"/>
    </row>
    <row r="3129">
      <c r="B3129" s="3"/>
    </row>
    <row r="3130">
      <c r="B3130" s="3"/>
    </row>
    <row r="3131">
      <c r="B3131" s="3"/>
    </row>
    <row r="3132">
      <c r="B3132" s="3"/>
    </row>
    <row r="3133">
      <c r="B3133" s="3"/>
    </row>
    <row r="3134">
      <c r="B3134" s="3"/>
    </row>
    <row r="3135">
      <c r="B3135" s="3"/>
    </row>
    <row r="3136">
      <c r="B3136" s="3"/>
    </row>
    <row r="3137">
      <c r="B3137" s="3"/>
    </row>
    <row r="3138">
      <c r="B3138" s="3"/>
    </row>
    <row r="3139">
      <c r="B3139" s="3"/>
    </row>
    <row r="3140">
      <c r="B3140" s="3"/>
    </row>
    <row r="3141">
      <c r="B3141" s="3"/>
    </row>
    <row r="3142">
      <c r="B3142" s="3"/>
    </row>
    <row r="3143">
      <c r="B3143" s="3"/>
    </row>
    <row r="3144">
      <c r="B3144" s="3"/>
    </row>
    <row r="3145">
      <c r="B3145" s="3"/>
    </row>
    <row r="3146">
      <c r="B3146" s="3"/>
    </row>
    <row r="3147">
      <c r="B3147" s="3"/>
    </row>
    <row r="3148">
      <c r="B3148" s="3"/>
    </row>
    <row r="3149">
      <c r="B3149" s="3"/>
    </row>
    <row r="3150">
      <c r="B3150" s="3"/>
    </row>
    <row r="3151">
      <c r="B3151" s="3"/>
    </row>
    <row r="3152">
      <c r="B3152" s="3"/>
    </row>
    <row r="3153">
      <c r="B3153" s="3"/>
    </row>
    <row r="3154">
      <c r="B3154" s="3"/>
    </row>
    <row r="3155">
      <c r="B3155" s="3"/>
    </row>
    <row r="3156">
      <c r="B3156" s="3"/>
    </row>
    <row r="3157">
      <c r="B3157" s="3"/>
    </row>
    <row r="3158">
      <c r="B3158" s="3"/>
    </row>
    <row r="3159">
      <c r="B3159" s="3"/>
    </row>
    <row r="3160">
      <c r="B3160" s="3"/>
    </row>
    <row r="3161">
      <c r="B3161" s="3"/>
    </row>
    <row r="3162">
      <c r="B3162" s="3"/>
    </row>
    <row r="3163">
      <c r="B3163" s="3"/>
    </row>
    <row r="3164">
      <c r="B3164" s="3"/>
    </row>
    <row r="3165">
      <c r="B3165" s="3"/>
    </row>
    <row r="3166">
      <c r="B3166" s="3"/>
    </row>
    <row r="3167">
      <c r="B3167" s="3"/>
    </row>
    <row r="3168">
      <c r="B3168" s="3"/>
    </row>
    <row r="3169">
      <c r="B3169" s="3"/>
    </row>
    <row r="3170">
      <c r="B3170" s="3"/>
    </row>
    <row r="3171">
      <c r="B3171" s="3"/>
    </row>
    <row r="3172">
      <c r="B3172" s="3"/>
    </row>
    <row r="3173">
      <c r="B3173" s="3"/>
    </row>
    <row r="3174">
      <c r="B3174" s="3"/>
    </row>
    <row r="3175">
      <c r="B3175" s="3"/>
    </row>
    <row r="3176">
      <c r="B3176" s="3"/>
    </row>
    <row r="3177">
      <c r="B3177" s="3"/>
    </row>
    <row r="3178">
      <c r="B3178" s="3"/>
    </row>
    <row r="3179">
      <c r="B3179" s="3"/>
    </row>
    <row r="3180">
      <c r="B3180" s="3"/>
    </row>
    <row r="3181">
      <c r="B3181" s="3"/>
    </row>
    <row r="3182">
      <c r="B3182" s="3"/>
    </row>
    <row r="3183">
      <c r="B3183" s="3"/>
    </row>
    <row r="3184">
      <c r="B3184" s="3"/>
    </row>
    <row r="3185">
      <c r="B3185" s="3"/>
    </row>
    <row r="3186">
      <c r="B3186" s="3"/>
    </row>
    <row r="3187">
      <c r="B3187" s="3"/>
    </row>
    <row r="3188">
      <c r="B3188" s="3"/>
    </row>
    <row r="3189">
      <c r="B3189" s="3"/>
    </row>
    <row r="3190">
      <c r="B3190" s="3"/>
    </row>
    <row r="3191">
      <c r="B3191" s="3"/>
    </row>
    <row r="3192">
      <c r="B3192" s="3"/>
    </row>
    <row r="3193">
      <c r="B3193" s="3"/>
    </row>
    <row r="3194">
      <c r="B3194" s="3"/>
    </row>
    <row r="3195">
      <c r="B3195" s="3"/>
    </row>
    <row r="3196">
      <c r="B3196" s="3"/>
    </row>
    <row r="3197">
      <c r="B3197" s="3"/>
    </row>
    <row r="3198">
      <c r="B3198" s="3"/>
    </row>
    <row r="3199">
      <c r="B3199" s="3"/>
    </row>
    <row r="3200">
      <c r="B3200" s="3"/>
    </row>
    <row r="3201">
      <c r="B3201" s="3"/>
    </row>
    <row r="3202">
      <c r="B3202" s="3"/>
    </row>
    <row r="3203">
      <c r="B3203" s="3"/>
    </row>
    <row r="3204">
      <c r="B3204" s="3"/>
    </row>
    <row r="3205">
      <c r="B3205" s="3"/>
    </row>
    <row r="3206">
      <c r="B3206" s="3"/>
    </row>
    <row r="3207">
      <c r="B3207" s="3"/>
    </row>
    <row r="3208">
      <c r="B3208" s="3"/>
    </row>
    <row r="3209">
      <c r="B3209" s="3"/>
    </row>
    <row r="3210">
      <c r="B3210" s="3"/>
    </row>
    <row r="3211">
      <c r="B3211" s="3"/>
    </row>
    <row r="3212">
      <c r="B3212" s="3"/>
    </row>
    <row r="3213">
      <c r="B3213" s="3"/>
    </row>
    <row r="3214">
      <c r="B3214" s="3"/>
    </row>
    <row r="3215">
      <c r="B3215" s="3"/>
    </row>
    <row r="3216">
      <c r="B3216" s="3"/>
    </row>
    <row r="3217">
      <c r="B3217" s="3"/>
    </row>
    <row r="3218">
      <c r="B3218" s="3"/>
    </row>
    <row r="3219">
      <c r="B3219" s="3"/>
    </row>
    <row r="3220">
      <c r="B3220" s="3"/>
    </row>
    <row r="3221">
      <c r="B3221" s="3"/>
    </row>
    <row r="3222">
      <c r="B3222" s="3"/>
    </row>
    <row r="3223">
      <c r="B3223" s="3"/>
    </row>
    <row r="3224">
      <c r="B3224" s="3"/>
    </row>
    <row r="3225">
      <c r="B3225" s="3"/>
    </row>
    <row r="3226">
      <c r="B3226" s="3"/>
    </row>
    <row r="3227">
      <c r="B3227" s="3"/>
    </row>
    <row r="3228">
      <c r="B3228" s="3"/>
    </row>
    <row r="3229">
      <c r="B3229" s="3"/>
    </row>
    <row r="3230">
      <c r="B3230" s="3"/>
    </row>
    <row r="3231">
      <c r="B3231" s="3"/>
    </row>
    <row r="3232">
      <c r="B3232" s="3"/>
    </row>
    <row r="3233">
      <c r="B3233" s="3"/>
    </row>
    <row r="3234">
      <c r="B3234" s="3"/>
    </row>
    <row r="3235">
      <c r="B3235" s="3"/>
    </row>
    <row r="3236">
      <c r="B3236" s="3"/>
    </row>
    <row r="3237">
      <c r="B3237" s="3"/>
    </row>
    <row r="3238">
      <c r="B3238" s="3"/>
    </row>
    <row r="3239">
      <c r="B3239" s="3"/>
    </row>
    <row r="3240">
      <c r="B3240" s="3"/>
    </row>
    <row r="3241">
      <c r="B3241" s="3"/>
    </row>
    <row r="3242">
      <c r="B3242" s="3"/>
    </row>
    <row r="3243">
      <c r="B3243" s="3"/>
    </row>
    <row r="3244">
      <c r="B3244" s="3"/>
    </row>
    <row r="3245">
      <c r="B3245" s="3"/>
    </row>
    <row r="3246">
      <c r="B3246" s="3"/>
    </row>
    <row r="3247">
      <c r="B3247" s="3"/>
    </row>
    <row r="3248">
      <c r="B3248" s="3"/>
    </row>
    <row r="3249">
      <c r="B3249" s="3"/>
    </row>
    <row r="3250">
      <c r="B3250" s="3"/>
    </row>
    <row r="3251">
      <c r="B3251" s="3"/>
    </row>
    <row r="3252">
      <c r="B3252" s="3"/>
    </row>
    <row r="3253">
      <c r="B3253" s="3"/>
    </row>
    <row r="3254">
      <c r="B3254" s="3"/>
    </row>
    <row r="3255">
      <c r="B3255" s="3"/>
    </row>
    <row r="3256">
      <c r="B3256" s="3"/>
    </row>
    <row r="3257">
      <c r="B3257" s="3"/>
    </row>
    <row r="3258">
      <c r="B3258" s="3"/>
    </row>
    <row r="3259">
      <c r="B3259" s="3"/>
    </row>
    <row r="3260">
      <c r="B3260" s="3"/>
    </row>
    <row r="3261">
      <c r="B3261" s="3"/>
    </row>
    <row r="3262">
      <c r="B3262" s="3"/>
    </row>
    <row r="3263">
      <c r="B3263" s="3"/>
    </row>
    <row r="3264">
      <c r="B3264" s="3"/>
    </row>
    <row r="3265">
      <c r="B3265" s="3"/>
    </row>
    <row r="3266">
      <c r="B3266" s="3"/>
    </row>
    <row r="3267">
      <c r="B3267" s="3"/>
    </row>
    <row r="3268">
      <c r="B3268" s="3"/>
    </row>
    <row r="3269">
      <c r="B3269" s="3"/>
    </row>
    <row r="3270">
      <c r="B3270" s="3"/>
    </row>
    <row r="3271">
      <c r="B3271" s="3"/>
    </row>
    <row r="3272">
      <c r="B3272" s="3"/>
    </row>
    <row r="3273">
      <c r="B3273" s="3"/>
    </row>
    <row r="3274">
      <c r="B3274" s="3"/>
    </row>
    <row r="3275">
      <c r="B3275" s="3"/>
    </row>
    <row r="3276">
      <c r="B3276" s="3"/>
    </row>
    <row r="3277">
      <c r="B3277" s="3"/>
    </row>
    <row r="3278">
      <c r="B3278" s="3"/>
    </row>
    <row r="3279">
      <c r="B3279" s="3"/>
    </row>
    <row r="3280">
      <c r="B3280" s="3"/>
    </row>
    <row r="3281">
      <c r="B3281" s="3"/>
    </row>
    <row r="3282">
      <c r="B3282" s="3"/>
    </row>
    <row r="3283">
      <c r="B3283" s="3"/>
    </row>
    <row r="3284">
      <c r="B3284" s="3"/>
    </row>
    <row r="3285">
      <c r="B3285" s="3"/>
    </row>
    <row r="3286">
      <c r="B3286" s="3"/>
    </row>
    <row r="3287">
      <c r="B3287" s="3"/>
    </row>
    <row r="3288">
      <c r="B3288" s="3"/>
    </row>
    <row r="3289">
      <c r="B3289" s="3"/>
    </row>
    <row r="3290">
      <c r="B3290" s="3"/>
    </row>
    <row r="3291">
      <c r="B3291" s="3"/>
    </row>
    <row r="3292">
      <c r="B3292" s="3"/>
    </row>
    <row r="3293">
      <c r="B3293" s="3"/>
    </row>
    <row r="3294">
      <c r="B3294" s="3"/>
    </row>
    <row r="3295">
      <c r="B3295" s="3"/>
    </row>
    <row r="3296">
      <c r="B3296" s="3"/>
    </row>
    <row r="3297">
      <c r="B3297" s="3"/>
    </row>
    <row r="3298">
      <c r="B3298" s="3"/>
    </row>
    <row r="3299">
      <c r="B3299" s="3"/>
    </row>
    <row r="3300">
      <c r="B3300" s="3"/>
    </row>
    <row r="3301">
      <c r="B3301" s="3"/>
    </row>
    <row r="3302">
      <c r="B3302" s="3"/>
    </row>
    <row r="3303">
      <c r="B3303" s="3"/>
    </row>
    <row r="3304">
      <c r="B3304" s="3"/>
    </row>
    <row r="3305">
      <c r="B3305" s="3"/>
    </row>
    <row r="3306">
      <c r="B3306" s="3"/>
    </row>
    <row r="3307">
      <c r="B3307" s="3"/>
    </row>
    <row r="3308">
      <c r="B3308" s="3"/>
    </row>
    <row r="3309">
      <c r="B3309" s="3"/>
    </row>
    <row r="3310">
      <c r="B3310" s="3"/>
    </row>
    <row r="3311">
      <c r="B3311" s="3"/>
    </row>
    <row r="3312">
      <c r="B3312" s="3"/>
    </row>
    <row r="3313">
      <c r="B3313" s="3"/>
    </row>
    <row r="3314">
      <c r="B3314" s="3"/>
    </row>
    <row r="3315">
      <c r="B3315" s="3"/>
    </row>
    <row r="3316">
      <c r="B3316" s="3"/>
    </row>
    <row r="3317">
      <c r="B3317" s="3"/>
    </row>
    <row r="3318">
      <c r="B3318" s="3"/>
    </row>
    <row r="3319">
      <c r="B3319" s="3"/>
    </row>
    <row r="3320">
      <c r="B3320" s="3"/>
    </row>
    <row r="3321">
      <c r="B3321" s="3"/>
    </row>
    <row r="3322">
      <c r="B3322" s="3"/>
    </row>
    <row r="3323">
      <c r="B3323" s="3"/>
    </row>
    <row r="3324">
      <c r="B3324" s="3"/>
    </row>
    <row r="3325">
      <c r="B3325" s="3"/>
    </row>
    <row r="3326">
      <c r="B3326" s="3"/>
    </row>
    <row r="3327">
      <c r="B3327" s="3"/>
    </row>
    <row r="3328">
      <c r="B3328" s="3"/>
    </row>
    <row r="3329">
      <c r="B3329" s="3"/>
    </row>
    <row r="3330">
      <c r="B3330" s="3"/>
    </row>
    <row r="3331">
      <c r="B3331" s="3"/>
    </row>
    <row r="3332">
      <c r="B3332" s="3"/>
    </row>
    <row r="3333">
      <c r="B3333" s="3"/>
    </row>
    <row r="3334">
      <c r="B3334" s="3"/>
    </row>
    <row r="3335">
      <c r="B3335" s="3"/>
    </row>
    <row r="3336">
      <c r="B3336" s="3"/>
    </row>
    <row r="3337">
      <c r="B3337" s="3"/>
    </row>
    <row r="3338">
      <c r="B3338" s="3"/>
    </row>
    <row r="3339">
      <c r="B3339" s="3"/>
    </row>
    <row r="3340">
      <c r="B3340" s="3"/>
    </row>
    <row r="3341">
      <c r="B3341" s="3"/>
    </row>
    <row r="3342">
      <c r="B3342" s="3"/>
    </row>
    <row r="3343">
      <c r="B3343" s="3"/>
    </row>
    <row r="3344">
      <c r="B3344" s="3"/>
    </row>
    <row r="3345">
      <c r="B3345" s="3"/>
    </row>
    <row r="3346">
      <c r="B3346" s="3"/>
    </row>
    <row r="3347">
      <c r="B3347" s="3"/>
    </row>
    <row r="3348">
      <c r="B3348" s="3"/>
    </row>
    <row r="3349">
      <c r="B3349" s="3"/>
    </row>
    <row r="3350">
      <c r="B3350" s="3"/>
    </row>
    <row r="3351">
      <c r="B3351" s="3"/>
    </row>
    <row r="3352">
      <c r="B3352" s="3"/>
    </row>
    <row r="3353">
      <c r="B3353" s="3"/>
    </row>
    <row r="3354">
      <c r="B3354" s="3"/>
    </row>
    <row r="3355">
      <c r="B3355" s="3"/>
    </row>
    <row r="3356">
      <c r="B3356" s="3"/>
    </row>
    <row r="3357">
      <c r="B3357" s="3"/>
    </row>
    <row r="3358">
      <c r="B3358" s="3"/>
    </row>
    <row r="3359">
      <c r="B3359" s="3"/>
    </row>
    <row r="3360">
      <c r="B3360" s="3"/>
    </row>
    <row r="3361">
      <c r="B3361" s="3"/>
    </row>
    <row r="3362">
      <c r="B3362" s="3"/>
    </row>
    <row r="3363">
      <c r="B3363" s="3"/>
    </row>
    <row r="3364">
      <c r="B3364" s="3"/>
    </row>
    <row r="3365">
      <c r="B3365" s="3"/>
    </row>
    <row r="3366">
      <c r="B3366" s="3"/>
    </row>
    <row r="3367">
      <c r="B3367" s="3"/>
    </row>
    <row r="3368">
      <c r="B3368" s="3"/>
    </row>
    <row r="3369">
      <c r="B3369" s="3"/>
    </row>
    <row r="3370">
      <c r="B3370" s="3"/>
    </row>
    <row r="3371">
      <c r="B3371" s="3"/>
    </row>
    <row r="3372">
      <c r="B3372" s="3"/>
    </row>
    <row r="3373">
      <c r="B3373" s="3"/>
    </row>
    <row r="3374">
      <c r="B3374" s="3"/>
    </row>
    <row r="3375">
      <c r="B3375" s="3"/>
    </row>
    <row r="3376">
      <c r="B3376" s="3"/>
    </row>
    <row r="3377">
      <c r="B3377" s="3"/>
    </row>
    <row r="3378">
      <c r="B3378" s="3"/>
    </row>
    <row r="3379">
      <c r="B3379" s="3"/>
    </row>
    <row r="3380">
      <c r="B3380" s="3"/>
    </row>
    <row r="3381">
      <c r="B3381" s="3"/>
    </row>
    <row r="3382">
      <c r="B3382" s="3"/>
    </row>
    <row r="3383">
      <c r="B3383" s="3"/>
    </row>
    <row r="3384">
      <c r="B3384" s="3"/>
    </row>
    <row r="3385">
      <c r="B3385" s="3"/>
    </row>
    <row r="3386">
      <c r="B3386" s="3"/>
    </row>
    <row r="3387">
      <c r="B3387" s="3"/>
    </row>
    <row r="3388">
      <c r="B3388" s="3"/>
    </row>
    <row r="3389">
      <c r="B3389" s="3"/>
    </row>
    <row r="3390">
      <c r="B3390" s="3"/>
    </row>
    <row r="3391">
      <c r="B3391" s="3"/>
    </row>
    <row r="3392">
      <c r="B3392" s="3"/>
    </row>
    <row r="3393">
      <c r="B3393" s="3"/>
    </row>
    <row r="3394">
      <c r="B3394" s="3"/>
    </row>
    <row r="3395">
      <c r="B3395" s="3"/>
    </row>
    <row r="3396">
      <c r="B3396" s="3"/>
    </row>
    <row r="3397">
      <c r="B3397" s="3"/>
    </row>
    <row r="3398">
      <c r="B3398" s="3"/>
    </row>
    <row r="3399">
      <c r="B3399" s="3"/>
    </row>
    <row r="3400">
      <c r="B3400" s="3"/>
    </row>
    <row r="3401">
      <c r="B3401" s="3"/>
    </row>
    <row r="3402">
      <c r="B3402" s="3"/>
    </row>
    <row r="3403">
      <c r="B3403" s="3"/>
    </row>
    <row r="3404">
      <c r="B3404" s="3"/>
    </row>
    <row r="3405">
      <c r="B3405" s="3"/>
    </row>
    <row r="3406">
      <c r="B3406" s="3"/>
    </row>
    <row r="3407">
      <c r="B3407" s="3"/>
    </row>
    <row r="3408">
      <c r="B3408" s="3"/>
    </row>
    <row r="3409">
      <c r="B3409" s="3"/>
    </row>
    <row r="3410">
      <c r="B3410" s="3"/>
    </row>
    <row r="3411">
      <c r="B3411" s="3"/>
    </row>
    <row r="3412">
      <c r="B3412" s="3"/>
    </row>
    <row r="3413">
      <c r="B3413" s="3"/>
    </row>
    <row r="3414">
      <c r="B3414" s="3"/>
    </row>
    <row r="3415">
      <c r="B3415" s="3"/>
    </row>
    <row r="3416">
      <c r="B3416" s="3"/>
    </row>
    <row r="3417">
      <c r="B3417" s="3"/>
    </row>
    <row r="3418">
      <c r="B3418" s="3"/>
    </row>
    <row r="3419">
      <c r="B3419" s="3"/>
    </row>
    <row r="3420">
      <c r="B3420" s="3"/>
    </row>
    <row r="3421">
      <c r="B3421" s="3"/>
    </row>
    <row r="3422">
      <c r="B3422" s="3"/>
    </row>
    <row r="3423">
      <c r="B3423" s="3"/>
    </row>
    <row r="3424">
      <c r="B3424" s="3"/>
    </row>
    <row r="3425">
      <c r="B3425" s="3"/>
    </row>
    <row r="3426">
      <c r="B3426" s="3"/>
    </row>
    <row r="3427">
      <c r="B3427" s="3"/>
    </row>
    <row r="3428">
      <c r="B3428" s="3"/>
    </row>
    <row r="3429">
      <c r="B3429" s="3"/>
    </row>
    <row r="3430">
      <c r="B3430" s="3"/>
    </row>
    <row r="3431">
      <c r="B3431" s="3"/>
    </row>
    <row r="3432">
      <c r="B3432" s="3"/>
    </row>
    <row r="3433">
      <c r="B3433" s="3"/>
    </row>
    <row r="3434">
      <c r="B3434" s="3"/>
    </row>
    <row r="3435">
      <c r="B3435" s="3"/>
    </row>
    <row r="3436">
      <c r="B3436" s="3"/>
    </row>
    <row r="3437">
      <c r="B3437" s="3"/>
    </row>
    <row r="3438">
      <c r="B3438" s="3"/>
    </row>
    <row r="3439">
      <c r="B3439" s="3"/>
    </row>
    <row r="3440">
      <c r="B3440" s="3"/>
    </row>
    <row r="3441">
      <c r="B3441" s="3"/>
    </row>
    <row r="3442">
      <c r="B3442" s="3"/>
    </row>
    <row r="3443">
      <c r="B3443" s="3"/>
    </row>
    <row r="3444">
      <c r="B3444" s="3"/>
    </row>
    <row r="3445">
      <c r="B3445" s="3"/>
    </row>
    <row r="3446">
      <c r="B3446" s="3"/>
    </row>
    <row r="3447">
      <c r="B3447" s="3"/>
    </row>
    <row r="3448">
      <c r="B3448" s="3"/>
    </row>
    <row r="3449">
      <c r="B3449" s="3"/>
    </row>
    <row r="3450">
      <c r="B3450" s="3"/>
    </row>
    <row r="3451">
      <c r="B3451" s="3"/>
    </row>
    <row r="3452">
      <c r="B3452" s="3"/>
    </row>
    <row r="3453">
      <c r="B3453" s="3"/>
    </row>
    <row r="3454">
      <c r="B3454" s="3"/>
    </row>
    <row r="3455">
      <c r="B3455" s="3"/>
    </row>
    <row r="3456">
      <c r="B3456" s="3"/>
    </row>
    <row r="3457">
      <c r="B3457" s="3"/>
    </row>
    <row r="3458">
      <c r="B3458" s="3"/>
    </row>
    <row r="3459">
      <c r="B3459" s="3"/>
    </row>
    <row r="3460">
      <c r="B3460" s="3"/>
    </row>
    <row r="3461">
      <c r="B3461" s="3"/>
    </row>
    <row r="3462">
      <c r="B3462" s="3"/>
    </row>
    <row r="3463">
      <c r="B3463" s="3"/>
    </row>
    <row r="3464">
      <c r="B3464" s="3"/>
    </row>
    <row r="3465">
      <c r="B3465" s="3"/>
    </row>
    <row r="3466">
      <c r="B3466" s="3"/>
    </row>
    <row r="3467">
      <c r="B3467" s="3"/>
    </row>
    <row r="3468">
      <c r="B3468" s="3"/>
    </row>
    <row r="3469">
      <c r="B3469" s="3"/>
    </row>
    <row r="3470">
      <c r="B3470" s="3"/>
    </row>
    <row r="3471">
      <c r="B3471" s="3"/>
    </row>
    <row r="3472">
      <c r="B3472" s="3"/>
    </row>
    <row r="3473">
      <c r="B3473" s="3"/>
    </row>
    <row r="3474">
      <c r="B3474" s="3"/>
    </row>
    <row r="3475">
      <c r="B3475" s="3"/>
    </row>
    <row r="3476">
      <c r="B3476" s="3"/>
    </row>
    <row r="3477">
      <c r="B3477" s="3"/>
    </row>
    <row r="3478">
      <c r="B3478" s="3"/>
    </row>
    <row r="3479">
      <c r="B3479" s="3"/>
    </row>
    <row r="3480">
      <c r="B3480" s="3"/>
    </row>
    <row r="3481">
      <c r="B3481" s="3"/>
    </row>
    <row r="3482">
      <c r="B3482" s="3"/>
    </row>
    <row r="3483">
      <c r="B3483" s="3"/>
    </row>
    <row r="3484">
      <c r="B3484" s="3"/>
    </row>
    <row r="3485">
      <c r="B3485" s="3"/>
    </row>
    <row r="3486">
      <c r="B3486" s="3"/>
    </row>
    <row r="3487">
      <c r="B3487" s="3"/>
    </row>
    <row r="3488">
      <c r="B3488" s="3"/>
    </row>
    <row r="3489">
      <c r="B3489" s="3"/>
    </row>
    <row r="3490">
      <c r="B3490" s="3"/>
    </row>
    <row r="3491">
      <c r="B3491" s="3"/>
    </row>
    <row r="3492">
      <c r="B3492" s="3"/>
    </row>
    <row r="3493">
      <c r="B3493" s="3"/>
    </row>
    <row r="3494">
      <c r="B3494" s="3"/>
    </row>
    <row r="3495">
      <c r="B3495" s="3"/>
    </row>
    <row r="3496">
      <c r="B3496" s="3"/>
    </row>
    <row r="3497">
      <c r="B3497" s="3"/>
    </row>
    <row r="3498">
      <c r="B3498" s="3"/>
    </row>
    <row r="3499">
      <c r="B3499" s="3"/>
    </row>
    <row r="3500">
      <c r="B3500" s="3"/>
    </row>
    <row r="3501">
      <c r="B3501" s="3"/>
    </row>
    <row r="3502">
      <c r="B3502" s="3"/>
    </row>
    <row r="3503">
      <c r="B3503" s="3"/>
    </row>
    <row r="3504">
      <c r="B3504" s="3"/>
    </row>
    <row r="3505">
      <c r="B3505" s="3"/>
    </row>
    <row r="3506">
      <c r="B3506" s="3"/>
    </row>
    <row r="3507">
      <c r="B3507" s="3"/>
    </row>
    <row r="3508">
      <c r="B3508" s="3"/>
    </row>
    <row r="3509">
      <c r="B3509" s="3"/>
    </row>
    <row r="3510">
      <c r="B3510" s="3"/>
    </row>
    <row r="3511">
      <c r="B3511" s="3"/>
    </row>
    <row r="3512">
      <c r="B3512" s="3"/>
    </row>
    <row r="3513">
      <c r="B3513" s="3"/>
    </row>
    <row r="3514">
      <c r="B3514" s="3"/>
    </row>
    <row r="3515">
      <c r="B3515" s="3"/>
    </row>
    <row r="3516">
      <c r="B3516" s="3"/>
    </row>
    <row r="3517">
      <c r="B3517" s="3"/>
    </row>
    <row r="3518">
      <c r="B3518" s="3"/>
    </row>
    <row r="3519">
      <c r="B3519" s="3"/>
    </row>
    <row r="3520">
      <c r="B3520" s="3"/>
    </row>
    <row r="3521">
      <c r="B3521" s="3"/>
    </row>
    <row r="3522">
      <c r="B3522" s="3"/>
    </row>
    <row r="3523">
      <c r="B3523" s="3"/>
    </row>
    <row r="3524">
      <c r="B3524" s="3"/>
    </row>
    <row r="3525">
      <c r="B3525" s="3"/>
    </row>
    <row r="3526">
      <c r="B3526" s="3"/>
    </row>
    <row r="3527">
      <c r="B3527" s="3"/>
    </row>
    <row r="3528">
      <c r="B3528" s="3"/>
    </row>
    <row r="3529">
      <c r="B3529" s="3"/>
    </row>
    <row r="3530">
      <c r="B3530" s="3"/>
    </row>
    <row r="3531">
      <c r="B3531" s="3"/>
    </row>
    <row r="3532">
      <c r="B3532" s="3"/>
    </row>
    <row r="3533">
      <c r="B3533" s="3"/>
    </row>
    <row r="3534">
      <c r="B3534" s="3"/>
    </row>
    <row r="3535">
      <c r="B3535" s="3"/>
    </row>
    <row r="3536">
      <c r="B3536" s="3"/>
    </row>
    <row r="3537">
      <c r="B3537" s="3"/>
    </row>
    <row r="3538">
      <c r="B3538" s="3"/>
    </row>
    <row r="3539">
      <c r="B3539" s="3"/>
    </row>
    <row r="3540">
      <c r="B3540" s="3"/>
    </row>
    <row r="3541">
      <c r="B3541" s="3"/>
    </row>
    <row r="3542">
      <c r="B3542" s="3"/>
    </row>
    <row r="3543">
      <c r="B3543" s="3"/>
    </row>
    <row r="3544">
      <c r="B3544" s="3"/>
    </row>
    <row r="3545">
      <c r="B3545" s="3"/>
    </row>
    <row r="3546">
      <c r="B3546" s="3"/>
    </row>
    <row r="3547">
      <c r="B3547" s="3"/>
    </row>
    <row r="3548">
      <c r="B3548" s="3"/>
    </row>
    <row r="3549">
      <c r="B3549" s="3"/>
    </row>
    <row r="3550">
      <c r="B3550" s="3"/>
    </row>
    <row r="3551">
      <c r="B3551" s="3"/>
    </row>
    <row r="3552">
      <c r="B3552" s="3"/>
    </row>
    <row r="3553">
      <c r="B3553" s="3"/>
    </row>
    <row r="3554">
      <c r="B3554" s="3"/>
    </row>
    <row r="3555">
      <c r="B3555" s="3"/>
    </row>
    <row r="3556">
      <c r="B3556" s="3"/>
    </row>
    <row r="3557">
      <c r="B3557" s="3"/>
    </row>
    <row r="3558">
      <c r="B3558" s="3"/>
    </row>
    <row r="3559">
      <c r="B3559" s="3"/>
    </row>
    <row r="3560">
      <c r="B3560" s="3"/>
    </row>
    <row r="3561">
      <c r="B3561" s="3"/>
    </row>
    <row r="3562">
      <c r="B3562" s="3"/>
    </row>
    <row r="3563">
      <c r="B3563" s="3"/>
    </row>
    <row r="3564">
      <c r="B3564" s="3"/>
    </row>
    <row r="3565">
      <c r="B3565" s="3"/>
    </row>
    <row r="3566">
      <c r="B3566" s="3"/>
    </row>
    <row r="3567">
      <c r="B3567" s="3"/>
    </row>
    <row r="3568">
      <c r="B3568" s="3"/>
    </row>
    <row r="3569">
      <c r="B3569" s="3"/>
    </row>
    <row r="3570">
      <c r="B3570" s="3"/>
    </row>
    <row r="3571">
      <c r="B3571" s="3"/>
    </row>
    <row r="3572">
      <c r="B3572" s="3"/>
    </row>
    <row r="3573">
      <c r="B3573" s="3"/>
    </row>
    <row r="3574">
      <c r="B3574" s="3"/>
    </row>
    <row r="3575">
      <c r="B3575" s="3"/>
    </row>
    <row r="3576">
      <c r="B3576" s="3"/>
    </row>
    <row r="3577">
      <c r="B3577" s="3"/>
    </row>
    <row r="3578">
      <c r="B3578" s="3"/>
    </row>
    <row r="3579">
      <c r="B3579" s="3"/>
    </row>
    <row r="3580">
      <c r="B3580" s="3"/>
    </row>
    <row r="3581">
      <c r="B3581" s="3"/>
    </row>
    <row r="3582">
      <c r="B3582" s="3"/>
    </row>
    <row r="3583">
      <c r="B3583" s="3"/>
    </row>
    <row r="3584">
      <c r="B3584" s="3"/>
    </row>
    <row r="3585">
      <c r="B3585" s="3"/>
    </row>
    <row r="3586">
      <c r="B3586" s="3"/>
    </row>
    <row r="3587">
      <c r="B3587" s="3"/>
    </row>
    <row r="3588">
      <c r="B3588" s="3"/>
    </row>
    <row r="3589">
      <c r="B3589" s="3"/>
    </row>
    <row r="3590">
      <c r="B3590" s="3"/>
    </row>
    <row r="3591">
      <c r="B3591" s="3"/>
    </row>
    <row r="3592">
      <c r="B3592" s="3"/>
    </row>
    <row r="3593">
      <c r="B3593" s="3"/>
    </row>
    <row r="3594">
      <c r="B3594" s="3"/>
    </row>
    <row r="3595">
      <c r="B3595" s="3"/>
    </row>
    <row r="3596">
      <c r="B3596" s="3"/>
    </row>
    <row r="3597">
      <c r="B3597" s="3"/>
    </row>
    <row r="3598">
      <c r="B3598" s="3"/>
    </row>
    <row r="3599">
      <c r="B3599" s="3"/>
    </row>
    <row r="3600">
      <c r="B3600" s="3"/>
    </row>
    <row r="3601">
      <c r="B3601" s="3"/>
    </row>
    <row r="3602">
      <c r="B3602" s="3"/>
    </row>
    <row r="3603">
      <c r="B3603" s="3"/>
    </row>
    <row r="3604">
      <c r="B3604" s="3"/>
    </row>
    <row r="3605">
      <c r="B3605" s="3"/>
    </row>
    <row r="3606">
      <c r="B3606" s="3"/>
    </row>
    <row r="3607">
      <c r="B3607" s="3"/>
    </row>
    <row r="3608">
      <c r="B3608" s="3"/>
    </row>
    <row r="3609">
      <c r="B3609" s="3"/>
    </row>
    <row r="3610">
      <c r="B3610" s="3"/>
    </row>
    <row r="3611">
      <c r="B3611" s="3"/>
    </row>
    <row r="3612">
      <c r="B3612" s="3"/>
    </row>
    <row r="3613">
      <c r="B3613" s="3"/>
    </row>
    <row r="3614">
      <c r="B3614" s="3"/>
    </row>
    <row r="3615">
      <c r="B3615" s="3"/>
    </row>
    <row r="3616">
      <c r="B3616" s="3"/>
    </row>
    <row r="3617">
      <c r="B3617" s="3"/>
    </row>
    <row r="3618">
      <c r="B3618" s="3"/>
    </row>
    <row r="3619">
      <c r="B3619" s="3"/>
    </row>
    <row r="3620">
      <c r="B3620" s="3"/>
    </row>
    <row r="3621">
      <c r="B3621" s="3"/>
    </row>
    <row r="3622">
      <c r="B3622" s="3"/>
    </row>
    <row r="3623">
      <c r="B3623" s="3"/>
    </row>
    <row r="3624">
      <c r="B3624" s="3"/>
    </row>
    <row r="3625">
      <c r="B3625" s="3"/>
    </row>
    <row r="3626">
      <c r="B3626" s="3"/>
    </row>
    <row r="3627">
      <c r="B3627" s="3"/>
    </row>
    <row r="3628">
      <c r="B3628" s="3"/>
    </row>
    <row r="3629">
      <c r="B3629" s="3"/>
    </row>
    <row r="3630">
      <c r="B3630" s="3"/>
    </row>
    <row r="3631">
      <c r="B3631" s="3"/>
    </row>
    <row r="3632">
      <c r="B3632" s="3"/>
    </row>
    <row r="3633">
      <c r="B3633" s="3"/>
    </row>
    <row r="3634">
      <c r="B3634" s="3"/>
    </row>
    <row r="3635">
      <c r="B3635" s="3"/>
    </row>
    <row r="3636">
      <c r="B3636" s="3"/>
    </row>
    <row r="3637">
      <c r="B3637" s="3"/>
    </row>
    <row r="3638">
      <c r="B3638" s="3"/>
    </row>
    <row r="3639">
      <c r="B3639" s="3"/>
    </row>
    <row r="3640">
      <c r="B3640" s="3"/>
    </row>
    <row r="3641">
      <c r="B3641" s="3"/>
    </row>
    <row r="3642">
      <c r="B3642" s="3"/>
    </row>
    <row r="3643">
      <c r="B3643" s="3"/>
    </row>
    <row r="3644">
      <c r="B3644" s="3"/>
    </row>
    <row r="3645">
      <c r="B3645" s="3"/>
    </row>
    <row r="3646">
      <c r="B3646" s="3"/>
    </row>
    <row r="3647">
      <c r="B3647" s="3"/>
    </row>
    <row r="3648">
      <c r="B3648" s="3"/>
    </row>
    <row r="3649">
      <c r="B3649" s="3"/>
    </row>
    <row r="3650">
      <c r="B3650" s="3"/>
    </row>
    <row r="3651">
      <c r="B3651" s="3"/>
    </row>
    <row r="3652">
      <c r="B3652" s="3"/>
    </row>
    <row r="3653">
      <c r="B3653" s="3"/>
    </row>
    <row r="3654">
      <c r="B3654" s="3"/>
    </row>
    <row r="3655">
      <c r="B3655" s="3"/>
    </row>
    <row r="3656">
      <c r="B3656" s="3"/>
    </row>
    <row r="3657">
      <c r="B3657" s="3"/>
    </row>
    <row r="3658">
      <c r="B3658" s="3"/>
    </row>
    <row r="3659">
      <c r="B3659" s="3"/>
    </row>
    <row r="3660">
      <c r="B3660" s="3"/>
    </row>
    <row r="3661">
      <c r="B3661" s="3"/>
    </row>
    <row r="3662">
      <c r="B3662" s="3"/>
    </row>
    <row r="3663">
      <c r="B3663" s="3"/>
    </row>
    <row r="3664">
      <c r="B3664" s="3"/>
    </row>
    <row r="3665">
      <c r="B3665" s="3"/>
    </row>
    <row r="3666">
      <c r="B3666" s="3"/>
    </row>
    <row r="3667">
      <c r="B3667" s="3"/>
    </row>
    <row r="3668">
      <c r="B3668" s="3"/>
    </row>
    <row r="3669">
      <c r="B3669" s="3"/>
    </row>
    <row r="3670">
      <c r="B3670" s="3"/>
    </row>
    <row r="3671">
      <c r="B3671" s="3"/>
    </row>
    <row r="3672">
      <c r="B3672" s="3"/>
    </row>
    <row r="3673">
      <c r="B3673" s="3"/>
    </row>
    <row r="3674">
      <c r="B3674" s="3"/>
    </row>
    <row r="3675">
      <c r="B3675" s="3"/>
    </row>
    <row r="3676">
      <c r="B3676" s="3"/>
    </row>
    <row r="3677">
      <c r="B3677" s="3"/>
    </row>
    <row r="3678">
      <c r="B3678" s="3"/>
    </row>
    <row r="3679">
      <c r="B3679" s="3"/>
    </row>
    <row r="3680">
      <c r="B3680" s="3"/>
    </row>
    <row r="3681">
      <c r="B3681" s="3"/>
    </row>
    <row r="3682">
      <c r="B3682" s="3"/>
    </row>
    <row r="3683">
      <c r="B3683" s="3"/>
    </row>
    <row r="3684">
      <c r="B3684" s="3"/>
    </row>
    <row r="3685">
      <c r="B3685" s="3"/>
    </row>
    <row r="3686">
      <c r="B3686" s="3"/>
    </row>
    <row r="3687">
      <c r="B3687" s="3"/>
    </row>
    <row r="3688">
      <c r="B3688" s="3"/>
    </row>
    <row r="3689">
      <c r="B3689" s="3"/>
    </row>
    <row r="3690">
      <c r="B3690" s="3"/>
    </row>
    <row r="3691">
      <c r="B3691" s="3"/>
    </row>
    <row r="3692">
      <c r="B3692" s="3"/>
    </row>
    <row r="3693">
      <c r="B3693" s="3"/>
    </row>
    <row r="3694">
      <c r="B3694" s="3"/>
    </row>
    <row r="3695">
      <c r="B3695" s="3"/>
    </row>
    <row r="3696">
      <c r="B3696" s="3"/>
    </row>
    <row r="3697">
      <c r="B3697" s="3"/>
    </row>
    <row r="3698">
      <c r="B3698" s="3"/>
    </row>
    <row r="3699">
      <c r="B3699" s="3"/>
    </row>
    <row r="3700">
      <c r="B3700" s="3"/>
    </row>
    <row r="3701">
      <c r="B3701" s="3"/>
    </row>
    <row r="3702">
      <c r="B3702" s="3"/>
    </row>
    <row r="3703">
      <c r="B3703" s="3"/>
    </row>
    <row r="3704">
      <c r="B3704" s="3"/>
    </row>
    <row r="3705">
      <c r="B3705" s="3"/>
    </row>
    <row r="3706">
      <c r="B3706" s="3"/>
    </row>
    <row r="3707">
      <c r="B3707" s="3"/>
    </row>
    <row r="3708">
      <c r="B3708" s="3"/>
    </row>
    <row r="3709">
      <c r="B3709" s="3"/>
    </row>
    <row r="3710">
      <c r="B3710" s="3"/>
    </row>
    <row r="3711">
      <c r="B3711" s="3"/>
    </row>
    <row r="3712">
      <c r="B3712" s="3"/>
    </row>
    <row r="3713">
      <c r="B3713" s="3"/>
    </row>
    <row r="3714">
      <c r="B3714" s="3"/>
    </row>
    <row r="3715">
      <c r="B3715" s="3"/>
    </row>
    <row r="3716">
      <c r="B3716" s="3"/>
    </row>
    <row r="3717">
      <c r="B3717" s="3"/>
    </row>
    <row r="3718">
      <c r="B3718" s="3"/>
    </row>
    <row r="3719">
      <c r="B3719" s="3"/>
    </row>
    <row r="3720">
      <c r="B3720" s="3"/>
    </row>
    <row r="3721">
      <c r="B3721" s="3"/>
    </row>
    <row r="3722">
      <c r="B3722" s="3"/>
    </row>
    <row r="3723">
      <c r="B3723" s="3"/>
    </row>
    <row r="3724">
      <c r="B3724" s="3"/>
    </row>
    <row r="3725">
      <c r="B3725" s="3"/>
    </row>
    <row r="3726">
      <c r="B3726" s="3"/>
    </row>
    <row r="3727">
      <c r="B3727" s="3"/>
    </row>
    <row r="3728">
      <c r="B3728" s="3"/>
    </row>
    <row r="3729">
      <c r="B3729" s="3"/>
    </row>
    <row r="3730">
      <c r="B3730" s="3"/>
    </row>
    <row r="3731">
      <c r="B3731" s="3"/>
    </row>
    <row r="3732">
      <c r="B3732" s="3"/>
    </row>
    <row r="3733">
      <c r="B3733" s="3"/>
    </row>
    <row r="3734">
      <c r="B3734" s="3"/>
    </row>
    <row r="3735">
      <c r="B3735" s="3"/>
    </row>
    <row r="3736">
      <c r="B3736" s="3"/>
    </row>
    <row r="3737">
      <c r="B3737" s="3"/>
    </row>
    <row r="3738">
      <c r="B3738" s="3"/>
    </row>
    <row r="3739">
      <c r="B3739" s="3"/>
    </row>
    <row r="3740">
      <c r="B3740" s="3"/>
    </row>
    <row r="3741">
      <c r="B3741" s="3"/>
    </row>
    <row r="3742">
      <c r="B3742" s="3"/>
    </row>
    <row r="3743">
      <c r="B3743" s="3"/>
    </row>
    <row r="3744">
      <c r="B3744" s="3"/>
    </row>
    <row r="3745">
      <c r="B3745" s="3"/>
    </row>
    <row r="3746">
      <c r="B3746" s="3"/>
    </row>
    <row r="3747">
      <c r="B3747" s="3"/>
    </row>
    <row r="3748">
      <c r="B3748" s="3"/>
    </row>
    <row r="3749">
      <c r="B3749" s="3"/>
    </row>
    <row r="3750">
      <c r="B3750" s="3"/>
    </row>
    <row r="3751">
      <c r="B3751" s="3"/>
    </row>
    <row r="3752">
      <c r="B3752" s="3"/>
    </row>
    <row r="3753">
      <c r="B3753" s="3"/>
    </row>
    <row r="3754">
      <c r="B3754" s="3"/>
    </row>
    <row r="3755">
      <c r="B3755" s="3"/>
    </row>
    <row r="3756">
      <c r="B3756" s="3"/>
    </row>
    <row r="3757">
      <c r="B3757" s="3"/>
    </row>
    <row r="3758">
      <c r="B3758" s="3"/>
    </row>
    <row r="3759">
      <c r="B3759" s="3"/>
    </row>
    <row r="3760">
      <c r="B3760" s="3"/>
    </row>
    <row r="3761">
      <c r="B3761" s="3"/>
    </row>
    <row r="3762">
      <c r="B3762" s="3"/>
    </row>
    <row r="3763">
      <c r="B3763" s="3"/>
    </row>
    <row r="3764">
      <c r="B3764" s="3"/>
    </row>
    <row r="3765">
      <c r="B3765" s="3"/>
    </row>
    <row r="3766">
      <c r="B3766" s="3"/>
    </row>
    <row r="3767">
      <c r="B3767" s="3"/>
    </row>
    <row r="3768">
      <c r="B3768" s="3"/>
    </row>
    <row r="3769">
      <c r="B3769" s="3"/>
    </row>
    <row r="3770">
      <c r="B3770" s="3"/>
    </row>
    <row r="3771">
      <c r="B3771" s="3"/>
    </row>
    <row r="3772">
      <c r="B3772" s="3"/>
    </row>
    <row r="3773">
      <c r="B3773" s="3"/>
    </row>
    <row r="3774">
      <c r="B3774" s="3"/>
    </row>
    <row r="3775">
      <c r="B3775" s="3"/>
    </row>
    <row r="3776">
      <c r="B3776" s="3"/>
    </row>
    <row r="3777">
      <c r="B3777" s="3"/>
    </row>
    <row r="3778">
      <c r="B3778" s="3"/>
    </row>
    <row r="3779">
      <c r="B3779" s="3"/>
    </row>
    <row r="3780">
      <c r="B3780" s="3"/>
    </row>
    <row r="3781">
      <c r="B3781" s="3"/>
    </row>
    <row r="3782">
      <c r="B3782" s="3"/>
    </row>
    <row r="3783">
      <c r="B3783" s="3"/>
    </row>
    <row r="3784">
      <c r="B3784" s="3"/>
    </row>
    <row r="3785">
      <c r="B3785" s="3"/>
    </row>
    <row r="3786">
      <c r="B3786" s="3"/>
    </row>
    <row r="3787">
      <c r="B3787" s="3"/>
    </row>
    <row r="3788">
      <c r="B3788" s="3"/>
    </row>
    <row r="3789">
      <c r="B3789" s="3"/>
    </row>
    <row r="3790">
      <c r="B3790" s="3"/>
    </row>
    <row r="3791">
      <c r="B3791" s="3"/>
    </row>
    <row r="3792">
      <c r="B3792" s="3"/>
    </row>
    <row r="3793">
      <c r="B3793" s="3"/>
    </row>
    <row r="3794">
      <c r="B3794" s="3"/>
    </row>
    <row r="3795">
      <c r="B3795" s="3"/>
    </row>
    <row r="3796">
      <c r="B3796" s="3"/>
    </row>
    <row r="3797">
      <c r="B3797" s="3"/>
    </row>
    <row r="3798">
      <c r="B3798" s="3"/>
    </row>
    <row r="3799">
      <c r="B3799" s="3"/>
    </row>
    <row r="3800">
      <c r="B3800" s="3"/>
    </row>
    <row r="3801">
      <c r="B3801" s="3"/>
    </row>
    <row r="3802">
      <c r="B3802" s="3"/>
    </row>
    <row r="3803">
      <c r="B3803" s="3"/>
    </row>
    <row r="3804">
      <c r="B3804" s="3"/>
    </row>
    <row r="3805">
      <c r="B3805" s="3"/>
    </row>
    <row r="3806">
      <c r="B3806" s="3"/>
    </row>
    <row r="3807">
      <c r="B3807" s="3"/>
    </row>
    <row r="3808">
      <c r="B3808" s="3"/>
    </row>
    <row r="3809">
      <c r="B3809" s="3"/>
    </row>
    <row r="3810">
      <c r="B3810" s="3"/>
    </row>
    <row r="3811">
      <c r="B3811" s="3"/>
    </row>
    <row r="3812">
      <c r="B3812" s="3"/>
    </row>
    <row r="3813">
      <c r="B3813" s="3"/>
    </row>
    <row r="3814">
      <c r="B3814" s="3"/>
    </row>
    <row r="3815">
      <c r="B3815" s="3"/>
    </row>
    <row r="3816">
      <c r="B3816" s="3"/>
    </row>
    <row r="3817">
      <c r="B3817" s="3"/>
    </row>
    <row r="3818">
      <c r="B3818" s="3"/>
    </row>
    <row r="3819">
      <c r="B3819" s="3"/>
    </row>
    <row r="3820">
      <c r="B3820" s="3"/>
    </row>
    <row r="3821">
      <c r="B3821" s="3"/>
    </row>
    <row r="3822">
      <c r="B3822" s="3"/>
    </row>
    <row r="3823">
      <c r="B3823" s="3"/>
    </row>
    <row r="3824">
      <c r="B3824" s="3"/>
    </row>
    <row r="3825">
      <c r="B3825" s="3"/>
    </row>
    <row r="3826">
      <c r="B3826" s="3"/>
    </row>
    <row r="3827">
      <c r="B3827" s="3"/>
    </row>
    <row r="3828">
      <c r="B3828" s="3"/>
    </row>
    <row r="3829">
      <c r="B3829" s="3"/>
    </row>
    <row r="3830">
      <c r="B3830" s="3"/>
    </row>
    <row r="3831">
      <c r="B3831" s="3"/>
    </row>
    <row r="3832">
      <c r="B3832" s="3"/>
    </row>
    <row r="3833">
      <c r="B3833" s="3"/>
    </row>
    <row r="3834">
      <c r="B3834" s="3"/>
    </row>
    <row r="3835">
      <c r="B3835" s="3"/>
    </row>
    <row r="3836">
      <c r="B3836" s="3"/>
    </row>
    <row r="3837">
      <c r="B3837" s="3"/>
    </row>
    <row r="3838">
      <c r="B3838" s="3"/>
    </row>
    <row r="3839">
      <c r="B3839" s="3"/>
    </row>
    <row r="3840">
      <c r="B3840" s="3"/>
    </row>
    <row r="3841">
      <c r="B3841" s="3"/>
    </row>
    <row r="3842">
      <c r="B3842" s="3"/>
    </row>
    <row r="3843">
      <c r="B3843" s="3"/>
    </row>
    <row r="3844">
      <c r="B3844" s="3"/>
    </row>
    <row r="3845">
      <c r="B3845" s="3"/>
    </row>
    <row r="3846">
      <c r="B3846" s="3"/>
    </row>
    <row r="3847">
      <c r="B3847" s="3"/>
    </row>
    <row r="3848">
      <c r="B3848" s="3"/>
    </row>
    <row r="3849">
      <c r="B3849" s="3"/>
    </row>
    <row r="3850">
      <c r="B3850" s="3"/>
    </row>
    <row r="3851">
      <c r="B3851" s="3"/>
    </row>
    <row r="3852">
      <c r="B3852" s="3"/>
    </row>
    <row r="3853">
      <c r="B3853" s="3"/>
    </row>
    <row r="3854">
      <c r="B3854" s="3"/>
    </row>
    <row r="3855">
      <c r="B3855" s="3"/>
    </row>
    <row r="3856">
      <c r="B3856" s="3"/>
    </row>
    <row r="3857">
      <c r="B3857" s="3"/>
    </row>
    <row r="3858">
      <c r="B3858" s="3"/>
    </row>
    <row r="3859">
      <c r="B3859" s="3"/>
    </row>
    <row r="3860">
      <c r="B3860" s="3"/>
    </row>
    <row r="3861">
      <c r="B3861" s="3"/>
    </row>
    <row r="3862">
      <c r="B3862" s="3"/>
    </row>
    <row r="3863">
      <c r="B3863" s="3"/>
    </row>
    <row r="3864">
      <c r="B3864" s="3"/>
    </row>
    <row r="3865">
      <c r="B3865" s="3"/>
    </row>
    <row r="3866">
      <c r="B3866" s="3"/>
    </row>
    <row r="3867">
      <c r="B3867" s="3"/>
    </row>
    <row r="3868">
      <c r="B3868" s="3"/>
    </row>
    <row r="3869">
      <c r="B3869" s="3"/>
    </row>
    <row r="3870">
      <c r="B3870" s="3"/>
    </row>
    <row r="3871">
      <c r="B3871" s="3"/>
    </row>
    <row r="3872">
      <c r="B3872" s="3"/>
    </row>
    <row r="3873">
      <c r="B3873" s="3"/>
    </row>
    <row r="3874">
      <c r="B3874" s="3"/>
    </row>
    <row r="3875">
      <c r="B3875" s="3"/>
    </row>
    <row r="3876">
      <c r="B3876" s="3"/>
    </row>
    <row r="3877">
      <c r="B3877" s="3"/>
    </row>
    <row r="3878">
      <c r="B3878" s="3"/>
    </row>
    <row r="3879">
      <c r="B3879" s="3"/>
    </row>
    <row r="3880">
      <c r="B3880" s="3"/>
    </row>
    <row r="3881">
      <c r="B3881" s="3"/>
    </row>
    <row r="3882">
      <c r="B3882" s="3"/>
    </row>
    <row r="3883">
      <c r="B3883" s="3"/>
    </row>
    <row r="3884">
      <c r="B3884" s="3"/>
    </row>
    <row r="3885">
      <c r="B3885" s="3"/>
    </row>
    <row r="3886">
      <c r="B3886" s="3"/>
    </row>
    <row r="3887">
      <c r="B3887" s="3"/>
    </row>
    <row r="3888">
      <c r="B3888" s="3"/>
    </row>
    <row r="3889">
      <c r="B3889" s="3"/>
    </row>
    <row r="3890">
      <c r="B3890" s="3"/>
    </row>
    <row r="3891">
      <c r="B3891" s="3"/>
    </row>
    <row r="3892">
      <c r="B3892" s="3"/>
    </row>
    <row r="3893">
      <c r="B3893" s="3"/>
    </row>
    <row r="3894">
      <c r="B3894" s="3"/>
    </row>
    <row r="3895">
      <c r="B3895" s="3"/>
    </row>
    <row r="3896">
      <c r="B3896" s="3"/>
    </row>
    <row r="3897">
      <c r="B3897" s="3"/>
    </row>
    <row r="3898">
      <c r="B3898" s="3"/>
    </row>
    <row r="3899">
      <c r="B3899" s="3"/>
    </row>
    <row r="3900">
      <c r="B3900" s="3"/>
    </row>
    <row r="3901">
      <c r="B3901" s="3"/>
    </row>
    <row r="3902">
      <c r="B3902" s="3"/>
    </row>
    <row r="3903">
      <c r="B3903" s="3"/>
    </row>
    <row r="3904">
      <c r="B3904" s="3"/>
    </row>
    <row r="3905">
      <c r="B3905" s="3"/>
    </row>
    <row r="3906">
      <c r="B3906" s="3"/>
    </row>
    <row r="3907">
      <c r="B3907" s="3"/>
    </row>
    <row r="3908">
      <c r="B3908" s="3"/>
    </row>
    <row r="3909">
      <c r="B3909" s="3"/>
    </row>
    <row r="3910">
      <c r="B3910" s="3"/>
    </row>
    <row r="3911">
      <c r="B3911" s="3"/>
    </row>
    <row r="3912">
      <c r="B3912" s="3"/>
    </row>
    <row r="3913">
      <c r="B3913" s="3"/>
    </row>
    <row r="3914">
      <c r="B3914" s="3"/>
    </row>
    <row r="3915">
      <c r="B3915" s="3"/>
    </row>
    <row r="3916">
      <c r="B3916" s="3"/>
    </row>
    <row r="3917">
      <c r="B3917" s="3"/>
    </row>
    <row r="3918">
      <c r="B3918" s="3"/>
    </row>
    <row r="3919">
      <c r="B3919" s="3"/>
    </row>
    <row r="3920">
      <c r="B3920" s="3"/>
    </row>
    <row r="3921">
      <c r="B3921" s="3"/>
    </row>
    <row r="3922">
      <c r="B3922" s="3"/>
    </row>
    <row r="3923">
      <c r="B3923" s="3"/>
    </row>
    <row r="3924">
      <c r="B3924" s="3"/>
    </row>
    <row r="3925">
      <c r="B3925" s="3"/>
    </row>
    <row r="3926">
      <c r="B3926" s="3"/>
    </row>
    <row r="3927">
      <c r="B3927" s="3"/>
    </row>
    <row r="3928">
      <c r="B3928" s="3"/>
    </row>
    <row r="3929">
      <c r="B3929" s="3"/>
    </row>
    <row r="3930">
      <c r="B3930" s="3"/>
    </row>
    <row r="3931">
      <c r="B3931" s="3"/>
    </row>
    <row r="3932">
      <c r="B3932" s="3"/>
    </row>
    <row r="3933">
      <c r="B3933" s="3"/>
    </row>
    <row r="3934">
      <c r="B3934" s="3"/>
    </row>
    <row r="3935">
      <c r="B3935" s="3"/>
    </row>
    <row r="3936">
      <c r="B3936" s="3"/>
    </row>
    <row r="3937">
      <c r="B3937" s="3"/>
    </row>
    <row r="3938">
      <c r="B3938" s="3"/>
    </row>
    <row r="3939">
      <c r="B3939" s="3"/>
    </row>
    <row r="3940">
      <c r="B3940" s="3"/>
    </row>
    <row r="3941">
      <c r="B3941" s="3"/>
    </row>
    <row r="3942">
      <c r="B3942" s="3"/>
    </row>
    <row r="3943">
      <c r="B3943" s="3"/>
    </row>
    <row r="3944">
      <c r="B3944" s="3"/>
    </row>
    <row r="3945">
      <c r="B3945" s="3"/>
    </row>
    <row r="3946">
      <c r="B3946" s="3"/>
    </row>
    <row r="3947">
      <c r="B3947" s="3"/>
    </row>
    <row r="3948">
      <c r="B3948" s="3"/>
    </row>
    <row r="3949">
      <c r="B3949" s="3"/>
    </row>
    <row r="3950">
      <c r="B3950" s="3"/>
    </row>
    <row r="3951">
      <c r="B3951" s="3"/>
    </row>
    <row r="3952">
      <c r="B3952" s="3"/>
    </row>
    <row r="3953">
      <c r="B3953" s="3"/>
    </row>
    <row r="3954">
      <c r="B3954" s="3"/>
    </row>
    <row r="3955">
      <c r="B3955" s="3"/>
    </row>
    <row r="3956">
      <c r="B3956" s="3"/>
    </row>
    <row r="3957">
      <c r="B3957" s="3"/>
    </row>
    <row r="3958">
      <c r="B3958" s="3"/>
    </row>
    <row r="3959">
      <c r="B3959" s="3"/>
    </row>
    <row r="3960">
      <c r="B3960" s="3"/>
    </row>
    <row r="3961">
      <c r="B3961" s="3"/>
    </row>
    <row r="3962">
      <c r="B3962" s="3"/>
    </row>
    <row r="3963">
      <c r="B3963" s="3"/>
    </row>
    <row r="3964">
      <c r="B3964" s="3"/>
    </row>
    <row r="3965">
      <c r="B3965" s="3"/>
    </row>
    <row r="3966">
      <c r="B3966" s="3"/>
    </row>
    <row r="3967">
      <c r="B3967" s="3"/>
    </row>
    <row r="3968">
      <c r="B3968" s="3"/>
    </row>
    <row r="3969">
      <c r="B3969" s="3"/>
    </row>
    <row r="3970">
      <c r="B3970" s="3"/>
    </row>
    <row r="3971">
      <c r="B3971" s="3"/>
    </row>
    <row r="3972">
      <c r="B3972" s="3"/>
    </row>
    <row r="3973">
      <c r="B3973" s="3"/>
    </row>
    <row r="3974">
      <c r="B3974" s="3"/>
    </row>
    <row r="3975">
      <c r="B3975" s="3"/>
    </row>
    <row r="3976">
      <c r="B3976" s="3"/>
    </row>
    <row r="3977">
      <c r="B3977" s="3"/>
    </row>
    <row r="3978">
      <c r="B3978" s="3"/>
    </row>
    <row r="3979">
      <c r="B3979" s="3"/>
    </row>
    <row r="3980">
      <c r="B3980" s="3"/>
    </row>
    <row r="3981">
      <c r="B3981" s="3"/>
    </row>
    <row r="3982">
      <c r="B3982" s="3"/>
    </row>
    <row r="3983">
      <c r="B3983" s="3"/>
    </row>
    <row r="3984">
      <c r="B3984" s="3"/>
    </row>
    <row r="3985">
      <c r="B3985" s="3"/>
    </row>
    <row r="3986">
      <c r="B3986" s="3"/>
    </row>
    <row r="3987">
      <c r="B3987" s="3"/>
    </row>
    <row r="3988">
      <c r="B3988" s="3"/>
    </row>
    <row r="3989">
      <c r="B3989" s="3"/>
    </row>
    <row r="3990">
      <c r="B3990" s="3"/>
    </row>
    <row r="3991">
      <c r="B3991" s="3"/>
    </row>
    <row r="3992">
      <c r="B3992" s="3"/>
    </row>
    <row r="3993">
      <c r="B3993" s="3"/>
    </row>
    <row r="3994">
      <c r="B3994" s="3"/>
    </row>
    <row r="3995">
      <c r="B3995" s="3"/>
    </row>
    <row r="3996">
      <c r="B3996" s="3"/>
    </row>
    <row r="3997">
      <c r="B3997" s="3"/>
    </row>
    <row r="3998">
      <c r="B3998" s="3"/>
    </row>
    <row r="3999">
      <c r="B3999" s="3"/>
    </row>
    <row r="4000">
      <c r="B4000" s="3"/>
    </row>
    <row r="4001">
      <c r="B4001" s="3"/>
    </row>
    <row r="4002">
      <c r="B4002" s="3"/>
    </row>
    <row r="4003">
      <c r="B4003" s="3"/>
    </row>
    <row r="4004">
      <c r="B4004" s="3"/>
    </row>
    <row r="4005">
      <c r="B4005" s="3"/>
    </row>
    <row r="4006">
      <c r="B4006" s="3"/>
    </row>
    <row r="4007">
      <c r="B4007" s="3"/>
    </row>
    <row r="4008">
      <c r="B4008" s="3"/>
    </row>
    <row r="4009">
      <c r="B4009" s="3"/>
    </row>
    <row r="4010">
      <c r="B4010" s="3"/>
    </row>
    <row r="4011">
      <c r="B4011" s="3"/>
    </row>
    <row r="4012">
      <c r="B4012" s="3"/>
    </row>
    <row r="4013">
      <c r="B4013" s="3"/>
    </row>
    <row r="4014">
      <c r="B4014" s="3"/>
    </row>
    <row r="4015">
      <c r="B4015" s="3"/>
    </row>
    <row r="4016">
      <c r="B4016" s="3"/>
    </row>
    <row r="4017">
      <c r="B4017" s="3"/>
    </row>
    <row r="4018">
      <c r="B4018" s="3"/>
    </row>
    <row r="4019">
      <c r="B4019" s="3"/>
    </row>
    <row r="4020">
      <c r="B4020" s="3"/>
    </row>
    <row r="4021">
      <c r="B4021" s="3"/>
    </row>
    <row r="4022">
      <c r="B4022" s="3"/>
    </row>
    <row r="4023">
      <c r="B4023" s="3"/>
    </row>
    <row r="4024">
      <c r="B4024" s="3"/>
    </row>
    <row r="4025">
      <c r="B4025" s="3"/>
    </row>
    <row r="4026">
      <c r="B4026" s="3"/>
    </row>
    <row r="4027">
      <c r="B4027" s="3"/>
    </row>
    <row r="4028">
      <c r="B4028" s="3"/>
    </row>
    <row r="4029">
      <c r="B4029" s="3"/>
    </row>
    <row r="4030">
      <c r="B4030" s="3"/>
    </row>
    <row r="4031">
      <c r="B4031" s="3"/>
    </row>
    <row r="4032">
      <c r="B4032" s="3"/>
    </row>
    <row r="4033">
      <c r="B4033" s="3"/>
    </row>
    <row r="4034">
      <c r="B4034" s="3"/>
    </row>
    <row r="4035">
      <c r="B4035" s="3"/>
    </row>
    <row r="4036">
      <c r="B4036" s="3"/>
    </row>
    <row r="4037">
      <c r="B4037" s="3"/>
    </row>
    <row r="4038">
      <c r="B4038" s="3"/>
    </row>
    <row r="4039">
      <c r="B4039" s="3"/>
    </row>
    <row r="4040">
      <c r="B4040" s="3"/>
    </row>
    <row r="4041">
      <c r="B4041" s="3"/>
    </row>
    <row r="4042">
      <c r="B4042" s="3"/>
    </row>
    <row r="4043">
      <c r="B4043" s="3"/>
    </row>
    <row r="4044">
      <c r="B4044" s="3"/>
    </row>
    <row r="4045">
      <c r="B4045" s="3"/>
    </row>
    <row r="4046">
      <c r="B4046" s="3"/>
    </row>
    <row r="4047">
      <c r="B4047" s="3"/>
    </row>
    <row r="4048">
      <c r="B4048" s="3"/>
    </row>
    <row r="4049">
      <c r="B4049" s="3"/>
    </row>
    <row r="4050">
      <c r="B4050" s="3"/>
    </row>
    <row r="4051">
      <c r="B4051" s="3"/>
    </row>
    <row r="4052">
      <c r="B4052" s="3"/>
    </row>
    <row r="4053">
      <c r="B4053" s="3"/>
    </row>
    <row r="4054">
      <c r="B4054" s="3"/>
    </row>
    <row r="4055">
      <c r="B4055" s="3"/>
    </row>
    <row r="4056">
      <c r="B4056" s="3"/>
    </row>
    <row r="4057">
      <c r="B4057" s="3"/>
    </row>
    <row r="4058">
      <c r="B4058" s="3"/>
    </row>
    <row r="4059">
      <c r="B4059" s="3"/>
    </row>
    <row r="4060">
      <c r="B4060" s="3"/>
    </row>
    <row r="4061">
      <c r="B4061" s="3"/>
    </row>
    <row r="4062">
      <c r="B4062" s="3"/>
    </row>
    <row r="4063">
      <c r="B4063" s="3"/>
    </row>
    <row r="4064">
      <c r="B4064" s="3"/>
    </row>
    <row r="4065">
      <c r="B4065" s="3"/>
    </row>
    <row r="4066">
      <c r="B4066" s="3"/>
    </row>
    <row r="4067">
      <c r="B4067" s="3"/>
    </row>
    <row r="4068">
      <c r="B4068" s="3"/>
    </row>
    <row r="4069">
      <c r="B4069" s="3"/>
    </row>
    <row r="4070">
      <c r="B4070" s="3"/>
    </row>
    <row r="4071">
      <c r="B4071" s="3"/>
    </row>
    <row r="4072">
      <c r="B4072" s="3"/>
    </row>
    <row r="4073">
      <c r="B4073" s="3"/>
    </row>
    <row r="4074">
      <c r="B4074" s="3"/>
    </row>
    <row r="4075">
      <c r="B4075" s="3"/>
    </row>
    <row r="4076">
      <c r="B4076" s="3"/>
    </row>
    <row r="4077">
      <c r="B4077" s="3"/>
    </row>
    <row r="4078">
      <c r="B4078" s="3"/>
    </row>
    <row r="4079">
      <c r="B4079" s="3"/>
    </row>
    <row r="4080">
      <c r="B4080" s="3"/>
    </row>
    <row r="4081">
      <c r="B4081" s="3"/>
    </row>
    <row r="4082">
      <c r="B4082" s="3"/>
    </row>
    <row r="4083">
      <c r="B4083" s="3"/>
    </row>
    <row r="4084">
      <c r="B4084" s="3"/>
    </row>
    <row r="4085">
      <c r="B4085" s="3"/>
    </row>
    <row r="4086">
      <c r="B4086" s="3"/>
    </row>
    <row r="4087">
      <c r="B4087" s="3"/>
    </row>
    <row r="4088">
      <c r="B4088" s="3"/>
    </row>
    <row r="4089">
      <c r="B4089" s="3"/>
    </row>
    <row r="4090">
      <c r="B4090" s="3"/>
    </row>
    <row r="4091">
      <c r="B4091" s="3"/>
    </row>
    <row r="4092">
      <c r="B4092" s="3"/>
    </row>
    <row r="4093">
      <c r="B4093" s="3"/>
    </row>
    <row r="4094">
      <c r="B4094" s="3"/>
    </row>
    <row r="4095">
      <c r="B4095" s="3"/>
    </row>
    <row r="4096">
      <c r="B4096" s="3"/>
    </row>
    <row r="4097">
      <c r="B4097" s="3"/>
    </row>
    <row r="4098">
      <c r="B4098" s="3"/>
    </row>
    <row r="4099">
      <c r="B4099" s="3"/>
    </row>
    <row r="4100">
      <c r="B4100" s="3"/>
    </row>
    <row r="4101">
      <c r="B4101" s="3"/>
    </row>
    <row r="4102">
      <c r="B4102" s="3"/>
    </row>
    <row r="4103">
      <c r="B4103" s="3"/>
    </row>
    <row r="4104">
      <c r="B4104" s="3"/>
    </row>
    <row r="4105">
      <c r="B4105" s="3"/>
    </row>
    <row r="4106">
      <c r="B4106" s="3"/>
    </row>
    <row r="4107">
      <c r="B4107" s="3"/>
    </row>
    <row r="4108">
      <c r="B4108" s="3"/>
    </row>
    <row r="4109">
      <c r="B4109" s="3"/>
    </row>
    <row r="4110">
      <c r="B4110" s="3"/>
    </row>
    <row r="4111">
      <c r="B4111" s="3"/>
    </row>
    <row r="4112">
      <c r="B4112" s="3"/>
    </row>
    <row r="4113">
      <c r="B4113" s="3"/>
    </row>
    <row r="4114">
      <c r="B4114" s="3"/>
    </row>
    <row r="4115">
      <c r="B4115" s="3"/>
    </row>
    <row r="4116">
      <c r="B4116" s="3"/>
    </row>
    <row r="4117">
      <c r="B4117" s="3"/>
    </row>
    <row r="4118">
      <c r="B4118" s="3"/>
    </row>
    <row r="4119">
      <c r="B4119" s="3"/>
    </row>
    <row r="4120">
      <c r="B4120" s="3"/>
    </row>
    <row r="4121">
      <c r="B4121" s="3"/>
    </row>
    <row r="4122">
      <c r="B4122" s="3"/>
    </row>
    <row r="4123">
      <c r="B4123" s="3"/>
    </row>
    <row r="4124">
      <c r="B4124" s="3"/>
    </row>
    <row r="4125">
      <c r="B4125" s="3"/>
    </row>
    <row r="4126">
      <c r="B4126" s="3"/>
    </row>
    <row r="4127">
      <c r="B4127" s="3"/>
    </row>
    <row r="4128">
      <c r="B4128" s="3"/>
    </row>
    <row r="4129">
      <c r="B4129" s="3"/>
    </row>
    <row r="4130">
      <c r="B4130" s="3"/>
    </row>
    <row r="4131">
      <c r="B4131" s="3"/>
    </row>
    <row r="4132">
      <c r="B4132" s="3"/>
    </row>
    <row r="4133">
      <c r="B4133" s="3"/>
    </row>
    <row r="4134">
      <c r="B4134" s="3"/>
    </row>
    <row r="4135">
      <c r="B4135" s="3"/>
    </row>
    <row r="4136">
      <c r="B4136" s="3"/>
    </row>
    <row r="4137">
      <c r="B4137" s="3"/>
    </row>
    <row r="4138">
      <c r="B4138" s="3"/>
    </row>
    <row r="4139">
      <c r="B4139" s="3"/>
    </row>
    <row r="4140">
      <c r="B4140" s="3"/>
    </row>
    <row r="4141">
      <c r="B4141" s="3"/>
    </row>
    <row r="4142">
      <c r="B4142" s="3"/>
    </row>
    <row r="4143">
      <c r="B4143" s="3"/>
    </row>
    <row r="4144">
      <c r="B4144" s="3"/>
    </row>
    <row r="4145">
      <c r="B4145" s="3"/>
    </row>
    <row r="4146">
      <c r="B4146" s="3"/>
    </row>
    <row r="4147">
      <c r="B4147" s="3"/>
    </row>
    <row r="4148">
      <c r="B4148" s="3"/>
    </row>
    <row r="4149">
      <c r="B4149" s="3"/>
    </row>
    <row r="4150">
      <c r="B4150" s="3"/>
    </row>
    <row r="4151">
      <c r="B4151" s="3"/>
    </row>
    <row r="4152">
      <c r="B4152" s="3"/>
    </row>
    <row r="4153">
      <c r="B4153" s="3"/>
    </row>
    <row r="4154">
      <c r="B4154" s="3"/>
    </row>
    <row r="4155">
      <c r="B4155" s="3"/>
    </row>
    <row r="4156">
      <c r="B4156" s="3"/>
    </row>
    <row r="4157">
      <c r="B4157" s="3"/>
    </row>
    <row r="4158">
      <c r="B4158" s="3"/>
    </row>
    <row r="4159">
      <c r="B4159" s="3"/>
    </row>
    <row r="4160">
      <c r="B4160" s="3"/>
    </row>
    <row r="4161">
      <c r="B4161" s="3"/>
    </row>
    <row r="4162">
      <c r="B4162" s="3"/>
    </row>
    <row r="4163">
      <c r="B4163" s="3"/>
    </row>
    <row r="4164">
      <c r="B4164" s="3"/>
    </row>
    <row r="4165">
      <c r="B4165" s="3"/>
    </row>
    <row r="4166">
      <c r="B4166" s="3"/>
    </row>
    <row r="4167">
      <c r="B4167" s="3"/>
    </row>
    <row r="4168">
      <c r="B4168" s="3"/>
    </row>
    <row r="4169">
      <c r="B4169" s="3"/>
    </row>
    <row r="4170">
      <c r="B4170" s="3"/>
    </row>
    <row r="4171">
      <c r="B4171" s="3"/>
    </row>
    <row r="4172">
      <c r="B4172" s="3"/>
    </row>
    <row r="4173">
      <c r="B4173" s="3"/>
    </row>
    <row r="4174">
      <c r="B4174" s="3"/>
    </row>
    <row r="4175">
      <c r="B4175" s="3"/>
    </row>
    <row r="4176">
      <c r="B4176" s="3"/>
    </row>
    <row r="4177">
      <c r="B4177" s="3"/>
    </row>
    <row r="4178">
      <c r="B4178" s="3"/>
    </row>
    <row r="4179">
      <c r="B4179" s="3"/>
    </row>
    <row r="4180">
      <c r="B4180" s="3"/>
    </row>
    <row r="4181">
      <c r="B4181" s="3"/>
    </row>
    <row r="4182">
      <c r="B4182" s="3"/>
    </row>
    <row r="4183">
      <c r="B4183" s="3"/>
    </row>
    <row r="4184">
      <c r="B4184" s="3"/>
    </row>
    <row r="4185">
      <c r="B4185" s="3"/>
    </row>
    <row r="4186">
      <c r="B4186" s="3"/>
    </row>
    <row r="4187">
      <c r="B4187" s="3"/>
    </row>
    <row r="4188">
      <c r="B4188" s="3"/>
    </row>
    <row r="4189">
      <c r="B4189" s="3"/>
    </row>
    <row r="4190">
      <c r="B4190" s="3"/>
    </row>
    <row r="4191">
      <c r="B4191" s="3"/>
    </row>
    <row r="4192">
      <c r="B4192" s="3"/>
    </row>
    <row r="4193">
      <c r="B4193" s="3"/>
    </row>
    <row r="4194">
      <c r="B4194" s="3"/>
    </row>
    <row r="4195">
      <c r="B4195" s="3"/>
    </row>
    <row r="4196">
      <c r="B4196" s="3"/>
    </row>
    <row r="4197">
      <c r="B4197" s="3"/>
    </row>
    <row r="4198">
      <c r="B4198" s="3"/>
    </row>
    <row r="4199">
      <c r="B4199" s="3"/>
    </row>
    <row r="4200">
      <c r="B4200" s="3"/>
    </row>
    <row r="4201">
      <c r="B4201" s="3"/>
    </row>
    <row r="4202">
      <c r="B4202" s="3"/>
    </row>
    <row r="4203">
      <c r="B4203" s="3"/>
    </row>
    <row r="4204">
      <c r="B4204" s="3"/>
    </row>
    <row r="4205">
      <c r="B4205" s="3"/>
    </row>
    <row r="4206">
      <c r="B4206" s="3"/>
    </row>
    <row r="4207">
      <c r="B4207" s="3"/>
    </row>
    <row r="4208">
      <c r="B4208" s="3"/>
    </row>
    <row r="4209">
      <c r="B4209" s="3"/>
    </row>
    <row r="4210">
      <c r="B4210" s="3"/>
    </row>
    <row r="4211">
      <c r="B4211" s="3"/>
    </row>
    <row r="4212">
      <c r="B4212" s="3"/>
    </row>
    <row r="4213">
      <c r="B4213" s="3"/>
    </row>
    <row r="4214">
      <c r="B4214" s="3"/>
    </row>
    <row r="4215">
      <c r="B4215" s="3"/>
    </row>
    <row r="4216">
      <c r="B4216" s="3"/>
    </row>
    <row r="4217">
      <c r="B4217" s="3"/>
    </row>
    <row r="4218">
      <c r="B4218" s="3"/>
    </row>
    <row r="4219">
      <c r="B4219" s="3"/>
    </row>
    <row r="4220">
      <c r="B4220" s="3"/>
    </row>
    <row r="4221">
      <c r="B4221" s="3"/>
    </row>
    <row r="4222">
      <c r="B4222" s="3"/>
    </row>
    <row r="4223">
      <c r="B4223" s="3"/>
    </row>
    <row r="4224">
      <c r="B4224" s="3"/>
    </row>
    <row r="4225">
      <c r="B4225" s="3"/>
    </row>
    <row r="4226">
      <c r="B4226" s="3"/>
    </row>
    <row r="4227">
      <c r="B4227" s="3"/>
    </row>
    <row r="4228">
      <c r="B4228" s="3"/>
    </row>
    <row r="4229">
      <c r="B4229" s="3"/>
    </row>
    <row r="4230">
      <c r="B4230" s="3"/>
    </row>
    <row r="4231">
      <c r="B4231" s="3"/>
    </row>
    <row r="4232">
      <c r="B4232" s="3"/>
    </row>
    <row r="4233">
      <c r="B4233" s="3"/>
    </row>
    <row r="4234">
      <c r="B4234" s="3"/>
    </row>
    <row r="4235">
      <c r="B4235" s="3"/>
    </row>
    <row r="4236">
      <c r="B4236" s="3"/>
    </row>
    <row r="4237">
      <c r="B4237" s="3"/>
    </row>
    <row r="4238">
      <c r="B4238" s="3"/>
    </row>
    <row r="4239">
      <c r="B4239" s="3"/>
    </row>
    <row r="4240">
      <c r="B4240" s="3"/>
    </row>
    <row r="4241">
      <c r="B4241" s="3"/>
    </row>
    <row r="4242">
      <c r="B4242" s="3"/>
    </row>
    <row r="4243">
      <c r="B4243" s="3"/>
    </row>
    <row r="4244">
      <c r="B4244" s="3"/>
    </row>
    <row r="4245">
      <c r="B4245" s="3"/>
    </row>
    <row r="4246">
      <c r="B4246" s="3"/>
    </row>
    <row r="4247">
      <c r="B4247" s="3"/>
    </row>
    <row r="4248">
      <c r="B4248" s="3"/>
    </row>
    <row r="4249">
      <c r="B4249" s="3"/>
    </row>
    <row r="4250">
      <c r="B4250" s="3"/>
    </row>
    <row r="4251">
      <c r="B4251" s="3"/>
    </row>
    <row r="4252">
      <c r="B4252" s="3"/>
    </row>
    <row r="4253">
      <c r="B4253" s="3"/>
    </row>
    <row r="4254">
      <c r="B4254" s="3"/>
    </row>
    <row r="4255">
      <c r="B4255" s="3"/>
    </row>
    <row r="4256">
      <c r="B4256" s="3"/>
    </row>
    <row r="4257">
      <c r="B4257" s="3"/>
    </row>
    <row r="4258">
      <c r="B4258" s="3"/>
    </row>
    <row r="4259">
      <c r="B4259" s="3"/>
    </row>
    <row r="4260">
      <c r="B4260" s="3"/>
    </row>
    <row r="4261">
      <c r="B4261" s="3"/>
    </row>
    <row r="4262">
      <c r="B4262" s="3"/>
    </row>
    <row r="4263">
      <c r="B4263" s="3"/>
    </row>
    <row r="4264">
      <c r="B4264" s="3"/>
    </row>
    <row r="4265">
      <c r="B4265" s="3"/>
    </row>
    <row r="4266">
      <c r="B4266" s="3"/>
    </row>
    <row r="4267">
      <c r="B4267" s="3"/>
    </row>
    <row r="4268">
      <c r="B4268" s="3"/>
    </row>
    <row r="4269">
      <c r="B4269" s="3"/>
    </row>
    <row r="4270">
      <c r="B4270" s="3"/>
    </row>
    <row r="4271">
      <c r="B4271" s="3"/>
    </row>
    <row r="4272">
      <c r="B4272" s="3"/>
    </row>
    <row r="4273">
      <c r="B4273" s="3"/>
    </row>
    <row r="4274">
      <c r="B4274" s="3"/>
    </row>
    <row r="4275">
      <c r="B4275" s="3"/>
    </row>
    <row r="4276">
      <c r="B4276" s="3"/>
    </row>
    <row r="4277">
      <c r="B4277" s="3"/>
    </row>
    <row r="4278">
      <c r="B4278" s="3"/>
    </row>
    <row r="4279">
      <c r="B4279" s="3"/>
    </row>
    <row r="4280">
      <c r="B4280" s="3"/>
    </row>
    <row r="4281">
      <c r="B4281" s="3"/>
    </row>
    <row r="4282">
      <c r="B4282" s="3"/>
    </row>
    <row r="4283">
      <c r="B4283" s="3"/>
    </row>
    <row r="4284">
      <c r="B4284" s="3"/>
    </row>
    <row r="4285">
      <c r="B4285" s="3"/>
    </row>
    <row r="4286">
      <c r="B4286" s="3"/>
    </row>
    <row r="4287">
      <c r="B4287" s="3"/>
    </row>
    <row r="4288">
      <c r="B4288" s="3"/>
    </row>
    <row r="4289">
      <c r="B4289" s="3"/>
    </row>
    <row r="4290">
      <c r="B4290" s="3"/>
    </row>
    <row r="4291">
      <c r="B4291" s="3"/>
    </row>
    <row r="4292">
      <c r="B4292" s="3"/>
    </row>
    <row r="4293">
      <c r="B4293" s="3"/>
    </row>
    <row r="4294">
      <c r="B4294" s="3"/>
    </row>
    <row r="4295">
      <c r="B4295" s="3"/>
    </row>
    <row r="4296">
      <c r="B4296" s="3"/>
    </row>
    <row r="4297">
      <c r="B4297" s="3"/>
    </row>
    <row r="4298">
      <c r="B4298" s="3"/>
    </row>
    <row r="4299">
      <c r="B4299" s="3"/>
    </row>
    <row r="4300">
      <c r="B4300" s="3"/>
    </row>
    <row r="4301">
      <c r="B4301" s="3"/>
    </row>
    <row r="4302">
      <c r="B4302" s="3"/>
    </row>
    <row r="4303">
      <c r="B4303" s="3"/>
    </row>
    <row r="4304">
      <c r="B4304" s="3"/>
    </row>
    <row r="4305">
      <c r="B4305" s="3"/>
    </row>
    <row r="4306">
      <c r="B4306" s="3"/>
    </row>
    <row r="4307">
      <c r="B4307" s="3"/>
    </row>
    <row r="4308">
      <c r="B4308" s="3"/>
    </row>
    <row r="4309">
      <c r="B4309" s="3"/>
    </row>
    <row r="4310">
      <c r="B4310" s="3"/>
    </row>
    <row r="4311">
      <c r="B4311" s="3"/>
    </row>
    <row r="4312">
      <c r="B4312" s="3"/>
    </row>
    <row r="4313">
      <c r="B4313" s="3"/>
    </row>
    <row r="4314">
      <c r="B4314" s="3"/>
    </row>
    <row r="4315">
      <c r="B4315" s="3"/>
    </row>
    <row r="4316">
      <c r="B4316" s="3"/>
    </row>
    <row r="4317">
      <c r="B4317" s="3"/>
    </row>
    <row r="4318">
      <c r="B4318" s="3"/>
    </row>
    <row r="4319">
      <c r="B4319" s="3"/>
    </row>
    <row r="4320">
      <c r="B4320" s="3"/>
    </row>
    <row r="4321">
      <c r="B4321" s="3"/>
    </row>
    <row r="4322">
      <c r="B4322" s="3"/>
    </row>
    <row r="4323">
      <c r="B4323" s="3"/>
    </row>
    <row r="4324">
      <c r="B4324" s="3"/>
    </row>
    <row r="4325">
      <c r="B4325" s="3"/>
    </row>
    <row r="4326">
      <c r="B4326" s="3"/>
    </row>
    <row r="4327">
      <c r="B4327" s="3"/>
    </row>
    <row r="4328">
      <c r="B4328" s="3"/>
    </row>
    <row r="4329">
      <c r="B4329" s="3"/>
    </row>
    <row r="4330">
      <c r="B4330" s="3"/>
    </row>
    <row r="4331">
      <c r="B4331" s="3"/>
    </row>
    <row r="4332">
      <c r="B4332" s="3"/>
    </row>
    <row r="4333">
      <c r="B4333" s="3"/>
    </row>
    <row r="4334">
      <c r="B4334" s="3"/>
    </row>
    <row r="4335">
      <c r="B4335" s="3"/>
    </row>
    <row r="4336">
      <c r="B4336" s="3"/>
    </row>
    <row r="4337">
      <c r="B4337" s="3"/>
    </row>
    <row r="4338">
      <c r="B4338" s="3"/>
    </row>
    <row r="4339">
      <c r="B4339" s="3"/>
    </row>
    <row r="4340">
      <c r="B4340" s="3"/>
    </row>
    <row r="4341">
      <c r="B4341" s="3"/>
    </row>
    <row r="4342">
      <c r="B4342" s="3"/>
    </row>
    <row r="4343">
      <c r="B4343" s="3"/>
    </row>
    <row r="4344">
      <c r="B4344" s="3"/>
    </row>
    <row r="4345">
      <c r="B4345" s="3"/>
    </row>
    <row r="4346">
      <c r="B4346" s="3"/>
    </row>
    <row r="4347">
      <c r="B4347" s="3"/>
    </row>
    <row r="4348">
      <c r="B4348" s="3"/>
    </row>
    <row r="4349">
      <c r="B4349" s="3"/>
    </row>
    <row r="4350">
      <c r="B4350" s="3"/>
    </row>
    <row r="4351">
      <c r="B4351" s="3"/>
    </row>
    <row r="4352">
      <c r="B4352" s="3"/>
    </row>
    <row r="4353">
      <c r="B4353" s="3"/>
    </row>
    <row r="4354">
      <c r="B4354" s="3"/>
    </row>
    <row r="4355">
      <c r="B4355" s="3"/>
    </row>
    <row r="4356">
      <c r="B4356" s="3"/>
    </row>
    <row r="4357">
      <c r="B4357" s="3"/>
    </row>
    <row r="4358">
      <c r="B4358" s="3"/>
    </row>
    <row r="4359">
      <c r="B4359" s="3"/>
    </row>
    <row r="4360">
      <c r="B4360" s="3"/>
    </row>
    <row r="4361">
      <c r="B4361" s="3"/>
    </row>
    <row r="4362">
      <c r="B4362" s="3"/>
    </row>
    <row r="4363">
      <c r="B4363" s="3"/>
    </row>
    <row r="4364">
      <c r="B4364" s="3"/>
    </row>
    <row r="4365">
      <c r="B4365" s="3"/>
    </row>
    <row r="4366">
      <c r="B4366" s="3"/>
    </row>
    <row r="4367">
      <c r="B4367" s="3"/>
    </row>
    <row r="4368">
      <c r="B4368" s="3"/>
    </row>
    <row r="4369">
      <c r="B4369" s="3"/>
    </row>
    <row r="4370">
      <c r="B4370" s="3"/>
    </row>
    <row r="4371">
      <c r="B4371" s="3"/>
    </row>
    <row r="4372">
      <c r="B4372" s="3"/>
    </row>
    <row r="4373">
      <c r="B4373" s="3"/>
    </row>
    <row r="4374">
      <c r="B4374" s="3"/>
    </row>
    <row r="4375">
      <c r="B4375" s="3"/>
    </row>
    <row r="4376">
      <c r="B4376" s="3"/>
    </row>
    <row r="4377">
      <c r="B4377" s="3"/>
    </row>
    <row r="4378">
      <c r="B4378" s="3"/>
    </row>
    <row r="4379">
      <c r="B4379" s="3"/>
    </row>
    <row r="4380">
      <c r="B4380" s="3"/>
    </row>
    <row r="4381">
      <c r="B4381" s="3"/>
    </row>
    <row r="4382">
      <c r="B4382" s="3"/>
    </row>
    <row r="4383">
      <c r="B4383" s="3"/>
    </row>
    <row r="4384">
      <c r="B4384" s="3"/>
    </row>
    <row r="4385">
      <c r="B4385" s="3"/>
    </row>
    <row r="4386">
      <c r="B4386" s="3"/>
    </row>
    <row r="4387">
      <c r="B4387" s="3"/>
    </row>
    <row r="4388">
      <c r="B4388" s="3"/>
    </row>
    <row r="4389">
      <c r="B4389" s="3"/>
    </row>
    <row r="4390">
      <c r="B4390" s="3"/>
    </row>
    <row r="4391">
      <c r="B4391" s="3"/>
    </row>
    <row r="4392">
      <c r="B4392" s="3"/>
    </row>
    <row r="4393">
      <c r="B4393" s="3"/>
    </row>
    <row r="4394">
      <c r="B4394" s="3"/>
    </row>
    <row r="4395">
      <c r="B4395" s="3"/>
    </row>
    <row r="4396">
      <c r="B4396" s="3"/>
    </row>
    <row r="4397">
      <c r="B4397" s="3"/>
    </row>
    <row r="4398">
      <c r="B4398" s="3"/>
    </row>
    <row r="4399">
      <c r="B4399" s="3"/>
    </row>
    <row r="4400">
      <c r="B4400" s="3"/>
    </row>
    <row r="4401">
      <c r="B4401" s="3"/>
    </row>
    <row r="4402">
      <c r="B4402" s="3"/>
    </row>
    <row r="4403">
      <c r="B4403" s="3"/>
    </row>
    <row r="4404">
      <c r="B4404" s="3"/>
    </row>
    <row r="4405">
      <c r="B4405" s="3"/>
    </row>
    <row r="4406">
      <c r="B4406" s="3"/>
    </row>
    <row r="4407">
      <c r="B4407" s="3"/>
    </row>
    <row r="4408">
      <c r="B4408" s="3"/>
    </row>
    <row r="4409">
      <c r="B4409" s="3"/>
    </row>
    <row r="4410">
      <c r="B4410" s="3"/>
    </row>
    <row r="4411">
      <c r="B4411" s="3"/>
    </row>
    <row r="4412">
      <c r="B4412" s="3"/>
    </row>
    <row r="4413">
      <c r="B4413" s="3"/>
    </row>
    <row r="4414">
      <c r="B4414" s="3"/>
    </row>
    <row r="4415">
      <c r="B4415" s="3"/>
    </row>
    <row r="4416">
      <c r="B4416" s="3"/>
    </row>
    <row r="4417">
      <c r="B4417" s="3"/>
    </row>
    <row r="4418">
      <c r="B4418" s="3"/>
    </row>
    <row r="4419">
      <c r="B4419" s="3"/>
    </row>
    <row r="4420">
      <c r="B4420" s="3"/>
    </row>
    <row r="4421">
      <c r="B4421" s="3"/>
    </row>
    <row r="4422">
      <c r="B4422" s="3"/>
    </row>
    <row r="4423">
      <c r="B4423" s="3"/>
    </row>
    <row r="4424">
      <c r="B4424" s="3"/>
    </row>
    <row r="4425">
      <c r="B4425" s="3"/>
    </row>
    <row r="4426">
      <c r="B4426" s="3"/>
    </row>
    <row r="4427">
      <c r="B4427" s="3"/>
    </row>
    <row r="4428">
      <c r="B4428" s="3"/>
    </row>
    <row r="4429">
      <c r="B4429" s="3"/>
    </row>
    <row r="4430">
      <c r="B4430" s="3"/>
    </row>
    <row r="4431">
      <c r="B4431" s="3"/>
    </row>
    <row r="4432">
      <c r="B4432" s="3"/>
    </row>
    <row r="4433">
      <c r="B4433" s="3"/>
    </row>
    <row r="4434">
      <c r="B4434" s="3"/>
    </row>
    <row r="4435">
      <c r="B4435" s="3"/>
    </row>
    <row r="4436">
      <c r="B4436" s="3"/>
    </row>
    <row r="4437">
      <c r="B4437" s="3"/>
    </row>
    <row r="4438">
      <c r="B4438" s="3"/>
    </row>
    <row r="4439">
      <c r="B4439" s="3"/>
    </row>
    <row r="4440">
      <c r="B4440" s="3"/>
    </row>
    <row r="4441">
      <c r="B4441" s="3"/>
    </row>
    <row r="4442">
      <c r="B4442" s="3"/>
    </row>
    <row r="4443">
      <c r="B4443" s="3"/>
    </row>
    <row r="4444">
      <c r="B4444" s="3"/>
    </row>
    <row r="4445">
      <c r="B4445" s="3"/>
    </row>
    <row r="4446">
      <c r="B4446" s="3"/>
    </row>
    <row r="4447">
      <c r="B4447" s="3"/>
    </row>
    <row r="4448">
      <c r="B4448" s="3"/>
    </row>
    <row r="4449">
      <c r="B4449" s="3"/>
    </row>
    <row r="4450">
      <c r="B4450" s="3"/>
    </row>
    <row r="4451">
      <c r="B4451" s="3"/>
    </row>
    <row r="4452">
      <c r="B4452" s="3"/>
    </row>
    <row r="4453">
      <c r="B4453" s="3"/>
    </row>
    <row r="4454">
      <c r="B4454" s="3"/>
    </row>
    <row r="4455">
      <c r="B4455" s="3"/>
    </row>
    <row r="4456">
      <c r="B4456" s="3"/>
    </row>
    <row r="4457">
      <c r="B4457" s="3"/>
    </row>
    <row r="4458">
      <c r="B4458" s="3"/>
    </row>
    <row r="4459">
      <c r="B4459" s="3"/>
    </row>
    <row r="4460">
      <c r="B4460" s="3"/>
    </row>
    <row r="4461">
      <c r="B4461" s="3"/>
    </row>
    <row r="4462">
      <c r="B4462" s="3"/>
    </row>
    <row r="4463">
      <c r="B4463" s="3"/>
    </row>
    <row r="4464">
      <c r="B4464" s="3"/>
    </row>
    <row r="4465">
      <c r="B4465" s="3"/>
    </row>
    <row r="4466">
      <c r="B4466" s="3"/>
    </row>
    <row r="4467">
      <c r="B4467" s="3"/>
    </row>
    <row r="4468">
      <c r="B4468" s="3"/>
    </row>
    <row r="4469">
      <c r="B4469" s="3"/>
    </row>
    <row r="4470">
      <c r="B4470" s="3"/>
    </row>
    <row r="4471">
      <c r="B4471" s="3"/>
    </row>
    <row r="4472">
      <c r="B4472" s="3"/>
    </row>
    <row r="4473">
      <c r="B4473" s="3"/>
    </row>
    <row r="4474">
      <c r="B4474" s="3"/>
    </row>
    <row r="4475">
      <c r="B4475" s="3"/>
    </row>
    <row r="4476">
      <c r="B4476" s="3"/>
    </row>
    <row r="4477">
      <c r="B4477" s="3"/>
    </row>
    <row r="4478">
      <c r="B4478" s="3"/>
    </row>
    <row r="4479">
      <c r="B4479" s="3"/>
    </row>
    <row r="4480">
      <c r="B4480" s="3"/>
    </row>
    <row r="4481">
      <c r="B4481" s="3"/>
    </row>
    <row r="4482">
      <c r="B4482" s="3"/>
    </row>
    <row r="4483">
      <c r="B4483" s="3"/>
    </row>
    <row r="4484">
      <c r="B4484" s="3"/>
    </row>
    <row r="4485">
      <c r="B4485" s="3"/>
    </row>
    <row r="4486">
      <c r="B4486" s="3"/>
    </row>
    <row r="4487">
      <c r="B4487" s="3"/>
    </row>
    <row r="4488">
      <c r="B4488" s="3"/>
    </row>
    <row r="4489">
      <c r="B4489" s="3"/>
    </row>
    <row r="4490">
      <c r="B4490" s="3"/>
    </row>
    <row r="4491">
      <c r="B4491" s="3"/>
    </row>
    <row r="4492">
      <c r="B4492" s="3"/>
    </row>
    <row r="4493">
      <c r="B4493" s="3"/>
    </row>
    <row r="4494">
      <c r="B4494" s="3"/>
    </row>
    <row r="4495">
      <c r="B4495" s="3"/>
    </row>
    <row r="4496">
      <c r="B4496" s="3"/>
    </row>
    <row r="4497">
      <c r="B4497" s="3"/>
    </row>
    <row r="4498">
      <c r="B4498" s="3"/>
    </row>
    <row r="4499">
      <c r="B4499" s="3"/>
    </row>
    <row r="4500">
      <c r="B4500" s="3"/>
    </row>
    <row r="4501">
      <c r="B4501" s="3"/>
    </row>
    <row r="4502">
      <c r="B4502" s="3"/>
    </row>
    <row r="4503">
      <c r="B4503" s="3"/>
    </row>
    <row r="4504">
      <c r="B4504" s="3"/>
    </row>
    <row r="4505">
      <c r="B4505" s="3"/>
    </row>
    <row r="4506">
      <c r="B4506" s="3"/>
    </row>
    <row r="4507">
      <c r="B4507" s="3"/>
    </row>
    <row r="4508">
      <c r="B4508" s="3"/>
    </row>
    <row r="4509">
      <c r="B4509" s="3"/>
    </row>
    <row r="4510">
      <c r="B4510" s="3"/>
    </row>
    <row r="4511">
      <c r="B4511" s="3"/>
    </row>
    <row r="4512">
      <c r="B4512" s="3"/>
    </row>
    <row r="4513">
      <c r="B4513" s="3"/>
    </row>
    <row r="4514">
      <c r="B4514" s="3"/>
    </row>
    <row r="4515">
      <c r="B4515" s="3"/>
    </row>
    <row r="4516">
      <c r="B4516" s="3"/>
    </row>
    <row r="4517">
      <c r="B4517" s="3"/>
    </row>
    <row r="4518">
      <c r="B4518" s="3"/>
    </row>
    <row r="4519">
      <c r="B4519" s="3"/>
    </row>
    <row r="4520">
      <c r="B4520" s="3"/>
    </row>
    <row r="4521">
      <c r="B4521" s="3"/>
    </row>
    <row r="4522">
      <c r="B4522" s="3"/>
    </row>
    <row r="4523">
      <c r="B4523" s="3"/>
    </row>
    <row r="4524">
      <c r="B4524" s="3"/>
    </row>
    <row r="4525">
      <c r="B4525" s="3"/>
    </row>
    <row r="4526">
      <c r="B4526" s="3"/>
    </row>
    <row r="4527">
      <c r="B4527" s="3"/>
    </row>
    <row r="4528">
      <c r="B4528" s="3"/>
    </row>
    <row r="4529">
      <c r="B4529" s="3"/>
    </row>
    <row r="4530">
      <c r="B4530" s="3"/>
    </row>
    <row r="4531">
      <c r="B4531" s="3"/>
    </row>
    <row r="4532">
      <c r="B4532" s="3"/>
    </row>
    <row r="4533">
      <c r="B4533" s="3"/>
    </row>
    <row r="4534">
      <c r="B4534" s="3"/>
    </row>
    <row r="4535">
      <c r="B4535" s="3"/>
    </row>
    <row r="4536">
      <c r="B4536" s="3"/>
    </row>
    <row r="4537">
      <c r="B4537" s="3"/>
    </row>
    <row r="4538">
      <c r="B4538" s="3"/>
    </row>
    <row r="4539">
      <c r="B4539" s="3"/>
    </row>
    <row r="4540">
      <c r="B4540" s="3"/>
    </row>
    <row r="4541">
      <c r="B4541" s="3"/>
    </row>
    <row r="4542">
      <c r="B4542" s="3"/>
    </row>
    <row r="4543">
      <c r="B4543" s="3"/>
    </row>
    <row r="4544">
      <c r="B4544" s="3"/>
    </row>
    <row r="4545">
      <c r="B4545" s="3"/>
    </row>
    <row r="4546">
      <c r="B4546" s="3"/>
    </row>
    <row r="4547">
      <c r="B4547" s="3"/>
    </row>
    <row r="4548">
      <c r="B4548" s="3"/>
    </row>
    <row r="4549">
      <c r="B4549" s="3"/>
    </row>
    <row r="4550">
      <c r="B4550" s="3"/>
    </row>
    <row r="4551">
      <c r="B4551" s="3"/>
    </row>
    <row r="4552">
      <c r="B4552" s="3"/>
    </row>
    <row r="4553">
      <c r="B4553" s="3"/>
    </row>
    <row r="4554">
      <c r="B4554" s="3"/>
    </row>
    <row r="4555">
      <c r="B4555" s="3"/>
    </row>
    <row r="4556">
      <c r="B4556" s="3"/>
    </row>
    <row r="4557">
      <c r="B4557" s="3"/>
    </row>
    <row r="4558">
      <c r="B4558" s="3"/>
    </row>
    <row r="4559">
      <c r="B4559" s="3"/>
    </row>
    <row r="4560">
      <c r="B4560" s="3"/>
    </row>
    <row r="4561">
      <c r="B4561" s="3"/>
    </row>
    <row r="4562">
      <c r="B4562" s="3"/>
    </row>
    <row r="4563">
      <c r="B4563" s="3"/>
    </row>
    <row r="4564">
      <c r="B4564" s="3"/>
    </row>
    <row r="4565">
      <c r="B4565" s="3"/>
    </row>
    <row r="4566">
      <c r="B4566" s="3"/>
    </row>
    <row r="4567">
      <c r="B4567" s="3"/>
    </row>
    <row r="4568">
      <c r="B4568" s="3"/>
    </row>
    <row r="4569">
      <c r="B4569" s="3"/>
    </row>
    <row r="4570">
      <c r="B4570" s="3"/>
    </row>
    <row r="4571">
      <c r="B4571" s="3"/>
    </row>
    <row r="4572">
      <c r="B4572" s="3"/>
    </row>
    <row r="4573">
      <c r="B4573" s="3"/>
    </row>
    <row r="4574">
      <c r="B4574" s="3"/>
    </row>
    <row r="4575">
      <c r="B4575" s="3"/>
    </row>
    <row r="4576">
      <c r="B4576" s="3"/>
    </row>
    <row r="4577">
      <c r="B4577" s="3"/>
    </row>
    <row r="4578">
      <c r="B4578" s="3"/>
    </row>
    <row r="4579">
      <c r="B4579" s="3"/>
    </row>
    <row r="4580">
      <c r="B4580" s="3"/>
    </row>
    <row r="4581">
      <c r="B4581" s="3"/>
    </row>
    <row r="4582">
      <c r="B4582" s="3"/>
    </row>
    <row r="4583">
      <c r="B4583" s="3"/>
    </row>
    <row r="4584">
      <c r="B4584" s="3"/>
    </row>
    <row r="4585">
      <c r="B4585" s="3"/>
    </row>
    <row r="4586">
      <c r="B4586" s="3"/>
    </row>
    <row r="4587">
      <c r="B4587" s="3"/>
    </row>
    <row r="4588">
      <c r="B4588" s="3"/>
    </row>
    <row r="4589">
      <c r="B4589" s="3"/>
    </row>
    <row r="4590">
      <c r="B4590" s="3"/>
    </row>
    <row r="4591">
      <c r="B4591" s="3"/>
    </row>
    <row r="4592">
      <c r="B4592" s="3"/>
    </row>
    <row r="4593">
      <c r="B4593" s="3"/>
    </row>
    <row r="4594">
      <c r="B4594" s="3"/>
    </row>
    <row r="4595">
      <c r="B4595" s="3"/>
    </row>
    <row r="4596">
      <c r="B4596" s="3"/>
    </row>
    <row r="4597">
      <c r="B4597" s="3"/>
    </row>
    <row r="4598">
      <c r="B4598" s="3"/>
    </row>
    <row r="4599">
      <c r="B4599" s="3"/>
    </row>
    <row r="4600">
      <c r="B4600" s="3"/>
    </row>
    <row r="4601">
      <c r="B4601" s="3"/>
    </row>
    <row r="4602">
      <c r="B4602" s="3"/>
    </row>
    <row r="4603">
      <c r="B4603" s="3"/>
    </row>
    <row r="4604">
      <c r="B4604" s="3"/>
    </row>
    <row r="4605">
      <c r="B4605" s="3"/>
    </row>
    <row r="4606">
      <c r="B4606" s="3"/>
    </row>
    <row r="4607">
      <c r="B4607" s="3"/>
    </row>
    <row r="4608">
      <c r="B4608" s="3"/>
    </row>
    <row r="4609">
      <c r="B4609" s="3"/>
    </row>
    <row r="4610">
      <c r="B4610" s="3"/>
    </row>
    <row r="4611">
      <c r="B4611" s="3"/>
    </row>
    <row r="4612">
      <c r="B4612" s="3"/>
    </row>
    <row r="4613">
      <c r="B4613" s="3"/>
    </row>
    <row r="4614">
      <c r="B4614" s="3"/>
    </row>
    <row r="4615">
      <c r="B4615" s="3"/>
    </row>
    <row r="4616">
      <c r="B4616" s="3"/>
    </row>
    <row r="4617">
      <c r="B4617" s="3"/>
    </row>
    <row r="4618">
      <c r="B4618" s="3"/>
    </row>
    <row r="4619">
      <c r="B4619" s="3"/>
    </row>
    <row r="4620">
      <c r="B4620" s="3"/>
    </row>
    <row r="4621">
      <c r="B4621" s="3"/>
    </row>
    <row r="4622">
      <c r="B4622" s="3"/>
    </row>
    <row r="4623">
      <c r="B4623" s="3"/>
    </row>
    <row r="4624">
      <c r="B4624" s="3"/>
    </row>
    <row r="4625">
      <c r="B4625" s="3"/>
    </row>
    <row r="4626">
      <c r="B4626" s="3"/>
    </row>
    <row r="4627">
      <c r="B4627" s="3"/>
    </row>
    <row r="4628">
      <c r="B4628" s="3"/>
    </row>
    <row r="4629">
      <c r="B4629" s="3"/>
    </row>
    <row r="4630">
      <c r="B4630" s="3"/>
    </row>
    <row r="4631">
      <c r="B4631" s="3"/>
    </row>
    <row r="4632">
      <c r="B4632" s="3"/>
    </row>
    <row r="4633">
      <c r="B4633" s="3"/>
    </row>
    <row r="4634">
      <c r="B4634" s="3"/>
    </row>
    <row r="4635">
      <c r="B4635" s="3"/>
    </row>
    <row r="4636">
      <c r="B4636" s="3"/>
    </row>
    <row r="4637">
      <c r="B4637" s="3"/>
    </row>
    <row r="4638">
      <c r="B4638" s="3"/>
    </row>
    <row r="4639">
      <c r="B4639" s="3"/>
    </row>
    <row r="4640">
      <c r="B4640" s="3"/>
    </row>
    <row r="4641">
      <c r="B4641" s="3"/>
    </row>
    <row r="4642">
      <c r="B4642" s="3"/>
    </row>
    <row r="4643">
      <c r="B4643" s="3"/>
    </row>
    <row r="4644">
      <c r="B4644" s="3"/>
    </row>
    <row r="4645">
      <c r="B4645" s="3"/>
    </row>
    <row r="4646">
      <c r="B4646" s="3"/>
    </row>
    <row r="4647">
      <c r="B4647" s="3"/>
    </row>
    <row r="4648">
      <c r="B4648" s="3"/>
    </row>
    <row r="4649">
      <c r="B4649" s="3"/>
    </row>
    <row r="4650">
      <c r="B4650" s="3"/>
    </row>
    <row r="4651">
      <c r="B4651" s="3"/>
    </row>
    <row r="4652">
      <c r="B4652" s="3"/>
    </row>
    <row r="4653">
      <c r="B4653" s="3"/>
    </row>
    <row r="4654">
      <c r="B4654" s="3"/>
    </row>
    <row r="4655">
      <c r="B4655" s="3"/>
    </row>
    <row r="4656">
      <c r="B4656" s="3"/>
    </row>
    <row r="4657">
      <c r="B4657" s="3"/>
    </row>
    <row r="4658">
      <c r="B4658" s="3"/>
    </row>
    <row r="4659">
      <c r="B4659" s="3"/>
    </row>
    <row r="4660">
      <c r="B4660" s="3"/>
    </row>
    <row r="4661">
      <c r="B4661" s="3"/>
    </row>
    <row r="4662">
      <c r="B4662" s="3"/>
    </row>
    <row r="4663">
      <c r="B4663" s="3"/>
    </row>
    <row r="4664">
      <c r="B4664" s="3"/>
    </row>
    <row r="4665">
      <c r="B4665" s="3"/>
    </row>
    <row r="4666">
      <c r="B4666" s="3"/>
    </row>
    <row r="4667">
      <c r="B4667" s="3"/>
    </row>
    <row r="4668">
      <c r="B4668" s="3"/>
    </row>
    <row r="4669">
      <c r="B4669" s="3"/>
    </row>
    <row r="4670">
      <c r="B4670" s="3"/>
    </row>
    <row r="4671">
      <c r="B4671" s="3"/>
    </row>
    <row r="4672">
      <c r="B4672" s="3"/>
    </row>
    <row r="4673">
      <c r="B4673" s="3"/>
    </row>
    <row r="4674">
      <c r="B4674" s="3"/>
    </row>
    <row r="4675">
      <c r="B4675" s="3"/>
    </row>
    <row r="4676">
      <c r="B4676" s="3"/>
    </row>
    <row r="4677">
      <c r="B4677" s="3"/>
    </row>
    <row r="4678">
      <c r="B4678" s="3"/>
    </row>
    <row r="4679">
      <c r="B4679" s="3"/>
    </row>
    <row r="4680">
      <c r="B4680" s="3"/>
    </row>
    <row r="4681">
      <c r="B4681" s="3"/>
    </row>
    <row r="4682">
      <c r="B4682" s="3"/>
    </row>
    <row r="4683">
      <c r="B4683" s="3"/>
    </row>
    <row r="4684">
      <c r="B4684" s="3"/>
    </row>
    <row r="4685">
      <c r="B4685" s="3"/>
    </row>
    <row r="4686">
      <c r="B4686" s="3"/>
    </row>
    <row r="4687">
      <c r="B4687" s="3"/>
    </row>
    <row r="4688">
      <c r="B4688" s="3"/>
    </row>
    <row r="4689">
      <c r="B4689" s="3"/>
    </row>
    <row r="4690">
      <c r="B4690" s="3"/>
    </row>
    <row r="4691">
      <c r="B4691" s="3"/>
    </row>
    <row r="4692">
      <c r="B4692" s="3"/>
    </row>
    <row r="4693">
      <c r="B4693" s="3"/>
    </row>
    <row r="4694">
      <c r="B4694" s="3"/>
    </row>
    <row r="4695">
      <c r="B4695" s="3"/>
    </row>
    <row r="4696">
      <c r="B4696" s="3"/>
    </row>
    <row r="4697">
      <c r="B4697" s="3"/>
    </row>
    <row r="4698">
      <c r="B4698" s="3"/>
    </row>
    <row r="4699">
      <c r="B4699" s="3"/>
    </row>
    <row r="4700">
      <c r="B4700" s="3"/>
    </row>
    <row r="4701">
      <c r="B4701" s="3"/>
    </row>
    <row r="4702">
      <c r="B4702" s="3"/>
    </row>
    <row r="4703">
      <c r="B4703" s="3"/>
    </row>
    <row r="4704">
      <c r="B4704" s="3"/>
    </row>
    <row r="4705">
      <c r="B4705" s="3"/>
    </row>
    <row r="4706">
      <c r="B4706" s="3"/>
    </row>
    <row r="4707">
      <c r="B4707" s="3"/>
    </row>
    <row r="4708">
      <c r="B4708" s="3"/>
    </row>
    <row r="4709">
      <c r="B4709" s="3"/>
    </row>
    <row r="4710">
      <c r="B4710" s="3"/>
    </row>
    <row r="4711">
      <c r="B4711" s="3"/>
    </row>
    <row r="4712">
      <c r="B4712" s="3"/>
    </row>
    <row r="4713">
      <c r="B4713" s="3"/>
    </row>
    <row r="4714">
      <c r="B4714" s="3"/>
    </row>
    <row r="4715">
      <c r="B4715" s="3"/>
    </row>
    <row r="4716">
      <c r="B4716" s="3"/>
    </row>
    <row r="4717">
      <c r="B4717" s="3"/>
    </row>
    <row r="4718">
      <c r="B4718" s="3"/>
    </row>
    <row r="4719">
      <c r="B4719" s="3"/>
    </row>
    <row r="4720">
      <c r="B4720" s="3"/>
    </row>
    <row r="4721">
      <c r="B4721" s="3"/>
    </row>
    <row r="4722">
      <c r="B4722" s="3"/>
    </row>
    <row r="4723">
      <c r="B4723" s="3"/>
    </row>
    <row r="4724">
      <c r="B4724" s="3"/>
    </row>
    <row r="4725">
      <c r="B4725" s="3"/>
    </row>
    <row r="4726">
      <c r="B4726" s="3"/>
    </row>
    <row r="4727">
      <c r="B4727" s="3"/>
    </row>
    <row r="4728">
      <c r="B4728" s="3"/>
    </row>
    <row r="4729">
      <c r="B4729" s="3"/>
    </row>
    <row r="4730">
      <c r="B4730" s="3"/>
    </row>
    <row r="4731">
      <c r="B4731" s="3"/>
    </row>
    <row r="4732">
      <c r="B4732" s="3"/>
    </row>
    <row r="4733">
      <c r="B4733" s="3"/>
    </row>
    <row r="4734">
      <c r="B4734" s="3"/>
    </row>
    <row r="4735">
      <c r="B4735" s="3"/>
    </row>
    <row r="4736">
      <c r="B4736" s="3"/>
    </row>
    <row r="4737">
      <c r="B4737" s="3"/>
    </row>
    <row r="4738">
      <c r="B4738" s="3"/>
    </row>
    <row r="4739">
      <c r="B4739" s="3"/>
    </row>
    <row r="4740">
      <c r="B4740" s="3"/>
    </row>
    <row r="4741">
      <c r="B4741" s="3"/>
    </row>
    <row r="4742">
      <c r="B4742" s="3"/>
    </row>
    <row r="4743">
      <c r="B4743" s="3"/>
    </row>
    <row r="4744">
      <c r="B4744" s="3"/>
    </row>
    <row r="4745">
      <c r="B4745" s="3"/>
    </row>
    <row r="4746">
      <c r="B4746" s="3"/>
    </row>
    <row r="4747">
      <c r="B4747" s="3"/>
    </row>
    <row r="4748">
      <c r="B4748" s="3"/>
    </row>
    <row r="4749">
      <c r="B4749" s="3"/>
    </row>
    <row r="4750">
      <c r="B4750" s="3"/>
    </row>
    <row r="4751">
      <c r="B4751" s="3"/>
    </row>
    <row r="4752">
      <c r="B4752" s="3"/>
    </row>
    <row r="4753">
      <c r="B4753" s="3"/>
    </row>
    <row r="4754">
      <c r="B4754" s="3"/>
    </row>
    <row r="4755">
      <c r="B4755" s="3"/>
    </row>
    <row r="4756">
      <c r="B4756" s="3"/>
    </row>
    <row r="4757">
      <c r="B4757" s="3"/>
    </row>
    <row r="4758">
      <c r="B4758" s="3"/>
    </row>
    <row r="4759">
      <c r="B4759" s="3"/>
    </row>
    <row r="4760">
      <c r="B4760" s="3"/>
    </row>
    <row r="4761">
      <c r="B4761" s="3"/>
    </row>
    <row r="4762">
      <c r="B4762" s="3"/>
    </row>
    <row r="4763">
      <c r="B4763" s="3"/>
    </row>
    <row r="4764">
      <c r="B4764" s="3"/>
    </row>
    <row r="4765">
      <c r="B4765" s="3"/>
    </row>
    <row r="4766">
      <c r="B4766" s="3"/>
    </row>
    <row r="4767">
      <c r="B4767" s="3"/>
    </row>
    <row r="4768">
      <c r="B4768" s="3"/>
    </row>
    <row r="4769">
      <c r="B4769" s="3"/>
    </row>
    <row r="4770">
      <c r="B4770" s="3"/>
    </row>
    <row r="4771">
      <c r="B4771" s="3"/>
    </row>
    <row r="4772">
      <c r="B4772" s="3"/>
    </row>
    <row r="4773">
      <c r="B4773" s="3"/>
    </row>
    <row r="4774">
      <c r="B4774" s="3"/>
    </row>
    <row r="4775">
      <c r="B4775" s="3"/>
    </row>
    <row r="4776">
      <c r="B4776" s="3"/>
    </row>
    <row r="4777">
      <c r="B4777" s="3"/>
    </row>
    <row r="4778">
      <c r="B4778" s="3"/>
    </row>
    <row r="4779">
      <c r="B4779" s="3"/>
    </row>
    <row r="4780">
      <c r="B4780" s="3"/>
    </row>
    <row r="4781">
      <c r="B4781" s="3"/>
    </row>
    <row r="4782">
      <c r="B4782" s="3"/>
    </row>
    <row r="4783">
      <c r="B4783" s="3"/>
    </row>
    <row r="4784">
      <c r="B4784" s="3"/>
    </row>
    <row r="4785">
      <c r="B4785" s="3"/>
    </row>
    <row r="4786">
      <c r="B4786" s="3"/>
    </row>
    <row r="4787">
      <c r="B4787" s="3"/>
    </row>
    <row r="4788">
      <c r="B4788" s="3"/>
    </row>
    <row r="4789">
      <c r="B4789" s="3"/>
    </row>
    <row r="4790">
      <c r="B4790" s="3"/>
    </row>
    <row r="4791">
      <c r="B4791" s="3"/>
    </row>
    <row r="4792">
      <c r="B4792" s="3"/>
    </row>
    <row r="4793">
      <c r="B4793" s="3"/>
    </row>
    <row r="4794">
      <c r="B4794" s="3"/>
    </row>
    <row r="4795">
      <c r="B4795" s="3"/>
    </row>
    <row r="4796">
      <c r="B4796" s="3"/>
    </row>
    <row r="4797">
      <c r="B4797" s="3"/>
    </row>
    <row r="4798">
      <c r="B4798" s="3"/>
    </row>
    <row r="4799">
      <c r="B4799" s="3"/>
    </row>
    <row r="4800">
      <c r="B4800" s="3"/>
    </row>
    <row r="4801">
      <c r="B4801" s="3"/>
    </row>
    <row r="4802">
      <c r="B4802" s="3"/>
    </row>
    <row r="4803">
      <c r="B4803" s="3"/>
    </row>
    <row r="4804">
      <c r="B4804" s="3"/>
    </row>
    <row r="4805">
      <c r="B4805" s="3"/>
    </row>
    <row r="4806">
      <c r="B4806" s="3"/>
    </row>
    <row r="4807">
      <c r="B4807" s="3"/>
    </row>
    <row r="4808">
      <c r="B4808" s="3"/>
    </row>
    <row r="4809">
      <c r="B4809" s="3"/>
    </row>
    <row r="4810">
      <c r="B4810" s="3"/>
    </row>
    <row r="4811">
      <c r="B4811" s="3"/>
    </row>
    <row r="4812">
      <c r="B4812" s="3"/>
    </row>
    <row r="4813">
      <c r="B4813" s="3"/>
    </row>
    <row r="4814">
      <c r="B4814" s="3"/>
    </row>
    <row r="4815">
      <c r="B4815" s="3"/>
    </row>
    <row r="4816">
      <c r="B4816" s="3"/>
    </row>
    <row r="4817">
      <c r="B4817" s="3"/>
    </row>
    <row r="4818">
      <c r="B4818" s="3"/>
    </row>
    <row r="4819">
      <c r="B4819" s="3"/>
    </row>
    <row r="4820">
      <c r="B4820" s="3"/>
    </row>
    <row r="4821">
      <c r="B4821" s="3"/>
    </row>
    <row r="4822">
      <c r="B4822" s="3"/>
    </row>
    <row r="4823">
      <c r="B4823" s="3"/>
    </row>
    <row r="4824">
      <c r="B4824" s="3"/>
    </row>
    <row r="4825">
      <c r="B4825" s="3"/>
    </row>
    <row r="4826">
      <c r="B4826" s="3"/>
    </row>
    <row r="4827">
      <c r="B4827" s="3"/>
    </row>
    <row r="4828">
      <c r="B4828" s="3"/>
    </row>
    <row r="4829">
      <c r="B4829" s="3"/>
    </row>
    <row r="4830">
      <c r="B4830" s="3"/>
    </row>
    <row r="4831">
      <c r="B4831" s="3"/>
    </row>
    <row r="4832">
      <c r="B4832" s="3"/>
    </row>
    <row r="4833">
      <c r="B4833" s="3"/>
    </row>
    <row r="4834">
      <c r="B4834" s="3"/>
    </row>
    <row r="4835">
      <c r="B4835" s="3"/>
    </row>
    <row r="4836">
      <c r="B4836" s="3"/>
    </row>
    <row r="4837">
      <c r="B4837" s="3"/>
    </row>
    <row r="4838">
      <c r="B4838" s="3"/>
    </row>
    <row r="4839">
      <c r="B4839" s="3"/>
    </row>
    <row r="4840">
      <c r="B4840" s="3"/>
    </row>
    <row r="4841">
      <c r="B4841" s="3"/>
    </row>
    <row r="4842">
      <c r="B4842" s="3"/>
    </row>
    <row r="4843">
      <c r="B4843" s="3"/>
    </row>
    <row r="4844">
      <c r="B4844" s="3"/>
    </row>
    <row r="4845">
      <c r="B4845" s="3"/>
    </row>
    <row r="4846">
      <c r="B4846" s="3"/>
    </row>
    <row r="4847">
      <c r="B4847" s="3"/>
    </row>
    <row r="4848">
      <c r="B4848" s="3"/>
    </row>
    <row r="4849">
      <c r="B4849" s="3"/>
    </row>
    <row r="4850">
      <c r="B4850" s="3"/>
    </row>
    <row r="4851">
      <c r="B4851" s="3"/>
    </row>
    <row r="4852">
      <c r="B4852" s="3"/>
    </row>
    <row r="4853">
      <c r="B4853" s="3"/>
    </row>
    <row r="4854">
      <c r="B4854" s="3"/>
    </row>
    <row r="4855">
      <c r="B4855" s="3"/>
    </row>
    <row r="4856">
      <c r="B4856" s="3"/>
    </row>
    <row r="4857">
      <c r="B4857" s="3"/>
    </row>
    <row r="4858">
      <c r="B4858" s="3"/>
    </row>
    <row r="4859">
      <c r="B4859" s="3"/>
    </row>
    <row r="4860">
      <c r="B4860" s="3"/>
    </row>
    <row r="4861">
      <c r="B4861" s="3"/>
    </row>
    <row r="4862">
      <c r="B4862" s="3"/>
    </row>
    <row r="4863">
      <c r="B4863" s="3"/>
    </row>
    <row r="4864">
      <c r="B4864" s="3"/>
    </row>
    <row r="4865">
      <c r="B4865" s="3"/>
    </row>
    <row r="4866">
      <c r="B4866" s="3"/>
    </row>
    <row r="4867">
      <c r="B4867" s="3"/>
    </row>
    <row r="4868">
      <c r="B4868" s="3"/>
    </row>
    <row r="4869">
      <c r="B4869" s="3"/>
    </row>
    <row r="4870">
      <c r="B4870" s="3"/>
    </row>
    <row r="4871">
      <c r="B4871" s="3"/>
    </row>
    <row r="4872">
      <c r="B4872" s="3"/>
    </row>
    <row r="4873">
      <c r="B4873" s="3"/>
    </row>
    <row r="4874">
      <c r="B4874" s="3"/>
    </row>
    <row r="4875">
      <c r="B4875" s="3"/>
    </row>
    <row r="4876">
      <c r="B4876" s="3"/>
    </row>
    <row r="4877">
      <c r="B4877" s="3"/>
    </row>
    <row r="4878">
      <c r="B4878" s="3"/>
    </row>
    <row r="4879">
      <c r="B4879" s="3"/>
    </row>
    <row r="4880">
      <c r="B4880" s="3"/>
    </row>
    <row r="4881">
      <c r="B4881" s="3"/>
    </row>
    <row r="4882">
      <c r="B4882" s="3"/>
    </row>
    <row r="4883">
      <c r="B4883" s="3"/>
    </row>
    <row r="4884">
      <c r="B4884" s="3"/>
    </row>
    <row r="4885">
      <c r="B4885" s="3"/>
    </row>
    <row r="4886">
      <c r="B4886" s="3"/>
    </row>
    <row r="4887">
      <c r="B4887" s="3"/>
    </row>
    <row r="4888">
      <c r="B4888" s="3"/>
    </row>
    <row r="4889">
      <c r="B4889" s="3"/>
    </row>
    <row r="4890">
      <c r="B4890" s="3"/>
    </row>
    <row r="4891">
      <c r="B4891" s="3"/>
    </row>
    <row r="4892">
      <c r="B4892" s="3"/>
    </row>
    <row r="4893">
      <c r="B4893" s="3"/>
    </row>
    <row r="4894">
      <c r="B4894" s="3"/>
    </row>
    <row r="4895">
      <c r="B4895" s="3"/>
    </row>
    <row r="4896">
      <c r="B4896" s="3"/>
    </row>
    <row r="4897">
      <c r="B4897" s="3"/>
    </row>
    <row r="4898">
      <c r="B4898" s="3"/>
    </row>
    <row r="4899">
      <c r="B4899" s="3"/>
    </row>
    <row r="4900">
      <c r="B4900" s="3"/>
    </row>
    <row r="4901">
      <c r="B4901" s="3"/>
    </row>
    <row r="4902">
      <c r="B4902" s="3"/>
    </row>
    <row r="4903">
      <c r="B4903" s="3"/>
    </row>
    <row r="4904">
      <c r="B4904" s="3"/>
    </row>
    <row r="4905">
      <c r="B4905" s="3"/>
    </row>
    <row r="4906">
      <c r="B4906" s="3"/>
    </row>
    <row r="4907">
      <c r="B4907" s="3"/>
    </row>
    <row r="4908">
      <c r="B4908" s="3"/>
    </row>
    <row r="4909">
      <c r="B4909" s="3"/>
    </row>
    <row r="4910">
      <c r="B4910" s="3"/>
    </row>
    <row r="4911">
      <c r="B4911" s="3"/>
    </row>
    <row r="4912">
      <c r="B4912" s="3"/>
    </row>
    <row r="4913">
      <c r="B4913" s="3"/>
    </row>
    <row r="4914">
      <c r="B4914" s="3"/>
    </row>
    <row r="4915">
      <c r="B4915" s="3"/>
    </row>
    <row r="4916">
      <c r="B4916" s="3"/>
    </row>
    <row r="4917">
      <c r="B4917" s="3"/>
    </row>
    <row r="4918">
      <c r="B4918" s="3"/>
    </row>
    <row r="4919">
      <c r="B4919" s="3"/>
    </row>
    <row r="4920">
      <c r="B4920" s="3"/>
    </row>
    <row r="4921">
      <c r="B4921" s="3"/>
    </row>
    <row r="4922">
      <c r="B4922" s="3"/>
    </row>
    <row r="4923">
      <c r="B4923" s="3"/>
    </row>
    <row r="4924">
      <c r="B4924" s="3"/>
    </row>
    <row r="4925">
      <c r="B4925" s="3"/>
    </row>
    <row r="4926">
      <c r="B4926" s="3"/>
    </row>
    <row r="4927">
      <c r="B4927" s="3"/>
    </row>
    <row r="4928">
      <c r="B4928" s="3"/>
    </row>
    <row r="4929">
      <c r="B4929" s="3"/>
    </row>
    <row r="4930">
      <c r="B4930" s="3"/>
    </row>
    <row r="4931">
      <c r="B4931" s="3"/>
    </row>
    <row r="4932">
      <c r="B4932" s="3"/>
    </row>
    <row r="4933">
      <c r="B4933" s="3"/>
    </row>
    <row r="4934">
      <c r="B4934" s="3"/>
    </row>
    <row r="4935">
      <c r="B4935" s="3"/>
    </row>
    <row r="4936">
      <c r="B4936" s="3"/>
    </row>
    <row r="4937">
      <c r="B4937" s="3"/>
    </row>
    <row r="4938">
      <c r="B4938" s="3"/>
    </row>
    <row r="4939">
      <c r="B4939" s="3"/>
    </row>
    <row r="4940">
      <c r="B4940" s="3"/>
    </row>
    <row r="4941">
      <c r="B4941" s="3"/>
    </row>
    <row r="4942">
      <c r="B4942" s="3"/>
    </row>
    <row r="4943">
      <c r="B4943" s="3"/>
    </row>
    <row r="4944">
      <c r="B4944" s="3"/>
    </row>
    <row r="4945">
      <c r="B4945" s="3"/>
    </row>
    <row r="4946">
      <c r="B4946" s="3"/>
    </row>
    <row r="4947">
      <c r="B4947" s="3"/>
    </row>
    <row r="4948">
      <c r="B4948" s="3"/>
    </row>
    <row r="4949">
      <c r="B4949" s="3"/>
    </row>
    <row r="4950">
      <c r="B4950" s="3"/>
    </row>
    <row r="4951">
      <c r="B4951" s="3"/>
    </row>
    <row r="4952">
      <c r="B4952" s="3"/>
    </row>
    <row r="4953">
      <c r="B4953" s="3"/>
    </row>
    <row r="4954">
      <c r="B4954" s="3"/>
    </row>
    <row r="4955">
      <c r="B4955" s="3"/>
    </row>
    <row r="4956">
      <c r="B4956" s="3"/>
    </row>
    <row r="4957">
      <c r="B4957" s="3"/>
    </row>
    <row r="4958">
      <c r="B4958" s="3"/>
    </row>
    <row r="4959">
      <c r="B4959" s="3"/>
    </row>
    <row r="4960">
      <c r="B4960" s="3"/>
    </row>
    <row r="4961">
      <c r="B4961" s="3"/>
    </row>
    <row r="4962">
      <c r="B4962" s="3"/>
    </row>
    <row r="4963">
      <c r="B4963" s="3"/>
    </row>
    <row r="4964">
      <c r="B4964" s="3"/>
    </row>
    <row r="4965">
      <c r="B4965" s="3"/>
    </row>
    <row r="4966">
      <c r="B4966" s="3"/>
    </row>
    <row r="4967">
      <c r="B4967" s="3"/>
    </row>
    <row r="4968">
      <c r="B4968" s="3"/>
    </row>
    <row r="4969">
      <c r="B4969" s="3"/>
    </row>
    <row r="4970">
      <c r="B4970" s="3"/>
    </row>
    <row r="4971">
      <c r="B4971" s="3"/>
    </row>
    <row r="4972">
      <c r="B4972" s="3"/>
    </row>
    <row r="4973">
      <c r="B4973" s="3"/>
    </row>
    <row r="4974">
      <c r="B4974" s="3"/>
    </row>
    <row r="4975">
      <c r="B4975" s="3"/>
    </row>
    <row r="4976">
      <c r="B4976" s="3"/>
    </row>
    <row r="4977">
      <c r="B4977" s="3"/>
    </row>
    <row r="4978">
      <c r="B4978" s="3"/>
    </row>
    <row r="4979">
      <c r="B4979" s="3"/>
    </row>
    <row r="4980">
      <c r="B4980" s="3"/>
    </row>
    <row r="4981">
      <c r="B4981" s="3"/>
    </row>
    <row r="4982">
      <c r="B4982" s="3"/>
    </row>
    <row r="4983">
      <c r="B4983" s="3"/>
    </row>
    <row r="4984">
      <c r="B4984" s="3"/>
    </row>
    <row r="4985">
      <c r="B4985" s="3"/>
    </row>
    <row r="4986">
      <c r="B4986" s="3"/>
    </row>
    <row r="4987">
      <c r="B4987" s="3"/>
    </row>
    <row r="4988">
      <c r="B4988" s="3"/>
    </row>
    <row r="4989">
      <c r="B4989" s="3"/>
    </row>
    <row r="4990">
      <c r="B4990" s="3"/>
    </row>
    <row r="4991">
      <c r="B4991" s="3"/>
    </row>
    <row r="4992">
      <c r="B4992" s="3"/>
    </row>
    <row r="4993">
      <c r="B4993" s="3"/>
    </row>
    <row r="4994">
      <c r="B4994" s="3"/>
    </row>
    <row r="4995">
      <c r="B4995" s="3"/>
    </row>
    <row r="4996">
      <c r="B4996" s="3"/>
    </row>
    <row r="4997">
      <c r="B4997" s="3"/>
    </row>
    <row r="4998">
      <c r="B4998" s="3"/>
    </row>
    <row r="4999">
      <c r="B4999" s="3"/>
    </row>
    <row r="5000">
      <c r="B5000" s="3"/>
    </row>
    <row r="5001">
      <c r="B5001" s="3"/>
    </row>
    <row r="5002">
      <c r="B5002" s="3"/>
    </row>
    <row r="5003">
      <c r="B5003" s="3"/>
    </row>
    <row r="5004">
      <c r="B5004" s="3"/>
    </row>
    <row r="5005">
      <c r="B5005" s="3"/>
    </row>
    <row r="5006">
      <c r="B5006" s="3"/>
    </row>
    <row r="5007">
      <c r="B5007" s="3"/>
    </row>
    <row r="5008">
      <c r="B5008" s="3"/>
    </row>
    <row r="5009">
      <c r="B5009" s="3"/>
    </row>
    <row r="5010">
      <c r="B5010" s="3"/>
    </row>
    <row r="5011">
      <c r="B5011" s="3"/>
    </row>
    <row r="5012">
      <c r="B5012" s="3"/>
    </row>
    <row r="5013">
      <c r="B5013" s="3"/>
    </row>
    <row r="5014">
      <c r="B5014" s="3"/>
    </row>
    <row r="5015">
      <c r="B5015" s="3"/>
    </row>
    <row r="5016">
      <c r="B5016" s="3"/>
    </row>
    <row r="5017">
      <c r="B5017" s="3"/>
    </row>
    <row r="5018">
      <c r="B5018" s="3"/>
    </row>
    <row r="5019">
      <c r="B5019" s="3"/>
    </row>
    <row r="5020">
      <c r="B5020" s="3"/>
    </row>
    <row r="5021">
      <c r="B5021" s="3"/>
    </row>
    <row r="5022">
      <c r="B5022" s="3"/>
    </row>
    <row r="5023">
      <c r="B5023" s="3"/>
    </row>
    <row r="5024">
      <c r="B5024" s="3"/>
    </row>
    <row r="5025">
      <c r="B5025" s="3"/>
    </row>
    <row r="5026">
      <c r="B5026" s="3"/>
    </row>
    <row r="5027">
      <c r="B5027" s="3"/>
    </row>
    <row r="5028">
      <c r="B5028" s="3"/>
    </row>
    <row r="5029">
      <c r="B5029" s="3"/>
    </row>
    <row r="5030">
      <c r="B5030" s="3"/>
    </row>
    <row r="5031">
      <c r="B5031" s="3"/>
    </row>
    <row r="5032">
      <c r="B5032" s="3"/>
    </row>
    <row r="5033">
      <c r="B5033" s="3"/>
    </row>
    <row r="5034">
      <c r="B5034" s="3"/>
    </row>
    <row r="5035">
      <c r="B5035" s="3"/>
    </row>
    <row r="5036">
      <c r="B5036" s="3"/>
    </row>
    <row r="5037">
      <c r="B5037" s="3"/>
    </row>
    <row r="5038">
      <c r="B5038" s="3"/>
    </row>
    <row r="5039">
      <c r="B5039" s="3"/>
    </row>
    <row r="5040">
      <c r="B5040" s="3"/>
    </row>
    <row r="5041">
      <c r="B5041" s="3"/>
    </row>
    <row r="5042">
      <c r="B5042" s="3"/>
    </row>
    <row r="5043">
      <c r="B5043" s="3"/>
    </row>
    <row r="5044">
      <c r="B5044" s="3"/>
    </row>
    <row r="5045">
      <c r="B5045" s="3"/>
    </row>
    <row r="5046">
      <c r="B5046" s="3"/>
    </row>
    <row r="5047">
      <c r="B5047" s="3"/>
    </row>
    <row r="5048">
      <c r="B5048" s="3"/>
    </row>
    <row r="5049">
      <c r="B5049" s="3"/>
    </row>
    <row r="5050">
      <c r="B5050" s="3"/>
    </row>
    <row r="5051">
      <c r="B5051" s="3"/>
    </row>
    <row r="5052">
      <c r="B5052" s="3"/>
    </row>
    <row r="5053">
      <c r="B5053" s="3"/>
    </row>
    <row r="5054">
      <c r="B5054" s="3"/>
    </row>
    <row r="5055">
      <c r="B5055" s="3"/>
    </row>
    <row r="5056">
      <c r="B5056" s="3"/>
    </row>
    <row r="5057">
      <c r="B5057" s="3"/>
    </row>
    <row r="5058">
      <c r="B5058" s="3"/>
    </row>
    <row r="5059">
      <c r="B5059" s="3"/>
    </row>
    <row r="5060">
      <c r="B5060" s="3"/>
    </row>
    <row r="5061">
      <c r="B5061" s="3"/>
    </row>
    <row r="5062">
      <c r="B5062" s="3"/>
    </row>
    <row r="5063">
      <c r="B5063" s="3"/>
    </row>
    <row r="5064">
      <c r="B5064" s="3"/>
    </row>
    <row r="5065">
      <c r="B5065" s="3"/>
    </row>
    <row r="5066">
      <c r="B5066" s="3"/>
    </row>
    <row r="5067">
      <c r="B5067" s="3"/>
    </row>
    <row r="5068">
      <c r="B5068" s="3"/>
    </row>
    <row r="5069">
      <c r="B5069" s="3"/>
    </row>
    <row r="5070">
      <c r="B5070" s="3"/>
    </row>
    <row r="5071">
      <c r="B5071" s="3"/>
    </row>
    <row r="5072">
      <c r="B5072" s="3"/>
    </row>
    <row r="5073">
      <c r="B5073" s="3"/>
    </row>
    <row r="5074">
      <c r="B5074" s="3"/>
    </row>
    <row r="5075">
      <c r="B5075" s="3"/>
    </row>
    <row r="5076">
      <c r="B5076" s="3"/>
    </row>
    <row r="5077">
      <c r="B5077" s="3"/>
    </row>
    <row r="5078">
      <c r="B5078" s="3"/>
    </row>
    <row r="5079">
      <c r="B5079" s="3"/>
    </row>
    <row r="5080">
      <c r="B5080" s="3"/>
    </row>
    <row r="5081">
      <c r="B5081" s="3"/>
    </row>
    <row r="5082">
      <c r="B5082" s="3"/>
    </row>
    <row r="5083">
      <c r="B5083" s="3"/>
    </row>
    <row r="5084">
      <c r="B5084" s="3"/>
    </row>
    <row r="5085">
      <c r="B5085" s="3"/>
    </row>
    <row r="5086">
      <c r="B5086" s="3"/>
    </row>
    <row r="5087">
      <c r="B5087" s="3"/>
    </row>
    <row r="5088">
      <c r="B5088" s="3"/>
    </row>
    <row r="5089">
      <c r="B5089" s="3"/>
    </row>
    <row r="5090">
      <c r="B5090" s="3"/>
    </row>
    <row r="5091">
      <c r="B5091" s="3"/>
    </row>
    <row r="5092">
      <c r="B5092" s="3"/>
    </row>
    <row r="5093">
      <c r="B5093" s="3"/>
    </row>
    <row r="5094">
      <c r="B5094" s="3"/>
    </row>
    <row r="5095">
      <c r="B5095" s="3"/>
    </row>
    <row r="5096">
      <c r="B5096" s="3"/>
    </row>
    <row r="5097">
      <c r="B5097" s="3"/>
    </row>
    <row r="5098">
      <c r="B5098" s="3"/>
    </row>
    <row r="5099">
      <c r="B5099" s="3"/>
    </row>
    <row r="5100">
      <c r="B5100" s="3"/>
    </row>
    <row r="5101">
      <c r="B5101" s="3"/>
    </row>
    <row r="5102">
      <c r="B5102" s="3"/>
    </row>
    <row r="5103">
      <c r="B5103" s="3"/>
    </row>
    <row r="5104">
      <c r="B5104" s="3"/>
    </row>
    <row r="5105">
      <c r="B5105" s="3"/>
    </row>
    <row r="5106">
      <c r="B5106" s="3"/>
    </row>
    <row r="5107">
      <c r="B5107" s="3"/>
    </row>
    <row r="5108">
      <c r="B5108" s="3"/>
    </row>
    <row r="5109">
      <c r="B5109" s="3"/>
    </row>
    <row r="5110">
      <c r="B5110" s="3"/>
    </row>
    <row r="5111">
      <c r="B5111" s="3"/>
    </row>
    <row r="5112">
      <c r="B5112" s="3"/>
    </row>
    <row r="5113">
      <c r="B5113" s="3"/>
    </row>
    <row r="5114">
      <c r="B5114" s="3"/>
    </row>
    <row r="5115">
      <c r="B5115" s="3"/>
    </row>
    <row r="5116">
      <c r="B5116" s="3"/>
    </row>
    <row r="5117">
      <c r="B5117" s="3"/>
    </row>
    <row r="5118">
      <c r="B5118" s="3"/>
    </row>
    <row r="5119">
      <c r="B5119" s="3"/>
    </row>
    <row r="5120">
      <c r="B5120" s="3"/>
    </row>
    <row r="5121">
      <c r="B5121" s="3"/>
    </row>
    <row r="5122">
      <c r="B5122" s="3"/>
    </row>
    <row r="5123">
      <c r="B5123" s="3"/>
    </row>
    <row r="5124">
      <c r="B5124" s="3"/>
    </row>
    <row r="5125">
      <c r="B5125" s="3"/>
    </row>
    <row r="5126">
      <c r="B5126" s="3"/>
    </row>
    <row r="5127">
      <c r="B5127" s="3"/>
    </row>
    <row r="5128">
      <c r="B5128" s="3"/>
    </row>
    <row r="5129">
      <c r="B5129" s="3"/>
    </row>
    <row r="5130">
      <c r="B5130" s="3"/>
    </row>
    <row r="5131">
      <c r="B5131" s="3"/>
    </row>
    <row r="5132">
      <c r="B5132" s="3"/>
    </row>
    <row r="5133">
      <c r="B5133" s="3"/>
    </row>
    <row r="5134">
      <c r="B5134" s="3"/>
    </row>
    <row r="5135">
      <c r="B5135" s="3"/>
    </row>
    <row r="5136">
      <c r="B5136" s="3"/>
    </row>
    <row r="5137">
      <c r="B5137" s="3"/>
    </row>
    <row r="5138">
      <c r="B5138" s="3"/>
    </row>
    <row r="5139">
      <c r="B5139" s="3"/>
    </row>
    <row r="5140">
      <c r="B5140" s="3"/>
    </row>
    <row r="5141">
      <c r="B5141" s="3"/>
    </row>
    <row r="5142">
      <c r="B5142" s="3"/>
    </row>
    <row r="5143">
      <c r="B5143" s="3"/>
    </row>
    <row r="5144">
      <c r="B5144" s="3"/>
    </row>
    <row r="5145">
      <c r="B5145" s="3"/>
    </row>
    <row r="5146">
      <c r="B5146" s="3"/>
    </row>
    <row r="5147">
      <c r="B5147" s="3"/>
    </row>
    <row r="5148">
      <c r="B5148" s="3"/>
    </row>
    <row r="5149">
      <c r="B5149" s="3"/>
    </row>
    <row r="5150">
      <c r="B5150" s="3"/>
    </row>
    <row r="5151">
      <c r="B5151" s="3"/>
    </row>
    <row r="5152">
      <c r="B5152" s="3"/>
    </row>
    <row r="5153">
      <c r="B5153" s="3"/>
    </row>
    <row r="5154">
      <c r="B5154" s="3"/>
    </row>
    <row r="5155">
      <c r="B5155" s="3"/>
    </row>
    <row r="5156">
      <c r="B5156" s="3"/>
    </row>
    <row r="5157">
      <c r="B5157" s="3"/>
    </row>
    <row r="5158">
      <c r="B5158" s="3"/>
    </row>
    <row r="5159">
      <c r="B5159" s="3"/>
    </row>
    <row r="5160">
      <c r="B5160" s="3"/>
    </row>
    <row r="5161">
      <c r="B5161" s="3"/>
    </row>
    <row r="5162">
      <c r="B5162" s="3"/>
    </row>
    <row r="5163">
      <c r="B5163" s="3"/>
    </row>
    <row r="5164">
      <c r="B5164" s="3"/>
    </row>
    <row r="5165">
      <c r="B5165" s="3"/>
    </row>
    <row r="5166">
      <c r="B5166" s="3"/>
    </row>
    <row r="5167">
      <c r="B5167" s="3"/>
    </row>
    <row r="5168">
      <c r="B5168" s="3"/>
    </row>
    <row r="5169">
      <c r="B5169" s="3"/>
    </row>
    <row r="5170">
      <c r="B5170" s="3"/>
    </row>
    <row r="5171">
      <c r="B5171" s="3"/>
    </row>
    <row r="5172">
      <c r="B5172" s="3"/>
    </row>
    <row r="5173">
      <c r="B5173" s="3"/>
    </row>
    <row r="5174">
      <c r="B5174" s="3"/>
    </row>
    <row r="5175">
      <c r="B5175" s="3"/>
    </row>
    <row r="5176">
      <c r="B5176" s="3"/>
    </row>
    <row r="5177">
      <c r="B5177" s="3"/>
    </row>
    <row r="5178">
      <c r="B5178" s="3"/>
    </row>
    <row r="5179">
      <c r="B5179" s="3"/>
    </row>
    <row r="5180">
      <c r="B5180" s="3"/>
    </row>
    <row r="5181">
      <c r="B5181" s="3"/>
    </row>
    <row r="5182">
      <c r="B5182" s="3"/>
    </row>
    <row r="5183">
      <c r="B5183" s="3"/>
    </row>
    <row r="5184">
      <c r="B5184" s="3"/>
    </row>
    <row r="5185">
      <c r="B5185" s="3"/>
    </row>
    <row r="5186">
      <c r="B5186" s="3"/>
    </row>
    <row r="5187">
      <c r="B5187" s="3"/>
    </row>
    <row r="5188">
      <c r="B5188" s="3"/>
    </row>
    <row r="5189">
      <c r="B5189" s="3"/>
    </row>
    <row r="5190">
      <c r="B5190" s="3"/>
    </row>
    <row r="5191">
      <c r="B5191" s="3"/>
    </row>
    <row r="5192">
      <c r="B5192" s="3"/>
    </row>
    <row r="5193">
      <c r="B5193" s="3"/>
    </row>
    <row r="5194">
      <c r="B5194" s="3"/>
    </row>
    <row r="5195">
      <c r="B5195" s="3"/>
    </row>
    <row r="5196">
      <c r="B5196" s="3"/>
    </row>
    <row r="5197">
      <c r="B5197" s="3"/>
    </row>
    <row r="5198">
      <c r="B5198" s="3"/>
    </row>
    <row r="5199">
      <c r="B5199" s="3"/>
    </row>
    <row r="5200">
      <c r="B5200" s="3"/>
    </row>
    <row r="5201">
      <c r="B5201" s="3"/>
    </row>
    <row r="5202">
      <c r="B5202" s="3"/>
    </row>
    <row r="5203">
      <c r="B5203" s="3"/>
    </row>
    <row r="5204">
      <c r="B5204" s="3"/>
    </row>
    <row r="5205">
      <c r="B5205" s="3"/>
    </row>
    <row r="5206">
      <c r="B5206" s="3"/>
    </row>
    <row r="5207">
      <c r="B5207" s="3"/>
    </row>
    <row r="5208">
      <c r="B5208" s="3"/>
    </row>
    <row r="5209">
      <c r="B5209" s="3"/>
    </row>
    <row r="5210">
      <c r="B5210" s="3"/>
    </row>
    <row r="5211">
      <c r="B5211" s="3"/>
    </row>
    <row r="5212">
      <c r="B5212" s="3"/>
    </row>
    <row r="5213">
      <c r="B5213" s="3"/>
    </row>
    <row r="5214">
      <c r="B5214" s="3"/>
    </row>
    <row r="5215">
      <c r="B5215" s="3"/>
    </row>
    <row r="5216">
      <c r="B5216" s="3"/>
    </row>
    <row r="5217">
      <c r="B5217" s="3"/>
    </row>
    <row r="5218">
      <c r="B5218" s="3"/>
    </row>
    <row r="5219">
      <c r="B5219" s="3"/>
    </row>
    <row r="5220">
      <c r="B5220" s="3"/>
    </row>
    <row r="5221">
      <c r="B5221" s="3"/>
    </row>
    <row r="5222">
      <c r="B5222" s="3"/>
    </row>
    <row r="5223">
      <c r="B5223" s="3"/>
    </row>
    <row r="5224">
      <c r="B5224" s="3"/>
    </row>
    <row r="5225">
      <c r="B5225" s="3"/>
    </row>
    <row r="5226">
      <c r="B5226" s="3"/>
    </row>
    <row r="5227">
      <c r="B5227" s="3"/>
    </row>
    <row r="5228">
      <c r="B5228" s="3"/>
    </row>
    <row r="5229">
      <c r="B5229" s="3"/>
    </row>
    <row r="5230">
      <c r="B5230" s="3"/>
    </row>
    <row r="5231">
      <c r="B5231" s="3"/>
    </row>
    <row r="5232">
      <c r="B5232" s="3"/>
    </row>
    <row r="5233">
      <c r="B5233" s="3"/>
    </row>
    <row r="5234">
      <c r="B5234" s="3"/>
    </row>
    <row r="5235">
      <c r="B5235" s="3"/>
    </row>
    <row r="5236">
      <c r="B5236" s="3"/>
    </row>
    <row r="5237">
      <c r="B5237" s="3"/>
    </row>
    <row r="5238">
      <c r="B5238" s="3"/>
    </row>
    <row r="5239">
      <c r="B5239" s="3"/>
    </row>
    <row r="5240">
      <c r="B5240" s="3"/>
    </row>
    <row r="5241">
      <c r="B5241" s="3"/>
    </row>
    <row r="5242">
      <c r="B5242" s="3"/>
    </row>
    <row r="5243">
      <c r="B5243" s="3"/>
    </row>
    <row r="5244">
      <c r="B5244" s="3"/>
    </row>
    <row r="5245">
      <c r="B5245" s="3"/>
    </row>
    <row r="5246">
      <c r="B5246" s="3"/>
    </row>
    <row r="5247">
      <c r="B5247" s="3"/>
    </row>
    <row r="5248">
      <c r="B5248" s="3"/>
    </row>
    <row r="5249">
      <c r="B5249" s="3"/>
    </row>
    <row r="5250">
      <c r="B5250" s="3"/>
    </row>
    <row r="5251">
      <c r="B5251" s="3"/>
    </row>
    <row r="5252">
      <c r="B5252" s="3"/>
    </row>
    <row r="5253">
      <c r="B5253" s="3"/>
    </row>
    <row r="5254">
      <c r="B5254" s="3"/>
    </row>
    <row r="5255">
      <c r="B5255" s="3"/>
    </row>
    <row r="5256">
      <c r="B5256" s="3"/>
    </row>
    <row r="5257">
      <c r="B5257" s="3"/>
    </row>
    <row r="5258">
      <c r="B5258" s="3"/>
    </row>
    <row r="5259">
      <c r="B5259" s="3"/>
    </row>
    <row r="5260">
      <c r="B5260" s="3"/>
    </row>
    <row r="5261">
      <c r="B5261" s="3"/>
    </row>
    <row r="5262">
      <c r="B5262" s="3"/>
    </row>
    <row r="5263">
      <c r="B5263" s="3"/>
    </row>
    <row r="5264">
      <c r="B5264" s="3"/>
    </row>
    <row r="5265">
      <c r="B5265" s="3"/>
    </row>
    <row r="5266">
      <c r="B5266" s="3"/>
    </row>
    <row r="5267">
      <c r="B5267" s="3"/>
    </row>
    <row r="5268">
      <c r="B5268" s="3"/>
    </row>
    <row r="5269">
      <c r="B5269" s="3"/>
    </row>
    <row r="5270">
      <c r="B5270" s="3"/>
    </row>
    <row r="5271">
      <c r="B5271" s="3"/>
    </row>
    <row r="5272">
      <c r="B5272" s="3"/>
    </row>
    <row r="5273">
      <c r="B5273" s="3"/>
    </row>
    <row r="5274">
      <c r="B5274" s="3"/>
    </row>
    <row r="5275">
      <c r="B5275" s="3"/>
    </row>
    <row r="5276">
      <c r="B5276" s="3"/>
    </row>
    <row r="5277">
      <c r="B5277" s="3"/>
    </row>
    <row r="5278">
      <c r="B5278" s="3"/>
    </row>
    <row r="5279">
      <c r="B5279" s="3"/>
    </row>
    <row r="5280">
      <c r="B5280" s="3"/>
    </row>
    <row r="5281">
      <c r="B5281" s="3"/>
    </row>
    <row r="5282">
      <c r="B5282" s="3"/>
    </row>
    <row r="5283">
      <c r="B5283" s="3"/>
    </row>
    <row r="5284">
      <c r="B5284" s="3"/>
    </row>
    <row r="5285">
      <c r="B5285" s="3"/>
    </row>
    <row r="5286">
      <c r="B5286" s="3"/>
    </row>
    <row r="5287">
      <c r="B5287" s="3"/>
    </row>
    <row r="5288">
      <c r="B5288" s="3"/>
    </row>
    <row r="5289">
      <c r="B5289" s="3"/>
    </row>
    <row r="5290">
      <c r="B5290" s="3"/>
    </row>
    <row r="5291">
      <c r="B5291" s="3"/>
    </row>
    <row r="5292">
      <c r="B5292" s="3"/>
    </row>
    <row r="5293">
      <c r="B5293" s="3"/>
    </row>
    <row r="5294">
      <c r="B5294" s="3"/>
    </row>
    <row r="5295">
      <c r="B5295" s="3"/>
    </row>
    <row r="5296">
      <c r="B5296" s="3"/>
    </row>
    <row r="5297">
      <c r="B5297" s="3"/>
    </row>
    <row r="5298">
      <c r="B5298" s="3"/>
    </row>
    <row r="5299">
      <c r="B5299" s="3"/>
    </row>
    <row r="5300">
      <c r="B5300" s="3"/>
    </row>
    <row r="5301">
      <c r="B5301" s="3"/>
    </row>
    <row r="5302">
      <c r="B5302" s="3"/>
    </row>
    <row r="5303">
      <c r="B5303" s="3"/>
    </row>
    <row r="5304">
      <c r="B5304" s="3"/>
    </row>
    <row r="5305">
      <c r="B5305" s="3"/>
    </row>
    <row r="5306">
      <c r="B5306" s="3"/>
    </row>
    <row r="5307">
      <c r="B5307" s="3"/>
    </row>
    <row r="5308">
      <c r="B5308" s="3"/>
    </row>
    <row r="5309">
      <c r="B5309" s="3"/>
    </row>
    <row r="5310">
      <c r="B5310" s="3"/>
    </row>
    <row r="5311">
      <c r="B5311" s="3"/>
    </row>
    <row r="5312">
      <c r="B5312" s="3"/>
    </row>
    <row r="5313">
      <c r="B5313" s="3"/>
    </row>
    <row r="5314">
      <c r="B5314" s="3"/>
    </row>
    <row r="5315">
      <c r="B5315" s="3"/>
    </row>
    <row r="5316">
      <c r="B5316" s="3"/>
    </row>
    <row r="5317">
      <c r="B5317" s="3"/>
    </row>
    <row r="5318">
      <c r="B5318" s="3"/>
    </row>
    <row r="5319">
      <c r="B5319" s="3"/>
    </row>
    <row r="5320">
      <c r="B5320" s="3"/>
    </row>
    <row r="5321">
      <c r="B5321" s="3"/>
    </row>
    <row r="5322">
      <c r="B5322" s="3"/>
    </row>
    <row r="5323">
      <c r="B5323" s="3"/>
    </row>
    <row r="5324">
      <c r="B5324" s="3"/>
    </row>
    <row r="5325">
      <c r="B5325" s="3"/>
    </row>
    <row r="5326">
      <c r="B5326" s="3"/>
    </row>
    <row r="5327">
      <c r="B5327" s="3"/>
    </row>
    <row r="5328">
      <c r="B5328" s="3"/>
    </row>
    <row r="5329">
      <c r="B5329" s="3"/>
    </row>
    <row r="5330">
      <c r="B5330" s="3"/>
    </row>
    <row r="5331">
      <c r="B5331" s="3"/>
    </row>
    <row r="5332">
      <c r="B5332" s="3"/>
    </row>
    <row r="5333">
      <c r="B5333" s="3"/>
    </row>
    <row r="5334">
      <c r="B5334" s="3"/>
    </row>
    <row r="5335">
      <c r="B5335" s="3"/>
    </row>
    <row r="5336">
      <c r="B5336" s="3"/>
    </row>
    <row r="5337">
      <c r="B5337" s="3"/>
    </row>
    <row r="5338">
      <c r="B5338" s="3"/>
    </row>
    <row r="5339">
      <c r="B5339" s="3"/>
    </row>
    <row r="5340">
      <c r="B5340" s="3"/>
    </row>
    <row r="5341">
      <c r="B5341" s="3"/>
    </row>
    <row r="5342">
      <c r="B5342" s="3"/>
    </row>
    <row r="5343">
      <c r="B5343" s="3"/>
    </row>
    <row r="5344">
      <c r="B5344" s="3"/>
    </row>
    <row r="5345">
      <c r="B5345" s="3"/>
    </row>
    <row r="5346">
      <c r="B5346" s="3"/>
    </row>
    <row r="5347">
      <c r="B5347" s="3"/>
    </row>
    <row r="5348">
      <c r="B5348" s="3"/>
    </row>
    <row r="5349">
      <c r="B5349" s="3"/>
    </row>
    <row r="5350">
      <c r="B5350" s="3"/>
    </row>
    <row r="5351">
      <c r="B5351" s="3"/>
    </row>
    <row r="5352">
      <c r="B5352" s="3"/>
    </row>
    <row r="5353">
      <c r="B5353" s="3"/>
    </row>
    <row r="5354">
      <c r="B5354" s="3"/>
    </row>
    <row r="5355">
      <c r="B5355" s="3"/>
    </row>
    <row r="5356">
      <c r="B5356" s="3"/>
    </row>
    <row r="5357">
      <c r="B5357" s="3"/>
    </row>
    <row r="5358">
      <c r="B5358" s="3"/>
    </row>
    <row r="5359">
      <c r="B5359" s="3"/>
    </row>
    <row r="5360">
      <c r="B5360" s="3"/>
    </row>
    <row r="5361">
      <c r="B5361" s="3"/>
    </row>
    <row r="5362">
      <c r="B5362" s="3"/>
    </row>
    <row r="5363">
      <c r="B5363" s="3"/>
    </row>
    <row r="5364">
      <c r="B5364" s="3"/>
    </row>
    <row r="5365">
      <c r="B5365" s="3"/>
    </row>
    <row r="5366">
      <c r="B5366" s="3"/>
    </row>
    <row r="5367">
      <c r="B5367" s="3"/>
    </row>
    <row r="5368">
      <c r="B5368" s="3"/>
    </row>
    <row r="5369">
      <c r="B5369" s="3"/>
    </row>
    <row r="5370">
      <c r="B5370" s="3"/>
    </row>
    <row r="5371">
      <c r="B5371" s="3"/>
    </row>
    <row r="5372">
      <c r="B5372" s="3"/>
    </row>
    <row r="5373">
      <c r="B5373" s="3"/>
    </row>
    <row r="5374">
      <c r="B5374" s="3"/>
    </row>
    <row r="5375">
      <c r="B5375" s="3"/>
    </row>
    <row r="5376">
      <c r="B5376" s="3"/>
    </row>
    <row r="5377">
      <c r="B5377" s="3"/>
    </row>
    <row r="5378">
      <c r="B5378" s="3"/>
    </row>
    <row r="5379">
      <c r="B5379" s="3"/>
    </row>
    <row r="5380">
      <c r="B5380" s="3"/>
    </row>
    <row r="5381">
      <c r="B5381" s="3"/>
    </row>
    <row r="5382">
      <c r="B5382" s="3"/>
    </row>
    <row r="5383">
      <c r="B5383" s="3"/>
    </row>
    <row r="5384">
      <c r="B5384" s="3"/>
    </row>
    <row r="5385">
      <c r="B5385" s="3"/>
    </row>
    <row r="5386">
      <c r="B5386" s="3"/>
    </row>
    <row r="5387">
      <c r="B5387" s="3"/>
    </row>
    <row r="5388">
      <c r="B5388" s="3"/>
    </row>
    <row r="5389">
      <c r="B5389" s="3"/>
    </row>
    <row r="5390">
      <c r="B5390" s="3"/>
    </row>
    <row r="5391">
      <c r="B5391" s="3"/>
    </row>
    <row r="5392">
      <c r="B5392" s="3"/>
    </row>
    <row r="5393">
      <c r="B5393" s="3"/>
    </row>
    <row r="5394">
      <c r="B5394" s="3"/>
    </row>
    <row r="5395">
      <c r="B5395" s="3"/>
    </row>
    <row r="5396">
      <c r="B5396" s="3"/>
    </row>
    <row r="5397">
      <c r="B5397" s="3"/>
    </row>
    <row r="5398">
      <c r="B5398" s="3"/>
    </row>
    <row r="5399">
      <c r="B5399" s="3"/>
    </row>
    <row r="5400">
      <c r="B5400" s="3"/>
    </row>
    <row r="5401">
      <c r="B5401" s="3"/>
    </row>
    <row r="5402">
      <c r="B5402" s="3"/>
    </row>
    <row r="5403">
      <c r="B5403" s="3"/>
    </row>
    <row r="5404">
      <c r="B5404" s="3"/>
    </row>
    <row r="5405">
      <c r="B5405" s="3"/>
    </row>
    <row r="5406">
      <c r="B5406" s="3"/>
    </row>
    <row r="5407">
      <c r="B5407" s="3"/>
    </row>
    <row r="5408">
      <c r="B5408" s="3"/>
    </row>
    <row r="5409">
      <c r="B5409" s="3"/>
    </row>
    <row r="5410">
      <c r="B5410" s="3"/>
    </row>
    <row r="5411">
      <c r="B5411" s="3"/>
    </row>
    <row r="5412">
      <c r="B5412" s="3"/>
    </row>
    <row r="5413">
      <c r="B5413" s="3"/>
    </row>
    <row r="5414">
      <c r="B5414" s="3"/>
    </row>
    <row r="5415">
      <c r="B5415" s="3"/>
    </row>
    <row r="5416">
      <c r="B5416" s="3"/>
    </row>
    <row r="5417">
      <c r="B5417" s="3"/>
    </row>
    <row r="5418">
      <c r="B5418" s="3"/>
    </row>
    <row r="5419">
      <c r="B5419" s="3"/>
    </row>
    <row r="5420">
      <c r="B5420" s="3"/>
    </row>
    <row r="5421">
      <c r="B5421" s="3"/>
    </row>
    <row r="5422">
      <c r="B5422" s="3"/>
    </row>
    <row r="5423">
      <c r="B5423" s="3"/>
    </row>
    <row r="5424">
      <c r="B5424" s="3"/>
    </row>
    <row r="5425">
      <c r="B5425" s="3"/>
    </row>
    <row r="5426">
      <c r="B5426" s="3"/>
    </row>
    <row r="5427">
      <c r="B5427" s="3"/>
    </row>
    <row r="5428">
      <c r="B5428" s="3"/>
    </row>
    <row r="5429">
      <c r="B5429" s="3"/>
    </row>
    <row r="5430">
      <c r="B5430" s="3"/>
    </row>
    <row r="5431">
      <c r="B5431" s="3"/>
    </row>
    <row r="5432">
      <c r="B5432" s="3"/>
    </row>
    <row r="5433">
      <c r="B5433" s="3"/>
    </row>
    <row r="5434">
      <c r="B5434" s="3"/>
    </row>
    <row r="5435">
      <c r="B5435" s="3"/>
    </row>
    <row r="5436">
      <c r="B5436" s="3"/>
    </row>
    <row r="5437">
      <c r="B5437" s="3"/>
    </row>
    <row r="5438">
      <c r="B5438" s="3"/>
    </row>
    <row r="5439">
      <c r="B5439" s="3"/>
    </row>
    <row r="5440">
      <c r="B5440" s="3"/>
    </row>
    <row r="5441">
      <c r="B5441" s="3"/>
    </row>
    <row r="5442">
      <c r="B5442" s="3"/>
    </row>
    <row r="5443">
      <c r="B5443" s="3"/>
    </row>
    <row r="5444">
      <c r="B5444" s="3"/>
    </row>
    <row r="5445">
      <c r="B5445" s="3"/>
    </row>
    <row r="5446">
      <c r="B5446" s="3"/>
    </row>
    <row r="5447">
      <c r="B5447" s="3"/>
    </row>
    <row r="5448">
      <c r="B5448" s="3"/>
    </row>
    <row r="5449">
      <c r="B5449" s="3"/>
    </row>
    <row r="5450">
      <c r="B5450" s="3"/>
    </row>
    <row r="5451">
      <c r="B5451" s="3"/>
    </row>
    <row r="5452">
      <c r="B5452" s="3"/>
    </row>
    <row r="5453">
      <c r="B5453" s="3"/>
    </row>
    <row r="5454">
      <c r="B5454" s="3"/>
    </row>
    <row r="5455">
      <c r="B5455" s="3"/>
    </row>
    <row r="5456">
      <c r="B5456" s="3"/>
    </row>
    <row r="5457">
      <c r="B5457" s="3"/>
    </row>
    <row r="5458">
      <c r="B5458" s="3"/>
    </row>
    <row r="5459">
      <c r="B5459" s="3"/>
    </row>
    <row r="5460">
      <c r="B5460" s="3"/>
    </row>
    <row r="5461">
      <c r="B5461" s="3"/>
    </row>
    <row r="5462">
      <c r="B5462" s="3"/>
    </row>
    <row r="5463">
      <c r="B5463" s="3"/>
    </row>
    <row r="5464">
      <c r="B5464" s="3"/>
    </row>
    <row r="5465">
      <c r="B5465" s="3"/>
    </row>
    <row r="5466">
      <c r="B5466" s="3"/>
    </row>
    <row r="5467">
      <c r="B5467" s="3"/>
    </row>
    <row r="5468">
      <c r="B5468" s="3"/>
    </row>
    <row r="5469">
      <c r="B5469" s="3"/>
    </row>
    <row r="5470">
      <c r="B5470" s="3"/>
    </row>
    <row r="5471">
      <c r="B5471" s="3"/>
    </row>
    <row r="5472">
      <c r="B5472" s="3"/>
    </row>
    <row r="5473">
      <c r="B5473" s="3"/>
    </row>
    <row r="5474">
      <c r="B5474" s="3"/>
    </row>
    <row r="5475">
      <c r="B5475" s="3"/>
    </row>
    <row r="5476">
      <c r="B5476" s="3"/>
    </row>
    <row r="5477">
      <c r="B5477" s="3"/>
    </row>
    <row r="5478">
      <c r="B5478" s="3"/>
    </row>
    <row r="5479">
      <c r="B5479" s="3"/>
    </row>
    <row r="5480">
      <c r="B5480" s="3"/>
    </row>
    <row r="5481">
      <c r="B5481" s="3"/>
    </row>
    <row r="5482">
      <c r="B5482" s="3"/>
    </row>
    <row r="5483">
      <c r="B5483" s="3"/>
    </row>
    <row r="5484">
      <c r="B5484" s="3"/>
    </row>
    <row r="5485">
      <c r="B5485" s="3"/>
    </row>
    <row r="5486">
      <c r="B5486" s="3"/>
    </row>
    <row r="5487">
      <c r="B5487" s="3"/>
    </row>
    <row r="5488">
      <c r="B5488" s="3"/>
    </row>
    <row r="5489">
      <c r="B5489" s="3"/>
    </row>
    <row r="5490">
      <c r="B5490" s="3"/>
    </row>
    <row r="5491">
      <c r="B5491" s="3"/>
    </row>
    <row r="5492">
      <c r="B5492" s="3"/>
    </row>
    <row r="5493">
      <c r="B5493" s="3"/>
    </row>
    <row r="5494">
      <c r="B5494" s="3"/>
    </row>
    <row r="5495">
      <c r="B5495" s="3"/>
    </row>
    <row r="5496">
      <c r="B5496" s="3"/>
    </row>
    <row r="5497">
      <c r="B5497" s="3"/>
    </row>
    <row r="5498">
      <c r="B5498" s="3"/>
    </row>
    <row r="5499">
      <c r="B5499" s="3"/>
    </row>
    <row r="5500">
      <c r="B5500" s="3"/>
    </row>
    <row r="5501">
      <c r="B5501" s="3"/>
    </row>
    <row r="5502">
      <c r="B5502" s="3"/>
    </row>
    <row r="5503">
      <c r="B5503" s="3"/>
    </row>
    <row r="5504">
      <c r="B5504" s="3"/>
    </row>
    <row r="5505">
      <c r="B5505" s="3"/>
    </row>
    <row r="5506">
      <c r="B5506" s="3"/>
    </row>
    <row r="5507">
      <c r="B5507" s="3"/>
    </row>
    <row r="5508">
      <c r="B5508" s="3"/>
    </row>
    <row r="5509">
      <c r="B5509" s="3"/>
    </row>
    <row r="5510">
      <c r="B5510" s="3"/>
    </row>
    <row r="5511">
      <c r="B5511" s="3"/>
    </row>
    <row r="5512">
      <c r="B5512" s="3"/>
    </row>
    <row r="5513">
      <c r="B5513" s="3"/>
    </row>
    <row r="5514">
      <c r="B5514" s="3"/>
    </row>
    <row r="5515">
      <c r="B5515" s="3"/>
    </row>
    <row r="5516">
      <c r="B5516" s="3"/>
    </row>
    <row r="5517">
      <c r="B5517" s="3"/>
    </row>
    <row r="5518">
      <c r="B5518" s="3"/>
    </row>
    <row r="5519">
      <c r="B5519" s="3"/>
    </row>
    <row r="5520">
      <c r="B5520" s="3"/>
    </row>
    <row r="5521">
      <c r="B5521" s="3"/>
    </row>
    <row r="5522">
      <c r="B5522" s="3"/>
    </row>
    <row r="5523">
      <c r="B5523" s="3"/>
    </row>
    <row r="5524">
      <c r="B5524" s="3"/>
    </row>
    <row r="5525">
      <c r="B5525" s="3"/>
    </row>
    <row r="5526">
      <c r="B5526" s="3"/>
    </row>
    <row r="5527">
      <c r="B5527" s="3"/>
    </row>
    <row r="5528">
      <c r="B5528" s="3"/>
    </row>
    <row r="5529">
      <c r="B5529" s="3"/>
    </row>
    <row r="5530">
      <c r="B5530" s="3"/>
    </row>
    <row r="5531">
      <c r="B5531" s="3"/>
    </row>
    <row r="5532">
      <c r="B5532" s="3"/>
    </row>
    <row r="5533">
      <c r="B5533" s="3"/>
    </row>
    <row r="5534">
      <c r="B5534" s="3"/>
    </row>
    <row r="5535">
      <c r="B5535" s="3"/>
    </row>
    <row r="5536">
      <c r="B5536" s="3"/>
    </row>
    <row r="5537">
      <c r="B5537" s="3"/>
    </row>
    <row r="5538">
      <c r="B5538" s="3"/>
    </row>
    <row r="5539">
      <c r="B5539" s="3"/>
    </row>
    <row r="5540">
      <c r="B5540" s="3"/>
    </row>
    <row r="5541">
      <c r="B5541" s="3"/>
    </row>
    <row r="5542">
      <c r="B5542" s="3"/>
    </row>
    <row r="5543">
      <c r="B5543" s="3"/>
    </row>
    <row r="5544">
      <c r="B5544" s="3"/>
    </row>
    <row r="5545">
      <c r="B5545" s="3"/>
    </row>
    <row r="5546">
      <c r="B5546" s="3"/>
    </row>
    <row r="5547">
      <c r="B5547" s="3"/>
    </row>
    <row r="5548">
      <c r="B5548" s="3"/>
    </row>
    <row r="5549">
      <c r="B5549" s="3"/>
    </row>
    <row r="5550">
      <c r="B5550" s="3"/>
    </row>
    <row r="5551">
      <c r="B5551" s="3"/>
    </row>
    <row r="5552">
      <c r="B5552" s="3"/>
    </row>
    <row r="5553">
      <c r="B5553" s="3"/>
    </row>
    <row r="5554">
      <c r="B5554" s="3"/>
    </row>
    <row r="5555">
      <c r="B5555" s="3"/>
    </row>
    <row r="5556">
      <c r="B5556" s="3"/>
    </row>
    <row r="5557">
      <c r="B5557" s="3"/>
    </row>
    <row r="5558">
      <c r="B5558" s="3"/>
    </row>
    <row r="5559">
      <c r="B5559" s="3"/>
    </row>
    <row r="5560">
      <c r="B5560" s="3"/>
    </row>
    <row r="5561">
      <c r="B5561" s="3"/>
    </row>
    <row r="5562">
      <c r="B5562" s="3"/>
    </row>
    <row r="5563">
      <c r="B5563" s="3"/>
    </row>
    <row r="5564">
      <c r="B5564" s="3"/>
    </row>
    <row r="5565">
      <c r="B5565" s="3"/>
    </row>
    <row r="5566">
      <c r="B5566" s="3"/>
    </row>
    <row r="5567">
      <c r="B5567" s="3"/>
    </row>
    <row r="5568">
      <c r="B5568" s="3"/>
    </row>
    <row r="5569">
      <c r="B5569" s="3"/>
    </row>
    <row r="5570">
      <c r="B5570" s="3"/>
    </row>
    <row r="5571">
      <c r="B5571" s="3"/>
    </row>
    <row r="5572">
      <c r="B5572" s="3"/>
    </row>
    <row r="5573">
      <c r="B5573" s="3"/>
    </row>
    <row r="5574">
      <c r="B5574" s="3"/>
    </row>
    <row r="5575">
      <c r="B5575" s="3"/>
    </row>
    <row r="5576">
      <c r="B5576" s="3"/>
    </row>
    <row r="5577">
      <c r="B5577" s="3"/>
    </row>
    <row r="5578">
      <c r="B5578" s="3"/>
    </row>
    <row r="5579">
      <c r="B5579" s="3"/>
    </row>
    <row r="5580">
      <c r="B5580" s="3"/>
    </row>
    <row r="5581">
      <c r="B5581" s="3"/>
    </row>
    <row r="5582">
      <c r="B5582" s="3"/>
    </row>
    <row r="5583">
      <c r="B5583" s="3"/>
    </row>
    <row r="5584">
      <c r="B5584" s="3"/>
    </row>
    <row r="5585">
      <c r="B5585" s="3"/>
    </row>
    <row r="5586">
      <c r="B5586" s="3"/>
    </row>
    <row r="5587">
      <c r="B5587" s="3"/>
    </row>
    <row r="5588">
      <c r="B5588" s="3"/>
    </row>
    <row r="5589">
      <c r="B5589" s="3"/>
    </row>
    <row r="5590">
      <c r="B5590" s="3"/>
    </row>
    <row r="5591">
      <c r="B5591" s="3"/>
    </row>
    <row r="5592">
      <c r="B5592" s="3"/>
    </row>
    <row r="5593">
      <c r="B5593" s="3"/>
    </row>
    <row r="5594">
      <c r="B5594" s="3"/>
    </row>
    <row r="5595">
      <c r="B5595" s="3"/>
    </row>
    <row r="5596">
      <c r="B5596" s="3"/>
    </row>
    <row r="5597">
      <c r="B5597" s="3"/>
    </row>
    <row r="5598">
      <c r="B5598" s="3"/>
    </row>
    <row r="5599">
      <c r="B5599" s="3"/>
    </row>
    <row r="5600">
      <c r="B5600" s="3"/>
    </row>
    <row r="5601">
      <c r="B5601" s="3"/>
    </row>
    <row r="5602">
      <c r="B5602" s="3"/>
    </row>
    <row r="5603">
      <c r="B5603" s="3"/>
    </row>
    <row r="5604">
      <c r="B5604" s="3"/>
    </row>
    <row r="5605">
      <c r="B5605" s="3"/>
    </row>
    <row r="5606">
      <c r="B5606" s="3"/>
    </row>
    <row r="5607">
      <c r="B5607" s="3"/>
    </row>
    <row r="5608">
      <c r="B5608" s="3"/>
    </row>
    <row r="5609">
      <c r="B5609" s="3"/>
    </row>
    <row r="5610">
      <c r="B5610" s="3"/>
    </row>
    <row r="5611">
      <c r="B5611" s="3"/>
    </row>
    <row r="5612">
      <c r="B5612" s="3"/>
    </row>
    <row r="5613">
      <c r="B5613" s="3"/>
    </row>
    <row r="5614">
      <c r="B5614" s="3"/>
    </row>
    <row r="5615">
      <c r="B5615" s="3"/>
    </row>
    <row r="5616">
      <c r="B5616" s="3"/>
    </row>
    <row r="5617">
      <c r="B5617" s="3"/>
    </row>
    <row r="5618">
      <c r="B5618" s="3"/>
    </row>
    <row r="5619">
      <c r="B5619" s="3"/>
    </row>
    <row r="5620">
      <c r="B5620" s="3"/>
    </row>
    <row r="5621">
      <c r="B5621" s="3"/>
    </row>
    <row r="5622">
      <c r="B5622" s="3"/>
    </row>
    <row r="5623">
      <c r="B5623" s="3"/>
    </row>
    <row r="5624">
      <c r="B5624" s="3"/>
    </row>
    <row r="5625">
      <c r="B5625" s="3"/>
    </row>
    <row r="5626">
      <c r="B5626" s="3"/>
    </row>
    <row r="5627">
      <c r="B5627" s="3"/>
    </row>
    <row r="5628">
      <c r="B5628" s="3"/>
    </row>
    <row r="5629">
      <c r="B5629" s="3"/>
    </row>
    <row r="5630">
      <c r="B5630" s="3"/>
    </row>
    <row r="5631">
      <c r="B5631" s="3"/>
    </row>
    <row r="5632">
      <c r="B5632" s="3"/>
    </row>
    <row r="5633">
      <c r="B5633" s="3"/>
    </row>
    <row r="5634">
      <c r="B5634" s="3"/>
    </row>
    <row r="5635">
      <c r="B5635" s="3"/>
    </row>
    <row r="5636">
      <c r="B5636" s="3"/>
    </row>
    <row r="5637">
      <c r="B5637" s="3"/>
    </row>
    <row r="5638">
      <c r="B5638" s="3"/>
    </row>
    <row r="5639">
      <c r="B5639" s="3"/>
    </row>
    <row r="5640">
      <c r="B5640" s="3"/>
    </row>
    <row r="5641">
      <c r="B5641" s="3"/>
    </row>
    <row r="5642">
      <c r="B5642" s="3"/>
    </row>
    <row r="5643">
      <c r="B5643" s="3"/>
    </row>
    <row r="5644">
      <c r="B5644" s="3"/>
    </row>
    <row r="5645">
      <c r="B5645" s="3"/>
    </row>
    <row r="5646">
      <c r="B5646" s="3"/>
    </row>
    <row r="5647">
      <c r="B5647" s="3"/>
    </row>
    <row r="5648">
      <c r="B5648" s="3"/>
    </row>
    <row r="5649">
      <c r="B5649" s="3"/>
    </row>
    <row r="5650">
      <c r="B5650" s="3"/>
    </row>
    <row r="5651">
      <c r="B5651" s="3"/>
    </row>
    <row r="5652">
      <c r="B5652" s="3"/>
    </row>
    <row r="5653">
      <c r="B5653" s="3"/>
    </row>
    <row r="5654">
      <c r="B5654" s="3"/>
    </row>
    <row r="5655">
      <c r="B5655" s="3"/>
    </row>
    <row r="5656">
      <c r="B5656" s="3"/>
    </row>
    <row r="5657">
      <c r="B5657" s="3"/>
    </row>
    <row r="5658">
      <c r="B5658" s="3"/>
    </row>
    <row r="5659">
      <c r="B5659" s="3"/>
    </row>
    <row r="5660">
      <c r="B5660" s="3"/>
    </row>
    <row r="5661">
      <c r="B5661" s="3"/>
    </row>
    <row r="5662">
      <c r="B5662" s="3"/>
    </row>
    <row r="5663">
      <c r="B5663" s="3"/>
    </row>
    <row r="5664">
      <c r="B5664" s="3"/>
    </row>
    <row r="5665">
      <c r="B5665" s="3"/>
    </row>
    <row r="5666">
      <c r="B5666" s="3"/>
    </row>
    <row r="5667">
      <c r="B5667" s="3"/>
    </row>
    <row r="5668">
      <c r="B5668" s="3"/>
    </row>
    <row r="5669">
      <c r="B5669" s="3"/>
    </row>
    <row r="5670">
      <c r="B5670" s="3"/>
    </row>
    <row r="5671">
      <c r="B5671" s="3"/>
    </row>
    <row r="5672">
      <c r="B5672" s="3"/>
    </row>
    <row r="5673">
      <c r="B5673" s="3"/>
    </row>
    <row r="5674">
      <c r="B5674" s="3"/>
    </row>
    <row r="5675">
      <c r="B5675" s="3"/>
    </row>
    <row r="5676">
      <c r="B5676" s="3"/>
    </row>
    <row r="5677">
      <c r="B5677" s="3"/>
    </row>
    <row r="5678">
      <c r="B5678" s="3"/>
    </row>
    <row r="5679">
      <c r="B5679" s="3"/>
    </row>
    <row r="5680">
      <c r="B5680" s="3"/>
    </row>
    <row r="5681">
      <c r="B5681" s="3"/>
    </row>
    <row r="5682">
      <c r="B5682" s="3"/>
    </row>
    <row r="5683">
      <c r="B5683" s="3"/>
    </row>
    <row r="5684">
      <c r="B5684" s="3"/>
    </row>
    <row r="5685">
      <c r="B5685" s="3"/>
    </row>
    <row r="5686">
      <c r="B5686" s="3"/>
    </row>
    <row r="5687">
      <c r="B5687" s="3"/>
    </row>
    <row r="5688">
      <c r="B5688" s="3"/>
    </row>
    <row r="5689">
      <c r="B5689" s="3"/>
    </row>
    <row r="5690">
      <c r="B5690" s="3"/>
    </row>
    <row r="5691">
      <c r="B5691" s="3"/>
    </row>
    <row r="5692">
      <c r="B5692" s="3"/>
    </row>
    <row r="5693">
      <c r="B5693" s="3"/>
    </row>
    <row r="5694">
      <c r="B5694" s="3"/>
    </row>
    <row r="5695">
      <c r="B5695" s="3"/>
    </row>
    <row r="5696">
      <c r="B5696" s="3"/>
    </row>
    <row r="5697">
      <c r="B5697" s="3"/>
    </row>
    <row r="5698">
      <c r="B5698" s="3"/>
    </row>
    <row r="5699">
      <c r="B5699" s="3"/>
    </row>
    <row r="5700">
      <c r="B5700" s="3"/>
    </row>
    <row r="5701">
      <c r="B5701" s="3"/>
    </row>
    <row r="5702">
      <c r="B5702" s="3"/>
    </row>
    <row r="5703">
      <c r="B5703" s="3"/>
    </row>
    <row r="5704">
      <c r="B5704" s="3"/>
    </row>
    <row r="5705">
      <c r="B5705" s="3"/>
    </row>
    <row r="5706">
      <c r="B5706" s="3"/>
    </row>
    <row r="5707">
      <c r="B5707" s="3"/>
    </row>
    <row r="5708">
      <c r="B5708" s="3"/>
    </row>
    <row r="5709">
      <c r="B5709" s="3"/>
    </row>
    <row r="5710">
      <c r="B5710" s="3"/>
    </row>
    <row r="5711">
      <c r="B5711" s="3"/>
    </row>
    <row r="5712">
      <c r="B5712" s="3"/>
    </row>
    <row r="5713">
      <c r="B5713" s="3"/>
    </row>
    <row r="5714">
      <c r="B5714" s="3"/>
    </row>
    <row r="5715">
      <c r="B5715" s="3"/>
    </row>
    <row r="5716">
      <c r="B5716" s="3"/>
    </row>
    <row r="5717">
      <c r="B5717" s="3"/>
    </row>
    <row r="5718">
      <c r="B5718" s="3"/>
    </row>
    <row r="5719">
      <c r="B5719" s="3"/>
    </row>
    <row r="5720">
      <c r="B5720" s="3"/>
    </row>
    <row r="5721">
      <c r="B5721" s="3"/>
    </row>
    <row r="5722">
      <c r="B5722" s="3"/>
    </row>
    <row r="5723">
      <c r="B5723" s="3"/>
    </row>
    <row r="5724">
      <c r="B5724" s="3"/>
    </row>
    <row r="5725">
      <c r="B5725" s="3"/>
    </row>
    <row r="5726">
      <c r="B5726" s="3"/>
    </row>
    <row r="5727">
      <c r="B5727" s="3"/>
    </row>
    <row r="5728">
      <c r="B5728" s="3"/>
    </row>
    <row r="5729">
      <c r="B5729" s="3"/>
    </row>
    <row r="5730">
      <c r="B5730" s="3"/>
    </row>
    <row r="5731">
      <c r="B5731" s="3"/>
    </row>
    <row r="5732">
      <c r="B5732" s="3"/>
    </row>
    <row r="5733">
      <c r="B5733" s="3"/>
    </row>
    <row r="5734">
      <c r="B5734" s="3"/>
    </row>
    <row r="5735">
      <c r="B5735" s="3"/>
    </row>
    <row r="5736">
      <c r="B5736" s="3"/>
    </row>
    <row r="5737">
      <c r="B5737" s="3"/>
    </row>
    <row r="5738">
      <c r="B5738" s="3"/>
    </row>
    <row r="5739">
      <c r="B5739" s="3"/>
    </row>
    <row r="5740">
      <c r="B5740" s="3"/>
    </row>
    <row r="5741">
      <c r="B5741" s="3"/>
    </row>
    <row r="5742">
      <c r="B5742" s="3"/>
    </row>
    <row r="5743">
      <c r="B5743" s="3"/>
    </row>
    <row r="5744">
      <c r="B5744" s="3"/>
    </row>
    <row r="5745">
      <c r="B5745" s="3"/>
    </row>
    <row r="5746">
      <c r="B5746" s="3"/>
    </row>
    <row r="5747">
      <c r="B5747" s="3"/>
    </row>
    <row r="5748">
      <c r="B5748" s="3"/>
    </row>
    <row r="5749">
      <c r="B5749" s="3"/>
    </row>
    <row r="5750">
      <c r="B5750" s="3"/>
    </row>
    <row r="5751">
      <c r="B5751" s="3"/>
    </row>
    <row r="5752">
      <c r="B5752" s="3"/>
    </row>
    <row r="5753">
      <c r="B5753" s="3"/>
    </row>
    <row r="5754">
      <c r="B5754" s="3"/>
    </row>
    <row r="5755">
      <c r="B5755" s="3"/>
    </row>
    <row r="5756">
      <c r="B5756" s="3"/>
    </row>
    <row r="5757">
      <c r="B5757" s="3"/>
    </row>
    <row r="5758">
      <c r="B5758" s="3"/>
    </row>
    <row r="5759">
      <c r="B5759" s="3"/>
    </row>
    <row r="5760">
      <c r="B5760" s="3"/>
    </row>
    <row r="5761">
      <c r="B5761" s="3"/>
    </row>
    <row r="5762">
      <c r="B5762" s="3"/>
    </row>
    <row r="5763">
      <c r="B5763" s="3"/>
    </row>
    <row r="5764">
      <c r="B5764" s="3"/>
    </row>
    <row r="5765">
      <c r="B5765" s="3"/>
    </row>
    <row r="5766">
      <c r="B5766" s="3"/>
    </row>
    <row r="5767">
      <c r="B5767" s="3"/>
    </row>
    <row r="5768">
      <c r="B5768" s="3"/>
    </row>
    <row r="5769">
      <c r="B5769" s="3"/>
    </row>
    <row r="5770">
      <c r="B5770" s="3"/>
    </row>
    <row r="5771">
      <c r="B5771" s="3"/>
    </row>
    <row r="5772">
      <c r="B5772" s="3"/>
    </row>
    <row r="5773">
      <c r="B5773" s="3"/>
    </row>
    <row r="5774">
      <c r="B5774" s="3"/>
    </row>
    <row r="5775">
      <c r="B5775" s="3"/>
    </row>
    <row r="5776">
      <c r="B5776" s="3"/>
    </row>
    <row r="5777">
      <c r="B5777" s="3"/>
    </row>
    <row r="5778">
      <c r="B5778" s="3"/>
    </row>
    <row r="5779">
      <c r="B5779" s="3"/>
    </row>
    <row r="5780">
      <c r="B5780" s="3"/>
    </row>
    <row r="5781">
      <c r="B5781" s="3"/>
    </row>
    <row r="5782">
      <c r="B5782" s="3"/>
    </row>
    <row r="5783">
      <c r="B5783" s="3"/>
    </row>
    <row r="5784">
      <c r="B5784" s="3"/>
    </row>
    <row r="5785">
      <c r="B5785" s="3"/>
    </row>
    <row r="5786">
      <c r="B5786" s="3"/>
    </row>
    <row r="5787">
      <c r="B5787" s="3"/>
    </row>
    <row r="5788">
      <c r="B5788" s="3"/>
    </row>
    <row r="5789">
      <c r="B5789" s="3"/>
    </row>
    <row r="5790">
      <c r="B5790" s="3"/>
    </row>
    <row r="5791">
      <c r="B5791" s="3"/>
    </row>
    <row r="5792">
      <c r="B5792" s="3"/>
    </row>
    <row r="5793">
      <c r="B5793" s="3"/>
    </row>
    <row r="5794">
      <c r="B5794" s="3"/>
    </row>
    <row r="5795">
      <c r="B5795" s="3"/>
    </row>
    <row r="5796">
      <c r="B5796" s="3"/>
    </row>
    <row r="5797">
      <c r="B5797" s="3"/>
    </row>
    <row r="5798">
      <c r="B5798" s="3"/>
    </row>
    <row r="5799">
      <c r="B5799" s="3"/>
    </row>
    <row r="5800">
      <c r="B5800" s="3"/>
    </row>
    <row r="5801">
      <c r="B5801" s="3"/>
    </row>
    <row r="5802">
      <c r="B5802" s="3"/>
    </row>
    <row r="5803">
      <c r="B5803" s="3"/>
    </row>
    <row r="5804">
      <c r="B5804" s="3"/>
    </row>
    <row r="5805">
      <c r="B5805" s="3"/>
    </row>
    <row r="5806">
      <c r="B5806" s="3"/>
    </row>
    <row r="5807">
      <c r="B5807" s="3"/>
    </row>
    <row r="5808">
      <c r="B5808" s="3"/>
    </row>
    <row r="5809">
      <c r="B5809" s="3"/>
    </row>
    <row r="5810">
      <c r="B5810" s="3"/>
    </row>
    <row r="5811">
      <c r="B5811" s="3"/>
    </row>
    <row r="5812">
      <c r="B5812" s="3"/>
    </row>
    <row r="5813">
      <c r="B5813" s="3"/>
    </row>
    <row r="5814">
      <c r="B5814" s="3"/>
    </row>
    <row r="5815">
      <c r="B5815" s="3"/>
    </row>
    <row r="5816">
      <c r="B5816" s="3"/>
    </row>
    <row r="5817">
      <c r="B5817" s="3"/>
    </row>
    <row r="5818">
      <c r="B5818" s="3"/>
    </row>
    <row r="5819">
      <c r="B5819" s="3"/>
    </row>
    <row r="5820">
      <c r="B5820" s="3"/>
    </row>
    <row r="5821">
      <c r="B5821" s="3"/>
    </row>
    <row r="5822">
      <c r="B5822" s="3"/>
    </row>
    <row r="5823">
      <c r="B5823" s="3"/>
    </row>
    <row r="5824">
      <c r="B5824" s="3"/>
    </row>
    <row r="5825">
      <c r="B5825" s="3"/>
    </row>
    <row r="5826">
      <c r="B5826" s="3"/>
    </row>
    <row r="5827">
      <c r="B5827" s="3"/>
    </row>
    <row r="5828">
      <c r="B5828" s="3"/>
    </row>
    <row r="5829">
      <c r="B5829" s="3"/>
    </row>
    <row r="5830">
      <c r="B5830" s="3"/>
    </row>
    <row r="5831">
      <c r="B5831" s="3"/>
    </row>
    <row r="5832">
      <c r="B5832" s="3"/>
    </row>
    <row r="5833">
      <c r="B5833" s="3"/>
    </row>
    <row r="5834">
      <c r="B5834" s="3"/>
    </row>
    <row r="5835">
      <c r="B5835" s="3"/>
    </row>
    <row r="5836">
      <c r="B5836" s="3"/>
    </row>
    <row r="5837">
      <c r="B5837" s="3"/>
    </row>
    <row r="5838">
      <c r="B5838" s="3"/>
    </row>
    <row r="5839">
      <c r="B5839" s="3"/>
    </row>
    <row r="5840">
      <c r="B5840" s="3"/>
    </row>
    <row r="5841">
      <c r="B5841" s="3"/>
    </row>
    <row r="5842">
      <c r="B5842" s="3"/>
    </row>
    <row r="5843">
      <c r="B5843" s="3"/>
    </row>
    <row r="5844">
      <c r="B5844" s="3"/>
    </row>
    <row r="5845">
      <c r="B5845" s="3"/>
    </row>
    <row r="5846">
      <c r="B5846" s="3"/>
    </row>
    <row r="5847">
      <c r="B5847" s="3"/>
    </row>
    <row r="5848">
      <c r="B5848" s="3"/>
    </row>
    <row r="5849">
      <c r="B5849" s="3"/>
    </row>
    <row r="5850">
      <c r="B5850" s="3"/>
    </row>
    <row r="5851">
      <c r="B5851" s="3"/>
    </row>
    <row r="5852">
      <c r="B5852" s="3"/>
    </row>
    <row r="5853">
      <c r="B5853" s="3"/>
    </row>
    <row r="5854">
      <c r="B5854" s="3"/>
    </row>
    <row r="5855">
      <c r="B5855" s="3"/>
    </row>
    <row r="5856">
      <c r="B5856" s="3"/>
    </row>
    <row r="5857">
      <c r="B5857" s="3"/>
    </row>
    <row r="5858">
      <c r="B5858" s="3"/>
    </row>
    <row r="5859">
      <c r="B5859" s="3"/>
    </row>
    <row r="5860">
      <c r="B5860" s="3"/>
    </row>
    <row r="5861">
      <c r="B5861" s="3"/>
    </row>
    <row r="5862">
      <c r="B5862" s="3"/>
    </row>
    <row r="5863">
      <c r="B5863" s="3"/>
    </row>
    <row r="5864">
      <c r="B5864" s="3"/>
    </row>
    <row r="5865">
      <c r="B5865" s="3"/>
    </row>
    <row r="5866">
      <c r="B5866" s="3"/>
    </row>
    <row r="5867">
      <c r="B5867" s="3"/>
    </row>
    <row r="5868">
      <c r="B5868" s="3"/>
    </row>
    <row r="5869">
      <c r="B5869" s="3"/>
    </row>
    <row r="5870">
      <c r="B5870" s="3"/>
    </row>
    <row r="5871">
      <c r="B5871" s="3"/>
    </row>
    <row r="5872">
      <c r="B5872" s="3"/>
    </row>
    <row r="5873">
      <c r="B5873" s="3"/>
    </row>
    <row r="5874">
      <c r="B5874" s="3"/>
    </row>
    <row r="5875">
      <c r="B5875" s="3"/>
    </row>
    <row r="5876">
      <c r="B5876" s="3"/>
    </row>
    <row r="5877">
      <c r="B5877" s="3"/>
    </row>
    <row r="5878">
      <c r="B5878" s="3"/>
    </row>
    <row r="5879">
      <c r="B5879" s="3"/>
    </row>
    <row r="5880">
      <c r="B5880" s="3"/>
    </row>
    <row r="5881">
      <c r="B5881" s="3"/>
    </row>
    <row r="5882">
      <c r="B5882" s="3"/>
    </row>
    <row r="5883">
      <c r="B5883" s="3"/>
    </row>
    <row r="5884">
      <c r="B5884" s="3"/>
    </row>
    <row r="5885">
      <c r="B5885" s="3"/>
    </row>
    <row r="5886">
      <c r="B5886" s="3"/>
    </row>
    <row r="5887">
      <c r="B5887" s="3"/>
    </row>
    <row r="5888">
      <c r="B5888" s="3"/>
    </row>
    <row r="5889">
      <c r="B5889" s="3"/>
    </row>
    <row r="5890">
      <c r="B5890" s="3"/>
    </row>
    <row r="5891">
      <c r="B5891" s="3"/>
    </row>
    <row r="5892">
      <c r="B5892" s="3"/>
    </row>
    <row r="5893">
      <c r="B5893" s="3"/>
    </row>
    <row r="5894">
      <c r="B5894" s="3"/>
    </row>
    <row r="5895">
      <c r="B5895" s="3"/>
    </row>
    <row r="5896">
      <c r="B5896" s="3"/>
    </row>
    <row r="5897">
      <c r="B5897" s="3"/>
    </row>
    <row r="5898">
      <c r="B5898" s="3"/>
    </row>
    <row r="5899">
      <c r="B5899" s="3"/>
    </row>
    <row r="5900">
      <c r="B5900" s="3"/>
    </row>
    <row r="5901">
      <c r="B5901" s="3"/>
    </row>
    <row r="5902">
      <c r="B5902" s="3"/>
    </row>
    <row r="5903">
      <c r="B5903" s="3"/>
    </row>
    <row r="5904">
      <c r="B5904" s="3"/>
    </row>
    <row r="5905">
      <c r="B5905" s="3"/>
    </row>
    <row r="5906">
      <c r="B5906" s="3"/>
    </row>
    <row r="5907">
      <c r="B5907" s="3"/>
    </row>
    <row r="5908">
      <c r="B5908" s="3"/>
    </row>
    <row r="5909">
      <c r="B5909" s="3"/>
    </row>
    <row r="5910">
      <c r="B5910" s="3"/>
    </row>
    <row r="5911">
      <c r="B5911" s="3"/>
    </row>
    <row r="5912">
      <c r="B5912" s="3"/>
    </row>
    <row r="5913">
      <c r="B5913" s="3"/>
    </row>
    <row r="5914">
      <c r="B5914" s="3"/>
    </row>
    <row r="5915">
      <c r="B5915" s="3"/>
    </row>
    <row r="5916">
      <c r="B5916" s="3"/>
    </row>
    <row r="5917">
      <c r="B5917" s="3"/>
    </row>
    <row r="5918">
      <c r="B5918" s="3"/>
    </row>
    <row r="5919">
      <c r="B5919" s="3"/>
    </row>
    <row r="5920">
      <c r="B5920" s="3"/>
    </row>
    <row r="5921">
      <c r="B5921" s="3"/>
    </row>
    <row r="5922">
      <c r="B5922" s="3"/>
    </row>
    <row r="5923">
      <c r="B5923" s="3"/>
    </row>
    <row r="5924">
      <c r="B5924" s="3"/>
    </row>
    <row r="5925">
      <c r="B5925" s="3"/>
    </row>
    <row r="5926">
      <c r="B5926" s="3"/>
    </row>
    <row r="5927">
      <c r="B5927" s="3"/>
    </row>
    <row r="5928">
      <c r="B5928" s="3"/>
    </row>
    <row r="5929">
      <c r="B5929" s="3"/>
    </row>
    <row r="5930">
      <c r="B5930" s="3"/>
    </row>
    <row r="5931">
      <c r="B5931" s="3"/>
    </row>
    <row r="5932">
      <c r="B5932" s="3"/>
    </row>
    <row r="5933">
      <c r="B5933" s="3"/>
    </row>
    <row r="5934">
      <c r="B5934" s="3"/>
    </row>
    <row r="5935">
      <c r="B5935" s="3"/>
    </row>
    <row r="5936">
      <c r="B5936" s="3"/>
    </row>
    <row r="5937">
      <c r="B5937" s="3"/>
    </row>
    <row r="5938">
      <c r="B5938" s="3"/>
    </row>
    <row r="5939">
      <c r="B5939" s="3"/>
    </row>
    <row r="5940">
      <c r="B5940" s="3"/>
    </row>
    <row r="5941">
      <c r="B5941" s="3"/>
    </row>
    <row r="5942">
      <c r="B5942" s="3"/>
    </row>
    <row r="5943">
      <c r="B5943" s="3"/>
    </row>
    <row r="5944">
      <c r="B5944" s="3"/>
    </row>
    <row r="5945">
      <c r="B5945" s="3"/>
    </row>
    <row r="5946">
      <c r="B5946" s="3"/>
    </row>
    <row r="5947">
      <c r="B5947" s="3"/>
    </row>
    <row r="5948">
      <c r="B5948" s="3"/>
    </row>
    <row r="5949">
      <c r="B5949" s="3"/>
    </row>
    <row r="5950">
      <c r="B5950" s="3"/>
    </row>
    <row r="5951">
      <c r="B5951" s="3"/>
    </row>
    <row r="5952">
      <c r="B5952" s="3"/>
    </row>
    <row r="5953">
      <c r="B5953" s="3"/>
    </row>
    <row r="5954">
      <c r="B5954" s="3"/>
    </row>
    <row r="5955">
      <c r="B5955" s="3"/>
    </row>
    <row r="5956">
      <c r="B5956" s="3"/>
    </row>
    <row r="5957">
      <c r="B5957" s="3"/>
    </row>
    <row r="5958">
      <c r="B5958" s="3"/>
    </row>
    <row r="5959">
      <c r="B5959" s="3"/>
    </row>
    <row r="5960">
      <c r="B5960" s="3"/>
    </row>
    <row r="5961">
      <c r="B5961" s="3"/>
    </row>
    <row r="5962">
      <c r="B5962" s="3"/>
    </row>
    <row r="5963">
      <c r="B5963" s="3"/>
    </row>
    <row r="5964">
      <c r="B5964" s="3"/>
    </row>
    <row r="5965">
      <c r="B5965" s="3"/>
    </row>
    <row r="5966">
      <c r="B5966" s="3"/>
    </row>
    <row r="5967">
      <c r="B5967" s="3"/>
    </row>
    <row r="5968">
      <c r="B5968" s="3"/>
    </row>
    <row r="5969">
      <c r="B5969" s="3"/>
    </row>
    <row r="5970">
      <c r="B5970" s="3"/>
    </row>
    <row r="5971">
      <c r="B5971" s="3"/>
    </row>
    <row r="5972">
      <c r="B5972" s="3"/>
    </row>
    <row r="5973">
      <c r="B5973" s="3"/>
    </row>
    <row r="5974">
      <c r="B5974" s="3"/>
    </row>
    <row r="5975">
      <c r="B5975" s="3"/>
    </row>
    <row r="5976">
      <c r="B5976" s="3"/>
    </row>
    <row r="5977">
      <c r="B5977" s="3"/>
    </row>
    <row r="5978">
      <c r="B5978" s="3"/>
    </row>
    <row r="5979">
      <c r="B5979" s="3"/>
    </row>
    <row r="5980">
      <c r="B5980" s="3"/>
    </row>
    <row r="5981">
      <c r="B5981" s="3"/>
    </row>
    <row r="5982">
      <c r="B5982" s="3"/>
    </row>
    <row r="5983">
      <c r="B5983" s="3"/>
    </row>
    <row r="5984">
      <c r="B5984" s="3"/>
    </row>
    <row r="5985">
      <c r="B5985" s="3"/>
    </row>
    <row r="5986">
      <c r="B5986" s="3"/>
    </row>
    <row r="5987">
      <c r="B5987" s="3"/>
    </row>
    <row r="5988">
      <c r="B5988" s="3"/>
    </row>
    <row r="5989">
      <c r="B5989" s="3"/>
    </row>
    <row r="5990">
      <c r="B5990" s="3"/>
    </row>
    <row r="5991">
      <c r="B5991" s="3"/>
    </row>
    <row r="5992">
      <c r="B5992" s="3"/>
    </row>
    <row r="5993">
      <c r="B5993" s="3"/>
    </row>
    <row r="5994">
      <c r="B5994" s="3"/>
    </row>
    <row r="5995">
      <c r="B5995" s="3"/>
    </row>
    <row r="5996">
      <c r="B5996" s="3"/>
    </row>
    <row r="5997">
      <c r="B5997" s="3"/>
    </row>
    <row r="5998">
      <c r="B5998" s="3"/>
    </row>
    <row r="5999">
      <c r="B5999" s="3"/>
    </row>
    <row r="6000">
      <c r="B6000" s="3"/>
    </row>
    <row r="6001">
      <c r="B6001" s="3"/>
    </row>
    <row r="6002">
      <c r="B6002" s="3"/>
    </row>
    <row r="6003">
      <c r="B6003" s="3"/>
    </row>
    <row r="6004">
      <c r="B6004" s="3"/>
    </row>
    <row r="6005">
      <c r="B6005" s="3"/>
    </row>
    <row r="6006">
      <c r="B6006" s="3"/>
    </row>
    <row r="6007">
      <c r="B6007" s="3"/>
    </row>
    <row r="6008">
      <c r="B6008" s="3"/>
    </row>
    <row r="6009">
      <c r="B6009" s="3"/>
    </row>
    <row r="6010">
      <c r="B6010" s="3"/>
    </row>
    <row r="6011">
      <c r="B6011" s="3"/>
    </row>
    <row r="6012">
      <c r="B6012" s="3"/>
    </row>
    <row r="6013">
      <c r="B6013" s="3"/>
    </row>
    <row r="6014">
      <c r="B6014" s="3"/>
    </row>
    <row r="6015">
      <c r="B6015" s="3"/>
    </row>
    <row r="6016">
      <c r="B6016" s="3"/>
    </row>
    <row r="6017">
      <c r="B6017" s="3"/>
    </row>
    <row r="6018">
      <c r="B6018" s="3"/>
    </row>
    <row r="6019">
      <c r="B6019" s="3"/>
    </row>
    <row r="6020">
      <c r="B6020" s="3"/>
    </row>
    <row r="6021">
      <c r="B6021" s="3"/>
    </row>
    <row r="6022">
      <c r="B6022" s="3"/>
    </row>
    <row r="6023">
      <c r="B6023" s="3"/>
    </row>
    <row r="6024">
      <c r="B6024" s="3"/>
    </row>
    <row r="6025">
      <c r="B6025" s="3"/>
    </row>
    <row r="6026">
      <c r="B6026" s="3"/>
    </row>
    <row r="6027">
      <c r="B6027" s="3"/>
    </row>
    <row r="6028">
      <c r="B6028" s="3"/>
    </row>
    <row r="6029">
      <c r="B6029" s="3"/>
    </row>
    <row r="6030">
      <c r="B6030" s="3"/>
    </row>
    <row r="6031">
      <c r="B6031" s="3"/>
    </row>
    <row r="6032">
      <c r="B6032" s="3"/>
    </row>
    <row r="6033">
      <c r="B6033" s="3"/>
    </row>
    <row r="6034">
      <c r="B6034" s="3"/>
    </row>
    <row r="6035">
      <c r="B6035" s="3"/>
    </row>
    <row r="6036">
      <c r="B6036" s="3"/>
    </row>
    <row r="6037">
      <c r="B6037" s="3"/>
    </row>
    <row r="6038">
      <c r="B6038" s="3"/>
    </row>
    <row r="6039">
      <c r="B6039" s="3"/>
    </row>
    <row r="6040">
      <c r="B6040" s="3"/>
    </row>
    <row r="6041">
      <c r="B6041" s="3"/>
    </row>
    <row r="6042">
      <c r="B6042" s="3"/>
    </row>
    <row r="6043">
      <c r="B6043" s="3"/>
    </row>
    <row r="6044">
      <c r="B6044" s="3"/>
    </row>
    <row r="6045">
      <c r="B6045" s="3"/>
    </row>
    <row r="6046">
      <c r="B6046" s="3"/>
    </row>
    <row r="6047">
      <c r="B6047" s="3"/>
    </row>
    <row r="6048">
      <c r="B6048" s="3"/>
    </row>
    <row r="6049">
      <c r="B6049" s="3"/>
    </row>
    <row r="6050">
      <c r="B6050" s="3"/>
    </row>
    <row r="6051">
      <c r="B6051" s="3"/>
    </row>
    <row r="6052">
      <c r="B6052" s="3"/>
    </row>
    <row r="6053">
      <c r="B6053" s="3"/>
    </row>
    <row r="6054">
      <c r="B6054" s="3"/>
    </row>
    <row r="6055">
      <c r="B6055" s="3"/>
    </row>
    <row r="6056">
      <c r="B6056" s="3"/>
    </row>
    <row r="6057">
      <c r="B6057" s="3"/>
    </row>
    <row r="6058">
      <c r="B6058" s="3"/>
    </row>
    <row r="6059">
      <c r="B6059" s="3"/>
    </row>
    <row r="6060">
      <c r="B6060" s="3"/>
    </row>
    <row r="6061">
      <c r="B6061" s="3"/>
    </row>
    <row r="6062">
      <c r="B6062" s="3"/>
    </row>
    <row r="6063">
      <c r="B6063" s="3"/>
    </row>
    <row r="6064">
      <c r="B6064" s="3"/>
    </row>
    <row r="6065">
      <c r="B6065" s="3"/>
    </row>
    <row r="6066">
      <c r="B6066" s="3"/>
    </row>
    <row r="6067">
      <c r="B6067" s="3"/>
    </row>
    <row r="6068">
      <c r="B6068" s="3"/>
    </row>
    <row r="6069">
      <c r="B6069" s="3"/>
    </row>
    <row r="6070">
      <c r="B6070" s="3"/>
    </row>
    <row r="6071">
      <c r="B6071" s="3"/>
    </row>
    <row r="6072">
      <c r="B6072" s="3"/>
    </row>
    <row r="6073">
      <c r="B6073" s="3"/>
    </row>
    <row r="6074">
      <c r="B6074" s="3"/>
    </row>
    <row r="6075">
      <c r="B6075" s="3"/>
    </row>
    <row r="6076">
      <c r="B6076" s="3"/>
    </row>
    <row r="6077">
      <c r="B6077" s="3"/>
    </row>
    <row r="6078">
      <c r="B6078" s="3"/>
    </row>
    <row r="6079">
      <c r="B6079" s="3"/>
    </row>
    <row r="6080">
      <c r="B6080" s="3"/>
    </row>
    <row r="6081">
      <c r="B6081" s="3"/>
    </row>
    <row r="6082">
      <c r="B6082" s="3"/>
    </row>
    <row r="6083">
      <c r="B6083" s="3"/>
    </row>
    <row r="6084">
      <c r="B6084" s="3"/>
    </row>
    <row r="6085">
      <c r="B6085" s="3"/>
    </row>
    <row r="6086">
      <c r="B6086" s="3"/>
    </row>
    <row r="6087">
      <c r="B6087" s="3"/>
    </row>
    <row r="6088">
      <c r="B6088" s="3"/>
    </row>
    <row r="6089">
      <c r="B6089" s="3"/>
    </row>
    <row r="6090">
      <c r="B6090" s="3"/>
    </row>
    <row r="6091">
      <c r="B6091" s="3"/>
    </row>
    <row r="6092">
      <c r="B6092" s="3"/>
    </row>
    <row r="6093">
      <c r="B6093" s="3"/>
    </row>
    <row r="6094">
      <c r="B6094" s="3"/>
    </row>
    <row r="6095">
      <c r="B6095" s="3"/>
    </row>
    <row r="6096">
      <c r="B6096" s="3"/>
    </row>
    <row r="6097">
      <c r="B6097" s="3"/>
    </row>
    <row r="6098">
      <c r="B6098" s="3"/>
    </row>
    <row r="6099">
      <c r="B6099" s="3"/>
    </row>
    <row r="6100">
      <c r="B6100" s="3"/>
    </row>
    <row r="6101">
      <c r="B6101" s="3"/>
    </row>
    <row r="6102">
      <c r="B6102" s="3"/>
    </row>
    <row r="6103">
      <c r="B6103" s="3"/>
    </row>
    <row r="6104">
      <c r="B6104" s="3"/>
    </row>
    <row r="6105">
      <c r="B6105" s="3"/>
    </row>
    <row r="6106">
      <c r="B6106" s="3"/>
    </row>
    <row r="6107">
      <c r="B6107" s="3"/>
    </row>
    <row r="6108">
      <c r="B6108" s="3"/>
    </row>
    <row r="6109">
      <c r="B6109" s="3"/>
    </row>
    <row r="6110">
      <c r="B6110" s="3"/>
    </row>
    <row r="6111">
      <c r="B6111" s="3"/>
    </row>
    <row r="6112">
      <c r="B6112" s="3"/>
    </row>
    <row r="6113">
      <c r="B6113" s="3"/>
    </row>
    <row r="6114">
      <c r="B6114" s="3"/>
    </row>
    <row r="6115">
      <c r="B6115" s="3"/>
    </row>
    <row r="6116">
      <c r="B6116" s="3"/>
    </row>
    <row r="6117">
      <c r="B6117" s="3"/>
    </row>
    <row r="6118">
      <c r="B6118" s="3"/>
    </row>
    <row r="6119">
      <c r="B6119" s="3"/>
    </row>
    <row r="6120">
      <c r="B6120" s="3"/>
    </row>
    <row r="6121">
      <c r="B6121" s="3"/>
    </row>
    <row r="6122">
      <c r="B6122" s="3"/>
    </row>
    <row r="6123">
      <c r="B6123" s="3"/>
    </row>
    <row r="6124">
      <c r="B6124" s="3"/>
    </row>
    <row r="6125">
      <c r="B6125" s="3"/>
    </row>
    <row r="6126">
      <c r="B6126" s="3"/>
    </row>
    <row r="6127">
      <c r="B6127" s="3"/>
    </row>
    <row r="6128">
      <c r="B6128" s="3"/>
    </row>
    <row r="6129">
      <c r="B6129" s="3"/>
    </row>
    <row r="6130">
      <c r="B6130" s="3"/>
    </row>
    <row r="6131">
      <c r="B6131" s="3"/>
    </row>
    <row r="6132">
      <c r="B6132" s="3"/>
    </row>
    <row r="6133">
      <c r="B6133" s="3"/>
    </row>
    <row r="6134">
      <c r="B6134" s="3"/>
    </row>
    <row r="6135">
      <c r="B6135" s="3"/>
    </row>
    <row r="6136">
      <c r="B6136" s="3"/>
    </row>
    <row r="6137">
      <c r="B6137" s="3"/>
    </row>
    <row r="6138">
      <c r="B6138" s="3"/>
    </row>
    <row r="6139">
      <c r="B6139" s="3"/>
    </row>
    <row r="6140">
      <c r="B6140" s="3"/>
    </row>
    <row r="6141">
      <c r="B6141" s="3"/>
    </row>
    <row r="6142">
      <c r="B6142" s="3"/>
    </row>
    <row r="6143">
      <c r="B6143" s="3"/>
    </row>
    <row r="6144">
      <c r="B6144" s="3"/>
    </row>
    <row r="6145">
      <c r="B6145" s="3"/>
    </row>
    <row r="6146">
      <c r="B6146" s="3"/>
    </row>
    <row r="6147">
      <c r="B6147" s="3"/>
    </row>
    <row r="6148">
      <c r="B6148" s="3"/>
    </row>
    <row r="6149">
      <c r="B6149" s="3"/>
    </row>
    <row r="6150">
      <c r="B6150" s="3"/>
    </row>
    <row r="6151">
      <c r="B6151" s="3"/>
    </row>
    <row r="6152">
      <c r="B6152" s="3"/>
    </row>
    <row r="6153">
      <c r="B6153" s="3"/>
    </row>
    <row r="6154">
      <c r="B6154" s="3"/>
    </row>
  </sheetData>
  <autoFilter ref="$A$1:$Z$515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7.29"/>
    <col customWidth="1" min="3" max="3" width="28.29"/>
    <col customWidth="1" min="4" max="4" width="10.43"/>
    <col customWidth="1" min="5" max="5" width="79.0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45828.724016203705</v>
      </c>
      <c r="B2" s="5" t="s">
        <v>74</v>
      </c>
      <c r="C2" s="6" t="s">
        <v>227</v>
      </c>
      <c r="E2" s="6" t="s">
        <v>228</v>
      </c>
      <c r="F2" s="7" t="str">
        <f>TEXT("6262205555368307819","0")</f>
        <v>6262205555368307819</v>
      </c>
    </row>
    <row r="3">
      <c r="A3" s="4">
        <v>45830.80769675926</v>
      </c>
      <c r="B3" s="5" t="s">
        <v>28</v>
      </c>
      <c r="C3" s="6" t="s">
        <v>229</v>
      </c>
      <c r="E3" s="6" t="s">
        <v>230</v>
      </c>
      <c r="F3" s="7" t="str">
        <f>TEXT("6264005859327492338","0")</f>
        <v>6264005859327492338</v>
      </c>
    </row>
    <row r="4">
      <c r="A4" s="4">
        <v>45831.71226851852</v>
      </c>
      <c r="B4" s="5" t="s">
        <v>75</v>
      </c>
      <c r="C4" s="6" t="s">
        <v>231</v>
      </c>
      <c r="E4" s="6" t="s">
        <v>228</v>
      </c>
      <c r="F4" s="7" t="str">
        <f>TEXT("6264787401267277748","0")</f>
        <v>6264787401267277748</v>
      </c>
    </row>
    <row r="5">
      <c r="A5" s="4">
        <v>45838.48631944445</v>
      </c>
      <c r="B5" s="5" t="s">
        <v>86</v>
      </c>
      <c r="C5" s="6" t="s">
        <v>229</v>
      </c>
      <c r="E5" s="6" t="s">
        <v>230</v>
      </c>
      <c r="F5" s="7" t="str">
        <f>TEXT("6270640187393983569","0")</f>
        <v>6270640187393983569</v>
      </c>
    </row>
    <row r="6">
      <c r="A6" s="4">
        <v>45838.7575</v>
      </c>
      <c r="B6" s="5" t="s">
        <v>86</v>
      </c>
      <c r="C6" s="6" t="s">
        <v>232</v>
      </c>
      <c r="E6" s="6" t="s">
        <v>233</v>
      </c>
      <c r="F6" s="7" t="str">
        <f>TEXT("6270874485021674332","0")</f>
        <v>6270874485021674332</v>
      </c>
    </row>
    <row r="7">
      <c r="A7" s="4">
        <v>45844.58628472222</v>
      </c>
      <c r="B7" s="5" t="s">
        <v>101</v>
      </c>
      <c r="C7" s="6" t="s">
        <v>234</v>
      </c>
      <c r="E7" s="6" t="s">
        <v>228</v>
      </c>
      <c r="F7" s="7" t="str">
        <f>TEXT("6275910553546788292","0")</f>
        <v>6275910553546788292</v>
      </c>
    </row>
    <row r="8">
      <c r="A8" s="4">
        <v>45844.962488425925</v>
      </c>
      <c r="B8" s="5" t="s">
        <v>101</v>
      </c>
      <c r="C8" s="6" t="s">
        <v>231</v>
      </c>
      <c r="E8" s="6" t="s">
        <v>235</v>
      </c>
      <c r="F8" s="7" t="str">
        <f>TEXT("6276235591123618129","0")</f>
        <v>6276235591123618129</v>
      </c>
    </row>
    <row r="9">
      <c r="A9" s="4">
        <v>45845.42833333334</v>
      </c>
      <c r="B9" s="5" t="s">
        <v>104</v>
      </c>
      <c r="C9" s="6" t="s">
        <v>236</v>
      </c>
      <c r="E9" s="6" t="s">
        <v>237</v>
      </c>
      <c r="F9" s="7" t="str">
        <f>TEXT("6276638080218945877","0")</f>
        <v>6276638080218945877</v>
      </c>
    </row>
    <row r="10">
      <c r="A10" s="4">
        <v>45846.02667824074</v>
      </c>
      <c r="B10" s="5" t="s">
        <v>104</v>
      </c>
      <c r="C10" s="6" t="s">
        <v>232</v>
      </c>
      <c r="E10" s="6" t="s">
        <v>237</v>
      </c>
      <c r="F10" s="7" t="str">
        <f>TEXT("6277155050877779086","0")</f>
        <v>6277155050877779086</v>
      </c>
    </row>
    <row r="11">
      <c r="A11" s="4">
        <v>45846.75424768519</v>
      </c>
      <c r="B11" s="5" t="s">
        <v>37</v>
      </c>
      <c r="C11" s="6" t="s">
        <v>227</v>
      </c>
      <c r="E11" s="6" t="s">
        <v>228</v>
      </c>
      <c r="F11" s="7" t="str">
        <f>TEXT("6277783671238460198","0")</f>
        <v>6277783671238460198</v>
      </c>
    </row>
    <row r="12">
      <c r="A12" s="4">
        <v>45849.670219907406</v>
      </c>
      <c r="B12" s="5" t="s">
        <v>112</v>
      </c>
      <c r="C12" s="6" t="s">
        <v>229</v>
      </c>
      <c r="E12" s="6" t="s">
        <v>238</v>
      </c>
      <c r="F12" s="7" t="str">
        <f>TEXT("6280303079322623059","0")</f>
        <v>6280303079322623059</v>
      </c>
    </row>
    <row r="13">
      <c r="A13" s="4">
        <v>45854.86991898148</v>
      </c>
      <c r="B13" s="5" t="s">
        <v>123</v>
      </c>
      <c r="C13" s="6" t="s">
        <v>232</v>
      </c>
      <c r="E13" s="6" t="s">
        <v>237</v>
      </c>
      <c r="F13" s="7" t="str">
        <f>TEXT("6284795615029832169","0")</f>
        <v>6284795615029832169</v>
      </c>
    </row>
    <row r="14">
      <c r="A14" s="4">
        <v>45858.82969907407</v>
      </c>
      <c r="B14" s="5" t="s">
        <v>131</v>
      </c>
      <c r="C14" s="6" t="s">
        <v>231</v>
      </c>
      <c r="E14" s="6" t="s">
        <v>239</v>
      </c>
      <c r="F14" s="7" t="str">
        <f>TEXT("6288216863291946648","0")</f>
        <v>6288216863291946648</v>
      </c>
    </row>
    <row r="15">
      <c r="A15" s="4">
        <v>45858.855150462965</v>
      </c>
      <c r="B15" s="5" t="s">
        <v>135</v>
      </c>
      <c r="C15" s="6" t="s">
        <v>232</v>
      </c>
      <c r="E15" s="6" t="s">
        <v>237</v>
      </c>
      <c r="F15" s="7" t="str">
        <f>TEXT("6288238855023544881","0")</f>
        <v>6288238855023544881</v>
      </c>
    </row>
    <row r="16">
      <c r="A16" s="4">
        <v>45859.559849537036</v>
      </c>
      <c r="B16" s="5" t="s">
        <v>131</v>
      </c>
      <c r="C16" s="6" t="s">
        <v>240</v>
      </c>
      <c r="E16" s="6" t="s">
        <v>241</v>
      </c>
      <c r="F16" s="7" t="str">
        <f>TEXT("6288847714919986994","0")</f>
        <v>6288847714919986994</v>
      </c>
    </row>
    <row r="17">
      <c r="A17" s="4">
        <v>45859.605462962965</v>
      </c>
      <c r="B17" s="5" t="s">
        <v>131</v>
      </c>
      <c r="C17" s="6" t="s">
        <v>234</v>
      </c>
      <c r="E17" s="6" t="s">
        <v>228</v>
      </c>
      <c r="F17" s="7" t="str">
        <f>TEXT("6288887120649351207","0")</f>
        <v>6288887120649351207</v>
      </c>
    </row>
    <row r="18">
      <c r="A18" s="4">
        <v>45861.58175925926</v>
      </c>
      <c r="B18" s="5" t="s">
        <v>135</v>
      </c>
      <c r="C18" s="6" t="s">
        <v>227</v>
      </c>
      <c r="E18" s="6" t="s">
        <v>237</v>
      </c>
      <c r="F18" s="7" t="str">
        <f>TEXT("6290594646256777889","0")</f>
        <v>6290594646256777889</v>
      </c>
    </row>
    <row r="19">
      <c r="A19" s="4">
        <v>45865.46438657407</v>
      </c>
      <c r="B19" s="5" t="s">
        <v>137</v>
      </c>
      <c r="C19" s="6" t="s">
        <v>236</v>
      </c>
      <c r="E19" s="6" t="s">
        <v>237</v>
      </c>
      <c r="F19" s="7" t="str">
        <f>TEXT("6293949230212860030","0")</f>
        <v>6293949230212860030</v>
      </c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</sheetData>
  <autoFilter ref="$A$1:$Z$767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7.29"/>
    <col customWidth="1" min="3" max="3" width="40.57"/>
    <col customWidth="1" min="4" max="4" width="16.71"/>
    <col customWidth="1" min="5" max="5" width="85.57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min="2" max="2" width="20.14"/>
    <col customWidth="1" min="3" max="3" width="32.43"/>
    <col customWidth="1" min="4" max="4" width="12.14"/>
    <col customWidth="1" min="5" max="5" width="73.29"/>
    <col customWidth="1" min="6" max="6" width="20.86"/>
  </cols>
  <sheetData>
    <row r="1">
      <c r="A1" s="6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>
      <c r="A2" s="4">
        <v>45828.45704861111</v>
      </c>
      <c r="B2" s="5" t="s">
        <v>75</v>
      </c>
      <c r="C2" s="6" t="s">
        <v>242</v>
      </c>
      <c r="E2" s="6" t="s">
        <v>243</v>
      </c>
      <c r="F2" s="6" t="s">
        <v>244</v>
      </c>
    </row>
    <row r="3">
      <c r="A3" s="4">
        <v>45839.57606481481</v>
      </c>
      <c r="B3" s="5" t="s">
        <v>34</v>
      </c>
      <c r="C3" s="6" t="s">
        <v>242</v>
      </c>
      <c r="E3" s="6" t="s">
        <v>243</v>
      </c>
      <c r="F3" s="7" t="str">
        <f>TEXT("6271581723421672698","0")</f>
        <v>6271581723421672698</v>
      </c>
    </row>
    <row r="4">
      <c r="A4" s="4">
        <v>45852.580509259256</v>
      </c>
      <c r="B4" s="5" t="s">
        <v>12</v>
      </c>
      <c r="C4" s="6" t="s">
        <v>242</v>
      </c>
      <c r="E4" s="6" t="s">
        <v>243</v>
      </c>
      <c r="F4" s="7" t="str">
        <f>TEXT("6282817563553770097","0")</f>
        <v>6282817563553770097</v>
      </c>
    </row>
    <row r="5">
      <c r="A5" s="4">
        <v>45865.564675925925</v>
      </c>
      <c r="B5" s="5" t="s">
        <v>46</v>
      </c>
      <c r="C5" s="6" t="s">
        <v>242</v>
      </c>
      <c r="E5" s="6" t="s">
        <v>243</v>
      </c>
      <c r="F5" s="7" t="str">
        <f>TEXT("6294035888643963617","0")</f>
        <v>6294035888643963617</v>
      </c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</sheetData>
  <autoFilter ref="$A$1:$Z$95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20.14"/>
    <col customWidth="1" min="3" max="3" width="40.29"/>
    <col customWidth="1" min="4" max="4" width="12.14"/>
    <col customWidth="1" min="5" max="5" width="87.14"/>
    <col customWidth="1" min="6" max="6" width="20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>
        <v>45826.50555555556</v>
      </c>
      <c r="B2" s="5" t="s">
        <v>69</v>
      </c>
      <c r="C2" s="6" t="s">
        <v>245</v>
      </c>
      <c r="E2" s="6" t="s">
        <v>246</v>
      </c>
      <c r="F2" s="7" t="str">
        <f>TEXT("6260288805322734018","0")</f>
        <v>6260288805322734018</v>
      </c>
    </row>
    <row r="3">
      <c r="A3" s="4">
        <v>45831.786678240744</v>
      </c>
      <c r="B3" s="5" t="s">
        <v>75</v>
      </c>
      <c r="C3" s="6" t="s">
        <v>245</v>
      </c>
      <c r="E3" s="6" t="s">
        <v>247</v>
      </c>
      <c r="F3" s="7" t="str">
        <f>TEXT("6264851695321346505","0")</f>
        <v>6264851695321346505</v>
      </c>
    </row>
    <row r="4">
      <c r="A4" s="4">
        <v>45835.558020833334</v>
      </c>
      <c r="B4" s="5" t="s">
        <v>31</v>
      </c>
      <c r="C4" s="6" t="s">
        <v>245</v>
      </c>
      <c r="E4" s="6" t="s">
        <v>248</v>
      </c>
      <c r="F4" s="7" t="str">
        <f>TEXT("6268110130216713659","0")</f>
        <v>6268110130216713659</v>
      </c>
    </row>
    <row r="5">
      <c r="A5" s="4">
        <v>45839.534166666665</v>
      </c>
      <c r="B5" s="5" t="s">
        <v>34</v>
      </c>
      <c r="C5" s="6" t="s">
        <v>245</v>
      </c>
      <c r="E5" s="6" t="s">
        <v>249</v>
      </c>
      <c r="F5" s="7" t="str">
        <f>TEXT("6271545520488215156","0")</f>
        <v>6271545520488215156</v>
      </c>
    </row>
    <row r="6">
      <c r="A6" s="4">
        <v>45842.52082175926</v>
      </c>
      <c r="B6" s="5" t="s">
        <v>184</v>
      </c>
      <c r="C6" s="6" t="s">
        <v>245</v>
      </c>
      <c r="E6" s="6" t="s">
        <v>250</v>
      </c>
      <c r="F6" s="7" t="str">
        <f>TEXT("6274125990485223724","0")</f>
        <v>6274125990485223724</v>
      </c>
    </row>
    <row r="7">
      <c r="A7" s="4">
        <v>45847.89525462963</v>
      </c>
      <c r="B7" s="5" t="s">
        <v>110</v>
      </c>
      <c r="C7" s="6" t="s">
        <v>245</v>
      </c>
      <c r="E7" s="6" t="s">
        <v>251</v>
      </c>
      <c r="F7" s="7" t="str">
        <f>TEXT("6278769500483338764","0")</f>
        <v>6278769500483338764</v>
      </c>
    </row>
    <row r="8">
      <c r="A8" s="4">
        <v>45853.58729166666</v>
      </c>
      <c r="B8" s="5" t="s">
        <v>119</v>
      </c>
      <c r="C8" s="6" t="s">
        <v>245</v>
      </c>
      <c r="E8" s="6" t="s">
        <v>252</v>
      </c>
      <c r="F8" s="7" t="str">
        <f>TEXT("6283687420489058501","0")</f>
        <v>6283687420489058501</v>
      </c>
    </row>
    <row r="9">
      <c r="A9" s="4">
        <v>45860.47589120371</v>
      </c>
      <c r="B9" s="5" t="s">
        <v>131</v>
      </c>
      <c r="C9" s="6" t="s">
        <v>245</v>
      </c>
      <c r="E9" s="6" t="s">
        <v>253</v>
      </c>
      <c r="F9" s="7" t="str">
        <f>TEXT("6289639170486016094","0")</f>
        <v>6289639170486016094</v>
      </c>
    </row>
    <row r="10">
      <c r="A10" s="4">
        <v>45866.08693287037</v>
      </c>
      <c r="B10" s="5" t="s">
        <v>46</v>
      </c>
      <c r="C10" s="6" t="s">
        <v>245</v>
      </c>
      <c r="E10" s="6" t="s">
        <v>254</v>
      </c>
      <c r="F10" s="7" t="str">
        <f>TEXT("6294487116113610806","0")</f>
        <v>6294487116113610806</v>
      </c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</sheetData>
  <autoFilter ref="$A$1:$Z$907"/>
  <drawing r:id="rId1"/>
</worksheet>
</file>